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NPŽP - Zpevněné plochy a odvodnění lokality Garáže\II. etapa\PG3 + PG 2\"/>
    </mc:Choice>
  </mc:AlternateContent>
  <xr:revisionPtr revIDLastSave="0" documentId="13_ncr:1_{1FFE23CD-4A8D-410A-BC9D-EB10553CD22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zakázky" sheetId="1" r:id="rId1"/>
    <sheet name="PG 2 - Plocha před garáže..." sheetId="6" r:id="rId2"/>
    <sheet name="PG 3 - Plocha před garáže..." sheetId="7" r:id="rId3"/>
  </sheets>
  <definedNames>
    <definedName name="_xlnm._FilterDatabase" localSheetId="1" hidden="1">'PG 2 - Plocha před garáže...'!$C$92:$K$115</definedName>
    <definedName name="_xlnm._FilterDatabase" localSheetId="2" hidden="1">'PG 3 - Plocha před garáže...'!$C$88:$K$105</definedName>
    <definedName name="_xlnm.Print_Titles" localSheetId="1">'PG 2 - Plocha před garáže...'!$92:$92</definedName>
    <definedName name="_xlnm.Print_Titles" localSheetId="2">'PG 3 - Plocha před garáže...'!$88:$88</definedName>
    <definedName name="_xlnm.Print_Titles" localSheetId="0">'Rekapitulace zakázky'!$52:$52</definedName>
    <definedName name="_xlnm.Print_Area" localSheetId="1">'PG 2 - Plocha před garáže...'!$C$4:$J$41,'PG 2 - Plocha před garáže...'!$C$47:$J$72,'PG 2 - Plocha před garáže...'!$C$78:$K$115</definedName>
    <definedName name="_xlnm.Print_Area" localSheetId="2">'PG 3 - Plocha před garáže...'!$C$4:$J$41,'PG 3 - Plocha před garáže...'!$C$47:$J$68,'PG 3 - Plocha před garáže...'!$C$74:$K$105</definedName>
    <definedName name="_xlnm.Print_Area" localSheetId="0">'Rekapitulace zakázky'!$D$4:$AO$36,'Rekapitulace zakázky'!$C$42:$AQ$58</definedName>
  </definedNames>
  <calcPr calcId="181029"/>
</workbook>
</file>

<file path=xl/calcChain.xml><?xml version="1.0" encoding="utf-8"?>
<calcChain xmlns="http://schemas.openxmlformats.org/spreadsheetml/2006/main">
  <c r="J107" i="6" l="1"/>
  <c r="J106" i="6"/>
  <c r="J39" i="7" l="1"/>
  <c r="J38" i="7"/>
  <c r="AY57" i="1" s="1"/>
  <c r="J37" i="7"/>
  <c r="AX57" i="1" s="1"/>
  <c r="BI105" i="7"/>
  <c r="BH105" i="7"/>
  <c r="BG105" i="7"/>
  <c r="BF105" i="7"/>
  <c r="T105" i="7"/>
  <c r="T104" i="7" s="1"/>
  <c r="R105" i="7"/>
  <c r="R104" i="7" s="1"/>
  <c r="P105" i="7"/>
  <c r="P104" i="7" s="1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J86" i="7"/>
  <c r="F86" i="7"/>
  <c r="J85" i="7"/>
  <c r="F85" i="7"/>
  <c r="F83" i="7"/>
  <c r="E81" i="7"/>
  <c r="J59" i="7"/>
  <c r="F59" i="7"/>
  <c r="J58" i="7"/>
  <c r="F58" i="7"/>
  <c r="F56" i="7"/>
  <c r="E54" i="7"/>
  <c r="J14" i="7"/>
  <c r="J83" i="7" s="1"/>
  <c r="E7" i="7"/>
  <c r="E50" i="7" s="1"/>
  <c r="J39" i="6"/>
  <c r="J38" i="6"/>
  <c r="AY56" i="1" s="1"/>
  <c r="J37" i="6"/>
  <c r="AX56" i="1" s="1"/>
  <c r="BI115" i="6"/>
  <c r="BH115" i="6"/>
  <c r="BG115" i="6"/>
  <c r="BF115" i="6"/>
  <c r="T115" i="6"/>
  <c r="T114" i="6" s="1"/>
  <c r="R115" i="6"/>
  <c r="R114" i="6" s="1"/>
  <c r="P115" i="6"/>
  <c r="P114" i="6" s="1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T110" i="6" s="1"/>
  <c r="R111" i="6"/>
  <c r="R110" i="6" s="1"/>
  <c r="P111" i="6"/>
  <c r="P110" i="6" s="1"/>
  <c r="BI108" i="6"/>
  <c r="BH108" i="6"/>
  <c r="BG108" i="6"/>
  <c r="BF108" i="6"/>
  <c r="T108" i="6"/>
  <c r="T107" i="6" s="1"/>
  <c r="R108" i="6"/>
  <c r="R107" i="6" s="1"/>
  <c r="P108" i="6"/>
  <c r="P107" i="6" s="1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J90" i="6"/>
  <c r="F90" i="6"/>
  <c r="J89" i="6"/>
  <c r="F89" i="6"/>
  <c r="F87" i="6"/>
  <c r="E85" i="6"/>
  <c r="J59" i="6"/>
  <c r="F59" i="6"/>
  <c r="J58" i="6"/>
  <c r="F58" i="6"/>
  <c r="F56" i="6"/>
  <c r="E54" i="6"/>
  <c r="J14" i="6"/>
  <c r="J87" i="6" s="1"/>
  <c r="E7" i="6"/>
  <c r="E81" i="6" s="1"/>
  <c r="L50" i="1"/>
  <c r="AM50" i="1"/>
  <c r="AM49" i="1"/>
  <c r="L49" i="1"/>
  <c r="AM47" i="1"/>
  <c r="L47" i="1"/>
  <c r="L45" i="1"/>
  <c r="L44" i="1"/>
  <c r="BK105" i="7"/>
  <c r="J92" i="7"/>
  <c r="J108" i="6"/>
  <c r="BK105" i="6"/>
  <c r="J103" i="6"/>
  <c r="J102" i="6" s="1"/>
  <c r="BK96" i="6"/>
  <c r="J105" i="7"/>
  <c r="J103" i="7"/>
  <c r="BK101" i="7"/>
  <c r="BK96" i="7"/>
  <c r="BK108" i="6"/>
  <c r="J105" i="6"/>
  <c r="J102" i="7"/>
  <c r="J113" i="6"/>
  <c r="BK100" i="6"/>
  <c r="J96" i="7"/>
  <c r="BK92" i="7"/>
  <c r="BK115" i="6"/>
  <c r="J111" i="6"/>
  <c r="BK103" i="6"/>
  <c r="BK103" i="7"/>
  <c r="J115" i="6"/>
  <c r="BK111" i="6"/>
  <c r="J104" i="6"/>
  <c r="J96" i="6"/>
  <c r="AS55" i="1"/>
  <c r="BK102" i="7"/>
  <c r="BK113" i="6"/>
  <c r="BK104" i="6"/>
  <c r="J100" i="6"/>
  <c r="J101" i="7"/>
  <c r="R91" i="7" l="1"/>
  <c r="T100" i="7"/>
  <c r="T102" i="6"/>
  <c r="R95" i="6"/>
  <c r="BK102" i="6"/>
  <c r="J66" i="6" s="1"/>
  <c r="BK112" i="6"/>
  <c r="J112" i="6" s="1"/>
  <c r="J70" i="6" s="1"/>
  <c r="BK91" i="7"/>
  <c r="J91" i="7" s="1"/>
  <c r="P91" i="7"/>
  <c r="R100" i="7"/>
  <c r="R102" i="6"/>
  <c r="T112" i="6"/>
  <c r="BK95" i="6"/>
  <c r="P95" i="6"/>
  <c r="P102" i="6"/>
  <c r="R112" i="6"/>
  <c r="T91" i="7"/>
  <c r="BK100" i="7"/>
  <c r="J100" i="7" s="1"/>
  <c r="J66" i="7" s="1"/>
  <c r="P100" i="7"/>
  <c r="T95" i="6"/>
  <c r="P112" i="6"/>
  <c r="BE111" i="6"/>
  <c r="E50" i="6"/>
  <c r="BE103" i="6"/>
  <c r="BE113" i="6"/>
  <c r="BK110" i="6"/>
  <c r="J110" i="6" s="1"/>
  <c r="BE108" i="6"/>
  <c r="BE115" i="6"/>
  <c r="BK114" i="6"/>
  <c r="J114" i="6" s="1"/>
  <c r="J71" i="6" s="1"/>
  <c r="E77" i="7"/>
  <c r="BK104" i="7"/>
  <c r="J104" i="7" s="1"/>
  <c r="J67" i="7" s="1"/>
  <c r="BE105" i="6"/>
  <c r="J56" i="6"/>
  <c r="BE96" i="6"/>
  <c r="BK107" i="6"/>
  <c r="J67" i="6" s="1"/>
  <c r="BE101" i="7"/>
  <c r="BE102" i="7"/>
  <c r="BE103" i="7"/>
  <c r="BE105" i="7"/>
  <c r="BE100" i="6"/>
  <c r="BE92" i="7"/>
  <c r="BE104" i="6"/>
  <c r="J56" i="7"/>
  <c r="BE96" i="7"/>
  <c r="F36" i="6"/>
  <c r="BA56" i="1" s="1"/>
  <c r="J36" i="6"/>
  <c r="AW56" i="1" s="1"/>
  <c r="F38" i="7"/>
  <c r="BC57" i="1" s="1"/>
  <c r="J36" i="7"/>
  <c r="AW57" i="1" s="1"/>
  <c r="F36" i="7"/>
  <c r="BA57" i="1" s="1"/>
  <c r="F39" i="7"/>
  <c r="BD57" i="1" s="1"/>
  <c r="F39" i="6"/>
  <c r="BD56" i="1" s="1"/>
  <c r="F38" i="6"/>
  <c r="BC56" i="1" s="1"/>
  <c r="F37" i="6"/>
  <c r="BB56" i="1" s="1"/>
  <c r="F37" i="7"/>
  <c r="BB57" i="1" s="1"/>
  <c r="AS54" i="1"/>
  <c r="J90" i="7" l="1"/>
  <c r="J69" i="6"/>
  <c r="J109" i="6"/>
  <c r="J65" i="7"/>
  <c r="T94" i="6"/>
  <c r="T90" i="7"/>
  <c r="P94" i="6"/>
  <c r="R90" i="7"/>
  <c r="P90" i="7"/>
  <c r="R109" i="6"/>
  <c r="P109" i="6"/>
  <c r="R94" i="6"/>
  <c r="T109" i="6"/>
  <c r="BK94" i="6"/>
  <c r="BK109" i="6"/>
  <c r="J95" i="6"/>
  <c r="BK90" i="7"/>
  <c r="BC55" i="1"/>
  <c r="AY55" i="1" s="1"/>
  <c r="J35" i="7"/>
  <c r="AV57" i="1" s="1"/>
  <c r="AT57" i="1" s="1"/>
  <c r="BA55" i="1"/>
  <c r="AW55" i="1" s="1"/>
  <c r="BB55" i="1"/>
  <c r="AX55" i="1" s="1"/>
  <c r="BD55" i="1"/>
  <c r="J35" i="6"/>
  <c r="AV56" i="1" s="1"/>
  <c r="AT56" i="1" s="1"/>
  <c r="F35" i="7"/>
  <c r="AZ57" i="1" s="1"/>
  <c r="F35" i="6"/>
  <c r="AZ56" i="1" s="1"/>
  <c r="J94" i="6" l="1"/>
  <c r="J89" i="7"/>
  <c r="J68" i="6"/>
  <c r="J65" i="6"/>
  <c r="J93" i="6"/>
  <c r="J64" i="7"/>
  <c r="T89" i="7"/>
  <c r="R89" i="7"/>
  <c r="BK93" i="6"/>
  <c r="P93" i="6"/>
  <c r="AU56" i="1" s="1"/>
  <c r="T93" i="6"/>
  <c r="BA54" i="1"/>
  <c r="R93" i="6"/>
  <c r="P89" i="7"/>
  <c r="AU57" i="1" s="1"/>
  <c r="BK89" i="7"/>
  <c r="BD54" i="1"/>
  <c r="W33" i="1" s="1"/>
  <c r="BC54" i="1"/>
  <c r="W32" i="1" s="1"/>
  <c r="AZ55" i="1"/>
  <c r="AV55" i="1" s="1"/>
  <c r="AT55" i="1" s="1"/>
  <c r="BB54" i="1"/>
  <c r="AX54" i="1" s="1"/>
  <c r="J63" i="7" l="1"/>
  <c r="J63" i="6"/>
  <c r="J64" i="6"/>
  <c r="J32" i="6"/>
  <c r="AG56" i="1" s="1"/>
  <c r="AN56" i="1" s="1"/>
  <c r="AW54" i="1"/>
  <c r="AY54" i="1"/>
  <c r="W31" i="1"/>
  <c r="J32" i="7"/>
  <c r="AG57" i="1" s="1"/>
  <c r="AN57" i="1" s="1"/>
  <c r="AZ54" i="1"/>
  <c r="AU55" i="1"/>
  <c r="J41" i="6" l="1"/>
  <c r="J41" i="7"/>
  <c r="AU54" i="1"/>
  <c r="AG55" i="1"/>
  <c r="AV54" i="1"/>
  <c r="AN55" i="1" l="1"/>
  <c r="AN54" i="1" s="1"/>
  <c r="AG54" i="1"/>
  <c r="AK26" i="1" s="1"/>
  <c r="AT54" i="1"/>
  <c r="W29" i="1" l="1"/>
  <c r="AK29" i="1" s="1"/>
  <c r="AK35" i="1" s="1"/>
</calcChain>
</file>

<file path=xl/sharedStrings.xml><?xml version="1.0" encoding="utf-8"?>
<sst xmlns="http://schemas.openxmlformats.org/spreadsheetml/2006/main" count="769" uniqueCount="199">
  <si>
    <t>Export Komplet</t>
  </si>
  <si>
    <t>VZ</t>
  </si>
  <si>
    <t>2.0</t>
  </si>
  <si>
    <t>ZAMOK</t>
  </si>
  <si>
    <t>False</t>
  </si>
  <si>
    <t>{0d1e4ffd-0ec7-4b14-8363-950241502427}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</si>
  <si>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</si>
  <si>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</si>
  <si>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</si>
  <si>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</si>
  <si>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</si>
  <si>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</si>
  <si>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</si>
  <si>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2019838</t>
  </si>
  <si>
    <t>Zakázka:</t>
  </si>
  <si>
    <t>Zpevněné plochy a odvodnění lokality garáže, Šluknov</t>
  </si>
  <si>
    <t>KSO:</t>
  </si>
  <si>
    <t/>
  </si>
  <si>
    <t>CC-CZ:</t>
  </si>
  <si>
    <t>Místo:</t>
  </si>
  <si>
    <t>k.ú. Šluknov</t>
  </si>
  <si>
    <t>Datum: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</si>
  <si>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</si>
  <si>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</si>
  <si>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</si>
  <si>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</si>
  <si>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</si>
  <si>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</si>
  <si>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</si>
  <si>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</si>
  <si>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</si>
  <si>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</si>
  <si>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</si>
  <si>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</si>
  <si>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</si>
  <si>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</si>
  <si>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</si>
  <si>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</si>
  <si>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</si>
  <si>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</si>
  <si>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</si>
  <si>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</si>
  <si>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</si>
  <si>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</si>
  <si>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</si>
  <si>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</si>
  <si>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</si>
  <si>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</si>
  <si>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</si>
  <si>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</si>
  <si>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</si>
  <si>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</si>
  <si>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</si>
  <si>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</si>
  <si>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</si>
  <si>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</si>
  <si>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</si>
  <si>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</si>
  <si>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</si>
  <si>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</si>
  <si>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</si>
  <si>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</si>
  <si>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</si>
  <si>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</si>
  <si>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</si>
  <si>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</si>
  <si>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</si>
  <si>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</si>
  <si>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</si>
  <si>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</si>
  <si>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</si>
  <si>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</si>
  <si>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</si>
  <si>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</si>
  <si>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</si>
  <si>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2</t>
  </si>
  <si>
    <t>/</t>
  </si>
  <si>
    <t>Soupis</t>
  </si>
  <si>
    <t>PG</t>
  </si>
  <si>
    <t>Plochy před garážemi</t>
  </si>
  <si>
    <t>{7f8102e3-177a-4ba0-9794-8fa8c1ce8f0e}</t>
  </si>
  <si>
    <t>PG 2</t>
  </si>
  <si>
    <t>Plocha před garážemi 2</t>
  </si>
  <si>
    <t>{db2d1b2b-6a40-493c-bb7c-4246b4c39bc7}</t>
  </si>
  <si>
    <t>PG 3</t>
  </si>
  <si>
    <t>Plocha před garážemi 3</t>
  </si>
  <si>
    <t>{3eccaf40-54f7-4f0d-a24a-7c7990e15a7e}</t>
  </si>
  <si>
    <t>KRYCÍ LIST SOUPISU PRACÍ</t>
  </si>
  <si>
    <t>Objekt: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</si>
  <si>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</si>
  <si>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</si>
  <si>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</si>
  <si>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</si>
  <si>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</si>
  <si>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</si>
  <si>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</si>
  <si>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</si>
  <si>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</si>
  <si>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</si>
  <si>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</si>
  <si>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</si>
  <si>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</si>
  <si>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</si>
  <si>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</si>
  <si>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</si>
  <si>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</si>
  <si>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</si>
  <si>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</si>
  <si>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</si>
  <si>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</si>
  <si>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</si>
  <si>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</si>
  <si>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</si>
  <si>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</si>
  <si>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</si>
  <si>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</si>
  <si>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</si>
  <si>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</si>
  <si>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</si>
  <si>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</si>
  <si>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</si>
  <si>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2020 01</t>
  </si>
  <si>
    <t>4</t>
  </si>
  <si>
    <t>VV</t>
  </si>
  <si>
    <t>Součet</t>
  </si>
  <si>
    <t>5</t>
  </si>
  <si>
    <t>8</t>
  </si>
  <si>
    <t>M</t>
  </si>
  <si>
    <t>t</t>
  </si>
  <si>
    <t>181152302</t>
  </si>
  <si>
    <t>Úprava pláně na stavbách silnic a dálnic strojně v zářezech mimo skalních se zhutněním</t>
  </si>
  <si>
    <t>29</t>
  </si>
  <si>
    <t>Komunikace pozemní</t>
  </si>
  <si>
    <t>564861111</t>
  </si>
  <si>
    <t>Podklad ze štěrkodrti ŠD s rozprostřením a zhutněním, po zhutnění tl. 200 mm</t>
  </si>
  <si>
    <t>39</t>
  </si>
  <si>
    <t>592450-d1</t>
  </si>
  <si>
    <t>dlažba betonová zatravňovací 240x170x80 mm přírodní</t>
  </si>
  <si>
    <t>46</t>
  </si>
  <si>
    <t>47</t>
  </si>
  <si>
    <t>56</t>
  </si>
  <si>
    <t>60</t>
  </si>
  <si>
    <t>61</t>
  </si>
  <si>
    <t>63</t>
  </si>
  <si>
    <t>998</t>
  </si>
  <si>
    <t>Přesun hmot</t>
  </si>
  <si>
    <t>VRN</t>
  </si>
  <si>
    <t>Vedlejší rozpočtové náklady</t>
  </si>
  <si>
    <t>…</t>
  </si>
  <si>
    <t>1024</t>
  </si>
  <si>
    <t>VRN3</t>
  </si>
  <si>
    <t>Zařízení staveniště</t>
  </si>
  <si>
    <t>030001000</t>
  </si>
  <si>
    <t>VRN4</t>
  </si>
  <si>
    <t>Inženýrská činnost</t>
  </si>
  <si>
    <t>043194000</t>
  </si>
  <si>
    <t xml:space="preserve">Ostatní zkoušky - zkoušky pláně </t>
  </si>
  <si>
    <t>VRN7</t>
  </si>
  <si>
    <t>Provozní vlivy</t>
  </si>
  <si>
    <t>070001000</t>
  </si>
  <si>
    <t>Provozní vlivy včetně dopravně inženýrského opatření</t>
  </si>
  <si>
    <t>PG - Plochy před garážemi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</si>
  <si>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</si>
  <si>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</si>
  <si>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</si>
  <si>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</si>
  <si>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998223011</t>
  </si>
  <si>
    <t>Přesun hmot pro pozemní komunikace s krytem dlážděným dopravní vzdálenost do 200 m jakékoliv délky objektu</t>
  </si>
  <si>
    <t>PG 2 - Plocha před garážemi 2</t>
  </si>
  <si>
    <t>-1018005140</t>
  </si>
  <si>
    <t>651,4"pod zatrav. plochou</t>
  </si>
  <si>
    <t>67,8"pod asfalt plochou</t>
  </si>
  <si>
    <t>-1237254811</t>
  </si>
  <si>
    <t>651,4+67,6*1,1</t>
  </si>
  <si>
    <t>-500807101</t>
  </si>
  <si>
    <t>-1086042097</t>
  </si>
  <si>
    <t>1180115542</t>
  </si>
  <si>
    <t>-47920797</t>
  </si>
  <si>
    <t>-1190008447</t>
  </si>
  <si>
    <t>1789612073</t>
  </si>
  <si>
    <t>-829341293</t>
  </si>
  <si>
    <t>PG 3 - Plocha před garážemi 3</t>
  </si>
  <si>
    <t>-1136271335</t>
  </si>
  <si>
    <t>493,8"pod zatrav. plochou</t>
  </si>
  <si>
    <t>69,2"pod asfalt plochou</t>
  </si>
  <si>
    <t>738,05"pod zatra. pl.</t>
  </si>
  <si>
    <t>(68,3*1,1)"pod asfalt. pl.</t>
  </si>
  <si>
    <t>819731993</t>
  </si>
  <si>
    <t>620768129</t>
  </si>
  <si>
    <t>1071083493</t>
  </si>
  <si>
    <t>-1695479906</t>
  </si>
  <si>
    <t>-496058043</t>
  </si>
  <si>
    <t>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</si>
  <si>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</si>
  <si>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</si>
  <si>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</si>
  <si>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50</t>
  </si>
  <si>
    <t>59217017</t>
  </si>
  <si>
    <t>obrubník betonový chodníkový 1000x100x250mm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</si>
</sst>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0" borderId="22" xfId="0" applyNumberFormat="1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4" fontId="18" fillId="4" borderId="22" xfId="0" applyNumberFormat="1" applyFont="1" applyFill="1" applyBorder="1" applyAlignment="1">
      <alignment vertical="center"/>
    </xf>
    <xf numFmtId="4" fontId="32" fillId="4" borderId="22" xfId="0" applyNumberFormat="1" applyFont="1" applyFill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3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34" workbookViewId="0">
      <selection activeCell="AN8" sqref="AN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94" t="s">
        <v>13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8"/>
      <c r="BS5" s="15" t="s">
        <v>6</v>
      </c>
    </row>
    <row r="6" spans="1:74" ht="36.9" customHeight="1">
      <c r="B6" s="18"/>
      <c r="D6" s="23" t="s">
        <v>14</v>
      </c>
      <c r="K6" s="195" t="s">
        <v>15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17</v>
      </c>
      <c r="AK7" s="24" t="s">
        <v>18</v>
      </c>
      <c r="AN7" s="22" t="s">
        <v>17</v>
      </c>
      <c r="AR7" s="18"/>
      <c r="BS7" s="15" t="s">
        <v>6</v>
      </c>
    </row>
    <row r="8" spans="1:74" ht="12" customHeight="1">
      <c r="B8" s="18"/>
      <c r="D8" s="24" t="s">
        <v>19</v>
      </c>
      <c r="K8" s="22" t="s">
        <v>20</v>
      </c>
      <c r="AK8" s="24" t="s">
        <v>21</v>
      </c>
      <c r="AN8" s="22"/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17</v>
      </c>
      <c r="AR10" s="18"/>
      <c r="BS10" s="15" t="s">
        <v>6</v>
      </c>
    </row>
    <row r="11" spans="1:74" ht="18.45" customHeight="1">
      <c r="B11" s="18"/>
      <c r="E11" s="22" t="s">
        <v>24</v>
      </c>
      <c r="AK11" s="24" t="s">
        <v>25</v>
      </c>
      <c r="AN11" s="22" t="s">
        <v>17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17</v>
      </c>
      <c r="AR13" s="18"/>
      <c r="BS13" s="15" t="s">
        <v>6</v>
      </c>
    </row>
    <row r="14" spans="1:74" ht="13.2">
      <c r="B14" s="18"/>
      <c r="E14" s="22" t="s">
        <v>27</v>
      </c>
      <c r="AK14" s="24" t="s">
        <v>25</v>
      </c>
      <c r="AN14" s="22" t="s">
        <v>17</v>
      </c>
      <c r="AR14" s="18"/>
      <c r="BS14" s="15" t="s">
        <v>6</v>
      </c>
    </row>
    <row r="15" spans="1:74" ht="6.9" customHeight="1">
      <c r="B15" s="18"/>
      <c r="AR15" s="18"/>
      <c r="BS15" s="15" t="s">
        <v>4</v>
      </c>
    </row>
    <row r="16" spans="1:74" ht="12" customHeight="1">
      <c r="B16" s="18"/>
      <c r="D16" s="24" t="s">
        <v>28</v>
      </c>
      <c r="AK16" s="24" t="s">
        <v>23</v>
      </c>
      <c r="AN16" s="22" t="s">
        <v>17</v>
      </c>
      <c r="AR16" s="18"/>
      <c r="BS16" s="15" t="s">
        <v>4</v>
      </c>
    </row>
    <row r="17" spans="2:71" ht="18.45" customHeight="1">
      <c r="B17" s="18"/>
      <c r="E17" s="22" t="s">
        <v>29</v>
      </c>
      <c r="AK17" s="24" t="s">
        <v>25</v>
      </c>
      <c r="AN17" s="22" t="s">
        <v>17</v>
      </c>
      <c r="AR17" s="18"/>
      <c r="BS17" s="15" t="s">
        <v>30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31</v>
      </c>
      <c r="AK19" s="24" t="s">
        <v>23</v>
      </c>
      <c r="AN19" s="22" t="s">
        <v>17</v>
      </c>
      <c r="AR19" s="18"/>
      <c r="BS19" s="15" t="s">
        <v>6</v>
      </c>
    </row>
    <row r="20" spans="2:71" ht="18.45" customHeight="1">
      <c r="B20" s="18"/>
      <c r="E20" s="22" t="s">
        <v>32</v>
      </c>
      <c r="AK20" s="24" t="s">
        <v>25</v>
      </c>
      <c r="AN20" s="22" t="s">
        <v>17</v>
      </c>
      <c r="AR20" s="18"/>
      <c r="BS20" s="15" t="s">
        <v>4</v>
      </c>
    </row>
    <row r="21" spans="2:71" ht="6.9" customHeight="1">
      <c r="B21" s="18"/>
      <c r="AR21" s="18"/>
    </row>
    <row r="22" spans="2:71" ht="12" customHeight="1">
      <c r="B22" s="18"/>
      <c r="D22" s="24" t="s">
        <v>33</v>
      </c>
      <c r="AR22" s="18"/>
    </row>
    <row r="23" spans="2:71" ht="47.25" customHeight="1">
      <c r="B23" s="18"/>
      <c r="E23" s="196" t="s">
        <v>34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6">
        <f>ROUND(AG54,2)</f>
        <v>0</v>
      </c>
      <c r="AL26" s="187"/>
      <c r="AM26" s="187"/>
      <c r="AN26" s="187"/>
      <c r="AO26" s="187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88" t="s">
        <v>36</v>
      </c>
      <c r="M28" s="188"/>
      <c r="N28" s="188"/>
      <c r="O28" s="188"/>
      <c r="P28" s="188"/>
      <c r="W28" s="188" t="s">
        <v>37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38</v>
      </c>
      <c r="AL28" s="188"/>
      <c r="AM28" s="188"/>
      <c r="AN28" s="188"/>
      <c r="AO28" s="188"/>
      <c r="AR28" s="27"/>
    </row>
    <row r="29" spans="2:71" s="2" customFormat="1" ht="14.4" customHeight="1">
      <c r="B29" s="30"/>
      <c r="D29" s="24" t="s">
        <v>39</v>
      </c>
      <c r="F29" s="24" t="s">
        <v>40</v>
      </c>
      <c r="L29" s="173">
        <v>0.21</v>
      </c>
      <c r="M29" s="172"/>
      <c r="N29" s="172"/>
      <c r="O29" s="172"/>
      <c r="P29" s="172"/>
      <c r="W29" s="171">
        <f>AK26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W29*0.21</f>
        <v>0</v>
      </c>
      <c r="AL29" s="172"/>
      <c r="AM29" s="172"/>
      <c r="AN29" s="172"/>
      <c r="AO29" s="172"/>
      <c r="AR29" s="30"/>
    </row>
    <row r="30" spans="2:71" s="2" customFormat="1" ht="14.4" customHeight="1">
      <c r="B30" s="30"/>
      <c r="F30" s="24" t="s">
        <v>41</v>
      </c>
      <c r="L30" s="173">
        <v>0.15</v>
      </c>
      <c r="M30" s="172"/>
      <c r="N30" s="172"/>
      <c r="O30" s="172"/>
      <c r="P30" s="172"/>
      <c r="W30" s="171"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v>0</v>
      </c>
      <c r="AL30" s="172"/>
      <c r="AM30" s="172"/>
      <c r="AN30" s="172"/>
      <c r="AO30" s="172"/>
      <c r="AR30" s="30"/>
    </row>
    <row r="31" spans="2:71" s="2" customFormat="1" ht="14.4" hidden="1" customHeight="1">
      <c r="B31" s="30"/>
      <c r="F31" s="24" t="s">
        <v>42</v>
      </c>
      <c r="L31" s="173">
        <v>0.21</v>
      </c>
      <c r="M31" s="172"/>
      <c r="N31" s="172"/>
      <c r="O31" s="172"/>
      <c r="P31" s="172"/>
      <c r="W31" s="171" t="e">
        <f>ROUND(BB54, 2)</f>
        <v>#REF!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0"/>
    </row>
    <row r="32" spans="2:71" s="2" customFormat="1" ht="14.4" hidden="1" customHeight="1">
      <c r="B32" s="30"/>
      <c r="F32" s="24" t="s">
        <v>43</v>
      </c>
      <c r="L32" s="173">
        <v>0.15</v>
      </c>
      <c r="M32" s="172"/>
      <c r="N32" s="172"/>
      <c r="O32" s="172"/>
      <c r="P32" s="172"/>
      <c r="W32" s="171" t="e">
        <f>ROUND(BC54, 2)</f>
        <v>#REF!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0"/>
    </row>
    <row r="33" spans="2:44" s="2" customFormat="1" ht="14.4" hidden="1" customHeight="1">
      <c r="B33" s="30"/>
      <c r="F33" s="24" t="s">
        <v>44</v>
      </c>
      <c r="L33" s="173">
        <v>0</v>
      </c>
      <c r="M33" s="172"/>
      <c r="N33" s="172"/>
      <c r="O33" s="172"/>
      <c r="P33" s="172"/>
      <c r="W33" s="171" t="e">
        <f>ROUND(BD54, 2)</f>
        <v>#REF!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30"/>
    </row>
    <row r="34" spans="2:44" s="1" customFormat="1" ht="6.9" customHeight="1">
      <c r="B34" s="27"/>
      <c r="AR34" s="27"/>
    </row>
    <row r="35" spans="2:44" s="1" customFormat="1" ht="25.95" customHeight="1">
      <c r="B35" s="27"/>
      <c r="C35" s="31"/>
      <c r="D35" s="32" t="s">
        <v>45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46</v>
      </c>
      <c r="U35" s="33"/>
      <c r="V35" s="33"/>
      <c r="W35" s="33"/>
      <c r="X35" s="192" t="s">
        <v>47</v>
      </c>
      <c r="Y35" s="190"/>
      <c r="Z35" s="190"/>
      <c r="AA35" s="190"/>
      <c r="AB35" s="190"/>
      <c r="AC35" s="33"/>
      <c r="AD35" s="33"/>
      <c r="AE35" s="33"/>
      <c r="AF35" s="33"/>
      <c r="AG35" s="33"/>
      <c r="AH35" s="33"/>
      <c r="AI35" s="33"/>
      <c r="AJ35" s="33"/>
      <c r="AK35" s="189">
        <f>AK26+AK29</f>
        <v>0</v>
      </c>
      <c r="AL35" s="190"/>
      <c r="AM35" s="190"/>
      <c r="AN35" s="190"/>
      <c r="AO35" s="191"/>
      <c r="AP35" s="31"/>
      <c r="AQ35" s="31"/>
      <c r="AR35" s="27"/>
    </row>
    <row r="36" spans="2:44" s="1" customFormat="1" ht="6.9" customHeight="1">
      <c r="B36" s="27"/>
      <c r="AR36" s="27"/>
    </row>
    <row r="37" spans="2:44" s="1" customFormat="1" ht="6.9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7"/>
    </row>
    <row r="41" spans="2:44" s="1" customFormat="1" ht="6.9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7"/>
    </row>
    <row r="42" spans="2:44" s="1" customFormat="1" ht="24.9" customHeight="1">
      <c r="B42" s="27"/>
      <c r="C42" s="19" t="s">
        <v>48</v>
      </c>
      <c r="AR42" s="27"/>
    </row>
    <row r="43" spans="2:44" s="1" customFormat="1" ht="6.9" customHeight="1">
      <c r="B43" s="27"/>
      <c r="AR43" s="27"/>
    </row>
    <row r="44" spans="2:44" s="3" customFormat="1" ht="12" customHeight="1">
      <c r="B44" s="39"/>
      <c r="C44" s="24" t="s">
        <v>12</v>
      </c>
      <c r="L44" s="3" t="str">
        <f>K5</f>
        <v>2019838</v>
      </c>
      <c r="AR44" s="39"/>
    </row>
    <row r="45" spans="2:44" s="4" customFormat="1" ht="36.9" customHeight="1">
      <c r="B45" s="40"/>
      <c r="C45" s="41" t="s">
        <v>14</v>
      </c>
      <c r="L45" s="167" t="str">
        <f>K6</f>
        <v>Zpevněné plochy a odvodnění lokality garáže, Šluknov</v>
      </c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R45" s="40"/>
    </row>
    <row r="46" spans="2:44" s="1" customFormat="1" ht="6.9" customHeight="1">
      <c r="B46" s="27"/>
      <c r="AR46" s="27"/>
    </row>
    <row r="47" spans="2:44" s="1" customFormat="1" ht="12" customHeight="1">
      <c r="B47" s="27"/>
      <c r="C47" s="24" t="s">
        <v>19</v>
      </c>
      <c r="L47" s="42" t="str">
        <f>IF(K8="","",K8)</f>
        <v>k.ú. Šluknov</v>
      </c>
      <c r="AI47" s="24" t="s">
        <v>21</v>
      </c>
      <c r="AM47" s="174" t="str">
        <f>IF(AN8= "","",AN8)</f>
        <v/>
      </c>
      <c r="AN47" s="174"/>
      <c r="AR47" s="27"/>
    </row>
    <row r="48" spans="2:44" s="1" customFormat="1" ht="6.9" customHeight="1">
      <c r="B48" s="27"/>
      <c r="AR48" s="27"/>
    </row>
    <row r="49" spans="1:91" s="1" customFormat="1" ht="15.15" customHeight="1">
      <c r="B49" s="27"/>
      <c r="C49" s="24" t="s">
        <v>22</v>
      </c>
      <c r="L49" s="3" t="str">
        <f>IF(E11= "","",E11)</f>
        <v>Město Šluknov</v>
      </c>
      <c r="AI49" s="24" t="s">
        <v>28</v>
      </c>
      <c r="AM49" s="184" t="str">
        <f>IF(E17="","",E17)</f>
        <v>ProProjekt s.r.o.</v>
      </c>
      <c r="AN49" s="185"/>
      <c r="AO49" s="185"/>
      <c r="AP49" s="185"/>
      <c r="AR49" s="27"/>
      <c r="AS49" s="178" t="s">
        <v>49</v>
      </c>
      <c r="AT49" s="179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5.15" customHeight="1">
      <c r="B50" s="27"/>
      <c r="C50" s="24" t="s">
        <v>26</v>
      </c>
      <c r="L50" s="3" t="str">
        <f>IF(E14="","",E14)</f>
        <v>Bude vybrán</v>
      </c>
      <c r="AI50" s="24" t="s">
        <v>31</v>
      </c>
      <c r="AM50" s="184" t="str">
        <f>IF(E20="","",E20)</f>
        <v>Martin Rousek</v>
      </c>
      <c r="AN50" s="185"/>
      <c r="AO50" s="185"/>
      <c r="AP50" s="185"/>
      <c r="AR50" s="27"/>
      <c r="AS50" s="180"/>
      <c r="AT50" s="181"/>
      <c r="BD50" s="46"/>
    </row>
    <row r="51" spans="1:91" s="1" customFormat="1" ht="10.95" customHeight="1">
      <c r="B51" s="27"/>
      <c r="AR51" s="27"/>
      <c r="AS51" s="180"/>
      <c r="AT51" s="181"/>
      <c r="BD51" s="46"/>
    </row>
    <row r="52" spans="1:91" s="1" customFormat="1" ht="29.25" customHeight="1">
      <c r="B52" s="27"/>
      <c r="C52" s="161" t="s">
        <v>50</v>
      </c>
      <c r="D52" s="162"/>
      <c r="E52" s="162"/>
      <c r="F52" s="162"/>
      <c r="G52" s="162"/>
      <c r="H52" s="47"/>
      <c r="I52" s="166" t="s">
        <v>51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82" t="s">
        <v>52</v>
      </c>
      <c r="AH52" s="162"/>
      <c r="AI52" s="162"/>
      <c r="AJ52" s="162"/>
      <c r="AK52" s="162"/>
      <c r="AL52" s="162"/>
      <c r="AM52" s="162"/>
      <c r="AN52" s="166" t="s">
        <v>53</v>
      </c>
      <c r="AO52" s="162"/>
      <c r="AP52" s="162"/>
      <c r="AQ52" s="48" t="s">
        <v>54</v>
      </c>
      <c r="AR52" s="27"/>
      <c r="AS52" s="49" t="s">
        <v>55</v>
      </c>
      <c r="AT52" s="50" t="s">
        <v>56</v>
      </c>
      <c r="AU52" s="50" t="s">
        <v>57</v>
      </c>
      <c r="AV52" s="50" t="s">
        <v>58</v>
      </c>
      <c r="AW52" s="50" t="s">
        <v>59</v>
      </c>
      <c r="AX52" s="50" t="s">
        <v>60</v>
      </c>
      <c r="AY52" s="50" t="s">
        <v>61</v>
      </c>
      <c r="AZ52" s="50" t="s">
        <v>62</v>
      </c>
      <c r="BA52" s="50" t="s">
        <v>63</v>
      </c>
      <c r="BB52" s="50" t="s">
        <v>64</v>
      </c>
      <c r="BC52" s="50" t="s">
        <v>65</v>
      </c>
      <c r="BD52" s="51" t="s">
        <v>66</v>
      </c>
    </row>
    <row r="53" spans="1:91" s="1" customFormat="1" ht="10.95" customHeight="1">
      <c r="B53" s="27"/>
      <c r="AR53" s="27"/>
      <c r="AS53" s="52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5" customFormat="1" ht="32.4" customHeight="1">
      <c r="B54" s="53"/>
      <c r="C54" s="54" t="s">
        <v>67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164">
        <f>AG55</f>
        <v>0</v>
      </c>
      <c r="AH54" s="164"/>
      <c r="AI54" s="164"/>
      <c r="AJ54" s="164"/>
      <c r="AK54" s="164"/>
      <c r="AL54" s="164"/>
      <c r="AM54" s="164"/>
      <c r="AN54" s="177">
        <f>AN55</f>
        <v>0</v>
      </c>
      <c r="AO54" s="177"/>
      <c r="AP54" s="177"/>
      <c r="AQ54" s="57" t="s">
        <v>17</v>
      </c>
      <c r="AR54" s="53"/>
      <c r="AS54" s="58" t="e">
        <f>ROUND(#REF!+AS55+#REF!,2)</f>
        <v>#REF!</v>
      </c>
      <c r="AT54" s="59" t="e">
        <f t="shared" ref="AT54:AT57" si="0">ROUND(SUM(AV54:AW54),2)</f>
        <v>#REF!</v>
      </c>
      <c r="AU54" s="60" t="e">
        <f>ROUND(#REF!+AU55+#REF!,5)</f>
        <v>#REF!</v>
      </c>
      <c r="AV54" s="59" t="e">
        <f>ROUND(AZ54*L29,2)</f>
        <v>#REF!</v>
      </c>
      <c r="AW54" s="59" t="e">
        <f>ROUND(BA54*L30,2)</f>
        <v>#REF!</v>
      </c>
      <c r="AX54" s="59" t="e">
        <f>ROUND(BB54*L29,2)</f>
        <v>#REF!</v>
      </c>
      <c r="AY54" s="59" t="e">
        <f>ROUND(BC54*L30,2)</f>
        <v>#REF!</v>
      </c>
      <c r="AZ54" s="59" t="e">
        <f>ROUND(#REF!+AZ55+#REF!,2)</f>
        <v>#REF!</v>
      </c>
      <c r="BA54" s="59" t="e">
        <f>ROUND(#REF!+BA55+#REF!,2)</f>
        <v>#REF!</v>
      </c>
      <c r="BB54" s="59" t="e">
        <f>ROUND(#REF!+BB55+#REF!,2)</f>
        <v>#REF!</v>
      </c>
      <c r="BC54" s="59" t="e">
        <f>ROUND(#REF!+BC55+#REF!,2)</f>
        <v>#REF!</v>
      </c>
      <c r="BD54" s="61" t="e">
        <f>ROUND(#REF!+BD55+#REF!,2)</f>
        <v>#REF!</v>
      </c>
      <c r="BS54" s="62" t="s">
        <v>68</v>
      </c>
      <c r="BT54" s="62" t="s">
        <v>69</v>
      </c>
      <c r="BU54" s="63" t="s">
        <v>70</v>
      </c>
      <c r="BV54" s="62" t="s">
        <v>71</v>
      </c>
      <c r="BW54" s="62" t="s">
        <v>5</v>
      </c>
      <c r="BX54" s="62" t="s">
        <v>72</v>
      </c>
      <c r="CL54" s="62" t="s">
        <v>17</v>
      </c>
    </row>
    <row r="55" spans="1:91" s="6" customFormat="1" ht="16.5" customHeight="1">
      <c r="B55" s="64"/>
      <c r="C55" s="65"/>
      <c r="D55" s="163" t="s">
        <v>78</v>
      </c>
      <c r="E55" s="163"/>
      <c r="F55" s="163"/>
      <c r="G55" s="163"/>
      <c r="H55" s="163"/>
      <c r="I55" s="66"/>
      <c r="J55" s="163" t="s">
        <v>79</v>
      </c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83">
        <f>ROUND(SUM(AG56:AG57),2)</f>
        <v>0</v>
      </c>
      <c r="AH55" s="176"/>
      <c r="AI55" s="176"/>
      <c r="AJ55" s="176"/>
      <c r="AK55" s="176"/>
      <c r="AL55" s="176"/>
      <c r="AM55" s="176"/>
      <c r="AN55" s="175">
        <f>AG55*1.21</f>
        <v>0</v>
      </c>
      <c r="AO55" s="176"/>
      <c r="AP55" s="176"/>
      <c r="AQ55" s="67" t="s">
        <v>73</v>
      </c>
      <c r="AR55" s="64"/>
      <c r="AS55" s="68">
        <f>ROUND(SUM(AS56:AS57),2)</f>
        <v>0</v>
      </c>
      <c r="AT55" s="69">
        <f t="shared" si="0"/>
        <v>0</v>
      </c>
      <c r="AU55" s="70" t="e">
        <f>ROUND(SUM(AU56:AU57),5)</f>
        <v>#REF!</v>
      </c>
      <c r="AV55" s="69">
        <f>ROUND(AZ55*L29,2)</f>
        <v>0</v>
      </c>
      <c r="AW55" s="69">
        <f>ROUND(BA55*L30,2)</f>
        <v>0</v>
      </c>
      <c r="AX55" s="69">
        <f>ROUND(BB55*L29,2)</f>
        <v>0</v>
      </c>
      <c r="AY55" s="69">
        <f>ROUND(BC55*L30,2)</f>
        <v>0</v>
      </c>
      <c r="AZ55" s="69">
        <f>ROUND(SUM(AZ56:AZ57),2)</f>
        <v>0</v>
      </c>
      <c r="BA55" s="69">
        <f>ROUND(SUM(BA56:BA57),2)</f>
        <v>0</v>
      </c>
      <c r="BB55" s="69">
        <f>ROUND(SUM(BB56:BB57),2)</f>
        <v>0</v>
      </c>
      <c r="BC55" s="69">
        <f>ROUND(SUM(BC56:BC57),2)</f>
        <v>0</v>
      </c>
      <c r="BD55" s="71">
        <f>ROUND(SUM(BD56:BD57),2)</f>
        <v>0</v>
      </c>
      <c r="BS55" s="72" t="s">
        <v>68</v>
      </c>
      <c r="BT55" s="72" t="s">
        <v>74</v>
      </c>
      <c r="BU55" s="72" t="s">
        <v>70</v>
      </c>
      <c r="BV55" s="72" t="s">
        <v>71</v>
      </c>
      <c r="BW55" s="72" t="s">
        <v>80</v>
      </c>
      <c r="BX55" s="72" t="s">
        <v>5</v>
      </c>
      <c r="CL55" s="72" t="s">
        <v>17</v>
      </c>
      <c r="CM55" s="72" t="s">
        <v>75</v>
      </c>
    </row>
    <row r="56" spans="1:91" s="3" customFormat="1" ht="16.5" customHeight="1">
      <c r="A56" s="73" t="s">
        <v>76</v>
      </c>
      <c r="B56" s="39"/>
      <c r="C56" s="9"/>
      <c r="D56" s="9"/>
      <c r="E56" s="165" t="s">
        <v>81</v>
      </c>
      <c r="F56" s="165"/>
      <c r="G56" s="165"/>
      <c r="H56" s="165"/>
      <c r="I56" s="165"/>
      <c r="J56" s="9"/>
      <c r="K56" s="165" t="s">
        <v>82</v>
      </c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9">
        <f>'PG 2 - Plocha před garáže...'!J32</f>
        <v>0</v>
      </c>
      <c r="AH56" s="170"/>
      <c r="AI56" s="170"/>
      <c r="AJ56" s="170"/>
      <c r="AK56" s="170"/>
      <c r="AL56" s="170"/>
      <c r="AM56" s="170"/>
      <c r="AN56" s="169">
        <f>AG56*1.21</f>
        <v>0</v>
      </c>
      <c r="AO56" s="170"/>
      <c r="AP56" s="170"/>
      <c r="AQ56" s="74" t="s">
        <v>77</v>
      </c>
      <c r="AR56" s="39"/>
      <c r="AS56" s="75">
        <v>0</v>
      </c>
      <c r="AT56" s="76">
        <f t="shared" si="0"/>
        <v>0</v>
      </c>
      <c r="AU56" s="77" t="e">
        <f>'PG 2 - Plocha před garáže...'!P93</f>
        <v>#REF!</v>
      </c>
      <c r="AV56" s="76">
        <f>'PG 2 - Plocha před garáže...'!J35</f>
        <v>0</v>
      </c>
      <c r="AW56" s="76">
        <f>'PG 2 - Plocha před garáže...'!J36</f>
        <v>0</v>
      </c>
      <c r="AX56" s="76">
        <f>'PG 2 - Plocha před garáže...'!J37</f>
        <v>0</v>
      </c>
      <c r="AY56" s="76">
        <f>'PG 2 - Plocha před garáže...'!J38</f>
        <v>0</v>
      </c>
      <c r="AZ56" s="76">
        <f>'PG 2 - Plocha před garáže...'!F35</f>
        <v>0</v>
      </c>
      <c r="BA56" s="76">
        <f>'PG 2 - Plocha před garáže...'!F36</f>
        <v>0</v>
      </c>
      <c r="BB56" s="76">
        <f>'PG 2 - Plocha před garáže...'!F37</f>
        <v>0</v>
      </c>
      <c r="BC56" s="76">
        <f>'PG 2 - Plocha před garáže...'!F38</f>
        <v>0</v>
      </c>
      <c r="BD56" s="78">
        <f>'PG 2 - Plocha před garáže...'!F39</f>
        <v>0</v>
      </c>
      <c r="BT56" s="22" t="s">
        <v>75</v>
      </c>
      <c r="BV56" s="22" t="s">
        <v>71</v>
      </c>
      <c r="BW56" s="22" t="s">
        <v>83</v>
      </c>
      <c r="BX56" s="22" t="s">
        <v>80</v>
      </c>
      <c r="CL56" s="22" t="s">
        <v>17</v>
      </c>
    </row>
    <row r="57" spans="1:91" s="3" customFormat="1" ht="16.5" customHeight="1">
      <c r="A57" s="73" t="s">
        <v>76</v>
      </c>
      <c r="B57" s="39"/>
      <c r="C57" s="9"/>
      <c r="D57" s="9"/>
      <c r="E57" s="165" t="s">
        <v>84</v>
      </c>
      <c r="F57" s="165"/>
      <c r="G57" s="165"/>
      <c r="H57" s="165"/>
      <c r="I57" s="165"/>
      <c r="J57" s="9"/>
      <c r="K57" s="165" t="s">
        <v>85</v>
      </c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9">
        <f>'PG 3 - Plocha před garáže...'!J32</f>
        <v>0</v>
      </c>
      <c r="AH57" s="170"/>
      <c r="AI57" s="170"/>
      <c r="AJ57" s="170"/>
      <c r="AK57" s="170"/>
      <c r="AL57" s="170"/>
      <c r="AM57" s="170"/>
      <c r="AN57" s="169">
        <f>AG57*1.21</f>
        <v>0</v>
      </c>
      <c r="AO57" s="170"/>
      <c r="AP57" s="170"/>
      <c r="AQ57" s="74" t="s">
        <v>77</v>
      </c>
      <c r="AR57" s="39"/>
      <c r="AS57" s="75">
        <v>0</v>
      </c>
      <c r="AT57" s="76">
        <f t="shared" si="0"/>
        <v>0</v>
      </c>
      <c r="AU57" s="77" t="e">
        <f>'PG 3 - Plocha před garáže...'!P89</f>
        <v>#REF!</v>
      </c>
      <c r="AV57" s="76">
        <f>'PG 3 - Plocha před garáže...'!J35</f>
        <v>0</v>
      </c>
      <c r="AW57" s="76">
        <f>'PG 3 - Plocha před garáže...'!J36</f>
        <v>0</v>
      </c>
      <c r="AX57" s="76">
        <f>'PG 3 - Plocha před garáže...'!J37</f>
        <v>0</v>
      </c>
      <c r="AY57" s="76">
        <f>'PG 3 - Plocha před garáže...'!J38</f>
        <v>0</v>
      </c>
      <c r="AZ57" s="76">
        <f>'PG 3 - Plocha před garáže...'!F35</f>
        <v>0</v>
      </c>
      <c r="BA57" s="76">
        <f>'PG 3 - Plocha před garáže...'!F36</f>
        <v>0</v>
      </c>
      <c r="BB57" s="76">
        <f>'PG 3 - Plocha před garáže...'!F37</f>
        <v>0</v>
      </c>
      <c r="BC57" s="76">
        <f>'PG 3 - Plocha před garáže...'!F38</f>
        <v>0</v>
      </c>
      <c r="BD57" s="78">
        <f>'PG 3 - Plocha před garáže...'!F39</f>
        <v>0</v>
      </c>
      <c r="BT57" s="22" t="s">
        <v>75</v>
      </c>
      <c r="BV57" s="22" t="s">
        <v>71</v>
      </c>
      <c r="BW57" s="22" t="s">
        <v>86</v>
      </c>
      <c r="BX57" s="22" t="s">
        <v>80</v>
      </c>
      <c r="CL57" s="22" t="s">
        <v>17</v>
      </c>
    </row>
    <row r="58" spans="1:91" s="1" customFormat="1" ht="30" customHeight="1">
      <c r="B58" s="27"/>
      <c r="AR58" s="27"/>
    </row>
    <row r="59" spans="1:91" s="1" customFormat="1" ht="6.9" customHeight="1"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27"/>
    </row>
  </sheetData>
  <sheetProtection formatColumns="0" formatRows="0"/>
  <mergeCells count="48">
    <mergeCell ref="AK26:AO26"/>
    <mergeCell ref="AK28:AO28"/>
    <mergeCell ref="AK35:AO35"/>
    <mergeCell ref="X35:AB35"/>
    <mergeCell ref="AR2:BE2"/>
    <mergeCell ref="K5:AO5"/>
    <mergeCell ref="K6:AO6"/>
    <mergeCell ref="E23:AN23"/>
    <mergeCell ref="W32:AE32"/>
    <mergeCell ref="AK32:AO32"/>
    <mergeCell ref="L33:P33"/>
    <mergeCell ref="W33:AE33"/>
    <mergeCell ref="AK33:AO33"/>
    <mergeCell ref="L28:P28"/>
    <mergeCell ref="W28:AE28"/>
    <mergeCell ref="AN55:AP55"/>
    <mergeCell ref="AN54:AP54"/>
    <mergeCell ref="AS49:AT51"/>
    <mergeCell ref="AG56:AM56"/>
    <mergeCell ref="AG52:AM52"/>
    <mergeCell ref="AG55:AM55"/>
    <mergeCell ref="AM50:AP50"/>
    <mergeCell ref="AM49:AP49"/>
    <mergeCell ref="L45:AO45"/>
    <mergeCell ref="AG57:AM57"/>
    <mergeCell ref="AN57:AP57"/>
    <mergeCell ref="AN52:AP52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AM47:AN47"/>
    <mergeCell ref="AN56:AP56"/>
    <mergeCell ref="C52:G52"/>
    <mergeCell ref="D55:H55"/>
    <mergeCell ref="AG54:AM54"/>
    <mergeCell ref="E57:I57"/>
    <mergeCell ref="E56:I56"/>
    <mergeCell ref="I52:AF52"/>
    <mergeCell ref="J55:AF55"/>
    <mergeCell ref="K56:AF56"/>
    <mergeCell ref="K57:AF57"/>
  </mergeCells>
  <hyperlinks>
    <hyperlink ref="A56" location="'PG 2 - Plocha před garáže...'!C2" display="/" xr:uid="{00000000-0004-0000-0000-000004000000}"/>
    <hyperlink ref="A57" location="'PG 3 - Plocha před garáže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6"/>
  <sheetViews>
    <sheetView showGridLines="0" tabSelected="1" workbookViewId="0">
      <selection activeCell="I111" sqref="I11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83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2:46" ht="24.9" customHeight="1">
      <c r="B4" s="18"/>
      <c r="D4" s="19" t="s">
        <v>87</v>
      </c>
      <c r="L4" s="18"/>
      <c r="M4" s="79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198" t="str">
        <f>'Rekapitulace zakázky'!K6</f>
        <v>Zpevněné plochy a odvodnění lokality garáže, Šluknov</v>
      </c>
      <c r="F7" s="199"/>
      <c r="G7" s="199"/>
      <c r="H7" s="199"/>
      <c r="L7" s="18"/>
    </row>
    <row r="8" spans="2:46" ht="12" customHeight="1">
      <c r="B8" s="18"/>
      <c r="D8" s="24" t="s">
        <v>88</v>
      </c>
      <c r="L8" s="18"/>
    </row>
    <row r="9" spans="2:46" s="1" customFormat="1" ht="16.5" customHeight="1">
      <c r="B9" s="27"/>
      <c r="E9" s="198" t="s">
        <v>161</v>
      </c>
      <c r="F9" s="197"/>
      <c r="G9" s="197"/>
      <c r="H9" s="197"/>
      <c r="L9" s="27"/>
    </row>
    <row r="10" spans="2:46" s="1" customFormat="1" ht="12" customHeight="1">
      <c r="B10" s="27"/>
      <c r="D10" s="24" t="s">
        <v>89</v>
      </c>
      <c r="L10" s="27"/>
    </row>
    <row r="11" spans="2:46" s="1" customFormat="1" ht="16.5" customHeight="1">
      <c r="B11" s="27"/>
      <c r="E11" s="167" t="s">
        <v>168</v>
      </c>
      <c r="F11" s="197"/>
      <c r="G11" s="197"/>
      <c r="H11" s="197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17</v>
      </c>
      <c r="I13" s="24" t="s">
        <v>18</v>
      </c>
      <c r="J13" s="22" t="s">
        <v>17</v>
      </c>
      <c r="L13" s="27"/>
    </row>
    <row r="14" spans="2:46" s="1" customFormat="1" ht="12" customHeight="1">
      <c r="B14" s="27"/>
      <c r="D14" s="24" t="s">
        <v>19</v>
      </c>
      <c r="F14" s="22" t="s">
        <v>20</v>
      </c>
      <c r="I14" s="24" t="s">
        <v>21</v>
      </c>
      <c r="J14" s="43">
        <f>'Rekapitulace zakázky'!AN8</f>
        <v>0</v>
      </c>
      <c r="L14" s="27"/>
    </row>
    <row r="15" spans="2:46" s="1" customFormat="1" ht="10.95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17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17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17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17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17</v>
      </c>
      <c r="L22" s="27"/>
    </row>
    <row r="23" spans="2:12" s="1" customFormat="1" ht="18" customHeight="1">
      <c r="B23" s="27"/>
      <c r="E23" s="22" t="s">
        <v>29</v>
      </c>
      <c r="I23" s="24" t="s">
        <v>25</v>
      </c>
      <c r="J23" s="22" t="s">
        <v>17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31</v>
      </c>
      <c r="I25" s="24" t="s">
        <v>23</v>
      </c>
      <c r="J25" s="22" t="s">
        <v>17</v>
      </c>
      <c r="L25" s="27"/>
    </row>
    <row r="26" spans="2:12" s="1" customFormat="1" ht="18" customHeight="1">
      <c r="B26" s="27"/>
      <c r="E26" s="22" t="s">
        <v>32</v>
      </c>
      <c r="I26" s="24" t="s">
        <v>25</v>
      </c>
      <c r="J26" s="22" t="s">
        <v>17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33</v>
      </c>
      <c r="L28" s="27"/>
    </row>
    <row r="29" spans="2:12" s="7" customFormat="1" ht="16.5" customHeight="1">
      <c r="B29" s="80"/>
      <c r="E29" s="196" t="s">
        <v>17</v>
      </c>
      <c r="F29" s="196"/>
      <c r="G29" s="196"/>
      <c r="H29" s="196"/>
      <c r="L29" s="80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4"/>
      <c r="E31" s="44"/>
      <c r="F31" s="44"/>
      <c r="G31" s="44"/>
      <c r="H31" s="44"/>
      <c r="I31" s="44"/>
      <c r="J31" s="44"/>
      <c r="K31" s="44"/>
      <c r="L31" s="27"/>
    </row>
    <row r="32" spans="2:12" s="1" customFormat="1" ht="25.35" customHeight="1">
      <c r="B32" s="27"/>
      <c r="D32" s="81" t="s">
        <v>35</v>
      </c>
      <c r="J32" s="56">
        <f>ROUND(J93, 2)</f>
        <v>0</v>
      </c>
      <c r="L32" s="27"/>
    </row>
    <row r="33" spans="2:12" s="1" customFormat="1" ht="6.9" customHeight="1">
      <c r="B33" s="27"/>
      <c r="D33" s="44"/>
      <c r="E33" s="44"/>
      <c r="F33" s="44"/>
      <c r="G33" s="44"/>
      <c r="H33" s="44"/>
      <c r="I33" s="44"/>
      <c r="J33" s="44"/>
      <c r="K33" s="44"/>
      <c r="L33" s="27"/>
    </row>
    <row r="34" spans="2:12" s="1" customFormat="1" ht="14.4" customHeight="1">
      <c r="B34" s="27"/>
      <c r="F34" s="82" t="s">
        <v>37</v>
      </c>
      <c r="I34" s="82" t="s">
        <v>36</v>
      </c>
      <c r="J34" s="82" t="s">
        <v>38</v>
      </c>
      <c r="L34" s="27"/>
    </row>
    <row r="35" spans="2:12" s="1" customFormat="1" ht="14.4" customHeight="1">
      <c r="B35" s="27"/>
      <c r="D35" s="83" t="s">
        <v>39</v>
      </c>
      <c r="E35" s="24" t="s">
        <v>40</v>
      </c>
      <c r="F35" s="76">
        <f>ROUND((SUM(BE93:BE115)),  2)</f>
        <v>0</v>
      </c>
      <c r="I35" s="84">
        <v>0.21</v>
      </c>
      <c r="J35" s="76">
        <f>ROUND(((SUM(BE93:BE115))*I35),  2)</f>
        <v>0</v>
      </c>
      <c r="L35" s="27"/>
    </row>
    <row r="36" spans="2:12" s="1" customFormat="1" ht="14.4" customHeight="1">
      <c r="B36" s="27"/>
      <c r="E36" s="24" t="s">
        <v>41</v>
      </c>
      <c r="F36" s="76">
        <f>ROUND((SUM(BF93:BF115)),  2)</f>
        <v>0</v>
      </c>
      <c r="I36" s="84">
        <v>0.15</v>
      </c>
      <c r="J36" s="76">
        <f>ROUND(((SUM(BF93:BF115))*I36),  2)</f>
        <v>0</v>
      </c>
      <c r="L36" s="27"/>
    </row>
    <row r="37" spans="2:12" s="1" customFormat="1" ht="14.4" hidden="1" customHeight="1">
      <c r="B37" s="27"/>
      <c r="E37" s="24" t="s">
        <v>42</v>
      </c>
      <c r="F37" s="76">
        <f>ROUND((SUM(BG93:BG115)),  2)</f>
        <v>0</v>
      </c>
      <c r="I37" s="84">
        <v>0.21</v>
      </c>
      <c r="J37" s="76">
        <f>0</f>
        <v>0</v>
      </c>
      <c r="L37" s="27"/>
    </row>
    <row r="38" spans="2:12" s="1" customFormat="1" ht="14.4" hidden="1" customHeight="1">
      <c r="B38" s="27"/>
      <c r="E38" s="24" t="s">
        <v>43</v>
      </c>
      <c r="F38" s="76">
        <f>ROUND((SUM(BH93:BH115)),  2)</f>
        <v>0</v>
      </c>
      <c r="I38" s="84">
        <v>0.15</v>
      </c>
      <c r="J38" s="76">
        <f>0</f>
        <v>0</v>
      </c>
      <c r="L38" s="27"/>
    </row>
    <row r="39" spans="2:12" s="1" customFormat="1" ht="14.4" hidden="1" customHeight="1">
      <c r="B39" s="27"/>
      <c r="E39" s="24" t="s">
        <v>44</v>
      </c>
      <c r="F39" s="76">
        <f>ROUND((SUM(BI93:BI115)),  2)</f>
        <v>0</v>
      </c>
      <c r="I39" s="84">
        <v>0</v>
      </c>
      <c r="J39" s="76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86" t="s">
        <v>45</v>
      </c>
      <c r="E41" s="47"/>
      <c r="F41" s="47"/>
      <c r="G41" s="87" t="s">
        <v>46</v>
      </c>
      <c r="H41" s="88" t="s">
        <v>47</v>
      </c>
      <c r="I41" s="47"/>
      <c r="J41" s="89">
        <f>SUM(J32:J39)</f>
        <v>0</v>
      </c>
      <c r="K41" s="90"/>
      <c r="L41" s="27"/>
    </row>
    <row r="42" spans="2:12" s="1" customFormat="1" ht="14.4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7"/>
    </row>
    <row r="46" spans="2:12" s="1" customFormat="1" ht="6.9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27"/>
    </row>
    <row r="47" spans="2:12" s="1" customFormat="1" ht="24.9" customHeight="1">
      <c r="B47" s="27"/>
      <c r="C47" s="19" t="s">
        <v>90</v>
      </c>
      <c r="L47" s="27"/>
    </row>
    <row r="48" spans="2:12" s="1" customFormat="1" ht="6.9" customHeight="1">
      <c r="B48" s="27"/>
      <c r="L48" s="27"/>
    </row>
    <row r="49" spans="2:47" s="1" customFormat="1" ht="12" customHeight="1">
      <c r="B49" s="27"/>
      <c r="C49" s="24" t="s">
        <v>14</v>
      </c>
      <c r="L49" s="27"/>
    </row>
    <row r="50" spans="2:47" s="1" customFormat="1" ht="16.5" customHeight="1">
      <c r="B50" s="27"/>
      <c r="E50" s="198" t="str">
        <f>E7</f>
        <v>Zpevněné plochy a odvodnění lokality garáže, Šluknov</v>
      </c>
      <c r="F50" s="199"/>
      <c r="G50" s="199"/>
      <c r="H50" s="199"/>
      <c r="L50" s="27"/>
    </row>
    <row r="51" spans="2:47" ht="12" customHeight="1">
      <c r="B51" s="18"/>
      <c r="C51" s="24" t="s">
        <v>88</v>
      </c>
      <c r="L51" s="18"/>
    </row>
    <row r="52" spans="2:47" s="1" customFormat="1" ht="16.5" customHeight="1">
      <c r="B52" s="27"/>
      <c r="E52" s="198" t="s">
        <v>161</v>
      </c>
      <c r="F52" s="197"/>
      <c r="G52" s="197"/>
      <c r="H52" s="197"/>
      <c r="L52" s="27"/>
    </row>
    <row r="53" spans="2:47" s="1" customFormat="1" ht="12" customHeight="1">
      <c r="B53" s="27"/>
      <c r="C53" s="24" t="s">
        <v>89</v>
      </c>
      <c r="L53" s="27"/>
    </row>
    <row r="54" spans="2:47" s="1" customFormat="1" ht="16.5" customHeight="1">
      <c r="B54" s="27"/>
      <c r="E54" s="167" t="str">
        <f>E11</f>
        <v>PG 2 - Plocha před garážemi 2</v>
      </c>
      <c r="F54" s="197"/>
      <c r="G54" s="197"/>
      <c r="H54" s="197"/>
      <c r="L54" s="27"/>
    </row>
    <row r="55" spans="2:47" s="1" customFormat="1" ht="6.9" customHeight="1">
      <c r="B55" s="27"/>
      <c r="L55" s="27"/>
    </row>
    <row r="56" spans="2:47" s="1" customFormat="1" ht="12" customHeight="1">
      <c r="B56" s="27"/>
      <c r="C56" s="24" t="s">
        <v>19</v>
      </c>
      <c r="F56" s="22" t="str">
        <f>F14</f>
        <v>k.ú. Šluknov</v>
      </c>
      <c r="I56" s="24" t="s">
        <v>21</v>
      </c>
      <c r="J56" s="43">
        <f>IF(J14="","",J14)</f>
        <v>0</v>
      </c>
      <c r="L56" s="27"/>
    </row>
    <row r="57" spans="2:47" s="1" customFormat="1" ht="6.9" customHeight="1">
      <c r="B57" s="27"/>
      <c r="L57" s="27"/>
    </row>
    <row r="58" spans="2:47" s="1" customFormat="1" ht="15.15" customHeight="1">
      <c r="B58" s="27"/>
      <c r="C58" s="24" t="s">
        <v>22</v>
      </c>
      <c r="F58" s="22" t="str">
        <f>E17</f>
        <v>Město Šluknov</v>
      </c>
      <c r="I58" s="24" t="s">
        <v>28</v>
      </c>
      <c r="J58" s="25" t="str">
        <f>E23</f>
        <v>ProProjekt s.r.o.</v>
      </c>
      <c r="L58" s="27"/>
    </row>
    <row r="59" spans="2:47" s="1" customFormat="1" ht="15.15" customHeight="1">
      <c r="B59" s="27"/>
      <c r="C59" s="24" t="s">
        <v>26</v>
      </c>
      <c r="F59" s="22" t="str">
        <f>IF(E20="","",E20)</f>
        <v>Bude vybrán</v>
      </c>
      <c r="I59" s="24" t="s">
        <v>31</v>
      </c>
      <c r="J59" s="25" t="str">
        <f>E26</f>
        <v>Martin Rousek</v>
      </c>
      <c r="L59" s="27"/>
    </row>
    <row r="60" spans="2:47" s="1" customFormat="1" ht="10.35" customHeight="1">
      <c r="B60" s="27"/>
      <c r="L60" s="27"/>
    </row>
    <row r="61" spans="2:47" s="1" customFormat="1" ht="29.25" customHeight="1">
      <c r="B61" s="27"/>
      <c r="C61" s="91" t="s">
        <v>91</v>
      </c>
      <c r="D61" s="85"/>
      <c r="E61" s="85"/>
      <c r="F61" s="85"/>
      <c r="G61" s="85"/>
      <c r="H61" s="85"/>
      <c r="I61" s="85"/>
      <c r="J61" s="92" t="s">
        <v>92</v>
      </c>
      <c r="K61" s="85"/>
      <c r="L61" s="27"/>
    </row>
    <row r="62" spans="2:47" s="1" customFormat="1" ht="10.35" customHeight="1">
      <c r="B62" s="27"/>
      <c r="L62" s="27"/>
    </row>
    <row r="63" spans="2:47" s="1" customFormat="1" ht="22.95" customHeight="1">
      <c r="B63" s="27"/>
      <c r="C63" s="93" t="s">
        <v>67</v>
      </c>
      <c r="J63" s="56">
        <f>J93</f>
        <v>0</v>
      </c>
      <c r="L63" s="27"/>
      <c r="AU63" s="15" t="s">
        <v>93</v>
      </c>
    </row>
    <row r="64" spans="2:47" s="8" customFormat="1" ht="24.9" customHeight="1">
      <c r="B64" s="94"/>
      <c r="D64" s="95" t="s">
        <v>94</v>
      </c>
      <c r="E64" s="96"/>
      <c r="F64" s="96"/>
      <c r="G64" s="96"/>
      <c r="H64" s="96"/>
      <c r="I64" s="96"/>
      <c r="J64" s="97">
        <f>J94</f>
        <v>0</v>
      </c>
      <c r="L64" s="94"/>
    </row>
    <row r="65" spans="2:12" s="9" customFormat="1" ht="19.95" customHeight="1">
      <c r="B65" s="98"/>
      <c r="D65" s="99" t="s">
        <v>95</v>
      </c>
      <c r="E65" s="100"/>
      <c r="F65" s="100"/>
      <c r="G65" s="100"/>
      <c r="H65" s="100"/>
      <c r="I65" s="100"/>
      <c r="J65" s="101">
        <f>J95</f>
        <v>0</v>
      </c>
      <c r="L65" s="98"/>
    </row>
    <row r="66" spans="2:12" s="9" customFormat="1" ht="19.95" customHeight="1">
      <c r="B66" s="98"/>
      <c r="D66" s="99" t="s">
        <v>96</v>
      </c>
      <c r="E66" s="100"/>
      <c r="F66" s="100"/>
      <c r="G66" s="100"/>
      <c r="H66" s="100"/>
      <c r="I66" s="100"/>
      <c r="J66" s="101">
        <f>J102</f>
        <v>0</v>
      </c>
      <c r="L66" s="98"/>
    </row>
    <row r="67" spans="2:12" s="9" customFormat="1" ht="19.95" customHeight="1">
      <c r="B67" s="98"/>
      <c r="D67" s="99" t="s">
        <v>97</v>
      </c>
      <c r="E67" s="100"/>
      <c r="F67" s="100"/>
      <c r="G67" s="100"/>
      <c r="H67" s="100"/>
      <c r="I67" s="100"/>
      <c r="J67" s="101">
        <f>J107</f>
        <v>0</v>
      </c>
      <c r="L67" s="98"/>
    </row>
    <row r="68" spans="2:12" s="8" customFormat="1" ht="24.9" customHeight="1">
      <c r="B68" s="94"/>
      <c r="D68" s="95" t="s">
        <v>98</v>
      </c>
      <c r="E68" s="96"/>
      <c r="F68" s="96"/>
      <c r="G68" s="96"/>
      <c r="H68" s="96"/>
      <c r="I68" s="96"/>
      <c r="J68" s="97">
        <f>J109</f>
        <v>0</v>
      </c>
      <c r="L68" s="94"/>
    </row>
    <row r="69" spans="2:12" s="9" customFormat="1" ht="19.95" customHeight="1">
      <c r="B69" s="98"/>
      <c r="D69" s="99" t="s">
        <v>99</v>
      </c>
      <c r="E69" s="100"/>
      <c r="F69" s="100"/>
      <c r="G69" s="100"/>
      <c r="H69" s="100"/>
      <c r="I69" s="100"/>
      <c r="J69" s="101">
        <f>J110</f>
        <v>0</v>
      </c>
      <c r="L69" s="98"/>
    </row>
    <row r="70" spans="2:12" s="9" customFormat="1" ht="19.95" customHeight="1">
      <c r="B70" s="98"/>
      <c r="D70" s="99" t="s">
        <v>100</v>
      </c>
      <c r="E70" s="100"/>
      <c r="F70" s="100"/>
      <c r="G70" s="100"/>
      <c r="H70" s="100"/>
      <c r="I70" s="100"/>
      <c r="J70" s="101">
        <f>J112</f>
        <v>0</v>
      </c>
      <c r="L70" s="98"/>
    </row>
    <row r="71" spans="2:12" s="9" customFormat="1" ht="19.95" customHeight="1">
      <c r="B71" s="98"/>
      <c r="D71" s="99" t="s">
        <v>101</v>
      </c>
      <c r="E71" s="100"/>
      <c r="F71" s="100"/>
      <c r="G71" s="100"/>
      <c r="H71" s="100"/>
      <c r="I71" s="100"/>
      <c r="J71" s="101">
        <f>J114</f>
        <v>0</v>
      </c>
      <c r="L71" s="98"/>
    </row>
    <row r="72" spans="2:12" s="1" customFormat="1" ht="21.75" customHeight="1">
      <c r="B72" s="27"/>
      <c r="L72" s="27"/>
    </row>
    <row r="73" spans="2:12" s="1" customFormat="1" ht="6.9" customHeight="1"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27"/>
    </row>
    <row r="77" spans="2:12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7"/>
    </row>
    <row r="78" spans="2:12" s="1" customFormat="1" ht="24.9" customHeight="1">
      <c r="B78" s="27"/>
      <c r="C78" s="19" t="s">
        <v>102</v>
      </c>
      <c r="L78" s="27"/>
    </row>
    <row r="79" spans="2:12" s="1" customFormat="1" ht="6.9" customHeight="1">
      <c r="B79" s="27"/>
      <c r="L79" s="27"/>
    </row>
    <row r="80" spans="2:12" s="1" customFormat="1" ht="12" customHeight="1">
      <c r="B80" s="27"/>
      <c r="C80" s="24" t="s">
        <v>14</v>
      </c>
      <c r="L80" s="27"/>
    </row>
    <row r="81" spans="2:65" s="1" customFormat="1" ht="16.5" customHeight="1">
      <c r="B81" s="27"/>
      <c r="E81" s="198" t="str">
        <f>E7</f>
        <v>Zpevněné plochy a odvodnění lokality garáže, Šluknov</v>
      </c>
      <c r="F81" s="199"/>
      <c r="G81" s="199"/>
      <c r="H81" s="199"/>
      <c r="L81" s="27"/>
    </row>
    <row r="82" spans="2:65" ht="12" customHeight="1">
      <c r="B82" s="18"/>
      <c r="C82" s="24" t="s">
        <v>88</v>
      </c>
      <c r="L82" s="18"/>
    </row>
    <row r="83" spans="2:65" s="1" customFormat="1" ht="16.5" customHeight="1">
      <c r="B83" s="27"/>
      <c r="E83" s="198" t="s">
        <v>161</v>
      </c>
      <c r="F83" s="197"/>
      <c r="G83" s="197"/>
      <c r="H83" s="197"/>
      <c r="L83" s="27"/>
    </row>
    <row r="84" spans="2:65" s="1" customFormat="1" ht="12" customHeight="1">
      <c r="B84" s="27"/>
      <c r="C84" s="24" t="s">
        <v>89</v>
      </c>
      <c r="L84" s="27"/>
    </row>
    <row r="85" spans="2:65" s="1" customFormat="1" ht="16.5" customHeight="1">
      <c r="B85" s="27"/>
      <c r="E85" s="167" t="str">
        <f>E11</f>
        <v>PG 2 - Plocha před garážemi 2</v>
      </c>
      <c r="F85" s="197"/>
      <c r="G85" s="197"/>
      <c r="H85" s="197"/>
      <c r="L85" s="27"/>
    </row>
    <row r="86" spans="2:65" s="1" customFormat="1" ht="6.9" customHeight="1">
      <c r="B86" s="27"/>
      <c r="L86" s="27"/>
    </row>
    <row r="87" spans="2:65" s="1" customFormat="1" ht="12" customHeight="1">
      <c r="B87" s="27"/>
      <c r="C87" s="24" t="s">
        <v>19</v>
      </c>
      <c r="F87" s="22" t="str">
        <f>F14</f>
        <v>k.ú. Šluknov</v>
      </c>
      <c r="I87" s="24" t="s">
        <v>21</v>
      </c>
      <c r="J87" s="43">
        <f>IF(J14="","",J14)</f>
        <v>0</v>
      </c>
      <c r="L87" s="27"/>
    </row>
    <row r="88" spans="2:65" s="1" customFormat="1" ht="6.9" customHeight="1">
      <c r="B88" s="27"/>
      <c r="L88" s="27"/>
    </row>
    <row r="89" spans="2:65" s="1" customFormat="1" ht="15.15" customHeight="1">
      <c r="B89" s="27"/>
      <c r="C89" s="24" t="s">
        <v>22</v>
      </c>
      <c r="F89" s="22" t="str">
        <f>E17</f>
        <v>Město Šluknov</v>
      </c>
      <c r="I89" s="24" t="s">
        <v>28</v>
      </c>
      <c r="J89" s="25" t="str">
        <f>E23</f>
        <v>ProProjekt s.r.o.</v>
      </c>
      <c r="L89" s="27"/>
    </row>
    <row r="90" spans="2:65" s="1" customFormat="1" ht="15.15" customHeight="1">
      <c r="B90" s="27"/>
      <c r="C90" s="24" t="s">
        <v>26</v>
      </c>
      <c r="F90" s="22" t="str">
        <f>IF(E20="","",E20)</f>
        <v>Bude vybrán</v>
      </c>
      <c r="I90" s="24" t="s">
        <v>31</v>
      </c>
      <c r="J90" s="25" t="str">
        <f>E26</f>
        <v>Martin Rousek</v>
      </c>
      <c r="L90" s="27"/>
    </row>
    <row r="91" spans="2:65" s="1" customFormat="1" ht="10.35" customHeight="1">
      <c r="B91" s="27"/>
      <c r="L91" s="27"/>
    </row>
    <row r="92" spans="2:65" s="10" customFormat="1" ht="29.25" customHeight="1">
      <c r="B92" s="102"/>
      <c r="C92" s="103" t="s">
        <v>103</v>
      </c>
      <c r="D92" s="104" t="s">
        <v>54</v>
      </c>
      <c r="E92" s="104" t="s">
        <v>50</v>
      </c>
      <c r="F92" s="104" t="s">
        <v>51</v>
      </c>
      <c r="G92" s="104" t="s">
        <v>104</v>
      </c>
      <c r="H92" s="104" t="s">
        <v>105</v>
      </c>
      <c r="I92" s="104" t="s">
        <v>106</v>
      </c>
      <c r="J92" s="104" t="s">
        <v>92</v>
      </c>
      <c r="K92" s="105" t="s">
        <v>107</v>
      </c>
      <c r="L92" s="102"/>
      <c r="M92" s="49" t="s">
        <v>17</v>
      </c>
      <c r="N92" s="50" t="s">
        <v>39</v>
      </c>
      <c r="O92" s="50" t="s">
        <v>108</v>
      </c>
      <c r="P92" s="50" t="s">
        <v>109</v>
      </c>
      <c r="Q92" s="50" t="s">
        <v>110</v>
      </c>
      <c r="R92" s="50" t="s">
        <v>111</v>
      </c>
      <c r="S92" s="50" t="s">
        <v>112</v>
      </c>
      <c r="T92" s="51" t="s">
        <v>113</v>
      </c>
    </row>
    <row r="93" spans="2:65" s="1" customFormat="1" ht="22.95" customHeight="1">
      <c r="B93" s="27"/>
      <c r="C93" s="54" t="s">
        <v>114</v>
      </c>
      <c r="J93" s="106">
        <f>J94</f>
        <v>0</v>
      </c>
      <c r="L93" s="27"/>
      <c r="M93" s="52"/>
      <c r="N93" s="44"/>
      <c r="O93" s="44"/>
      <c r="P93" s="107" t="e">
        <f>P94+P109</f>
        <v>#REF!</v>
      </c>
      <c r="Q93" s="44"/>
      <c r="R93" s="107" t="e">
        <f>R94+R109</f>
        <v>#REF!</v>
      </c>
      <c r="S93" s="44"/>
      <c r="T93" s="108" t="e">
        <f>T94+T109</f>
        <v>#REF!</v>
      </c>
      <c r="AT93" s="15" t="s">
        <v>68</v>
      </c>
      <c r="AU93" s="15" t="s">
        <v>93</v>
      </c>
      <c r="BK93" s="109" t="e">
        <f>BK94+BK109</f>
        <v>#REF!</v>
      </c>
    </row>
    <row r="94" spans="2:65" s="11" customFormat="1" ht="25.95" customHeight="1">
      <c r="B94" s="110"/>
      <c r="D94" s="111" t="s">
        <v>68</v>
      </c>
      <c r="E94" s="112" t="s">
        <v>115</v>
      </c>
      <c r="F94" s="112" t="s">
        <v>116</v>
      </c>
      <c r="J94" s="113">
        <f>J95+J102+J107+J109</f>
        <v>0</v>
      </c>
      <c r="L94" s="110"/>
      <c r="M94" s="114"/>
      <c r="P94" s="115" t="e">
        <f>P95+#REF!+#REF!+P102+#REF!+#REF!+P107</f>
        <v>#REF!</v>
      </c>
      <c r="R94" s="115" t="e">
        <f>R95+#REF!+#REF!+R102+#REF!+#REF!+R107</f>
        <v>#REF!</v>
      </c>
      <c r="T94" s="116" t="e">
        <f>T95+#REF!+#REF!+T102+#REF!+#REF!+T107</f>
        <v>#REF!</v>
      </c>
      <c r="AR94" s="111" t="s">
        <v>74</v>
      </c>
      <c r="AT94" s="117" t="s">
        <v>68</v>
      </c>
      <c r="AU94" s="117" t="s">
        <v>69</v>
      </c>
      <c r="AY94" s="111" t="s">
        <v>117</v>
      </c>
      <c r="BK94" s="118" t="e">
        <f>BK95+#REF!+#REF!+BK102+#REF!+#REF!+BK107</f>
        <v>#REF!</v>
      </c>
    </row>
    <row r="95" spans="2:65" s="11" customFormat="1" ht="22.95" customHeight="1">
      <c r="B95" s="110"/>
      <c r="D95" s="111" t="s">
        <v>68</v>
      </c>
      <c r="E95" s="119" t="s">
        <v>74</v>
      </c>
      <c r="F95" s="119" t="s">
        <v>118</v>
      </c>
      <c r="J95" s="120">
        <f>BK95</f>
        <v>0</v>
      </c>
      <c r="L95" s="110"/>
      <c r="M95" s="114"/>
      <c r="P95" s="115">
        <f>SUM(P96:P101)</f>
        <v>111.95312000000001</v>
      </c>
      <c r="R95" s="115">
        <f>SUM(R96:R101)</f>
        <v>0</v>
      </c>
      <c r="T95" s="116">
        <f>SUM(T96:T101)</f>
        <v>332.83360000000005</v>
      </c>
      <c r="AR95" s="111" t="s">
        <v>74</v>
      </c>
      <c r="AT95" s="117" t="s">
        <v>68</v>
      </c>
      <c r="AU95" s="117" t="s">
        <v>74</v>
      </c>
      <c r="AY95" s="111" t="s">
        <v>117</v>
      </c>
      <c r="BK95" s="118">
        <f>SUM(BK96:BK101)</f>
        <v>0</v>
      </c>
    </row>
    <row r="96" spans="2:65" s="1" customFormat="1" ht="33" customHeight="1">
      <c r="B96" s="27"/>
      <c r="C96" s="121" t="s">
        <v>74</v>
      </c>
      <c r="D96" s="121" t="s">
        <v>119</v>
      </c>
      <c r="E96" s="122" t="s">
        <v>162</v>
      </c>
      <c r="F96" s="123" t="s">
        <v>163</v>
      </c>
      <c r="G96" s="124" t="s">
        <v>120</v>
      </c>
      <c r="H96" s="125">
        <v>756.44</v>
      </c>
      <c r="I96" s="159"/>
      <c r="J96" s="126">
        <f>ROUND(I96*H96,2)</f>
        <v>0</v>
      </c>
      <c r="K96" s="123" t="s">
        <v>121</v>
      </c>
      <c r="L96" s="27"/>
      <c r="M96" s="127" t="s">
        <v>17</v>
      </c>
      <c r="N96" s="128" t="s">
        <v>40</v>
      </c>
      <c r="O96" s="129">
        <v>0.11899999999999999</v>
      </c>
      <c r="P96" s="129">
        <f>O96*H96</f>
        <v>90.016360000000006</v>
      </c>
      <c r="Q96" s="129">
        <v>0</v>
      </c>
      <c r="R96" s="129">
        <f>Q96*H96</f>
        <v>0</v>
      </c>
      <c r="S96" s="129">
        <v>0.44</v>
      </c>
      <c r="T96" s="130">
        <f>S96*H96</f>
        <v>332.83360000000005</v>
      </c>
      <c r="AR96" s="131" t="s">
        <v>122</v>
      </c>
      <c r="AT96" s="131" t="s">
        <v>119</v>
      </c>
      <c r="AU96" s="131" t="s">
        <v>75</v>
      </c>
      <c r="AY96" s="15" t="s">
        <v>117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5" t="s">
        <v>74</v>
      </c>
      <c r="BK96" s="132">
        <f>ROUND(I96*H96,2)</f>
        <v>0</v>
      </c>
      <c r="BL96" s="15" t="s">
        <v>122</v>
      </c>
      <c r="BM96" s="131" t="s">
        <v>169</v>
      </c>
    </row>
    <row r="97" spans="2:65" s="12" customFormat="1">
      <c r="B97" s="134"/>
      <c r="D97" s="133" t="s">
        <v>123</v>
      </c>
      <c r="E97" s="135" t="s">
        <v>17</v>
      </c>
      <c r="F97" s="136" t="s">
        <v>170</v>
      </c>
      <c r="H97" s="137">
        <v>651.4</v>
      </c>
      <c r="L97" s="134"/>
      <c r="M97" s="138"/>
      <c r="T97" s="139"/>
      <c r="AT97" s="135" t="s">
        <v>123</v>
      </c>
      <c r="AU97" s="135" t="s">
        <v>75</v>
      </c>
      <c r="AV97" s="12" t="s">
        <v>75</v>
      </c>
      <c r="AW97" s="12" t="s">
        <v>30</v>
      </c>
      <c r="AX97" s="12" t="s">
        <v>69</v>
      </c>
      <c r="AY97" s="135" t="s">
        <v>117</v>
      </c>
    </row>
    <row r="98" spans="2:65" s="12" customFormat="1">
      <c r="B98" s="134"/>
      <c r="D98" s="133" t="s">
        <v>123</v>
      </c>
      <c r="E98" s="135" t="s">
        <v>17</v>
      </c>
      <c r="F98" s="136" t="s">
        <v>171</v>
      </c>
      <c r="H98" s="137">
        <v>67.8</v>
      </c>
      <c r="L98" s="134"/>
      <c r="M98" s="138"/>
      <c r="T98" s="139"/>
      <c r="AT98" s="135" t="s">
        <v>123</v>
      </c>
      <c r="AU98" s="135" t="s">
        <v>75</v>
      </c>
      <c r="AV98" s="12" t="s">
        <v>75</v>
      </c>
      <c r="AW98" s="12" t="s">
        <v>30</v>
      </c>
      <c r="AX98" s="12" t="s">
        <v>69</v>
      </c>
      <c r="AY98" s="135" t="s">
        <v>117</v>
      </c>
    </row>
    <row r="99" spans="2:65" s="13" customFormat="1">
      <c r="B99" s="140"/>
      <c r="D99" s="133" t="s">
        <v>123</v>
      </c>
      <c r="E99" s="141" t="s">
        <v>17</v>
      </c>
      <c r="F99" s="142" t="s">
        <v>124</v>
      </c>
      <c r="H99" s="143">
        <v>719.19999999999993</v>
      </c>
      <c r="L99" s="140"/>
      <c r="M99" s="144"/>
      <c r="T99" s="145"/>
      <c r="AT99" s="141" t="s">
        <v>123</v>
      </c>
      <c r="AU99" s="141" t="s">
        <v>75</v>
      </c>
      <c r="AV99" s="13" t="s">
        <v>122</v>
      </c>
      <c r="AW99" s="13" t="s">
        <v>30</v>
      </c>
      <c r="AX99" s="13" t="s">
        <v>74</v>
      </c>
      <c r="AY99" s="141" t="s">
        <v>117</v>
      </c>
    </row>
    <row r="100" spans="2:65" s="1" customFormat="1" ht="16.5" customHeight="1">
      <c r="B100" s="27"/>
      <c r="C100" s="121" t="s">
        <v>131</v>
      </c>
      <c r="D100" s="121" t="s">
        <v>119</v>
      </c>
      <c r="E100" s="122" t="s">
        <v>129</v>
      </c>
      <c r="F100" s="123" t="s">
        <v>130</v>
      </c>
      <c r="G100" s="124" t="s">
        <v>120</v>
      </c>
      <c r="H100" s="125">
        <v>756.44</v>
      </c>
      <c r="I100" s="159"/>
      <c r="J100" s="126">
        <f>ROUND(I100*H100,2)</f>
        <v>0</v>
      </c>
      <c r="K100" s="123" t="s">
        <v>121</v>
      </c>
      <c r="L100" s="27"/>
      <c r="M100" s="127" t="s">
        <v>17</v>
      </c>
      <c r="N100" s="128" t="s">
        <v>40</v>
      </c>
      <c r="O100" s="129">
        <v>2.9000000000000001E-2</v>
      </c>
      <c r="P100" s="129">
        <f>O100*H100</f>
        <v>21.936760000000003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122</v>
      </c>
      <c r="AT100" s="131" t="s">
        <v>119</v>
      </c>
      <c r="AU100" s="131" t="s">
        <v>75</v>
      </c>
      <c r="AY100" s="15" t="s">
        <v>117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5" t="s">
        <v>74</v>
      </c>
      <c r="BK100" s="132">
        <f>ROUND(I100*H100,2)</f>
        <v>0</v>
      </c>
      <c r="BL100" s="15" t="s">
        <v>122</v>
      </c>
      <c r="BM100" s="131" t="s">
        <v>172</v>
      </c>
    </row>
    <row r="101" spans="2:65" s="12" customFormat="1">
      <c r="B101" s="134"/>
      <c r="D101" s="133" t="s">
        <v>123</v>
      </c>
      <c r="E101" s="135" t="s">
        <v>17</v>
      </c>
      <c r="F101" s="136" t="s">
        <v>173</v>
      </c>
      <c r="H101" s="137">
        <v>725.76</v>
      </c>
      <c r="L101" s="134"/>
      <c r="M101" s="138"/>
      <c r="T101" s="139"/>
      <c r="AT101" s="135" t="s">
        <v>123</v>
      </c>
      <c r="AU101" s="135" t="s">
        <v>75</v>
      </c>
      <c r="AV101" s="12" t="s">
        <v>75</v>
      </c>
      <c r="AW101" s="12" t="s">
        <v>30</v>
      </c>
      <c r="AX101" s="12" t="s">
        <v>74</v>
      </c>
      <c r="AY101" s="135" t="s">
        <v>117</v>
      </c>
    </row>
    <row r="102" spans="2:65" s="11" customFormat="1" ht="22.95" customHeight="1">
      <c r="B102" s="110"/>
      <c r="D102" s="111" t="s">
        <v>68</v>
      </c>
      <c r="E102" s="119" t="s">
        <v>125</v>
      </c>
      <c r="F102" s="119" t="s">
        <v>132</v>
      </c>
      <c r="J102" s="120">
        <f>J103+J104+J105+J106+J107+J108</f>
        <v>0</v>
      </c>
      <c r="L102" s="110"/>
      <c r="M102" s="114"/>
      <c r="P102" s="115">
        <f>SUM(P103:P105)</f>
        <v>426.63216000000006</v>
      </c>
      <c r="R102" s="115">
        <f>SUM(R103:R105)</f>
        <v>197.52161280000001</v>
      </c>
      <c r="T102" s="116">
        <f>SUM(T103:T105)</f>
        <v>0</v>
      </c>
      <c r="AR102" s="111" t="s">
        <v>74</v>
      </c>
      <c r="AT102" s="117" t="s">
        <v>68</v>
      </c>
      <c r="AU102" s="117" t="s">
        <v>74</v>
      </c>
      <c r="AY102" s="111" t="s">
        <v>117</v>
      </c>
      <c r="BK102" s="118">
        <f>SUM(BK103:BK105)</f>
        <v>0</v>
      </c>
    </row>
    <row r="103" spans="2:65" s="1" customFormat="1" ht="16.5" customHeight="1">
      <c r="B103" s="27"/>
      <c r="C103" s="121" t="s">
        <v>135</v>
      </c>
      <c r="D103" s="121" t="s">
        <v>119</v>
      </c>
      <c r="E103" s="122" t="s">
        <v>133</v>
      </c>
      <c r="F103" s="123" t="s">
        <v>134</v>
      </c>
      <c r="G103" s="124" t="s">
        <v>120</v>
      </c>
      <c r="H103" s="125">
        <v>756.44</v>
      </c>
      <c r="I103" s="159"/>
      <c r="J103" s="126">
        <f t="shared" ref="J103:J108" si="0">ROUND(I103*H103,2)</f>
        <v>0</v>
      </c>
      <c r="K103" s="123" t="s">
        <v>121</v>
      </c>
      <c r="L103" s="27"/>
      <c r="M103" s="127" t="s">
        <v>17</v>
      </c>
      <c r="N103" s="128" t="s">
        <v>40</v>
      </c>
      <c r="O103" s="129">
        <v>2.9000000000000001E-2</v>
      </c>
      <c r="P103" s="129">
        <f>O103*H103</f>
        <v>21.936760000000003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122</v>
      </c>
      <c r="AT103" s="131" t="s">
        <v>119</v>
      </c>
      <c r="AU103" s="131" t="s">
        <v>75</v>
      </c>
      <c r="AY103" s="15" t="s">
        <v>117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74</v>
      </c>
      <c r="BK103" s="132">
        <f>ROUND(I103*H103,2)</f>
        <v>0</v>
      </c>
      <c r="BL103" s="15" t="s">
        <v>122</v>
      </c>
      <c r="BM103" s="131" t="s">
        <v>174</v>
      </c>
    </row>
    <row r="104" spans="2:65" s="1" customFormat="1" ht="33" customHeight="1">
      <c r="B104" s="27"/>
      <c r="C104" s="121" t="s">
        <v>138</v>
      </c>
      <c r="D104" s="121" t="s">
        <v>119</v>
      </c>
      <c r="E104" s="122" t="s">
        <v>164</v>
      </c>
      <c r="F104" s="123" t="s">
        <v>165</v>
      </c>
      <c r="G104" s="124" t="s">
        <v>120</v>
      </c>
      <c r="H104" s="125">
        <v>756.44</v>
      </c>
      <c r="I104" s="159"/>
      <c r="J104" s="126">
        <f t="shared" si="0"/>
        <v>0</v>
      </c>
      <c r="K104" s="123" t="s">
        <v>121</v>
      </c>
      <c r="L104" s="27"/>
      <c r="M104" s="127" t="s">
        <v>17</v>
      </c>
      <c r="N104" s="128" t="s">
        <v>40</v>
      </c>
      <c r="O104" s="129">
        <v>0.53500000000000003</v>
      </c>
      <c r="P104" s="129">
        <f>O104*H104</f>
        <v>404.69540000000006</v>
      </c>
      <c r="Q104" s="129">
        <v>0.10362</v>
      </c>
      <c r="R104" s="129">
        <f>Q104*H104</f>
        <v>78.382312800000008</v>
      </c>
      <c r="S104" s="129">
        <v>0</v>
      </c>
      <c r="T104" s="130">
        <f>S104*H104</f>
        <v>0</v>
      </c>
      <c r="AR104" s="131" t="s">
        <v>122</v>
      </c>
      <c r="AT104" s="131" t="s">
        <v>119</v>
      </c>
      <c r="AU104" s="131" t="s">
        <v>75</v>
      </c>
      <c r="AY104" s="15" t="s">
        <v>117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5" t="s">
        <v>74</v>
      </c>
      <c r="BK104" s="132">
        <f>ROUND(I104*H104,2)</f>
        <v>0</v>
      </c>
      <c r="BL104" s="15" t="s">
        <v>122</v>
      </c>
      <c r="BM104" s="131" t="s">
        <v>175</v>
      </c>
    </row>
    <row r="105" spans="2:65" s="1" customFormat="1" ht="16.5" customHeight="1">
      <c r="B105" s="27"/>
      <c r="C105" s="146" t="s">
        <v>139</v>
      </c>
      <c r="D105" s="146" t="s">
        <v>127</v>
      </c>
      <c r="E105" s="147" t="s">
        <v>136</v>
      </c>
      <c r="F105" s="148" t="s">
        <v>137</v>
      </c>
      <c r="G105" s="149" t="s">
        <v>120</v>
      </c>
      <c r="H105" s="150">
        <v>794.26199999999994</v>
      </c>
      <c r="I105" s="160"/>
      <c r="J105" s="151">
        <f t="shared" si="0"/>
        <v>0</v>
      </c>
      <c r="K105" s="148" t="s">
        <v>121</v>
      </c>
      <c r="L105" s="152"/>
      <c r="M105" s="153" t="s">
        <v>17</v>
      </c>
      <c r="N105" s="154" t="s">
        <v>40</v>
      </c>
      <c r="O105" s="129">
        <v>0</v>
      </c>
      <c r="P105" s="129">
        <f>O105*H105</f>
        <v>0</v>
      </c>
      <c r="Q105" s="129">
        <v>0.15</v>
      </c>
      <c r="R105" s="129">
        <f>Q105*H105</f>
        <v>119.13929999999999</v>
      </c>
      <c r="S105" s="129">
        <v>0</v>
      </c>
      <c r="T105" s="130">
        <f>S105*H105</f>
        <v>0</v>
      </c>
      <c r="AR105" s="131" t="s">
        <v>126</v>
      </c>
      <c r="AT105" s="131" t="s">
        <v>127</v>
      </c>
      <c r="AU105" s="131" t="s">
        <v>75</v>
      </c>
      <c r="AY105" s="15" t="s">
        <v>117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5" t="s">
        <v>74</v>
      </c>
      <c r="BK105" s="132">
        <f>ROUND(I105*H105,2)</f>
        <v>0</v>
      </c>
      <c r="BL105" s="15" t="s">
        <v>122</v>
      </c>
      <c r="BM105" s="131" t="s">
        <v>176</v>
      </c>
    </row>
    <row r="106" spans="2:65" s="1" customFormat="1" ht="23.4" customHeight="1">
      <c r="B106" s="27"/>
      <c r="C106" s="121" t="s">
        <v>192</v>
      </c>
      <c r="D106" s="121" t="s">
        <v>119</v>
      </c>
      <c r="E106" s="122" t="s">
        <v>193</v>
      </c>
      <c r="F106" s="123" t="s">
        <v>194</v>
      </c>
      <c r="G106" s="124" t="s">
        <v>195</v>
      </c>
      <c r="H106" s="125">
        <v>80</v>
      </c>
      <c r="I106" s="159"/>
      <c r="J106" s="126">
        <f t="shared" si="0"/>
        <v>0</v>
      </c>
      <c r="K106" s="123" t="s">
        <v>121</v>
      </c>
      <c r="L106" s="152"/>
      <c r="M106" s="153"/>
      <c r="N106" s="154"/>
      <c r="O106" s="129"/>
      <c r="P106" s="129"/>
      <c r="Q106" s="129"/>
      <c r="R106" s="129"/>
      <c r="S106" s="129"/>
      <c r="T106" s="130"/>
      <c r="AR106" s="131"/>
      <c r="AT106" s="131"/>
      <c r="AU106" s="131"/>
      <c r="AY106" s="15"/>
      <c r="BE106" s="132"/>
      <c r="BF106" s="132"/>
      <c r="BG106" s="132"/>
      <c r="BH106" s="132"/>
      <c r="BI106" s="132"/>
      <c r="BJ106" s="15"/>
      <c r="BK106" s="132"/>
      <c r="BL106" s="15"/>
      <c r="BM106" s="131"/>
    </row>
    <row r="107" spans="2:65" s="11" customFormat="1" ht="22.95" customHeight="1">
      <c r="B107" s="110"/>
      <c r="C107" s="146" t="s">
        <v>196</v>
      </c>
      <c r="D107" s="146" t="s">
        <v>127</v>
      </c>
      <c r="E107" s="147" t="s">
        <v>197</v>
      </c>
      <c r="F107" s="148" t="s">
        <v>198</v>
      </c>
      <c r="G107" s="149" t="s">
        <v>195</v>
      </c>
      <c r="H107" s="150">
        <v>80</v>
      </c>
      <c r="I107" s="160"/>
      <c r="J107" s="151">
        <f t="shared" si="0"/>
        <v>0</v>
      </c>
      <c r="K107" s="148" t="s">
        <v>121</v>
      </c>
      <c r="L107" s="110"/>
      <c r="M107" s="114"/>
      <c r="P107" s="115">
        <f>P108</f>
        <v>78.961315000000013</v>
      </c>
      <c r="R107" s="115">
        <f>R108</f>
        <v>0</v>
      </c>
      <c r="T107" s="116">
        <f>T108</f>
        <v>0</v>
      </c>
      <c r="AR107" s="111" t="s">
        <v>74</v>
      </c>
      <c r="AT107" s="117" t="s">
        <v>68</v>
      </c>
      <c r="AU107" s="117" t="s">
        <v>74</v>
      </c>
      <c r="AY107" s="111" t="s">
        <v>117</v>
      </c>
      <c r="BK107" s="118">
        <f>BK108</f>
        <v>0</v>
      </c>
    </row>
    <row r="108" spans="2:65" s="1" customFormat="1" ht="21.75" customHeight="1">
      <c r="B108" s="27"/>
      <c r="C108" s="121" t="s">
        <v>140</v>
      </c>
      <c r="D108" s="121" t="s">
        <v>119</v>
      </c>
      <c r="E108" s="122" t="s">
        <v>166</v>
      </c>
      <c r="F108" s="123" t="s">
        <v>167</v>
      </c>
      <c r="G108" s="124" t="s">
        <v>128</v>
      </c>
      <c r="H108" s="125">
        <v>198.89500000000001</v>
      </c>
      <c r="I108" s="159"/>
      <c r="J108" s="126">
        <f t="shared" si="0"/>
        <v>0</v>
      </c>
      <c r="K108" s="123" t="s">
        <v>121</v>
      </c>
      <c r="L108" s="27"/>
      <c r="M108" s="127" t="s">
        <v>17</v>
      </c>
      <c r="N108" s="128" t="s">
        <v>40</v>
      </c>
      <c r="O108" s="129">
        <v>0.39700000000000002</v>
      </c>
      <c r="P108" s="129">
        <f>O108*H108</f>
        <v>78.961315000000013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AR108" s="131" t="s">
        <v>122</v>
      </c>
      <c r="AT108" s="131" t="s">
        <v>119</v>
      </c>
      <c r="AU108" s="131" t="s">
        <v>75</v>
      </c>
      <c r="AY108" s="15" t="s">
        <v>117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5" t="s">
        <v>74</v>
      </c>
      <c r="BK108" s="132">
        <f>ROUND(I108*H108,2)</f>
        <v>0</v>
      </c>
      <c r="BL108" s="15" t="s">
        <v>122</v>
      </c>
      <c r="BM108" s="131" t="s">
        <v>177</v>
      </c>
    </row>
    <row r="109" spans="2:65" s="11" customFormat="1" ht="25.95" customHeight="1">
      <c r="B109" s="110"/>
      <c r="D109" s="111" t="s">
        <v>68</v>
      </c>
      <c r="E109" s="112" t="s">
        <v>146</v>
      </c>
      <c r="F109" s="112" t="s">
        <v>147</v>
      </c>
      <c r="J109" s="113">
        <f>J110+J112+J114</f>
        <v>0</v>
      </c>
      <c r="L109" s="110"/>
      <c r="M109" s="114"/>
      <c r="P109" s="115" t="e">
        <f>#REF!+P110+P112+P114</f>
        <v>#REF!</v>
      </c>
      <c r="R109" s="115" t="e">
        <f>#REF!+R110+R112+R114</f>
        <v>#REF!</v>
      </c>
      <c r="T109" s="116" t="e">
        <f>#REF!+T110+T112+T114</f>
        <v>#REF!</v>
      </c>
      <c r="AR109" s="111" t="s">
        <v>125</v>
      </c>
      <c r="AT109" s="117" t="s">
        <v>68</v>
      </c>
      <c r="AU109" s="117" t="s">
        <v>69</v>
      </c>
      <c r="AY109" s="111" t="s">
        <v>117</v>
      </c>
      <c r="BK109" s="118" t="e">
        <f>#REF!+BK110+BK112+BK114</f>
        <v>#REF!</v>
      </c>
    </row>
    <row r="110" spans="2:65" s="11" customFormat="1" ht="22.95" customHeight="1">
      <c r="B110" s="110"/>
      <c r="D110" s="111" t="s">
        <v>68</v>
      </c>
      <c r="E110" s="119" t="s">
        <v>150</v>
      </c>
      <c r="F110" s="119" t="s">
        <v>151</v>
      </c>
      <c r="J110" s="120">
        <f>BK110</f>
        <v>0</v>
      </c>
      <c r="L110" s="110"/>
      <c r="M110" s="114"/>
      <c r="P110" s="115">
        <f>P111</f>
        <v>0</v>
      </c>
      <c r="R110" s="115">
        <f>R111</f>
        <v>0</v>
      </c>
      <c r="T110" s="116">
        <f>T111</f>
        <v>0</v>
      </c>
      <c r="AR110" s="111" t="s">
        <v>125</v>
      </c>
      <c r="AT110" s="117" t="s">
        <v>68</v>
      </c>
      <c r="AU110" s="117" t="s">
        <v>74</v>
      </c>
      <c r="AY110" s="111" t="s">
        <v>117</v>
      </c>
      <c r="BK110" s="118">
        <f>BK111</f>
        <v>0</v>
      </c>
    </row>
    <row r="111" spans="2:65" s="1" customFormat="1" ht="16.5" customHeight="1">
      <c r="B111" s="27"/>
      <c r="C111" s="121" t="s">
        <v>141</v>
      </c>
      <c r="D111" s="121" t="s">
        <v>119</v>
      </c>
      <c r="E111" s="122" t="s">
        <v>152</v>
      </c>
      <c r="F111" s="123" t="s">
        <v>151</v>
      </c>
      <c r="G111" s="124" t="s">
        <v>148</v>
      </c>
      <c r="H111" s="125">
        <v>1</v>
      </c>
      <c r="I111" s="159"/>
      <c r="J111" s="126">
        <f>ROUND(I111*H111,2)</f>
        <v>0</v>
      </c>
      <c r="K111" s="123" t="s">
        <v>121</v>
      </c>
      <c r="L111" s="27"/>
      <c r="M111" s="127" t="s">
        <v>17</v>
      </c>
      <c r="N111" s="128" t="s">
        <v>40</v>
      </c>
      <c r="O111" s="129">
        <v>0</v>
      </c>
      <c r="P111" s="129">
        <f>O111*H111</f>
        <v>0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149</v>
      </c>
      <c r="AT111" s="131" t="s">
        <v>119</v>
      </c>
      <c r="AU111" s="131" t="s">
        <v>75</v>
      </c>
      <c r="AY111" s="15" t="s">
        <v>117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5" t="s">
        <v>74</v>
      </c>
      <c r="BK111" s="132">
        <f>ROUND(I111*H111,2)</f>
        <v>0</v>
      </c>
      <c r="BL111" s="15" t="s">
        <v>149</v>
      </c>
      <c r="BM111" s="131" t="s">
        <v>178</v>
      </c>
    </row>
    <row r="112" spans="2:65" s="11" customFormat="1" ht="22.95" customHeight="1">
      <c r="B112" s="110"/>
      <c r="D112" s="111" t="s">
        <v>68</v>
      </c>
      <c r="E112" s="119" t="s">
        <v>153</v>
      </c>
      <c r="F112" s="119" t="s">
        <v>154</v>
      </c>
      <c r="J112" s="120">
        <f>BK112</f>
        <v>0</v>
      </c>
      <c r="L112" s="110"/>
      <c r="M112" s="114"/>
      <c r="P112" s="115">
        <f>SUM(P113:P113)</f>
        <v>0</v>
      </c>
      <c r="R112" s="115">
        <f>SUM(R113:R113)</f>
        <v>0</v>
      </c>
      <c r="T112" s="116">
        <f>SUM(T113:T113)</f>
        <v>0</v>
      </c>
      <c r="AR112" s="111" t="s">
        <v>125</v>
      </c>
      <c r="AT112" s="117" t="s">
        <v>68</v>
      </c>
      <c r="AU112" s="117" t="s">
        <v>74</v>
      </c>
      <c r="AY112" s="111" t="s">
        <v>117</v>
      </c>
      <c r="BK112" s="118">
        <f>SUM(BK113:BK113)</f>
        <v>0</v>
      </c>
    </row>
    <row r="113" spans="2:65" s="1" customFormat="1" ht="16.5" customHeight="1">
      <c r="B113" s="27"/>
      <c r="C113" s="121" t="s">
        <v>142</v>
      </c>
      <c r="D113" s="121" t="s">
        <v>119</v>
      </c>
      <c r="E113" s="122" t="s">
        <v>155</v>
      </c>
      <c r="F113" s="123" t="s">
        <v>156</v>
      </c>
      <c r="G113" s="124" t="s">
        <v>148</v>
      </c>
      <c r="H113" s="125">
        <v>1</v>
      </c>
      <c r="I113" s="159"/>
      <c r="J113" s="126">
        <f>ROUND(I113*H113,2)</f>
        <v>0</v>
      </c>
      <c r="K113" s="123" t="s">
        <v>121</v>
      </c>
      <c r="L113" s="27"/>
      <c r="M113" s="127" t="s">
        <v>17</v>
      </c>
      <c r="N113" s="128" t="s">
        <v>40</v>
      </c>
      <c r="O113" s="129">
        <v>0</v>
      </c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31" t="s">
        <v>149</v>
      </c>
      <c r="AT113" s="131" t="s">
        <v>119</v>
      </c>
      <c r="AU113" s="131" t="s">
        <v>75</v>
      </c>
      <c r="AY113" s="15" t="s">
        <v>117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5" t="s">
        <v>74</v>
      </c>
      <c r="BK113" s="132">
        <f>ROUND(I113*H113,2)</f>
        <v>0</v>
      </c>
      <c r="BL113" s="15" t="s">
        <v>149</v>
      </c>
      <c r="BM113" s="131" t="s">
        <v>179</v>
      </c>
    </row>
    <row r="114" spans="2:65" s="11" customFormat="1" ht="22.95" customHeight="1">
      <c r="B114" s="110"/>
      <c r="D114" s="111" t="s">
        <v>68</v>
      </c>
      <c r="E114" s="119" t="s">
        <v>157</v>
      </c>
      <c r="F114" s="119" t="s">
        <v>158</v>
      </c>
      <c r="J114" s="120">
        <f>BK114</f>
        <v>0</v>
      </c>
      <c r="L114" s="110"/>
      <c r="M114" s="114"/>
      <c r="P114" s="115">
        <f>P115</f>
        <v>0</v>
      </c>
      <c r="R114" s="115">
        <f>R115</f>
        <v>0</v>
      </c>
      <c r="T114" s="116">
        <f>T115</f>
        <v>0</v>
      </c>
      <c r="AR114" s="111" t="s">
        <v>125</v>
      </c>
      <c r="AT114" s="117" t="s">
        <v>68</v>
      </c>
      <c r="AU114" s="117" t="s">
        <v>74</v>
      </c>
      <c r="AY114" s="111" t="s">
        <v>117</v>
      </c>
      <c r="BK114" s="118">
        <f>BK115</f>
        <v>0</v>
      </c>
    </row>
    <row r="115" spans="2:65" s="1" customFormat="1" ht="16.5" customHeight="1">
      <c r="B115" s="27"/>
      <c r="C115" s="121" t="s">
        <v>143</v>
      </c>
      <c r="D115" s="121" t="s">
        <v>119</v>
      </c>
      <c r="E115" s="122" t="s">
        <v>159</v>
      </c>
      <c r="F115" s="123" t="s">
        <v>160</v>
      </c>
      <c r="G115" s="124" t="s">
        <v>148</v>
      </c>
      <c r="H115" s="125">
        <v>1</v>
      </c>
      <c r="I115" s="159"/>
      <c r="J115" s="126">
        <f>ROUND(I115*H115,2)</f>
        <v>0</v>
      </c>
      <c r="K115" s="123" t="s">
        <v>121</v>
      </c>
      <c r="L115" s="27"/>
      <c r="M115" s="155" t="s">
        <v>17</v>
      </c>
      <c r="N115" s="156" t="s">
        <v>40</v>
      </c>
      <c r="O115" s="157">
        <v>0</v>
      </c>
      <c r="P115" s="157">
        <f>O115*H115</f>
        <v>0</v>
      </c>
      <c r="Q115" s="157">
        <v>0</v>
      </c>
      <c r="R115" s="157">
        <f>Q115*H115</f>
        <v>0</v>
      </c>
      <c r="S115" s="157">
        <v>0</v>
      </c>
      <c r="T115" s="158">
        <f>S115*H115</f>
        <v>0</v>
      </c>
      <c r="AR115" s="131" t="s">
        <v>149</v>
      </c>
      <c r="AT115" s="131" t="s">
        <v>119</v>
      </c>
      <c r="AU115" s="131" t="s">
        <v>75</v>
      </c>
      <c r="AY115" s="15" t="s">
        <v>117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5" t="s">
        <v>74</v>
      </c>
      <c r="BK115" s="132">
        <f>ROUND(I115*H115,2)</f>
        <v>0</v>
      </c>
      <c r="BL115" s="15" t="s">
        <v>149</v>
      </c>
      <c r="BM115" s="131" t="s">
        <v>180</v>
      </c>
    </row>
    <row r="116" spans="2:65" s="1" customFormat="1" ht="6.9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27"/>
    </row>
  </sheetData>
  <sheetProtection formatColumns="0" formatRows="0" autoFilter="0"/>
  <autoFilter ref="C92:K115" xr:uid="{00000000-0009-0000-0000-000005000000}"/>
  <mergeCells count="11">
    <mergeCell ref="L2:V2"/>
    <mergeCell ref="E52:H52"/>
    <mergeCell ref="E54:H54"/>
    <mergeCell ref="E81:H81"/>
    <mergeCell ref="E83:H83"/>
    <mergeCell ref="E85:H85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6"/>
  <sheetViews>
    <sheetView showGridLines="0" topLeftCell="A89" workbookViewId="0">
      <selection activeCell="I105" sqref="I10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86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2:46" ht="24.9" customHeight="1">
      <c r="B4" s="18"/>
      <c r="D4" s="19" t="s">
        <v>87</v>
      </c>
      <c r="L4" s="18"/>
      <c r="M4" s="79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198" t="str">
        <f>'Rekapitulace zakázky'!K6</f>
        <v>Zpevněné plochy a odvodnění lokality garáže, Šluknov</v>
      </c>
      <c r="F7" s="199"/>
      <c r="G7" s="199"/>
      <c r="H7" s="199"/>
      <c r="L7" s="18"/>
    </row>
    <row r="8" spans="2:46" ht="12" customHeight="1">
      <c r="B8" s="18"/>
      <c r="D8" s="24" t="s">
        <v>88</v>
      </c>
      <c r="L8" s="18"/>
    </row>
    <row r="9" spans="2:46" s="1" customFormat="1" ht="16.5" customHeight="1">
      <c r="B9" s="27"/>
      <c r="E9" s="198" t="s">
        <v>161</v>
      </c>
      <c r="F9" s="197"/>
      <c r="G9" s="197"/>
      <c r="H9" s="197"/>
      <c r="L9" s="27"/>
    </row>
    <row r="10" spans="2:46" s="1" customFormat="1" ht="12" customHeight="1">
      <c r="B10" s="27"/>
      <c r="D10" s="24" t="s">
        <v>89</v>
      </c>
      <c r="L10" s="27"/>
    </row>
    <row r="11" spans="2:46" s="1" customFormat="1" ht="16.5" customHeight="1">
      <c r="B11" s="27"/>
      <c r="E11" s="167" t="s">
        <v>181</v>
      </c>
      <c r="F11" s="197"/>
      <c r="G11" s="197"/>
      <c r="H11" s="197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17</v>
      </c>
      <c r="I13" s="24" t="s">
        <v>18</v>
      </c>
      <c r="J13" s="22" t="s">
        <v>17</v>
      </c>
      <c r="L13" s="27"/>
    </row>
    <row r="14" spans="2:46" s="1" customFormat="1" ht="12" customHeight="1">
      <c r="B14" s="27"/>
      <c r="D14" s="24" t="s">
        <v>19</v>
      </c>
      <c r="F14" s="22" t="s">
        <v>20</v>
      </c>
      <c r="I14" s="24" t="s">
        <v>21</v>
      </c>
      <c r="J14" s="43">
        <f>'Rekapitulace zakázky'!AN8</f>
        <v>0</v>
      </c>
      <c r="L14" s="27"/>
    </row>
    <row r="15" spans="2:46" s="1" customFormat="1" ht="10.95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17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17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17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17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17</v>
      </c>
      <c r="L22" s="27"/>
    </row>
    <row r="23" spans="2:12" s="1" customFormat="1" ht="18" customHeight="1">
      <c r="B23" s="27"/>
      <c r="E23" s="22" t="s">
        <v>29</v>
      </c>
      <c r="I23" s="24" t="s">
        <v>25</v>
      </c>
      <c r="J23" s="22" t="s">
        <v>17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31</v>
      </c>
      <c r="I25" s="24" t="s">
        <v>23</v>
      </c>
      <c r="J25" s="22" t="s">
        <v>17</v>
      </c>
      <c r="L25" s="27"/>
    </row>
    <row r="26" spans="2:12" s="1" customFormat="1" ht="18" customHeight="1">
      <c r="B26" s="27"/>
      <c r="E26" s="22" t="s">
        <v>32</v>
      </c>
      <c r="I26" s="24" t="s">
        <v>25</v>
      </c>
      <c r="J26" s="22" t="s">
        <v>17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33</v>
      </c>
      <c r="L28" s="27"/>
    </row>
    <row r="29" spans="2:12" s="7" customFormat="1" ht="16.5" customHeight="1">
      <c r="B29" s="80"/>
      <c r="E29" s="196" t="s">
        <v>17</v>
      </c>
      <c r="F29" s="196"/>
      <c r="G29" s="196"/>
      <c r="H29" s="196"/>
      <c r="L29" s="80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4"/>
      <c r="E31" s="44"/>
      <c r="F31" s="44"/>
      <c r="G31" s="44"/>
      <c r="H31" s="44"/>
      <c r="I31" s="44"/>
      <c r="J31" s="44"/>
      <c r="K31" s="44"/>
      <c r="L31" s="27"/>
    </row>
    <row r="32" spans="2:12" s="1" customFormat="1" ht="25.35" customHeight="1">
      <c r="B32" s="27"/>
      <c r="D32" s="81" t="s">
        <v>35</v>
      </c>
      <c r="J32" s="56">
        <f>ROUND(J89, 2)</f>
        <v>0</v>
      </c>
      <c r="L32" s="27"/>
    </row>
    <row r="33" spans="2:12" s="1" customFormat="1" ht="6.9" customHeight="1">
      <c r="B33" s="27"/>
      <c r="D33" s="44"/>
      <c r="E33" s="44"/>
      <c r="F33" s="44"/>
      <c r="G33" s="44"/>
      <c r="H33" s="44"/>
      <c r="I33" s="44"/>
      <c r="J33" s="44"/>
      <c r="K33" s="44"/>
      <c r="L33" s="27"/>
    </row>
    <row r="34" spans="2:12" s="1" customFormat="1" ht="14.4" customHeight="1">
      <c r="B34" s="27"/>
      <c r="F34" s="82" t="s">
        <v>37</v>
      </c>
      <c r="I34" s="82" t="s">
        <v>36</v>
      </c>
      <c r="J34" s="82" t="s">
        <v>38</v>
      </c>
      <c r="L34" s="27"/>
    </row>
    <row r="35" spans="2:12" s="1" customFormat="1" ht="14.4" customHeight="1">
      <c r="B35" s="27"/>
      <c r="D35" s="83" t="s">
        <v>39</v>
      </c>
      <c r="E35" s="24" t="s">
        <v>40</v>
      </c>
      <c r="F35" s="76">
        <f>ROUND((SUM(BE89:BE105)),  2)</f>
        <v>0</v>
      </c>
      <c r="I35" s="84">
        <v>0.21</v>
      </c>
      <c r="J35" s="76">
        <f>ROUND(((SUM(BE89:BE105))*I35),  2)</f>
        <v>0</v>
      </c>
      <c r="L35" s="27"/>
    </row>
    <row r="36" spans="2:12" s="1" customFormat="1" ht="14.4" customHeight="1">
      <c r="B36" s="27"/>
      <c r="E36" s="24" t="s">
        <v>41</v>
      </c>
      <c r="F36" s="76">
        <f>ROUND((SUM(BF89:BF105)),  2)</f>
        <v>0</v>
      </c>
      <c r="I36" s="84">
        <v>0.15</v>
      </c>
      <c r="J36" s="76">
        <f>ROUND(((SUM(BF89:BF105))*I36),  2)</f>
        <v>0</v>
      </c>
      <c r="L36" s="27"/>
    </row>
    <row r="37" spans="2:12" s="1" customFormat="1" ht="14.4" hidden="1" customHeight="1">
      <c r="B37" s="27"/>
      <c r="E37" s="24" t="s">
        <v>42</v>
      </c>
      <c r="F37" s="76">
        <f>ROUND((SUM(BG89:BG105)),  2)</f>
        <v>0</v>
      </c>
      <c r="I37" s="84">
        <v>0.21</v>
      </c>
      <c r="J37" s="76">
        <f>0</f>
        <v>0</v>
      </c>
      <c r="L37" s="27"/>
    </row>
    <row r="38" spans="2:12" s="1" customFormat="1" ht="14.4" hidden="1" customHeight="1">
      <c r="B38" s="27"/>
      <c r="E38" s="24" t="s">
        <v>43</v>
      </c>
      <c r="F38" s="76">
        <f>ROUND((SUM(BH89:BH105)),  2)</f>
        <v>0</v>
      </c>
      <c r="I38" s="84">
        <v>0.15</v>
      </c>
      <c r="J38" s="76">
        <f>0</f>
        <v>0</v>
      </c>
      <c r="L38" s="27"/>
    </row>
    <row r="39" spans="2:12" s="1" customFormat="1" ht="14.4" hidden="1" customHeight="1">
      <c r="B39" s="27"/>
      <c r="E39" s="24" t="s">
        <v>44</v>
      </c>
      <c r="F39" s="76">
        <f>ROUND((SUM(BI89:BI105)),  2)</f>
        <v>0</v>
      </c>
      <c r="I39" s="84">
        <v>0</v>
      </c>
      <c r="J39" s="76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86" t="s">
        <v>45</v>
      </c>
      <c r="E41" s="47"/>
      <c r="F41" s="47"/>
      <c r="G41" s="87" t="s">
        <v>46</v>
      </c>
      <c r="H41" s="88" t="s">
        <v>47</v>
      </c>
      <c r="I41" s="47"/>
      <c r="J41" s="89">
        <f>SUM(J32:J39)</f>
        <v>0</v>
      </c>
      <c r="K41" s="90"/>
      <c r="L41" s="27"/>
    </row>
    <row r="42" spans="2:12" s="1" customFormat="1" ht="14.4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7"/>
    </row>
    <row r="46" spans="2:12" s="1" customFormat="1" ht="6.9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27"/>
    </row>
    <row r="47" spans="2:12" s="1" customFormat="1" ht="24.9" customHeight="1">
      <c r="B47" s="27"/>
      <c r="C47" s="19" t="s">
        <v>90</v>
      </c>
      <c r="L47" s="27"/>
    </row>
    <row r="48" spans="2:12" s="1" customFormat="1" ht="6.9" customHeight="1">
      <c r="B48" s="27"/>
      <c r="L48" s="27"/>
    </row>
    <row r="49" spans="2:47" s="1" customFormat="1" ht="12" customHeight="1">
      <c r="B49" s="27"/>
      <c r="C49" s="24" t="s">
        <v>14</v>
      </c>
      <c r="L49" s="27"/>
    </row>
    <row r="50" spans="2:47" s="1" customFormat="1" ht="16.5" customHeight="1">
      <c r="B50" s="27"/>
      <c r="E50" s="198" t="str">
        <f>E7</f>
        <v>Zpevněné plochy a odvodnění lokality garáže, Šluknov</v>
      </c>
      <c r="F50" s="199"/>
      <c r="G50" s="199"/>
      <c r="H50" s="199"/>
      <c r="L50" s="27"/>
    </row>
    <row r="51" spans="2:47" ht="12" customHeight="1">
      <c r="B51" s="18"/>
      <c r="C51" s="24" t="s">
        <v>88</v>
      </c>
      <c r="L51" s="18"/>
    </row>
    <row r="52" spans="2:47" s="1" customFormat="1" ht="16.5" customHeight="1">
      <c r="B52" s="27"/>
      <c r="E52" s="198" t="s">
        <v>161</v>
      </c>
      <c r="F52" s="197"/>
      <c r="G52" s="197"/>
      <c r="H52" s="197"/>
      <c r="L52" s="27"/>
    </row>
    <row r="53" spans="2:47" s="1" customFormat="1" ht="12" customHeight="1">
      <c r="B53" s="27"/>
      <c r="C53" s="24" t="s">
        <v>89</v>
      </c>
      <c r="L53" s="27"/>
    </row>
    <row r="54" spans="2:47" s="1" customFormat="1" ht="16.5" customHeight="1">
      <c r="B54" s="27"/>
      <c r="E54" s="167" t="str">
        <f>E11</f>
        <v>PG 3 - Plocha před garážemi 3</v>
      </c>
      <c r="F54" s="197"/>
      <c r="G54" s="197"/>
      <c r="H54" s="197"/>
      <c r="L54" s="27"/>
    </row>
    <row r="55" spans="2:47" s="1" customFormat="1" ht="6.9" customHeight="1">
      <c r="B55" s="27"/>
      <c r="L55" s="27"/>
    </row>
    <row r="56" spans="2:47" s="1" customFormat="1" ht="12" customHeight="1">
      <c r="B56" s="27"/>
      <c r="C56" s="24" t="s">
        <v>19</v>
      </c>
      <c r="F56" s="22" t="str">
        <f>F14</f>
        <v>k.ú. Šluknov</v>
      </c>
      <c r="I56" s="24" t="s">
        <v>21</v>
      </c>
      <c r="J56" s="43">
        <f>IF(J14="","",J14)</f>
        <v>0</v>
      </c>
      <c r="L56" s="27"/>
    </row>
    <row r="57" spans="2:47" s="1" customFormat="1" ht="6.9" customHeight="1">
      <c r="B57" s="27"/>
      <c r="L57" s="27"/>
    </row>
    <row r="58" spans="2:47" s="1" customFormat="1" ht="15.15" customHeight="1">
      <c r="B58" s="27"/>
      <c r="C58" s="24" t="s">
        <v>22</v>
      </c>
      <c r="F58" s="22" t="str">
        <f>E17</f>
        <v>Město Šluknov</v>
      </c>
      <c r="I58" s="24" t="s">
        <v>28</v>
      </c>
      <c r="J58" s="25" t="str">
        <f>E23</f>
        <v>ProProjekt s.r.o.</v>
      </c>
      <c r="L58" s="27"/>
    </row>
    <row r="59" spans="2:47" s="1" customFormat="1" ht="15.15" customHeight="1">
      <c r="B59" s="27"/>
      <c r="C59" s="24" t="s">
        <v>26</v>
      </c>
      <c r="F59" s="22" t="str">
        <f>IF(E20="","",E20)</f>
        <v>Bude vybrán</v>
      </c>
      <c r="I59" s="24" t="s">
        <v>31</v>
      </c>
      <c r="J59" s="25" t="str">
        <f>E26</f>
        <v>Martin Rousek</v>
      </c>
      <c r="L59" s="27"/>
    </row>
    <row r="60" spans="2:47" s="1" customFormat="1" ht="10.35" customHeight="1">
      <c r="B60" s="27"/>
      <c r="L60" s="27"/>
    </row>
    <row r="61" spans="2:47" s="1" customFormat="1" ht="29.25" customHeight="1">
      <c r="B61" s="27"/>
      <c r="C61" s="91" t="s">
        <v>91</v>
      </c>
      <c r="D61" s="85"/>
      <c r="E61" s="85"/>
      <c r="F61" s="85"/>
      <c r="G61" s="85"/>
      <c r="H61" s="85"/>
      <c r="I61" s="85"/>
      <c r="J61" s="92" t="s">
        <v>92</v>
      </c>
      <c r="K61" s="85"/>
      <c r="L61" s="27"/>
    </row>
    <row r="62" spans="2:47" s="1" customFormat="1" ht="10.35" customHeight="1">
      <c r="B62" s="27"/>
      <c r="L62" s="27"/>
    </row>
    <row r="63" spans="2:47" s="1" customFormat="1" ht="22.95" customHeight="1">
      <c r="B63" s="27"/>
      <c r="C63" s="93" t="s">
        <v>67</v>
      </c>
      <c r="J63" s="56">
        <f>J89</f>
        <v>0</v>
      </c>
      <c r="L63" s="27"/>
      <c r="AU63" s="15" t="s">
        <v>93</v>
      </c>
    </row>
    <row r="64" spans="2:47" s="8" customFormat="1" ht="24.9" customHeight="1">
      <c r="B64" s="94"/>
      <c r="D64" s="95" t="s">
        <v>94</v>
      </c>
      <c r="E64" s="96"/>
      <c r="F64" s="96"/>
      <c r="G64" s="96"/>
      <c r="H64" s="96"/>
      <c r="I64" s="96"/>
      <c r="J64" s="97">
        <f>J90</f>
        <v>0</v>
      </c>
      <c r="L64" s="94"/>
    </row>
    <row r="65" spans="2:12" s="9" customFormat="1" ht="19.95" customHeight="1">
      <c r="B65" s="98"/>
      <c r="D65" s="99" t="s">
        <v>95</v>
      </c>
      <c r="E65" s="100"/>
      <c r="F65" s="100"/>
      <c r="G65" s="100"/>
      <c r="H65" s="100"/>
      <c r="I65" s="100"/>
      <c r="J65" s="101">
        <f>J91</f>
        <v>0</v>
      </c>
      <c r="L65" s="98"/>
    </row>
    <row r="66" spans="2:12" s="9" customFormat="1" ht="19.95" customHeight="1">
      <c r="B66" s="98"/>
      <c r="D66" s="99" t="s">
        <v>96</v>
      </c>
      <c r="E66" s="100"/>
      <c r="F66" s="100"/>
      <c r="G66" s="100"/>
      <c r="H66" s="100"/>
      <c r="I66" s="100"/>
      <c r="J66" s="101">
        <f>J100</f>
        <v>0</v>
      </c>
      <c r="L66" s="98"/>
    </row>
    <row r="67" spans="2:12" s="9" customFormat="1" ht="19.95" customHeight="1">
      <c r="B67" s="98"/>
      <c r="D67" s="99" t="s">
        <v>97</v>
      </c>
      <c r="E67" s="100"/>
      <c r="F67" s="100"/>
      <c r="G67" s="100"/>
      <c r="H67" s="100"/>
      <c r="I67" s="100"/>
      <c r="J67" s="101">
        <f>J104</f>
        <v>0</v>
      </c>
      <c r="L67" s="98"/>
    </row>
    <row r="68" spans="2:12" s="1" customFormat="1" ht="21.75" customHeight="1">
      <c r="B68" s="27"/>
      <c r="L68" s="27"/>
    </row>
    <row r="69" spans="2:12" s="1" customFormat="1" ht="6.9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27"/>
    </row>
    <row r="73" spans="2:12" s="1" customFormat="1" ht="6.9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7"/>
    </row>
    <row r="74" spans="2:12" s="1" customFormat="1" ht="24.9" customHeight="1">
      <c r="B74" s="27"/>
      <c r="C74" s="19" t="s">
        <v>102</v>
      </c>
      <c r="L74" s="27"/>
    </row>
    <row r="75" spans="2:12" s="1" customFormat="1" ht="6.9" customHeight="1">
      <c r="B75" s="27"/>
      <c r="L75" s="27"/>
    </row>
    <row r="76" spans="2:12" s="1" customFormat="1" ht="12" customHeight="1">
      <c r="B76" s="27"/>
      <c r="C76" s="24" t="s">
        <v>14</v>
      </c>
      <c r="L76" s="27"/>
    </row>
    <row r="77" spans="2:12" s="1" customFormat="1" ht="16.5" customHeight="1">
      <c r="B77" s="27"/>
      <c r="E77" s="198" t="str">
        <f>E7</f>
        <v>Zpevněné plochy a odvodnění lokality garáže, Šluknov</v>
      </c>
      <c r="F77" s="199"/>
      <c r="G77" s="199"/>
      <c r="H77" s="199"/>
      <c r="L77" s="27"/>
    </row>
    <row r="78" spans="2:12" ht="12" customHeight="1">
      <c r="B78" s="18"/>
      <c r="C78" s="24" t="s">
        <v>88</v>
      </c>
      <c r="L78" s="18"/>
    </row>
    <row r="79" spans="2:12" s="1" customFormat="1" ht="16.5" customHeight="1">
      <c r="B79" s="27"/>
      <c r="E79" s="198" t="s">
        <v>161</v>
      </c>
      <c r="F79" s="197"/>
      <c r="G79" s="197"/>
      <c r="H79" s="197"/>
      <c r="L79" s="27"/>
    </row>
    <row r="80" spans="2:12" s="1" customFormat="1" ht="12" customHeight="1">
      <c r="B80" s="27"/>
      <c r="C80" s="24" t="s">
        <v>89</v>
      </c>
      <c r="L80" s="27"/>
    </row>
    <row r="81" spans="2:65" s="1" customFormat="1" ht="16.5" customHeight="1">
      <c r="B81" s="27"/>
      <c r="E81" s="167" t="str">
        <f>E11</f>
        <v>PG 3 - Plocha před garážemi 3</v>
      </c>
      <c r="F81" s="197"/>
      <c r="G81" s="197"/>
      <c r="H81" s="197"/>
      <c r="L81" s="27"/>
    </row>
    <row r="82" spans="2:65" s="1" customFormat="1" ht="6.9" customHeight="1">
      <c r="B82" s="27"/>
      <c r="L82" s="27"/>
    </row>
    <row r="83" spans="2:65" s="1" customFormat="1" ht="12" customHeight="1">
      <c r="B83" s="27"/>
      <c r="C83" s="24" t="s">
        <v>19</v>
      </c>
      <c r="F83" s="22" t="str">
        <f>F14</f>
        <v>k.ú. Šluknov</v>
      </c>
      <c r="I83" s="24" t="s">
        <v>21</v>
      </c>
      <c r="J83" s="43">
        <f>IF(J14="","",J14)</f>
        <v>0</v>
      </c>
      <c r="L83" s="27"/>
    </row>
    <row r="84" spans="2:65" s="1" customFormat="1" ht="6.9" customHeight="1">
      <c r="B84" s="27"/>
      <c r="L84" s="27"/>
    </row>
    <row r="85" spans="2:65" s="1" customFormat="1" ht="15.15" customHeight="1">
      <c r="B85" s="27"/>
      <c r="C85" s="24" t="s">
        <v>22</v>
      </c>
      <c r="F85" s="22" t="str">
        <f>E17</f>
        <v>Město Šluknov</v>
      </c>
      <c r="I85" s="24" t="s">
        <v>28</v>
      </c>
      <c r="J85" s="25" t="str">
        <f>E23</f>
        <v>ProProjekt s.r.o.</v>
      </c>
      <c r="L85" s="27"/>
    </row>
    <row r="86" spans="2:65" s="1" customFormat="1" ht="15.15" customHeight="1">
      <c r="B86" s="27"/>
      <c r="C86" s="24" t="s">
        <v>26</v>
      </c>
      <c r="F86" s="22" t="str">
        <f>IF(E20="","",E20)</f>
        <v>Bude vybrán</v>
      </c>
      <c r="I86" s="24" t="s">
        <v>31</v>
      </c>
      <c r="J86" s="25" t="str">
        <f>E26</f>
        <v>Martin Rousek</v>
      </c>
      <c r="L86" s="27"/>
    </row>
    <row r="87" spans="2:65" s="1" customFormat="1" ht="10.35" customHeight="1">
      <c r="B87" s="27"/>
      <c r="L87" s="27"/>
    </row>
    <row r="88" spans="2:65" s="10" customFormat="1" ht="29.25" customHeight="1">
      <c r="B88" s="102"/>
      <c r="C88" s="103" t="s">
        <v>103</v>
      </c>
      <c r="D88" s="104" t="s">
        <v>54</v>
      </c>
      <c r="E88" s="104" t="s">
        <v>50</v>
      </c>
      <c r="F88" s="104" t="s">
        <v>51</v>
      </c>
      <c r="G88" s="104" t="s">
        <v>104</v>
      </c>
      <c r="H88" s="104" t="s">
        <v>105</v>
      </c>
      <c r="I88" s="104" t="s">
        <v>106</v>
      </c>
      <c r="J88" s="104" t="s">
        <v>92</v>
      </c>
      <c r="K88" s="105" t="s">
        <v>107</v>
      </c>
      <c r="L88" s="102"/>
      <c r="M88" s="49" t="s">
        <v>17</v>
      </c>
      <c r="N88" s="50" t="s">
        <v>39</v>
      </c>
      <c r="O88" s="50" t="s">
        <v>108</v>
      </c>
      <c r="P88" s="50" t="s">
        <v>109</v>
      </c>
      <c r="Q88" s="50" t="s">
        <v>110</v>
      </c>
      <c r="R88" s="50" t="s">
        <v>111</v>
      </c>
      <c r="S88" s="50" t="s">
        <v>112</v>
      </c>
      <c r="T88" s="51" t="s">
        <v>113</v>
      </c>
    </row>
    <row r="89" spans="2:65" s="1" customFormat="1" ht="22.95" customHeight="1">
      <c r="B89" s="27"/>
      <c r="C89" s="54" t="s">
        <v>114</v>
      </c>
      <c r="J89" s="106">
        <f>J90</f>
        <v>0</v>
      </c>
      <c r="L89" s="27"/>
      <c r="M89" s="52"/>
      <c r="N89" s="44"/>
      <c r="O89" s="44"/>
      <c r="P89" s="107" t="e">
        <f>P90+#REF!</f>
        <v>#REF!</v>
      </c>
      <c r="Q89" s="44"/>
      <c r="R89" s="107" t="e">
        <f>R90+#REF!</f>
        <v>#REF!</v>
      </c>
      <c r="S89" s="44"/>
      <c r="T89" s="108" t="e">
        <f>T90+#REF!</f>
        <v>#REF!</v>
      </c>
      <c r="AT89" s="15" t="s">
        <v>68</v>
      </c>
      <c r="AU89" s="15" t="s">
        <v>93</v>
      </c>
      <c r="BK89" s="109" t="e">
        <f>BK90+#REF!</f>
        <v>#REF!</v>
      </c>
    </row>
    <row r="90" spans="2:65" s="11" customFormat="1" ht="25.95" customHeight="1">
      <c r="B90" s="110"/>
      <c r="D90" s="111" t="s">
        <v>68</v>
      </c>
      <c r="E90" s="112" t="s">
        <v>115</v>
      </c>
      <c r="F90" s="112" t="s">
        <v>116</v>
      </c>
      <c r="J90" s="113">
        <f>J91+J100+J104</f>
        <v>0</v>
      </c>
      <c r="L90" s="110"/>
      <c r="M90" s="114"/>
      <c r="P90" s="115" t="e">
        <f>P91+#REF!+#REF!+P100+#REF!+#REF!+P104</f>
        <v>#REF!</v>
      </c>
      <c r="R90" s="115" t="e">
        <f>R91+#REF!+#REF!+R100+#REF!+#REF!+R104</f>
        <v>#REF!</v>
      </c>
      <c r="T90" s="116" t="e">
        <f>T91+#REF!+#REF!+T100+#REF!+#REF!+T104</f>
        <v>#REF!</v>
      </c>
      <c r="AR90" s="111" t="s">
        <v>74</v>
      </c>
      <c r="AT90" s="117" t="s">
        <v>68</v>
      </c>
      <c r="AU90" s="117" t="s">
        <v>69</v>
      </c>
      <c r="AY90" s="111" t="s">
        <v>117</v>
      </c>
      <c r="BK90" s="118" t="e">
        <f>BK91+#REF!+#REF!+BK100+#REF!+#REF!+BK104</f>
        <v>#REF!</v>
      </c>
    </row>
    <row r="91" spans="2:65" s="11" customFormat="1" ht="22.95" customHeight="1">
      <c r="B91" s="110"/>
      <c r="D91" s="111" t="s">
        <v>68</v>
      </c>
      <c r="E91" s="119" t="s">
        <v>74</v>
      </c>
      <c r="F91" s="119" t="s">
        <v>118</v>
      </c>
      <c r="J91" s="120">
        <f>BK91</f>
        <v>0</v>
      </c>
      <c r="L91" s="110"/>
      <c r="M91" s="114"/>
      <c r="P91" s="115">
        <f>SUM(P92:P99)</f>
        <v>113.96</v>
      </c>
      <c r="R91" s="115">
        <f>SUM(R92:R99)</f>
        <v>0</v>
      </c>
      <c r="T91" s="116">
        <f>SUM(T92:T99)</f>
        <v>338.8</v>
      </c>
      <c r="AR91" s="111" t="s">
        <v>74</v>
      </c>
      <c r="AT91" s="117" t="s">
        <v>68</v>
      </c>
      <c r="AU91" s="117" t="s">
        <v>74</v>
      </c>
      <c r="AY91" s="111" t="s">
        <v>117</v>
      </c>
      <c r="BK91" s="118">
        <f>SUM(BK92:BK99)</f>
        <v>0</v>
      </c>
    </row>
    <row r="92" spans="2:65" s="1" customFormat="1" ht="33" customHeight="1">
      <c r="B92" s="27"/>
      <c r="C92" s="121" t="s">
        <v>74</v>
      </c>
      <c r="D92" s="121" t="s">
        <v>119</v>
      </c>
      <c r="E92" s="122" t="s">
        <v>162</v>
      </c>
      <c r="F92" s="123" t="s">
        <v>163</v>
      </c>
      <c r="G92" s="124" t="s">
        <v>120</v>
      </c>
      <c r="H92" s="125">
        <v>770</v>
      </c>
      <c r="I92" s="159"/>
      <c r="J92" s="126">
        <f>ROUND(I92*H92,2)</f>
        <v>0</v>
      </c>
      <c r="K92" s="123" t="s">
        <v>121</v>
      </c>
      <c r="L92" s="27"/>
      <c r="M92" s="127" t="s">
        <v>17</v>
      </c>
      <c r="N92" s="128" t="s">
        <v>40</v>
      </c>
      <c r="O92" s="129">
        <v>0.11899999999999999</v>
      </c>
      <c r="P92" s="129">
        <f>O92*H92</f>
        <v>91.63</v>
      </c>
      <c r="Q92" s="129">
        <v>0</v>
      </c>
      <c r="R92" s="129">
        <f>Q92*H92</f>
        <v>0</v>
      </c>
      <c r="S92" s="129">
        <v>0.44</v>
      </c>
      <c r="T92" s="130">
        <f>S92*H92</f>
        <v>338.8</v>
      </c>
      <c r="AR92" s="131" t="s">
        <v>122</v>
      </c>
      <c r="AT92" s="131" t="s">
        <v>119</v>
      </c>
      <c r="AU92" s="131" t="s">
        <v>75</v>
      </c>
      <c r="AY92" s="15" t="s">
        <v>117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5" t="s">
        <v>74</v>
      </c>
      <c r="BK92" s="132">
        <f>ROUND(I92*H92,2)</f>
        <v>0</v>
      </c>
      <c r="BL92" s="15" t="s">
        <v>122</v>
      </c>
      <c r="BM92" s="131" t="s">
        <v>182</v>
      </c>
    </row>
    <row r="93" spans="2:65" s="12" customFormat="1">
      <c r="B93" s="134"/>
      <c r="D93" s="133" t="s">
        <v>123</v>
      </c>
      <c r="E93" s="135" t="s">
        <v>17</v>
      </c>
      <c r="F93" s="136" t="s">
        <v>183</v>
      </c>
      <c r="H93" s="137">
        <v>493.8</v>
      </c>
      <c r="L93" s="134"/>
      <c r="M93" s="138"/>
      <c r="T93" s="139"/>
      <c r="AT93" s="135" t="s">
        <v>123</v>
      </c>
      <c r="AU93" s="135" t="s">
        <v>75</v>
      </c>
      <c r="AV93" s="12" t="s">
        <v>75</v>
      </c>
      <c r="AW93" s="12" t="s">
        <v>30</v>
      </c>
      <c r="AX93" s="12" t="s">
        <v>69</v>
      </c>
      <c r="AY93" s="135" t="s">
        <v>117</v>
      </c>
    </row>
    <row r="94" spans="2:65" s="12" customFormat="1">
      <c r="B94" s="134"/>
      <c r="D94" s="133" t="s">
        <v>123</v>
      </c>
      <c r="E94" s="135" t="s">
        <v>17</v>
      </c>
      <c r="F94" s="136" t="s">
        <v>184</v>
      </c>
      <c r="H94" s="137">
        <v>69.2</v>
      </c>
      <c r="L94" s="134"/>
      <c r="M94" s="138"/>
      <c r="T94" s="139"/>
      <c r="AT94" s="135" t="s">
        <v>123</v>
      </c>
      <c r="AU94" s="135" t="s">
        <v>75</v>
      </c>
      <c r="AV94" s="12" t="s">
        <v>75</v>
      </c>
      <c r="AW94" s="12" t="s">
        <v>30</v>
      </c>
      <c r="AX94" s="12" t="s">
        <v>69</v>
      </c>
      <c r="AY94" s="135" t="s">
        <v>117</v>
      </c>
    </row>
    <row r="95" spans="2:65" s="13" customFormat="1">
      <c r="B95" s="140"/>
      <c r="D95" s="133" t="s">
        <v>123</v>
      </c>
      <c r="E95" s="141" t="s">
        <v>17</v>
      </c>
      <c r="F95" s="142" t="s">
        <v>124</v>
      </c>
      <c r="H95" s="143">
        <v>563</v>
      </c>
      <c r="L95" s="140"/>
      <c r="M95" s="144"/>
      <c r="T95" s="145"/>
      <c r="AT95" s="141" t="s">
        <v>123</v>
      </c>
      <c r="AU95" s="141" t="s">
        <v>75</v>
      </c>
      <c r="AV95" s="13" t="s">
        <v>122</v>
      </c>
      <c r="AW95" s="13" t="s">
        <v>30</v>
      </c>
      <c r="AX95" s="13" t="s">
        <v>74</v>
      </c>
      <c r="AY95" s="141" t="s">
        <v>117</v>
      </c>
    </row>
    <row r="96" spans="2:65" s="1" customFormat="1" ht="16.5" customHeight="1">
      <c r="B96" s="27"/>
      <c r="C96" s="121" t="s">
        <v>131</v>
      </c>
      <c r="D96" s="121" t="s">
        <v>119</v>
      </c>
      <c r="E96" s="122" t="s">
        <v>129</v>
      </c>
      <c r="F96" s="123" t="s">
        <v>130</v>
      </c>
      <c r="G96" s="124" t="s">
        <v>120</v>
      </c>
      <c r="H96" s="125">
        <v>770</v>
      </c>
      <c r="I96" s="159"/>
      <c r="J96" s="126">
        <f>ROUND(I96*H96,2)</f>
        <v>0</v>
      </c>
      <c r="K96" s="123" t="s">
        <v>121</v>
      </c>
      <c r="L96" s="27"/>
      <c r="M96" s="127" t="s">
        <v>17</v>
      </c>
      <c r="N96" s="128" t="s">
        <v>40</v>
      </c>
      <c r="O96" s="129">
        <v>2.9000000000000001E-2</v>
      </c>
      <c r="P96" s="129">
        <f>O96*H96</f>
        <v>22.330000000000002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122</v>
      </c>
      <c r="AT96" s="131" t="s">
        <v>119</v>
      </c>
      <c r="AU96" s="131" t="s">
        <v>75</v>
      </c>
      <c r="AY96" s="15" t="s">
        <v>117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5" t="s">
        <v>74</v>
      </c>
      <c r="BK96" s="132">
        <f>ROUND(I96*H96,2)</f>
        <v>0</v>
      </c>
      <c r="BL96" s="15" t="s">
        <v>122</v>
      </c>
      <c r="BM96" s="131" t="s">
        <v>187</v>
      </c>
    </row>
    <row r="97" spans="2:65" s="12" customFormat="1">
      <c r="B97" s="134"/>
      <c r="D97" s="133" t="s">
        <v>123</v>
      </c>
      <c r="E97" s="135" t="s">
        <v>17</v>
      </c>
      <c r="F97" s="136" t="s">
        <v>185</v>
      </c>
      <c r="H97" s="137">
        <v>738.05</v>
      </c>
      <c r="L97" s="134"/>
      <c r="M97" s="138"/>
      <c r="T97" s="139"/>
      <c r="AT97" s="135" t="s">
        <v>123</v>
      </c>
      <c r="AU97" s="135" t="s">
        <v>75</v>
      </c>
      <c r="AV97" s="12" t="s">
        <v>75</v>
      </c>
      <c r="AW97" s="12" t="s">
        <v>30</v>
      </c>
      <c r="AX97" s="12" t="s">
        <v>69</v>
      </c>
      <c r="AY97" s="135" t="s">
        <v>117</v>
      </c>
    </row>
    <row r="98" spans="2:65" s="12" customFormat="1">
      <c r="B98" s="134"/>
      <c r="D98" s="133" t="s">
        <v>123</v>
      </c>
      <c r="E98" s="135" t="s">
        <v>17</v>
      </c>
      <c r="F98" s="136" t="s">
        <v>186</v>
      </c>
      <c r="H98" s="137">
        <v>75.13</v>
      </c>
      <c r="L98" s="134"/>
      <c r="M98" s="138"/>
      <c r="T98" s="139"/>
      <c r="AT98" s="135" t="s">
        <v>123</v>
      </c>
      <c r="AU98" s="135" t="s">
        <v>75</v>
      </c>
      <c r="AV98" s="12" t="s">
        <v>75</v>
      </c>
      <c r="AW98" s="12" t="s">
        <v>30</v>
      </c>
      <c r="AX98" s="12" t="s">
        <v>69</v>
      </c>
      <c r="AY98" s="135" t="s">
        <v>117</v>
      </c>
    </row>
    <row r="99" spans="2:65" s="13" customFormat="1">
      <c r="B99" s="140"/>
      <c r="D99" s="133" t="s">
        <v>123</v>
      </c>
      <c r="E99" s="141" t="s">
        <v>17</v>
      </c>
      <c r="F99" s="142" t="s">
        <v>124</v>
      </c>
      <c r="H99" s="143">
        <v>813.18</v>
      </c>
      <c r="L99" s="140"/>
      <c r="M99" s="144"/>
      <c r="T99" s="145"/>
      <c r="AT99" s="141" t="s">
        <v>123</v>
      </c>
      <c r="AU99" s="141" t="s">
        <v>75</v>
      </c>
      <c r="AV99" s="13" t="s">
        <v>122</v>
      </c>
      <c r="AW99" s="13" t="s">
        <v>30</v>
      </c>
      <c r="AX99" s="13" t="s">
        <v>74</v>
      </c>
      <c r="AY99" s="141" t="s">
        <v>117</v>
      </c>
    </row>
    <row r="100" spans="2:65" s="11" customFormat="1" ht="22.95" customHeight="1">
      <c r="B100" s="110"/>
      <c r="D100" s="111" t="s">
        <v>68</v>
      </c>
      <c r="E100" s="119" t="s">
        <v>125</v>
      </c>
      <c r="F100" s="119" t="s">
        <v>132</v>
      </c>
      <c r="J100" s="120">
        <f>BK100</f>
        <v>0</v>
      </c>
      <c r="L100" s="110"/>
      <c r="M100" s="114"/>
      <c r="P100" s="115">
        <f>SUM(P101:P103)</f>
        <v>436.50024999999999</v>
      </c>
      <c r="R100" s="115">
        <f>SUM(R101:R103)</f>
        <v>197.50107299999999</v>
      </c>
      <c r="T100" s="116">
        <f>SUM(T101:T103)</f>
        <v>0</v>
      </c>
      <c r="AR100" s="111" t="s">
        <v>74</v>
      </c>
      <c r="AT100" s="117" t="s">
        <v>68</v>
      </c>
      <c r="AU100" s="117" t="s">
        <v>74</v>
      </c>
      <c r="AY100" s="111" t="s">
        <v>117</v>
      </c>
      <c r="BK100" s="118">
        <f>SUM(BK101:BK103)</f>
        <v>0</v>
      </c>
    </row>
    <row r="101" spans="2:65" s="1" customFormat="1" ht="16.5" customHeight="1">
      <c r="B101" s="27"/>
      <c r="C101" s="121" t="s">
        <v>135</v>
      </c>
      <c r="D101" s="121" t="s">
        <v>119</v>
      </c>
      <c r="E101" s="122" t="s">
        <v>133</v>
      </c>
      <c r="F101" s="123" t="s">
        <v>134</v>
      </c>
      <c r="G101" s="124" t="s">
        <v>120</v>
      </c>
      <c r="H101" s="125">
        <v>770</v>
      </c>
      <c r="I101" s="159"/>
      <c r="J101" s="126">
        <f>ROUND(I101*H101,2)</f>
        <v>0</v>
      </c>
      <c r="K101" s="123" t="s">
        <v>121</v>
      </c>
      <c r="L101" s="27"/>
      <c r="M101" s="127" t="s">
        <v>17</v>
      </c>
      <c r="N101" s="128" t="s">
        <v>40</v>
      </c>
      <c r="O101" s="129">
        <v>2.9000000000000001E-2</v>
      </c>
      <c r="P101" s="129">
        <f>O101*H101</f>
        <v>22.330000000000002</v>
      </c>
      <c r="Q101" s="129">
        <v>0</v>
      </c>
      <c r="R101" s="129">
        <f>Q101*H101</f>
        <v>0</v>
      </c>
      <c r="S101" s="129">
        <v>0</v>
      </c>
      <c r="T101" s="130">
        <f>S101*H101</f>
        <v>0</v>
      </c>
      <c r="AR101" s="131" t="s">
        <v>122</v>
      </c>
      <c r="AT101" s="131" t="s">
        <v>119</v>
      </c>
      <c r="AU101" s="131" t="s">
        <v>75</v>
      </c>
      <c r="AY101" s="15" t="s">
        <v>117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5" t="s">
        <v>74</v>
      </c>
      <c r="BK101" s="132">
        <f>ROUND(I101*H101,2)</f>
        <v>0</v>
      </c>
      <c r="BL101" s="15" t="s">
        <v>122</v>
      </c>
      <c r="BM101" s="131" t="s">
        <v>188</v>
      </c>
    </row>
    <row r="102" spans="2:65" s="1" customFormat="1" ht="33" customHeight="1">
      <c r="B102" s="27"/>
      <c r="C102" s="121" t="s">
        <v>138</v>
      </c>
      <c r="D102" s="121" t="s">
        <v>119</v>
      </c>
      <c r="E102" s="122" t="s">
        <v>164</v>
      </c>
      <c r="F102" s="123" t="s">
        <v>165</v>
      </c>
      <c r="G102" s="124" t="s">
        <v>120</v>
      </c>
      <c r="H102" s="125">
        <v>774.15</v>
      </c>
      <c r="I102" s="159"/>
      <c r="J102" s="126">
        <f>ROUND(I102*H102,2)</f>
        <v>0</v>
      </c>
      <c r="K102" s="123" t="s">
        <v>121</v>
      </c>
      <c r="L102" s="27"/>
      <c r="M102" s="127" t="s">
        <v>17</v>
      </c>
      <c r="N102" s="128" t="s">
        <v>40</v>
      </c>
      <c r="O102" s="129">
        <v>0.53500000000000003</v>
      </c>
      <c r="P102" s="129">
        <f>O102*H102</f>
        <v>414.17025000000001</v>
      </c>
      <c r="Q102" s="129">
        <v>0.10362</v>
      </c>
      <c r="R102" s="129">
        <f>Q102*H102</f>
        <v>80.217422999999997</v>
      </c>
      <c r="S102" s="129">
        <v>0</v>
      </c>
      <c r="T102" s="130">
        <f>S102*H102</f>
        <v>0</v>
      </c>
      <c r="AR102" s="131" t="s">
        <v>122</v>
      </c>
      <c r="AT102" s="131" t="s">
        <v>119</v>
      </c>
      <c r="AU102" s="131" t="s">
        <v>75</v>
      </c>
      <c r="AY102" s="15" t="s">
        <v>117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5" t="s">
        <v>74</v>
      </c>
      <c r="BK102" s="132">
        <f>ROUND(I102*H102,2)</f>
        <v>0</v>
      </c>
      <c r="BL102" s="15" t="s">
        <v>122</v>
      </c>
      <c r="BM102" s="131" t="s">
        <v>189</v>
      </c>
    </row>
    <row r="103" spans="2:65" s="1" customFormat="1" ht="16.5" customHeight="1">
      <c r="B103" s="27"/>
      <c r="C103" s="146" t="s">
        <v>139</v>
      </c>
      <c r="D103" s="146" t="s">
        <v>127</v>
      </c>
      <c r="E103" s="147" t="s">
        <v>136</v>
      </c>
      <c r="F103" s="148" t="s">
        <v>137</v>
      </c>
      <c r="G103" s="149" t="s">
        <v>120</v>
      </c>
      <c r="H103" s="150">
        <v>781.89099999999996</v>
      </c>
      <c r="I103" s="160"/>
      <c r="J103" s="151">
        <f>ROUND(I103*H103,2)</f>
        <v>0</v>
      </c>
      <c r="K103" s="148" t="s">
        <v>121</v>
      </c>
      <c r="L103" s="152"/>
      <c r="M103" s="153" t="s">
        <v>17</v>
      </c>
      <c r="N103" s="154" t="s">
        <v>40</v>
      </c>
      <c r="O103" s="129">
        <v>0</v>
      </c>
      <c r="P103" s="129">
        <f>O103*H103</f>
        <v>0</v>
      </c>
      <c r="Q103" s="129">
        <v>0.15</v>
      </c>
      <c r="R103" s="129">
        <f>Q103*H103</f>
        <v>117.28364999999999</v>
      </c>
      <c r="S103" s="129">
        <v>0</v>
      </c>
      <c r="T103" s="130">
        <f>S103*H103</f>
        <v>0</v>
      </c>
      <c r="AR103" s="131" t="s">
        <v>126</v>
      </c>
      <c r="AT103" s="131" t="s">
        <v>127</v>
      </c>
      <c r="AU103" s="131" t="s">
        <v>75</v>
      </c>
      <c r="AY103" s="15" t="s">
        <v>117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74</v>
      </c>
      <c r="BK103" s="132">
        <f>ROUND(I103*H103,2)</f>
        <v>0</v>
      </c>
      <c r="BL103" s="15" t="s">
        <v>122</v>
      </c>
      <c r="BM103" s="131" t="s">
        <v>190</v>
      </c>
    </row>
    <row r="104" spans="2:65" s="11" customFormat="1" ht="22.95" customHeight="1">
      <c r="B104" s="110"/>
      <c r="D104" s="111" t="s">
        <v>68</v>
      </c>
      <c r="E104" s="119" t="s">
        <v>144</v>
      </c>
      <c r="F104" s="119" t="s">
        <v>145</v>
      </c>
      <c r="J104" s="120">
        <f>BK104</f>
        <v>0</v>
      </c>
      <c r="L104" s="110"/>
      <c r="M104" s="114"/>
      <c r="P104" s="115">
        <f>P105</f>
        <v>85.299420000000012</v>
      </c>
      <c r="R104" s="115">
        <f>R105</f>
        <v>0</v>
      </c>
      <c r="T104" s="116">
        <f>T105</f>
        <v>0</v>
      </c>
      <c r="AR104" s="111" t="s">
        <v>74</v>
      </c>
      <c r="AT104" s="117" t="s">
        <v>68</v>
      </c>
      <c r="AU104" s="117" t="s">
        <v>74</v>
      </c>
      <c r="AY104" s="111" t="s">
        <v>117</v>
      </c>
      <c r="BK104" s="118">
        <f>BK105</f>
        <v>0</v>
      </c>
    </row>
    <row r="105" spans="2:65" s="1" customFormat="1" ht="21.75" customHeight="1">
      <c r="B105" s="27"/>
      <c r="C105" s="121" t="s">
        <v>140</v>
      </c>
      <c r="D105" s="121" t="s">
        <v>119</v>
      </c>
      <c r="E105" s="122" t="s">
        <v>166</v>
      </c>
      <c r="F105" s="123" t="s">
        <v>167</v>
      </c>
      <c r="G105" s="124" t="s">
        <v>128</v>
      </c>
      <c r="H105" s="125">
        <v>214.86</v>
      </c>
      <c r="I105" s="159"/>
      <c r="J105" s="126">
        <f>ROUND(I105*H105,2)</f>
        <v>0</v>
      </c>
      <c r="K105" s="123" t="s">
        <v>121</v>
      </c>
      <c r="L105" s="27"/>
      <c r="M105" s="127" t="s">
        <v>17</v>
      </c>
      <c r="N105" s="128" t="s">
        <v>40</v>
      </c>
      <c r="O105" s="129">
        <v>0.39700000000000002</v>
      </c>
      <c r="P105" s="129">
        <f>O105*H105</f>
        <v>85.299420000000012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122</v>
      </c>
      <c r="AT105" s="131" t="s">
        <v>119</v>
      </c>
      <c r="AU105" s="131" t="s">
        <v>75</v>
      </c>
      <c r="AY105" s="15" t="s">
        <v>117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5" t="s">
        <v>74</v>
      </c>
      <c r="BK105" s="132">
        <f>ROUND(I105*H105,2)</f>
        <v>0</v>
      </c>
      <c r="BL105" s="15" t="s">
        <v>122</v>
      </c>
      <c r="BM105" s="131" t="s">
        <v>191</v>
      </c>
    </row>
    <row r="106" spans="2:65" s="1" customFormat="1" ht="6.9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27"/>
    </row>
  </sheetData>
  <sheetProtection formatColumns="0" formatRows="0" autoFilter="0"/>
  <autoFilter ref="C88:K105" xr:uid="{00000000-0009-0000-0000-000006000000}"/>
  <mergeCells count="11">
    <mergeCell ref="L2:V2"/>
    <mergeCell ref="E52:H52"/>
    <mergeCell ref="E54:H54"/>
    <mergeCell ref="E77:H77"/>
    <mergeCell ref="E79:H79"/>
    <mergeCell ref="E81:H81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zakázky</vt:lpstr>
      <vt:lpstr>PG 2 - Plocha před garáže...</vt:lpstr>
      <vt:lpstr>PG 3 - Plocha před garáže...</vt:lpstr>
      <vt:lpstr>'PG 2 - Plocha před garáže...'!Názvy_tisku</vt:lpstr>
      <vt:lpstr>'PG 3 - Plocha před garáže...'!Názvy_tisku</vt:lpstr>
      <vt:lpstr>'Rekapitulace zakázky'!Názvy_tisku</vt:lpstr>
      <vt:lpstr>'PG 2 - Plocha před garáže...'!Oblast_tisku</vt:lpstr>
      <vt:lpstr>'PG 3 - Plocha před garáže...'!Oblast_tisku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Mgr. Martin Chroust</cp:lastModifiedBy>
  <dcterms:created xsi:type="dcterms:W3CDTF">2020-04-24T11:58:39Z</dcterms:created>
  <dcterms:modified xsi:type="dcterms:W3CDTF">2024-01-16T08:24:30Z</dcterms:modified>
</cp:coreProperties>
</file>