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bookViews>
    <workbookView xWindow="65428" yWindow="65428" windowWidth="23256" windowHeight="12576" firstSheet="5" activeTab="10"/>
  </bookViews>
  <sheets>
    <sheet name="Rekapitulace stavby" sheetId="1" r:id="rId1"/>
    <sheet name="01a - SO 101 Přímé výdaje" sheetId="2" r:id="rId2"/>
    <sheet name="01b - SO 101 Přímé doprov..." sheetId="3" r:id="rId3"/>
    <sheet name="01c - SO 101 Nepřímé náklady" sheetId="4" r:id="rId4"/>
    <sheet name="02a - SO 201 Přímé výdaje" sheetId="5" r:id="rId5"/>
    <sheet name="02b - SO 201 Nepřímé náklady" sheetId="6" r:id="rId6"/>
    <sheet name="03a - SO 301 Přímé výdaje" sheetId="7" r:id="rId7"/>
    <sheet name="03b - SO 301 Nepřímé náklady" sheetId="8" r:id="rId8"/>
    <sheet name="04a - SO 04 Přímé doprovo..." sheetId="9" r:id="rId9"/>
    <sheet name="05a - VRN Přímé výdaje" sheetId="10" r:id="rId10"/>
    <sheet name="05b - VRN Nepřímé náklady" sheetId="11" r:id="rId11"/>
    <sheet name="Seznam figur" sheetId="12" r:id="rId12"/>
  </sheets>
  <definedNames>
    <definedName name="_xlnm._FilterDatabase" localSheetId="1" hidden="1">'01a - SO 101 Přímé výdaje'!$C$130:$K$405</definedName>
    <definedName name="_xlnm._FilterDatabase" localSheetId="2" hidden="1">'01b - SO 101 Přímé doprov...'!$C$124:$K$166</definedName>
    <definedName name="_xlnm._FilterDatabase" localSheetId="3" hidden="1">'01c - SO 101 Nepřímé náklady'!$C$121:$K$133</definedName>
    <definedName name="_xlnm._FilterDatabase" localSheetId="4" hidden="1">'02a - SO 201 Přímé výdaje'!$C$129:$K$204</definedName>
    <definedName name="_xlnm._FilterDatabase" localSheetId="5" hidden="1">'02b - SO 201 Nepřímé náklady'!$C$122:$K$134</definedName>
    <definedName name="_xlnm._FilterDatabase" localSheetId="6" hidden="1">'03a - SO 301 Přímé výdaje'!$C$128:$K$254</definedName>
    <definedName name="_xlnm._FilterDatabase" localSheetId="7" hidden="1">'03b - SO 301 Nepřímé náklady'!$C$122:$K$132</definedName>
    <definedName name="_xlnm._FilterDatabase" localSheetId="8" hidden="1">'04a - SO 04 Přímé doprovo...'!$C$123:$K$163</definedName>
    <definedName name="_xlnm._FilterDatabase" localSheetId="9" hidden="1">'05a - VRN Přímé výdaje'!$C$122:$K$130</definedName>
    <definedName name="_xlnm._FilterDatabase" localSheetId="10" hidden="1">'05b - VRN Nepřímé náklady'!$C$122:$K$136</definedName>
    <definedName name="_xlnm.Print_Area" localSheetId="1">'01a - SO 101 Přímé výdaje'!$C$4:$J$76,'01a - SO 101 Přímé výdaje'!$C$82:$J$110,'01a - SO 101 Přímé výdaje'!$C$116:$K$405</definedName>
    <definedName name="_xlnm.Print_Area" localSheetId="2">'01b - SO 101 Přímé doprov...'!$C$4:$J$76,'01b - SO 101 Přímé doprov...'!$C$82:$J$104,'01b - SO 101 Přímé doprov...'!$C$110:$K$166</definedName>
    <definedName name="_xlnm.Print_Area" localSheetId="3">'01c - SO 101 Nepřímé náklady'!$C$4:$J$76,'01c - SO 101 Nepřímé náklady'!$C$82:$J$101,'01c - SO 101 Nepřímé náklady'!$C$107:$K$133</definedName>
    <definedName name="_xlnm.Print_Area" localSheetId="4">'02a - SO 201 Přímé výdaje'!$C$4:$J$76,'02a - SO 201 Přímé výdaje'!$C$82:$J$109,'02a - SO 201 Přímé výdaje'!$C$115:$K$204</definedName>
    <definedName name="_xlnm.Print_Area" localSheetId="5">'02b - SO 201 Nepřímé náklady'!$C$4:$J$76,'02b - SO 201 Nepřímé náklady'!$C$82:$J$102,'02b - SO 201 Nepřímé náklady'!$C$108:$K$134</definedName>
    <definedName name="_xlnm.Print_Area" localSheetId="6">'03a - SO 301 Přímé výdaje'!$C$4:$J$76,'03a - SO 301 Přímé výdaje'!$C$82:$J$108,'03a - SO 301 Přímé výdaje'!$C$114:$K$254</definedName>
    <definedName name="_xlnm.Print_Area" localSheetId="7">'03b - SO 301 Nepřímé náklady'!$C$4:$J$76,'03b - SO 301 Nepřímé náklady'!$C$82:$J$102,'03b - SO 301 Nepřímé náklady'!$C$108:$K$132</definedName>
    <definedName name="_xlnm.Print_Area" localSheetId="8">'04a - SO 04 Přímé doprovo...'!$C$4:$J$76,'04a - SO 04 Přímé doprovo...'!$C$82:$J$103,'04a - SO 04 Přímé doprovo...'!$C$109:$K$163</definedName>
    <definedName name="_xlnm.Print_Area" localSheetId="9">'05a - VRN Přímé výdaje'!$C$4:$J$76,'05a - VRN Přímé výdaje'!$C$82:$J$102,'05a - VRN Přímé výdaje'!$C$108:$K$130</definedName>
    <definedName name="_xlnm.Print_Area" localSheetId="10">'05b - VRN Nepřímé náklady'!$C$4:$J$76,'05b - VRN Nepřímé náklady'!$C$82:$J$102,'05b - VRN Nepřímé náklady'!$C$108:$K$136</definedName>
    <definedName name="_xlnm.Print_Area" localSheetId="0">'Rekapitulace stavby'!$D$4:$AO$76,'Rekapitulace stavby'!$C$82:$AQ$110</definedName>
    <definedName name="_xlnm.Print_Area" localSheetId="11">'Seznam figur'!$C$4:$G$141</definedName>
    <definedName name="_xlnm.Print_Titles" localSheetId="0">'Rekapitulace stavby'!$92:$92</definedName>
    <definedName name="_xlnm.Print_Titles" localSheetId="1">'01a - SO 101 Přímé výdaje'!$130:$130</definedName>
    <definedName name="_xlnm.Print_Titles" localSheetId="2">'01b - SO 101 Přímé doprov...'!$124:$124</definedName>
    <definedName name="_xlnm.Print_Titles" localSheetId="3">'01c - SO 101 Nepřímé náklady'!$121:$121</definedName>
    <definedName name="_xlnm.Print_Titles" localSheetId="4">'02a - SO 201 Přímé výdaje'!$129:$129</definedName>
    <definedName name="_xlnm.Print_Titles" localSheetId="5">'02b - SO 201 Nepřímé náklady'!$122:$122</definedName>
    <definedName name="_xlnm.Print_Titles" localSheetId="6">'03a - SO 301 Přímé výdaje'!$128:$128</definedName>
    <definedName name="_xlnm.Print_Titles" localSheetId="7">'03b - SO 301 Nepřímé náklady'!$122:$122</definedName>
    <definedName name="_xlnm.Print_Titles" localSheetId="8">'04a - SO 04 Přímé doprovo...'!$123:$123</definedName>
    <definedName name="_xlnm.Print_Titles" localSheetId="9">'05a - VRN Přímé výdaje'!$122:$122</definedName>
    <definedName name="_xlnm.Print_Titles" localSheetId="10">'05b - VRN Nepřímé náklady'!$122:$122</definedName>
    <definedName name="_xlnm.Print_Titles" localSheetId="11">'Seznam figur'!$9:$9</definedName>
  </definedNames>
  <calcPr calcId="181029"/>
</workbook>
</file>

<file path=xl/sharedStrings.xml><?xml version="1.0" encoding="utf-8"?>
<sst xmlns="http://schemas.openxmlformats.org/spreadsheetml/2006/main" count="7364" uniqueCount="1098">
  <si>
    <t>Export Komplet</t>
  </si>
  <si>
    <t/>
  </si>
  <si>
    <t>2.0</t>
  </si>
  <si>
    <t>False</t>
  </si>
  <si>
    <t>{45ddce70-6ec6-4f71-9272-eaf75775d63e}</t>
  </si>
  <si>
    <t>&gt;&gt;  skryté sloupce  &lt;&lt;</t>
  </si>
  <si>
    <t>0,01</t>
  </si>
  <si>
    <t>21</t>
  </si>
  <si>
    <t>15</t>
  </si>
  <si>
    <t>REKAPITULACE STAVBY</t>
  </si>
  <si>
    <t>v ---  níže se nacházejí doplnkové a pomocné údaje k sestavám  --- v</t>
  </si>
  <si>
    <t>0,001</t>
  </si>
  <si>
    <t>Kód:</t>
  </si>
  <si>
    <t>20221125</t>
  </si>
  <si>
    <t>Stavba:</t>
  </si>
  <si>
    <t>Šluknov - dokončení chodníku v Budišínské ulici II. Etapa R2</t>
  </si>
  <si>
    <t>KSO:</t>
  </si>
  <si>
    <t>CC-CZ:</t>
  </si>
  <si>
    <t>Místo:</t>
  </si>
  <si>
    <t>Šluknov</t>
  </si>
  <si>
    <t>Datum:</t>
  </si>
  <si>
    <t>24. 11. 2022</t>
  </si>
  <si>
    <t>Zadavatel:</t>
  </si>
  <si>
    <t>IČ:</t>
  </si>
  <si>
    <t>Město Šluknov</t>
  </si>
  <si>
    <t>DIČ:</t>
  </si>
  <si>
    <t>Zhotovitel:</t>
  </si>
  <si>
    <t xml:space="preserve"> </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</si>
  <si>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</si>
  <si>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</si>
  <si>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</si>
  <si>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</si>
  <si>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</si>
  <si>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</si>
  <si>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</si>
  <si>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</si>
  <si>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</si>
  <si>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</si>
  <si>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</si>
  <si>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</si>
  <si>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</si>
  <si>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</si>
  <si>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</si>
  <si>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</si>
  <si>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</si>
  <si>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</si>
  <si>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</si>
  <si>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</si>
  <si>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</si>
  <si>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</si>
  <si>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</si>
  <si>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</si>
  <si>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</si>
  <si>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</si>
  <si>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</si>
  <si>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</si>
  <si>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</si>
  <si>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</si>
  <si>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</si>
  <si>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</si>
  <si>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</si>
  <si>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</si>
  <si>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</si>
  <si>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</si>
  <si>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</si>
  <si>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</si>
  <si>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</si>
  <si>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</si>
  <si>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</si>
  <si>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</si>
  <si>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</si>
  <si>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</si>
  <si>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</si>
  <si>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</si>
  <si>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</si>
  <si>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</si>
  <si>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</si>
  <si>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SO 101 Úsek v km ZÚ - 0,63203</t>
  </si>
  <si>
    <t>STA</t>
  </si>
  <si>
    <t>1</t>
  </si>
  <si>
    <t>{ab9585c9-1539-4926-ad80-54d35397e9d9}</t>
  </si>
  <si>
    <t>2</t>
  </si>
  <si>
    <t>/</t>
  </si>
  <si>
    <t>01a</t>
  </si>
  <si>
    <t>SO 101 Přímé výdaje</t>
  </si>
  <si>
    <t>Soupis</t>
  </si>
  <si>
    <t>{a62046d3-7b9a-4447-bd02-1a53ed3b8aef}</t>
  </si>
  <si>
    <t>01b</t>
  </si>
  <si>
    <t>SO 101 Přímé doprovodné výdaje</t>
  </si>
  <si>
    <t>{81caeb7e-f807-491b-a1f0-2a7f9fb702d3}</t>
  </si>
  <si>
    <t>01c</t>
  </si>
  <si>
    <t>SO 101 Nepřímé náklady</t>
  </si>
  <si>
    <t>{c71ef080-b121-4f5a-a057-6b8eb5cf1261}</t>
  </si>
  <si>
    <t>02</t>
  </si>
  <si>
    <t>SO 201 lávka</t>
  </si>
  <si>
    <t>{ea7948dc-db92-462b-aec9-230692bfd1d6}</t>
  </si>
  <si>
    <t>02a</t>
  </si>
  <si>
    <t>SO 201 Přímé výdaje</t>
  </si>
  <si>
    <t>{71fe735e-cc37-4e79-9912-0237f5815a90}</t>
  </si>
  <si>
    <t>02b</t>
  </si>
  <si>
    <t>SO 201 Nepřímé náklady</t>
  </si>
  <si>
    <t>{9c9098a6-02f5-457e-926e-c94de63a1a65}</t>
  </si>
  <si>
    <t>03</t>
  </si>
  <si>
    <t>SO 301 Dešťová kanalizace</t>
  </si>
  <si>
    <t>{fa4cdb52-1f28-406a-b993-ab8b8f0d3655}</t>
  </si>
  <si>
    <t>03a</t>
  </si>
  <si>
    <t>SO 301 Přímé výdaje</t>
  </si>
  <si>
    <t>{15d6625c-a05e-4022-80b7-3404ed04d713}</t>
  </si>
  <si>
    <t>03b</t>
  </si>
  <si>
    <t>SO 301 Nepřímé náklady</t>
  </si>
  <si>
    <t>{af6e67e7-7860-4c27-a672-23b8ab8c5e59}</t>
  </si>
  <si>
    <t>04</t>
  </si>
  <si>
    <t>úpravy stávajícího VO</t>
  </si>
  <si>
    <t>{3576525e-cc9c-4bbb-826f-ffc284266cce}</t>
  </si>
  <si>
    <t>04a</t>
  </si>
  <si>
    <t>SO 04 Přímé doprovodné výdaje</t>
  </si>
  <si>
    <t>{41ae8807-25c5-4c8e-970c-ccd078e317ed}</t>
  </si>
  <si>
    <t>05</t>
  </si>
  <si>
    <t>Vedlejší rozpočtové náklady</t>
  </si>
  <si>
    <t>{5bdaa978-4bc1-413f-8c84-d103f7d1fdcb}</t>
  </si>
  <si>
    <t>05a</t>
  </si>
  <si>
    <t>VRN Přímé výdaje</t>
  </si>
  <si>
    <t>{095d0040-9aea-4d3f-833e-a194ed464674}</t>
  </si>
  <si>
    <t>05b</t>
  </si>
  <si>
    <t>VRN Nepřímé náklady</t>
  </si>
  <si>
    <t>{93c49031-2580-4410-9cd3-8e2929b8b56e}</t>
  </si>
  <si>
    <t>předláždění</t>
  </si>
  <si>
    <t>rozebrání a opětovné položení stávající dlažby</t>
  </si>
  <si>
    <t>m2</t>
  </si>
  <si>
    <t>59,7</t>
  </si>
  <si>
    <t>oprava</t>
  </si>
  <si>
    <t>vybourání a plná skladba komunikace</t>
  </si>
  <si>
    <t>264,5</t>
  </si>
  <si>
    <t>KRYCÍ LIST SOUPISU PRACÍ</t>
  </si>
  <si>
    <t>drén</t>
  </si>
  <si>
    <t>drenáž flex.PVC</t>
  </si>
  <si>
    <t>m</t>
  </si>
  <si>
    <t>213,3</t>
  </si>
  <si>
    <t>zeleň</t>
  </si>
  <si>
    <t>celková plocha zeleně z příčných řezů z tabulky kubatru</t>
  </si>
  <si>
    <t>32,4</t>
  </si>
  <si>
    <t>ornice</t>
  </si>
  <si>
    <t>ornice tl.20cm</t>
  </si>
  <si>
    <t>m3</t>
  </si>
  <si>
    <t>6,48</t>
  </si>
  <si>
    <t>mozaika</t>
  </si>
  <si>
    <t>mozaiková dlažba</t>
  </si>
  <si>
    <t>469,7</t>
  </si>
  <si>
    <t>Objekt:</t>
  </si>
  <si>
    <t>chodníky</t>
  </si>
  <si>
    <t>signální,varovné pásy s lemováním hladkou plochou</t>
  </si>
  <si>
    <t>45,6</t>
  </si>
  <si>
    <t>01 - SO 101 Úsek v km ZÚ - 0,63203</t>
  </si>
  <si>
    <t>ZD_chodníky</t>
  </si>
  <si>
    <t>chodníky za zámkové dlažby</t>
  </si>
  <si>
    <t>225,04</t>
  </si>
  <si>
    <t>Soupis:</t>
  </si>
  <si>
    <t>signální_umělá</t>
  </si>
  <si>
    <t>slepecká dlažba</t>
  </si>
  <si>
    <t>26,7</t>
  </si>
  <si>
    <t>01a - SO 101 Přímé výdaje</t>
  </si>
  <si>
    <t>desky_š25cm</t>
  </si>
  <si>
    <t>řezané žulové desky tryskaný povrch - hladká plocha š.25cm</t>
  </si>
  <si>
    <t>18,9</t>
  </si>
  <si>
    <t>ZD_šedá</t>
  </si>
  <si>
    <t>zámková dlažba přírodní</t>
  </si>
  <si>
    <t>209,44</t>
  </si>
  <si>
    <t>ZD_slepecká</t>
  </si>
  <si>
    <t>zámková dlažba barevná pro nevidomé</t>
  </si>
  <si>
    <t>15,6</t>
  </si>
  <si>
    <t>27275850</t>
  </si>
  <si>
    <t>VPH s.r.o.</t>
  </si>
  <si>
    <t>CZ27275850</t>
  </si>
  <si>
    <t>ing.Žílová Helena</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</si>
  <si>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</si>
  <si>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</si>
  <si>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</si>
  <si>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</si>
  <si>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</si>
  <si>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</si>
  <si>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</si>
  <si>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</si>
  <si>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</si>
  <si>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5 - Komunikace</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</si>
  <si>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</si>
  <si>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</si>
  <si>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</si>
  <si>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</si>
  <si>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</si>
  <si>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</si>
  <si>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</si>
  <si>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</si>
  <si>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</si>
  <si>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</si>
  <si>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</si>
  <si>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</si>
  <si>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</si>
  <si>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</si>
  <si>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</si>
  <si>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</si>
  <si>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</si>
  <si>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</si>
  <si>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</si>
  <si>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</si>
  <si>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</si>
  <si>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</si>
  <si>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</si>
  <si>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</si>
  <si>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113106132</t>
  </si>
  <si>
    <t>Rozebrání dlažeb komunikací pro pěší s přemístěním hmot na skládku na vzdálenost do 3 m nebo s naložením na dopravní prostředek s ložem z kameniva nebo živice a s jakoukoliv výplní spár strojně plochy jednotlivě do 50 m2 z betonových, kameninových nebo dl</t>
  </si>
  <si>
    <t>CS ÚRS 2022 02</t>
  </si>
  <si>
    <t>4</t>
  </si>
  <si>
    <t>196732601</t>
  </si>
  <si>
    <t>PP</t>
  </si>
  <si>
    <t>Rozebrání dlažeb komunikací pro pěší s přemístěním hmot na skládku na vzdálenost do 3 m nebo s naložením na dopravní prostředek s ložem z kameniva nebo živice a s jakoukoliv výplní spár strojně plochy jednotlivě do 50 m2 z betonových, kameninových nebo dlaždic, desek nebo tvarovek</t>
  </si>
  <si>
    <t>113106134</t>
  </si>
  <si>
    <t>Rozebrání dlažeb komunikací pro pěší s přemístěním hmot na skládku na vzdálenost do 3 m nebo s naložením na dopravní prostředek s ložem z kameniva nebo živice a s jakoukoliv výplní spár strojně plochy jednotlivě do 50 m2 ze zámkové dlažby</t>
  </si>
  <si>
    <t>88773336</t>
  </si>
  <si>
    <t>3</t>
  </si>
  <si>
    <t>113106211</t>
  </si>
  <si>
    <t>Rozebrání dlažeb a dílců vozovek a ploch s přemístěním hmot na skládku na vzdálenost do 3 m nebo s naložením na dopravní prostředek, s jakoukoliv výplní spár strojně plochy jednotlivě přes 50 m2 do 200 m2 z velkých kostek s ložem z kameniva</t>
  </si>
  <si>
    <t>-1956421378</t>
  </si>
  <si>
    <t>VV</t>
  </si>
  <si>
    <t>113107152</t>
  </si>
  <si>
    <t>Odstranění podkladů nebo krytů strojně plochy jednotlivě přes 50 m2 do 200 m2 s přemístěním hmot na skládku na vzdálenost do 20 m nebo s naložením na dopravní prostředek z kameniva těženého, o tl. vrstvy přes 100 do 200 mm</t>
  </si>
  <si>
    <t>-323753142</t>
  </si>
  <si>
    <t>5</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</si>
  <si>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</si>
  <si>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</si>
  <si>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854124671</t>
  </si>
  <si>
    <t>6</t>
  </si>
  <si>
    <t>113107311</t>
  </si>
  <si>
    <t>Odstranění podkladů nebo krytů strojně plochy jednotlivě do 50 m2 s přemístěním hmot na skládku na vzdálenost do 3 m nebo s naložením na dopravní prostředek z kameniva těženého, o tl. vrstvy do 100 mm</t>
  </si>
  <si>
    <t>1648740611</t>
  </si>
  <si>
    <t>7</t>
  </si>
  <si>
    <t>113107322</t>
  </si>
  <si>
    <t>Odstranění podkladů nebo krytů strojně plochy jednotlivě do 50 m2 s přemístěním hmot na skládku na vzdálenost do 3 m nebo s naložením na dopravní prostředek z kameniva hrubého drceného, o tl. vrstvy přes 100 do 200 mm</t>
  </si>
  <si>
    <t>53616521</t>
  </si>
  <si>
    <t>8</t>
  </si>
  <si>
    <t>113107341</t>
  </si>
  <si>
    <t>Odstranění podkladů nebo krytů strojně plochy jednotlivě do 50 m2 s přemístěním hmot na skládku na vzdálenost do 3 m nebo s naložením na dopravní prostředek živičných, o tl. vrstvy do 50 mm</t>
  </si>
  <si>
    <t>-759874997</t>
  </si>
  <si>
    <t>58,5+3,3</t>
  </si>
  <si>
    <t>9</t>
  </si>
  <si>
    <t>113154114</t>
  </si>
  <si>
    <t>Frézování živičného podkladu nebo krytu s naložením na dopravní prostředek plochy do 500 m2 bez překážek v trase pruhu šířky do 0,5 m, tloušťky vrstvy 100 mm</t>
  </si>
  <si>
    <t>-1761532537</t>
  </si>
  <si>
    <t>Frézování živičného podkladu nebo krytu  s naložením na dopravní prostředek plochy do 500 m2 bez překážek v trase pruhu šířky do 0,5 m, tloušťky vrstvy 100 mm</t>
  </si>
  <si>
    <t>74,5+15,1+4,1+93,5+7,1+49,7+8,2+6,4+2,4+3,5</t>
  </si>
  <si>
    <t>10</t>
  </si>
  <si>
    <t>113154124</t>
  </si>
  <si>
    <t>Frézování živičného podkladu nebo krytu s naložením na dopravní prostředek plochy do 500 m2 bez překážek v trase pruhu šířky přes 0,5 m do 1 m, tloušťky vrstvy 100 mm</t>
  </si>
  <si>
    <t>-1285268633</t>
  </si>
  <si>
    <t>Frézování živičného podkladu nebo krytu  s naložením na dopravní prostředek plochy do 500 m2 bez překážek v trase pruhu šířky přes 0,5 m do 1 m, tloušťky vrstvy 100 mm</t>
  </si>
  <si>
    <t>broušení</t>
  </si>
  <si>
    <t>89,7</t>
  </si>
  <si>
    <t>11</t>
  </si>
  <si>
    <t>113201112</t>
  </si>
  <si>
    <t>Vytrhání obrub s vybouráním lože, s přemístěním hmot na skládku na vzdálenost do 3 m nebo s naložením na dopravní prostředek silničních ležatých</t>
  </si>
  <si>
    <t>1072058519</t>
  </si>
  <si>
    <t>Vytrhání obrub  s vybouráním lože, s přemístěním hmot na skládku na vzdálenost do 3 m nebo s naložením na dopravní prostředek silničních ležatých</t>
  </si>
  <si>
    <t>12</t>
  </si>
  <si>
    <t>122252204</t>
  </si>
  <si>
    <t>Odkopávky a prokopávky nezapažené pro silnice a dálnice strojně v hornině třídy těžitelnosti I přes 100 do 500 m3</t>
  </si>
  <si>
    <t>-1796154248</t>
  </si>
  <si>
    <t>186,331"z tabulky kubatur</t>
  </si>
  <si>
    <t>13</t>
  </si>
  <si>
    <t>132251101</t>
  </si>
  <si>
    <t>Hloubení nezapažených rýh šířky do 800 mm strojně s urovnáním dna do předepsaného profilu a spádu v hornině třídy těžitelnosti I skupiny 3 do 20 m3</t>
  </si>
  <si>
    <t>-1225557575</t>
  </si>
  <si>
    <t>drén*0,4*0,5</t>
  </si>
  <si>
    <t>14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</si>
  <si>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</si>
  <si>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</si>
  <si>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-699340561</t>
  </si>
  <si>
    <t>zeleň*0,2</t>
  </si>
  <si>
    <t>-2,563"z tabulky kubatur</t>
  </si>
  <si>
    <t>Součet</t>
  </si>
  <si>
    <t>M</t>
  </si>
  <si>
    <t>10364101</t>
  </si>
  <si>
    <t>zemina pro terénní úpravy -  ornice</t>
  </si>
  <si>
    <t>t</t>
  </si>
  <si>
    <t>138023725</t>
  </si>
  <si>
    <t>6,48*1,8 "Přepočtené koeficientem množství</t>
  </si>
  <si>
    <t>16</t>
  </si>
  <si>
    <t>167151101</t>
  </si>
  <si>
    <t>Nakládání, skládání a překládání neulehlého výkopku nebo sypaniny strojně nakládání, množství do 100 m3, z horniny třídy těžitelnosti I, skupiny 1 až 3</t>
  </si>
  <si>
    <t>-501345433</t>
  </si>
  <si>
    <t>17</t>
  </si>
  <si>
    <t>171151103</t>
  </si>
  <si>
    <t>Uložení sypanin do násypů strojně s rozprostřením sypaniny ve vrstvách a s hrubým urovnáním zhutněných z hornin soudržných jakékoliv třídy těžitelnosti</t>
  </si>
  <si>
    <t>-105800255</t>
  </si>
  <si>
    <t>2,563"z tabulky kubatur</t>
  </si>
  <si>
    <t>18</t>
  </si>
  <si>
    <t>171201221</t>
  </si>
  <si>
    <t>Poplatek za uložení stavebního odpadu na skládce (skládkovné) zeminy a kamení zatříděného do Katalogu odpadů pod kódem 17 05 04</t>
  </si>
  <si>
    <t>857541555</t>
  </si>
  <si>
    <t>19</t>
  </si>
  <si>
    <t>171251201</t>
  </si>
  <si>
    <t>Uložení sypaniny na skládky nebo meziskládky bez hutnění s upravením uložené sypaniny do předepsaného tvaru</t>
  </si>
  <si>
    <t>-25442123</t>
  </si>
  <si>
    <t>20</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</si>
  <si>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</si>
  <si>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</si>
  <si>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1381594553</t>
  </si>
  <si>
    <t>58343930</t>
  </si>
  <si>
    <t>kamenivo drcené hrubé frakce 16/32</t>
  </si>
  <si>
    <t>-1516551063</t>
  </si>
  <si>
    <t>42,66*2 "Přepočtené koeficientem množství</t>
  </si>
  <si>
    <t>22</t>
  </si>
  <si>
    <t>181111121</t>
  </si>
  <si>
    <t>Plošná úprava terénu v zemině skupiny 1 až 4 s urovnáním povrchu bez doplnění ornice souvislé plochy do 500 m2 při nerovnostech terénu přes 100 do 150 mm v rovině nebo na svahu do 1:5</t>
  </si>
  <si>
    <t>1058517884</t>
  </si>
  <si>
    <t>23</t>
  </si>
  <si>
    <t>181351103</t>
  </si>
  <si>
    <t>Rozprostření a urovnání ornice v rovině nebo ve svahu sklonu do 1:5 strojně při souvislé ploše přes 100 do 500 m2, tl. vrstvy do 200 mm</t>
  </si>
  <si>
    <t>160189980</t>
  </si>
  <si>
    <t>24</t>
  </si>
  <si>
    <t>181411131</t>
  </si>
  <si>
    <t>Založení trávníku na půdě předem připravené plochy do 1000 m2 výsevem včetně utažení parkového v rovině nebo na svahu do 1:5</t>
  </si>
  <si>
    <t>839630780</t>
  </si>
  <si>
    <t>25</t>
  </si>
  <si>
    <t>00572410</t>
  </si>
  <si>
    <t>osivo směs travní parková</t>
  </si>
  <si>
    <t>kg</t>
  </si>
  <si>
    <t>148957835</t>
  </si>
  <si>
    <t>32,4*0,02 "Přepočtené koeficientem množství</t>
  </si>
  <si>
    <t>26</t>
  </si>
  <si>
    <t>181951112</t>
  </si>
  <si>
    <t>Úprava pláně vyrovnáním výškových rozdílů strojně v hornině třídy těžitelnosti I, skupiny 1 až 3 se zhutněním</t>
  </si>
  <si>
    <t>-100829744</t>
  </si>
  <si>
    <t>942,269"z tabulky kubatur</t>
  </si>
  <si>
    <t>56,1"rozšíření mezi řezy 30-36</t>
  </si>
  <si>
    <t>27</t>
  </si>
  <si>
    <t>182151111</t>
  </si>
  <si>
    <t>Svahování trvalých svahů do projektovaných profilů strojně s potřebným přemístěním výkopku při svahování v zářezech v hornině třídy těžitelnosti I, skupiny 1 až 3</t>
  </si>
  <si>
    <t>-15691934</t>
  </si>
  <si>
    <t>30,516"z tabulky kubatur</t>
  </si>
  <si>
    <t>28</t>
  </si>
  <si>
    <t>182251101</t>
  </si>
  <si>
    <t>Svahování trvalých svahů do projektovaných profilů strojně s potřebným přemístěním výkopku při svahování násypů v jakékoliv hornině</t>
  </si>
  <si>
    <t>8307580</t>
  </si>
  <si>
    <t>12,449"z tabulky kubatur</t>
  </si>
  <si>
    <t>Svislé a kompletní konstrukce</t>
  </si>
  <si>
    <t>29</t>
  </si>
  <si>
    <t>339921133</t>
  </si>
  <si>
    <t>Osazování palisád betonových v řadě se zabetonováním výšky palisády přes 1000 do 1500 mm</t>
  </si>
  <si>
    <t>2134302210</t>
  </si>
  <si>
    <t>Osazování palisád  betonových v řadě se zabetonováním výšky palisády přes 1000 do 1500 mm</t>
  </si>
  <si>
    <t xml:space="preserve">29,7+46,8-50"odpočet dle projektanta nahrazeno podezdívkou s plotem </t>
  </si>
  <si>
    <t>30</t>
  </si>
  <si>
    <t>59228305.1</t>
  </si>
  <si>
    <t>palisáda žulová štípaná šedá 1200x120x120mm</t>
  </si>
  <si>
    <t>kus</t>
  </si>
  <si>
    <t>-206025642</t>
  </si>
  <si>
    <t>26,5*8,4 "Přepočtené koeficientem množství</t>
  </si>
  <si>
    <t>31</t>
  </si>
  <si>
    <t>-2057170792</t>
  </si>
  <si>
    <t>32</t>
  </si>
  <si>
    <t>59228415</t>
  </si>
  <si>
    <t>palisáda betonová tyčová půlkulatá přírodní 175x200x1200mm</t>
  </si>
  <si>
    <t>60387080</t>
  </si>
  <si>
    <t>23,1*7,5 "Přepočtené koeficientem množství</t>
  </si>
  <si>
    <t>Vodorovné konstrukce</t>
  </si>
  <si>
    <t>33</t>
  </si>
  <si>
    <t>451577777</t>
  </si>
  <si>
    <t>Podklad nebo lože pod dlažbu (přídlažbu) v ploše vodorovné nebo ve sklonu do 1:5, tloušťky od 30 do 100 mm z kameniva těženého</t>
  </si>
  <si>
    <t>-952663519</t>
  </si>
  <si>
    <t>Podklad nebo lože pod dlažbu (přídlažbu)  v ploše vodorovné nebo ve sklonu do 1:5, tloušťky od 30 do 100 mm z kameniva těženého</t>
  </si>
  <si>
    <t>předláždění"vyrovnání nerovností</t>
  </si>
  <si>
    <t>Komunikace</t>
  </si>
  <si>
    <t>34</t>
  </si>
  <si>
    <t>564861111</t>
  </si>
  <si>
    <t>Podklad ze štěrkodrti ŠD s rozprostřením a zhutněním, po zhutnění tl. 200 mm</t>
  </si>
  <si>
    <t>264259722</t>
  </si>
  <si>
    <t>Podklad ze štěrkodrti ŠD  s rozprostřením a zhutněním, po zhutnění tl. 200 mm</t>
  </si>
  <si>
    <t>35</t>
  </si>
  <si>
    <t>564871111</t>
  </si>
  <si>
    <t>Podklad ze štěrkodrti ŠD s rozprostřením a zhutněním, po zhutnění tl. 250 mm</t>
  </si>
  <si>
    <t>-1233015626</t>
  </si>
  <si>
    <t>Podklad ze štěrkodrti ŠD  s rozprostřením a zhutněním, po zhutnění tl. 250 mm</t>
  </si>
  <si>
    <t>mozaika+chodníky+ZD_chodníky</t>
  </si>
  <si>
    <t>36</t>
  </si>
  <si>
    <t>591111111</t>
  </si>
  <si>
    <t>Kladení dlažby z kostek s provedením lože do tl. 50 mm, s vyplněním spár, s dvojím beraněním a se smetením přebytečného materiálu na krajnici velkých z kamene, do lože z kameniva těženého</t>
  </si>
  <si>
    <t>-1669481787</t>
  </si>
  <si>
    <t>Kladení dlažby z kostek  s provedením lože do tl. 50 mm, s vyplněním spár, s dvojím beraněním a se smetením přebytečného materiálu na krajnici velkých z kamene, do lože z kameniva těženého</t>
  </si>
  <si>
    <t>37</t>
  </si>
  <si>
    <t>591211111</t>
  </si>
  <si>
    <t>Kladení dlažby z kostek s provedením lože do tl. 50 mm, s vyplněním spár, s dvojím beraněním a se smetením přebytečného materiálu na krajnici drobných z kamene, do lože z kameniva těženého</t>
  </si>
  <si>
    <t>1532270602</t>
  </si>
  <si>
    <t>Kladení dlažby z kostek  s provedením lože do tl. 50 mm, s vyplněním spár, s dvojím beraněním a se smetením přebytečného materiálu na krajnici drobných z kamene, do lože z kameniva těženého</t>
  </si>
  <si>
    <t>1,6+0,6+1,6+1,4+3,8+1,3+1,2+1,1+1,8+1+1,5+2,2+1+1,3+3,8+1,5</t>
  </si>
  <si>
    <t>2+2,5+2,7+1,1+0,7+1+1,5+1,8+2,1+0,4+3,1</t>
  </si>
  <si>
    <t>38</t>
  </si>
  <si>
    <t>RM150000</t>
  </si>
  <si>
    <t xml:space="preserve">řezané žulové desky  25x25x8cm strany řezané, tryskaný povrch </t>
  </si>
  <si>
    <t>-832286326</t>
  </si>
  <si>
    <t>řezané žulové desky  25x25x8cm strany řezané, tryskaný povrch</t>
  </si>
  <si>
    <t>P</t>
  </si>
  <si>
    <t>Poznámka k položce:
žula mrákotínského typu, lom Dolní Březinka, Mrákotín nebo podobný , barevnost do žluta</t>
  </si>
  <si>
    <t>18,9*1,03 "Přepočtené koeficientem množství</t>
  </si>
  <si>
    <t>39</t>
  </si>
  <si>
    <t>RM180000</t>
  </si>
  <si>
    <t>umělý kámen - signální.varovné pásy - nekontrastní</t>
  </si>
  <si>
    <t>267329221</t>
  </si>
  <si>
    <t>26,7*1,03 "Přepočtené koeficientem množství</t>
  </si>
  <si>
    <t>40</t>
  </si>
  <si>
    <t>591411111</t>
  </si>
  <si>
    <t>Kladení dlažby z mozaiky komunikací pro pěší s vyplněním spár, s dvojím beraněním a se smetením přebytečného materiálu na vzdálenost do 3 m jednobarevné, s ložem tl. do 40 mm z kameniva</t>
  </si>
  <si>
    <t>-1995070510</t>
  </si>
  <si>
    <t>Kladení dlažby z mozaiky komunikací pro pěší  s vyplněním spár, s dvojím beraněním a se smetením přebytečného materiálu na vzdálenost do 3 m jednobarevné, s ložem tl. do 40 mm z kameniva</t>
  </si>
  <si>
    <t>50+2,4+7,2+201,2+1,2+36+4,2+41,2+0,6+115,7+10</t>
  </si>
  <si>
    <t>41</t>
  </si>
  <si>
    <t>58381007</t>
  </si>
  <si>
    <t>kostka dlažební žula drobná 8/10</t>
  </si>
  <si>
    <t>190201862</t>
  </si>
  <si>
    <t>469,7*1,03 "Přepočtené koeficientem množství</t>
  </si>
  <si>
    <t>42</t>
  </si>
  <si>
    <t>596211211</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</si>
  <si>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t>
  </si>
  <si>
    <t>-1491063775</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</si>
  <si>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50 do 100 m2</t>
  </si>
  <si>
    <t>104,6+74,7+19,74+2,4+8</t>
  </si>
  <si>
    <t>1,6+2,1+1,2+3,6+0,7+1,4+1,4+1,4+1,4+0,8</t>
  </si>
  <si>
    <t>43</t>
  </si>
  <si>
    <t>59245020</t>
  </si>
  <si>
    <t>dlažba tvar obdélník betonová 200x100x80mm přírodní</t>
  </si>
  <si>
    <t>610853976</t>
  </si>
  <si>
    <t>209,44*1,03 "Přepočtené koeficientem množství</t>
  </si>
  <si>
    <t>44</t>
  </si>
  <si>
    <t>59245226</t>
  </si>
  <si>
    <t>dlažba tvar obdélník betonová pro nevidomé 200x100x80mm barevná</t>
  </si>
  <si>
    <t>1895196676</t>
  </si>
  <si>
    <t>15,6*1,03 "Přepočtené koeficientem množství</t>
  </si>
  <si>
    <t>45</t>
  </si>
  <si>
    <t>596211214</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</si>
  <si>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Pří</t>
  </si>
  <si>
    <t>-1853359336</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</si>
  <si>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Příplatek k cenám za dlažbu z prvků dvou barev</t>
  </si>
  <si>
    <t>ZD_slepecká+desky_š25cm</t>
  </si>
  <si>
    <t>Trubní vedení</t>
  </si>
  <si>
    <t>46</t>
  </si>
  <si>
    <t>871218113.1</t>
  </si>
  <si>
    <t>Kladení drenážního potrubí z plastických hmot do připravené rýhy z flexibilního PVC, průměru do 100 mm</t>
  </si>
  <si>
    <t>-1662655271</t>
  </si>
  <si>
    <t>93,7+19,8+69,8+30</t>
  </si>
  <si>
    <t>47</t>
  </si>
  <si>
    <t>28611223</t>
  </si>
  <si>
    <t>trubka drenážní flexibilní celoperforovaná PVC-U SN 4 DN 100 pro meliorace, dočasné nebo odlehčovací drenáže</t>
  </si>
  <si>
    <t>-1073593125</t>
  </si>
  <si>
    <t>213,3*1,01 "Přepočtené koeficientem množství</t>
  </si>
  <si>
    <t>48</t>
  </si>
  <si>
    <t>895941111</t>
  </si>
  <si>
    <t>Zřízení vpusti kanalizační uliční z betonových dílců typ UV-50 normální</t>
  </si>
  <si>
    <t>792468256</t>
  </si>
  <si>
    <t>Zřízení vpusti kanalizační  uliční z betonových dílců typ UV-50 normální</t>
  </si>
  <si>
    <t>49</t>
  </si>
  <si>
    <t>28661680</t>
  </si>
  <si>
    <t>vpusť silniční se sifonem 425/150mm (vč. dna)</t>
  </si>
  <si>
    <t>-169215837</t>
  </si>
  <si>
    <t>50</t>
  </si>
  <si>
    <t>899204112</t>
  </si>
  <si>
    <t>Osazení mříží litinových včetně rámů a košů na bahno pro třídu zatížení D400, E600</t>
  </si>
  <si>
    <t>-2073616695</t>
  </si>
  <si>
    <t>51</t>
  </si>
  <si>
    <t>28661938</t>
  </si>
  <si>
    <t>mříž litinová 600/40T, 420X620 D400</t>
  </si>
  <si>
    <t>1978635499</t>
  </si>
  <si>
    <t>52</t>
  </si>
  <si>
    <t>28661789</t>
  </si>
  <si>
    <t>koš kalový ocelový pro silniční vpusť 425mm vč. madla</t>
  </si>
  <si>
    <t>921714026</t>
  </si>
  <si>
    <t>Ostatní konstrukce a práce, bourání</t>
  </si>
  <si>
    <t>53</t>
  </si>
  <si>
    <t>911121111.1</t>
  </si>
  <si>
    <t>Montáž,výroba a dodávka zábradlí ocelového včetně povrchové úpravy</t>
  </si>
  <si>
    <t>-1330861893</t>
  </si>
  <si>
    <t>29,6</t>
  </si>
  <si>
    <t>54</t>
  </si>
  <si>
    <t>914111111</t>
  </si>
  <si>
    <t>Montáž svislé dopravní značky základní velikosti do 1 m2 objímkami na sloupky nebo konzoly</t>
  </si>
  <si>
    <t>-1555244041</t>
  </si>
  <si>
    <t>Montáž svislé dopravní značky základní  velikosti do 1 m2 objímkami na sloupky nebo konzoly</t>
  </si>
  <si>
    <t>55</t>
  </si>
  <si>
    <t>40445619</t>
  </si>
  <si>
    <t>zákazové, příkazové dopravní značky B1-B34, C1-15 500mm</t>
  </si>
  <si>
    <t>-1550756530</t>
  </si>
  <si>
    <t>56</t>
  </si>
  <si>
    <t>40445639</t>
  </si>
  <si>
    <t>informativní značky směrové IS 18a, IS21 300x200mm</t>
  </si>
  <si>
    <t>-721526245</t>
  </si>
  <si>
    <t>57</t>
  </si>
  <si>
    <t>914511111</t>
  </si>
  <si>
    <t>Montáž sloupku dopravních značek délky do 3,5 m do betonového základu</t>
  </si>
  <si>
    <t>-205380732</t>
  </si>
  <si>
    <t>Montáž sloupku dopravních značek  délky do 3,5 m do betonového základu</t>
  </si>
  <si>
    <t>7"vybourání a zpětné osazení stávajících značek</t>
  </si>
  <si>
    <t>58</t>
  </si>
  <si>
    <t>40445230</t>
  </si>
  <si>
    <t>sloupek pro dopravní značku Zn D 70mm v 3,5m</t>
  </si>
  <si>
    <t>1777438324</t>
  </si>
  <si>
    <t>59</t>
  </si>
  <si>
    <t>40445254</t>
  </si>
  <si>
    <t>víčko plastové na sloupek D 70mm</t>
  </si>
  <si>
    <t>-964221859</t>
  </si>
  <si>
    <t>60</t>
  </si>
  <si>
    <t>40445257</t>
  </si>
  <si>
    <t>svorka upínací na sloupek D 70mm</t>
  </si>
  <si>
    <t>-871418046</t>
  </si>
  <si>
    <t>2,000*2</t>
  </si>
  <si>
    <t>61</t>
  </si>
  <si>
    <t>915221112</t>
  </si>
  <si>
    <t>Vodorovné dopravní značení stříkaným plastem vodící čára bílá šířky 250 mm souvislá retroreflexní</t>
  </si>
  <si>
    <t>-1688996302</t>
  </si>
  <si>
    <t>Vodorovné dopravní značení stříkaným plastem  vodící čára bílá šířky 250 mm souvislá retroreflexní</t>
  </si>
  <si>
    <t>32,5+89,5+26,8+14+19,1+5,3+9,5</t>
  </si>
  <si>
    <t>62</t>
  </si>
  <si>
    <t>915221122</t>
  </si>
  <si>
    <t>Vodorovné dopravní značení stříkaným plastem vodící čára bílá šířky 250 mm přerušovaná retroreflexní</t>
  </si>
  <si>
    <t>1899061626</t>
  </si>
  <si>
    <t>Vodorovné dopravní značení stříkaným plastem  vodící čára bílá šířky 250 mm přerušovaná retroreflexní</t>
  </si>
  <si>
    <t>14,4+15+10,5</t>
  </si>
  <si>
    <t>63</t>
  </si>
  <si>
    <t>915611111</t>
  </si>
  <si>
    <t>Předznačení pro vodorovné značení stříkané barvou nebo prováděné z nátěrových hmot liniové dělicí čáry, vodicí proužky</t>
  </si>
  <si>
    <t>484545818</t>
  </si>
  <si>
    <t>Předznačení pro vodorovné značení  stříkané barvou nebo prováděné z nátěrových hmot liniové dělicí čáry, vodicí proužky</t>
  </si>
  <si>
    <t>39,9+196,7</t>
  </si>
  <si>
    <t>64</t>
  </si>
  <si>
    <t>916131213</t>
  </si>
  <si>
    <t>Osazení silničního obrubníku betonového se zřízením lože, s vyplněním a zatřením spár cementovou maltou stojatého s boční opěrou z betonu prostého, do lože z betonu prostého</t>
  </si>
  <si>
    <t>-2103531302</t>
  </si>
  <si>
    <t>100,7+15,7+12,6+4,6+6,5</t>
  </si>
  <si>
    <t>65</t>
  </si>
  <si>
    <t>59217034</t>
  </si>
  <si>
    <t>obrubník betonový silniční 1000x150x300mm</t>
  </si>
  <si>
    <t>-575420942</t>
  </si>
  <si>
    <t>140,1*1,02 "Přepočtené koeficientem množství</t>
  </si>
  <si>
    <t>66</t>
  </si>
  <si>
    <t>916231213</t>
  </si>
  <si>
    <t>Osazení chodníkového obrubníku betonového se zřízením lože, s vyplněním a zatřením spár cementovou maltou stojatého s boční opěrou z betonu prostého, do lože z betonu prostého</t>
  </si>
  <si>
    <t>320068916</t>
  </si>
  <si>
    <t>25,4+38,7+20,3+14,2+3,8+5</t>
  </si>
  <si>
    <t>67</t>
  </si>
  <si>
    <t>59217037</t>
  </si>
  <si>
    <t>obrubník betonový parkový přírodní 500x50x200mm</t>
  </si>
  <si>
    <t>-874935393</t>
  </si>
  <si>
    <t>107,4*1,02 "Přepočtené koeficientem množství</t>
  </si>
  <si>
    <t>68</t>
  </si>
  <si>
    <t>916241113</t>
  </si>
  <si>
    <t>Osazení obrubníku kamenného se zřízením lože, s vyplněním a zatřením spár cementovou maltou ležatého s boční opěrou z betonu prostého, do lože z betonu prostého</t>
  </si>
  <si>
    <t>393939463</t>
  </si>
  <si>
    <t>41,2+115,8+29,7+7,8+11,8+14+14,2+21,4+14,3+9,5</t>
  </si>
  <si>
    <t>69</t>
  </si>
  <si>
    <t>58380007</t>
  </si>
  <si>
    <t>obrubník kamenný žulový přímý 1000x150x250mm</t>
  </si>
  <si>
    <t>1235476164</t>
  </si>
  <si>
    <t>279,7*1,02 "Přepočtené koeficientem množství</t>
  </si>
  <si>
    <t>70</t>
  </si>
  <si>
    <t>916241213</t>
  </si>
  <si>
    <t>Osazení obrubníku kamenného se zřízením lože, s vyplněním a zatřením spár cementovou maltou stojatého s boční opěrou z betonu prostého, do lože z betonu prostého</t>
  </si>
  <si>
    <t>2127636028</t>
  </si>
  <si>
    <t>13,3+10,4+5,7+4,5+2,2+36,7+37,3+10,7"tl.5 cm</t>
  </si>
  <si>
    <t>71</t>
  </si>
  <si>
    <t>58380220.1</t>
  </si>
  <si>
    <t>krajník kamenný žulový řezaný 5x20x30-60 cm</t>
  </si>
  <si>
    <t>464981236</t>
  </si>
  <si>
    <t>120,8*1,02 "Přepočtené koeficientem množství</t>
  </si>
  <si>
    <t>72</t>
  </si>
  <si>
    <t>919731123</t>
  </si>
  <si>
    <t>Zarovnání styčné plochy podkladu nebo krytu podél vybourané části komunikace nebo zpevněné plochy živičné tl. přes 100 do 200 mm</t>
  </si>
  <si>
    <t>-541815123</t>
  </si>
  <si>
    <t>Zarovnání styčné plochy podkladu nebo krytu podél vybourané části komunikace nebo zpevněné plochy  živičné tl. přes 100 do 200 mm</t>
  </si>
  <si>
    <t>73</t>
  </si>
  <si>
    <t>919735113</t>
  </si>
  <si>
    <t>Řezání stávajícího živičného krytu nebo podkladu hloubky přes 100 do 150 mm</t>
  </si>
  <si>
    <t>-253703995</t>
  </si>
  <si>
    <t>Řezání stávajícího živičného krytu nebo podkladu  hloubky přes 100 do 150 mm</t>
  </si>
  <si>
    <t>34,8+115,2+31,7+9,6+39+32,5+15,3+101+17,5+14,1+6+8,4</t>
  </si>
  <si>
    <t>74</t>
  </si>
  <si>
    <t>935113111.1</t>
  </si>
  <si>
    <t>Osazení a dodávka odvodňovacího žlabu s krycím roštem polymerbetonového šířky do 200mm</t>
  </si>
  <si>
    <t>1020864774</t>
  </si>
  <si>
    <t>3,2+3,2+2,4+1,7+4,6+14+7,8</t>
  </si>
  <si>
    <t>75</t>
  </si>
  <si>
    <t>966006132</t>
  </si>
  <si>
    <t>Odstranění dopravních nebo orientačních značek se sloupkem s uložením hmot na vzdálenost do 20 m nebo s naložením na dopravní prostředek, se zásypem jam a jeho zhutněním s betonovou patkou</t>
  </si>
  <si>
    <t>1827069902</t>
  </si>
  <si>
    <t>Odstranění dopravních nebo orientačních značek se sloupkem  s uložením hmot na vzdálenost do 20 m nebo s naložením na dopravní prostředek, se zásypem jam a jeho zhutněním s betonovou patkou</t>
  </si>
  <si>
    <t>76</t>
  </si>
  <si>
    <t>979071111</t>
  </si>
  <si>
    <t>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t>
  </si>
  <si>
    <t>1151189757</t>
  </si>
  <si>
    <t>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t>
  </si>
  <si>
    <t>997</t>
  </si>
  <si>
    <t>Přesun sutě</t>
  </si>
  <si>
    <t>77</t>
  </si>
  <si>
    <t>997221551</t>
  </si>
  <si>
    <t>Vodorovná doprava suti bez naložení, ale se složením a s hrubým urovnáním ze sypkých materiálů, na vzdálenost do 1 km</t>
  </si>
  <si>
    <t>-832450913</t>
  </si>
  <si>
    <t>Vodorovná doprava suti  bez naložení, ale se složením a s hrubým urovnáním ze sypkých materiálů, na vzdálenost do 1 km</t>
  </si>
  <si>
    <t>87,522+183,268</t>
  </si>
  <si>
    <t>78</t>
  </si>
  <si>
    <t>997221559</t>
  </si>
  <si>
    <t>Vodorovná doprava suti bez naložení, ale se složením a s hrubým urovnáním Příplatek k ceně za každý další i započatý 1 km přes 1 km</t>
  </si>
  <si>
    <t>733994068</t>
  </si>
  <si>
    <t>Vodorovná doprava suti  bez naložení, ale se složením a s hrubým urovnáním Příplatek k ceně za každý další i započatý 1 km přes 1 km</t>
  </si>
  <si>
    <t>330,995*9 "Přepočtené koeficientem množství</t>
  </si>
  <si>
    <t>79</t>
  </si>
  <si>
    <t>997221561</t>
  </si>
  <si>
    <t>Vodorovná doprava suti bez naložení, ale se složením a s hrubým urovnáním z kusových materiálů, na vzdálenost do 1 km</t>
  </si>
  <si>
    <t>34599274</t>
  </si>
  <si>
    <t>Vodorovná doprava suti  bez naložení, ale se složením a s hrubým urovnáním z kusových materiálů, na vzdálenost do 1 km</t>
  </si>
  <si>
    <t>60,205</t>
  </si>
  <si>
    <t>80</t>
  </si>
  <si>
    <t>997221569</t>
  </si>
  <si>
    <t>-1045119044</t>
  </si>
  <si>
    <t>60,205*9 "Přepočtené koeficientem množství</t>
  </si>
  <si>
    <t>998</t>
  </si>
  <si>
    <t>Přesun hmot</t>
  </si>
  <si>
    <t>81</t>
  </si>
  <si>
    <t>998223011</t>
  </si>
  <si>
    <t>Přesun hmot pro pozemní komunikace s krytem dlážděným dopravní vzdálenost do 200 m jakékoliv délky objektu</t>
  </si>
  <si>
    <t>-341281849</t>
  </si>
  <si>
    <t>Přesun hmot pro pozemní komunikace s krytem dlážděným  dopravní vzdálenost do 200 m jakékoliv délky objektu</t>
  </si>
  <si>
    <t>PSV</t>
  </si>
  <si>
    <t>Práce a dodávky PSV</t>
  </si>
  <si>
    <t>711</t>
  </si>
  <si>
    <t>Izolace proti vodě, vlhkosti a plynům</t>
  </si>
  <si>
    <t>82</t>
  </si>
  <si>
    <t>711161273</t>
  </si>
  <si>
    <t>Provedení izolace proti zemní vlhkosti nopovou fólií na ploše svislé S z nopové fólie</t>
  </si>
  <si>
    <t>1754806939</t>
  </si>
  <si>
    <t>90*0,78</t>
  </si>
  <si>
    <t>83</t>
  </si>
  <si>
    <t>28323005</t>
  </si>
  <si>
    <t>fólie profilovaná (nopová) drenážní HDPE s výškou nopů 8mm</t>
  </si>
  <si>
    <t>282376143</t>
  </si>
  <si>
    <t>70,2*1,221 "Přepočtené koeficientem množství</t>
  </si>
  <si>
    <t>84</t>
  </si>
  <si>
    <t>711161384</t>
  </si>
  <si>
    <t>Izolace proti zemní vlhkosti a beztlakové vodě nopovými fóliemi ostatní ukončení izolace provětrávací lištou</t>
  </si>
  <si>
    <t>2089509669</t>
  </si>
  <si>
    <t>85</t>
  </si>
  <si>
    <t>998711101</t>
  </si>
  <si>
    <t>Přesun hmot pro izolace proti vodě, vlhkosti a plynům stanovený z hmotnosti přesunovaného materiálu vodorovná dopravní vzdálenost do 50 m v objektech výšky do 6 m</t>
  </si>
  <si>
    <t>-527760126</t>
  </si>
  <si>
    <t>Přesun hmot pro izolace proti vodě, vlhkosti a plynům  stanovený z hmotnosti přesunovaného materiálu vodorovná dopravní vzdálenost do 50 m v objektech výšky do 6 m</t>
  </si>
  <si>
    <t>živice</t>
  </si>
  <si>
    <t>celková plocha živičného krytu</t>
  </si>
  <si>
    <t>354,2</t>
  </si>
  <si>
    <t>komunikace - oprava - broušení</t>
  </si>
  <si>
    <t>01b - SO 101 Přímé doprovodné výdaje</t>
  </si>
  <si>
    <t>114203202</t>
  </si>
  <si>
    <t>Očištění lomového kamene nebo betonových tvárnic získaných při rozebrání dlažeb, záhozů, rovnanin a soustřeďovacích staveb od malty</t>
  </si>
  <si>
    <t>1293473474</t>
  </si>
  <si>
    <t>45*0,4*1,5"rozebrání a znovu vyzdění zárubní kamenné zdi</t>
  </si>
  <si>
    <t>114203301</t>
  </si>
  <si>
    <t>Třídění lomového kamene nebo betonových tvárnic získaných při rozebrání dlažeb, záhozů, rovnanin a soustřeďovacích staveb podle druhu, velikosti nebo tvaru</t>
  </si>
  <si>
    <t>-1984707761</t>
  </si>
  <si>
    <t>311213113.1</t>
  </si>
  <si>
    <t>Zdivo nadzákladové z lomového kamene štípaného nebo ručně vybíraného na maltu z nepravidelných kamenů objemu 1 kusu kamene do 0,02 m3, šířka spáry přes 10 do 20 mm</t>
  </si>
  <si>
    <t>-1374419830</t>
  </si>
  <si>
    <t>Poznámka k položce:
předpoklad doplnění kamenů 20%</t>
  </si>
  <si>
    <t>348101211.1</t>
  </si>
  <si>
    <t>Osazení a dodávka vrátek k oplocení vč. povrchové úpravy</t>
  </si>
  <si>
    <t>-475242138</t>
  </si>
  <si>
    <t>348101211.2</t>
  </si>
  <si>
    <t>Osazení a dodávka vrat vč. povrchové úpravy</t>
  </si>
  <si>
    <t>991660263</t>
  </si>
  <si>
    <t>348171122.1</t>
  </si>
  <si>
    <t>Montáž a dodávka oplocení z dílců rámových, na ocelové sloupky, výšky 1,2m vč.podezdívky a základu</t>
  </si>
  <si>
    <t>-1036246734</t>
  </si>
  <si>
    <t>32+50</t>
  </si>
  <si>
    <t>564952111</t>
  </si>
  <si>
    <t>Podklad z mechanicky zpevněného kameniva MZK (minerální beton) s rozprostřením a s hutněním, po zhutnění tl. 150 mm</t>
  </si>
  <si>
    <t>-922952988</t>
  </si>
  <si>
    <t>Podklad z mechanicky zpevněného kameniva MZK (minerální beton)  s rozprostřením a s hutněním, po zhutnění tl. 150 mm</t>
  </si>
  <si>
    <t>565165101</t>
  </si>
  <si>
    <t>Asfaltový beton vrstva podkladní ACP 16 (obalované kamenivo střednězrnné - OKS) s rozprostřením a zhutněním v pruhu šířky do 1,5 m, po zhutnění tl. 80 mm</t>
  </si>
  <si>
    <t>389510330</t>
  </si>
  <si>
    <t>Asfaltový beton vrstva podkladní ACP 16 (obalované kamenivo střednězrnné - OKS)  s rozprostřením a zhutněním v pruhu šířky do 1,5 m, po zhutnění tl. 80 mm</t>
  </si>
  <si>
    <t>573191111</t>
  </si>
  <si>
    <t>Postřik infiltrační kationaktivní emulzí v množství 1,00 kg/m2</t>
  </si>
  <si>
    <t>2013650296</t>
  </si>
  <si>
    <t>573231108</t>
  </si>
  <si>
    <t>Postřik spojovací PS bez posypu kamenivem ze silniční emulze, v množství 0,50 kg/m2</t>
  </si>
  <si>
    <t>184367884</t>
  </si>
  <si>
    <t>577134111</t>
  </si>
  <si>
    <t>Asfaltový beton vrstva obrusná ACO 11 (ABS) s rozprostřením a se zhutněním z nemodifikovaného asfaltu v pruhu šířky do 3 m tř. I, po zhutnění tl. 40 mm</t>
  </si>
  <si>
    <t>-293240179</t>
  </si>
  <si>
    <t>Asfaltový beton vrstva obrusná ACO 11 (ABS)  s rozprostřením a se zhutněním z nemodifikovaného asfaltu v pruhu šířky do 3 m tř. I, po zhutnění tl. 40 mm</t>
  </si>
  <si>
    <t>oprava+broušení</t>
  </si>
  <si>
    <t>961021311</t>
  </si>
  <si>
    <t>Bourání základů ze zdiva kamenného na jakoukoli maltu</t>
  </si>
  <si>
    <t>2076689706</t>
  </si>
  <si>
    <t>961044111.1</t>
  </si>
  <si>
    <t>Bourání stávajícího oplocení vč.podezdívky a základu</t>
  </si>
  <si>
    <t>-1041280777</t>
  </si>
  <si>
    <t>966073810</t>
  </si>
  <si>
    <t>Rozebrání vrat a vrátek k oplocení plochy jednotlivě do 2 m2</t>
  </si>
  <si>
    <t>-642020179</t>
  </si>
  <si>
    <t>966073811</t>
  </si>
  <si>
    <t>Rozebrání vrat a vrátek k oplocení plochy jednotlivě přes 2 do 6 m2</t>
  </si>
  <si>
    <t>-1290991090</t>
  </si>
  <si>
    <t>01c - SO 101 Nepřímé náklady</t>
  </si>
  <si>
    <t>997221861</t>
  </si>
  <si>
    <t>Poplatek za uložení stavebního odpadu na recyklační skládce (skládkovné) z prostého betonu pod kódem 17 01 01</t>
  </si>
  <si>
    <t>-1915098528</t>
  </si>
  <si>
    <t>Poplatek za uložení stavebního odpadu na recyklační skládce (skládkovné) z prostého betonu zatříděného do Katalogu odpadů pod kódem 17 01 01</t>
  </si>
  <si>
    <t>10,404+15,054+12,093+22,08+0,574</t>
  </si>
  <si>
    <t>997221873</t>
  </si>
  <si>
    <t>Poplatek za uložení stavebního odpadu na recyklační skládce (skládkovné) zeminy a kamení zatříděného do Katalogu odpadů pod kódem 17 05 04</t>
  </si>
  <si>
    <t>-549836892</t>
  </si>
  <si>
    <t>79,35+76,705+10,422+16,791</t>
  </si>
  <si>
    <t>997221875</t>
  </si>
  <si>
    <t>Poplatek za uložení stavebního odpadu na recyklační skládce (skládkovné) asfaltového bez obsahu dehtu zatříděného do Katalogu odpadů pod kódem 17 03 02</t>
  </si>
  <si>
    <t>880770295</t>
  </si>
  <si>
    <t>6,056+60,835+20,631</t>
  </si>
  <si>
    <t>02 - SO 201 lávka</t>
  </si>
  <si>
    <t>02a - SO 201 Přímé výdaje</t>
  </si>
  <si>
    <t>J. Nenšěra</t>
  </si>
  <si>
    <t xml:space="preserve">    2 - Zakládání</t>
  </si>
  <si>
    <t xml:space="preserve">    767 - Konstrukce zámečnické</t>
  </si>
  <si>
    <t>122251101</t>
  </si>
  <si>
    <t>Odkopávky a prokopávky nezapažené v hornině třídy těžitelnosti I skupiny 3 objem do 20 m3 strojně</t>
  </si>
  <si>
    <t>-1008020660</t>
  </si>
  <si>
    <t>Odkopávky a prokopávky nezapažené strojně v hornině třídy těžitelnosti I skupiny 3 do 20 m3</t>
  </si>
  <si>
    <t>2,2*(1,2+1)/2*1,56</t>
  </si>
  <si>
    <t>2,2*0,8*0,85</t>
  </si>
  <si>
    <t>0,6*0,8*5</t>
  </si>
  <si>
    <t>Vodorovné přemístění přes 9 000 do 10000 m výkopku/sypaniny z horniny třídy těžitelnosti I skupiny 1 až 3</t>
  </si>
  <si>
    <t>-1543620439</t>
  </si>
  <si>
    <t>174151101</t>
  </si>
  <si>
    <t>Zásyp jam, šachet rýh nebo kolem objektů sypaninou se zhutněním</t>
  </si>
  <si>
    <t>-1259959121</t>
  </si>
  <si>
    <t>Zásyp sypaninou z jakékoliv horniny strojně s uložením výkopku ve vrstvách se zhutněním jam, šachet, rýh nebo kolem objektů v těchto vykopávkách</t>
  </si>
  <si>
    <t>7,671</t>
  </si>
  <si>
    <t>-1,413</t>
  </si>
  <si>
    <t>-3,264</t>
  </si>
  <si>
    <t>Zakládání</t>
  </si>
  <si>
    <t>273311125</t>
  </si>
  <si>
    <t>Základové desky z betonu prostého C 16/20</t>
  </si>
  <si>
    <t>1460508881</t>
  </si>
  <si>
    <t>Základové konstrukce z betonu prostého desky ve výkopu nebo na hlavách pilot C 16/20</t>
  </si>
  <si>
    <t>1,4*(1,2+1)/2*0,65</t>
  </si>
  <si>
    <t>1,4*0,8*0,1</t>
  </si>
  <si>
    <t>0,6*0,1*5</t>
  </si>
  <si>
    <t>334213111</t>
  </si>
  <si>
    <t>Zdivo mostů z nepravidelných kamenů na maltu, objem jednoho kamene do 0,02 m3</t>
  </si>
  <si>
    <t>-687345015</t>
  </si>
  <si>
    <t>Zdivo pilířů, opěr a křídel mostů z lomového kamene štípaného nebo ručně vybíraného na maltu z nepravidelných kamenů objemu 1 kusu kamene do 0,02 m3</t>
  </si>
  <si>
    <t>334323116</t>
  </si>
  <si>
    <t>Mostní opěry a úložné prahy ze ŽB C 20/25</t>
  </si>
  <si>
    <t>1854819169</t>
  </si>
  <si>
    <t>Mostní opěry a úložné prahy z betonu železového C 20/25</t>
  </si>
  <si>
    <t>0,28*5</t>
  </si>
  <si>
    <t>0,45*1,3</t>
  </si>
  <si>
    <t>0,984*1,3</t>
  </si>
  <si>
    <t>334351112</t>
  </si>
  <si>
    <t>Bednění systémové mostních opěr a úložných prahů z překližek pro ŽB - zřízení</t>
  </si>
  <si>
    <t>-180856887</t>
  </si>
  <si>
    <t>Bednění mostních opěr a úložných prahů ze systémového bednění  zřízení z překližek, pro železobeton</t>
  </si>
  <si>
    <t>1,3*1,8*2+0,984*2</t>
  </si>
  <si>
    <t>1,3*1,02*2+0,45*2</t>
  </si>
  <si>
    <t>0,7*5*2+0,28*2</t>
  </si>
  <si>
    <t>334351211</t>
  </si>
  <si>
    <t>Bednění systémové mostních opěr a úložných prahů z překližek - odstranění</t>
  </si>
  <si>
    <t>-46687472</t>
  </si>
  <si>
    <t>Bednění mostních opěr a úložných prahů ze systémového bednění  odstranění z překližek</t>
  </si>
  <si>
    <t>334361266</t>
  </si>
  <si>
    <t>Výztuž úložných prahů ložisek z betonářské oceli 10 505</t>
  </si>
  <si>
    <t>-2070442792</t>
  </si>
  <si>
    <t>Výztuž betonářská mostních konstrukcí  opěr, úložných prahů, křídel, závěrných zídek, bloků ložisek, pilířů a sloupů z oceli 10 505 (R) nebo BSt 500 úložných prahů ložisek</t>
  </si>
  <si>
    <t>3,264*0,12</t>
  </si>
  <si>
    <t>423173511</t>
  </si>
  <si>
    <t>Montáž spřažené příhradové OK s příčníky š do 2,4 m, v do 3,0 m most o 1 poli rozpětí do 13 m</t>
  </si>
  <si>
    <t>-750704927</t>
  </si>
  <si>
    <t>Montáž spřažené příhradové ocelové konstrukce s příčníky šířky do 2,4 m, výšky do 3 m mostu o jednom poli, rozpětí pole do 13 m</t>
  </si>
  <si>
    <t>564879R</t>
  </si>
  <si>
    <t>OK lávky včetně spojovacího materiálu a povrchové úpravy</t>
  </si>
  <si>
    <t>-974283325</t>
  </si>
  <si>
    <t>962021112</t>
  </si>
  <si>
    <t>Bourání mostních zdí a pilířů z kamene</t>
  </si>
  <si>
    <t>367537468</t>
  </si>
  <si>
    <t>Bourání mostních konstrukcí zdiva a pilířů z kamene nebo cihel</t>
  </si>
  <si>
    <t>3*0,3</t>
  </si>
  <si>
    <t>997013501</t>
  </si>
  <si>
    <t>Odvoz suti a vybouraných hmot na skládku nebo meziskládku do 1 km se složením</t>
  </si>
  <si>
    <t>-564404242</t>
  </si>
  <si>
    <t>Odvoz suti a vybouraných hmot na skládku nebo meziskládku  se složením, na vzdálenost do 1 km</t>
  </si>
  <si>
    <t>997013509</t>
  </si>
  <si>
    <t>Příplatek k odvozu suti a vybouraných hmot na skládku ZKD 1 km přes 1 km</t>
  </si>
  <si>
    <t>580321921</t>
  </si>
  <si>
    <t>Odvoz suti a vybouraných hmot na skládku nebo meziskládku  se složením, na vzdálenost Příplatek k ceně za každý další i započatý 1 km přes 1 km</t>
  </si>
  <si>
    <t>2,241*9 "Přepočtené koeficientem množství</t>
  </si>
  <si>
    <t>998212111</t>
  </si>
  <si>
    <t>Přesun hmot pro mosty zděné, monolitické betonové nebo ocelové v do 20 m</t>
  </si>
  <si>
    <t>-1621387055</t>
  </si>
  <si>
    <t>Přesun hmot pro mosty zděné, betonové monolitické, spřažené ocelobetonové nebo kovové  vodorovná dopravní vzdálenost do 100 m výška mostu do 20 m</t>
  </si>
  <si>
    <t>767</t>
  </si>
  <si>
    <t>Konstrukce zámečnické</t>
  </si>
  <si>
    <t>767161126</t>
  </si>
  <si>
    <t>Montáž zábradlí rovného z trubek do ocelové konstrukce hm přes 20 do 30 kg</t>
  </si>
  <si>
    <t>548832121</t>
  </si>
  <si>
    <t>Montáž zábradlí rovného  z trubek nebo tenkostěnných profilů na ocelovou konstrukci, hmotnosti 1 m zábradlí přes 20 do 30 kg</t>
  </si>
  <si>
    <t>1,6*2</t>
  </si>
  <si>
    <t>1,73</t>
  </si>
  <si>
    <t>1,5</t>
  </si>
  <si>
    <t>1,315*2</t>
  </si>
  <si>
    <t>1,37</t>
  </si>
  <si>
    <t>1,465</t>
  </si>
  <si>
    <t>987564R</t>
  </si>
  <si>
    <t>Zábradlí Z1-Z6 vč. kotvení a povrchové úpravy</t>
  </si>
  <si>
    <t>-706907833</t>
  </si>
  <si>
    <t>02b - SO 201 Nepřímé náklady</t>
  </si>
  <si>
    <t>171201231</t>
  </si>
  <si>
    <t>Poplatek za uložení zeminy a kamení na recyklační skládce (skládkovné) kód odpadu 17 05 04</t>
  </si>
  <si>
    <t>-84480577</t>
  </si>
  <si>
    <t>-2,994</t>
  </si>
  <si>
    <t>4,677*1,8 "Přepočtené koeficientem množství</t>
  </si>
  <si>
    <t>997013631</t>
  </si>
  <si>
    <t>Poplatek za uložení na skládce (skládkovné) stavebního odpadu směsného kód odpadu 17 09 04</t>
  </si>
  <si>
    <t>-928232180</t>
  </si>
  <si>
    <t>Poplatek za uložení stavebního odpadu na skládce (skládkovné) směsného stavebního a demoličního zatříděného do Katalogu odpadů pod kódem 17 09 04</t>
  </si>
  <si>
    <t>03 - SO 301 Dešťová kanalizace</t>
  </si>
  <si>
    <t>03a - SO 301 Přímé výdaje</t>
  </si>
  <si>
    <t xml:space="preserve">    6 - Úpravy povrchů, podlahy a osazování výplní</t>
  </si>
  <si>
    <t>114203103</t>
  </si>
  <si>
    <t>Rozebrání dlažeb z lomového kamene nebo betonových tvárnic do cementové malty</t>
  </si>
  <si>
    <t>-816408091</t>
  </si>
  <si>
    <t>Rozebrání dlažeb nebo záhozů s naložením na dopravní prostředek dlažeb z lomového kamene nebo betonových tvárnic do cementové malty se spárami zalitými cementovou maltou</t>
  </si>
  <si>
    <t>38,3*1,4*0,8</t>
  </si>
  <si>
    <t>131251104</t>
  </si>
  <si>
    <t>Hloubení jam nezapažených v hornině třídy těžitelnosti I skupiny 3 objem do 500 m3 strojně</t>
  </si>
  <si>
    <t>322277131</t>
  </si>
  <si>
    <t>Hloubení nezapažených jam a zářezů strojně s urovnáním dna do předepsaného profilu a spádu v hornině třídy těžitelnosti I skupiny 3 přes 100 do 500 m3</t>
  </si>
  <si>
    <t>4*4,5*3,05</t>
  </si>
  <si>
    <t>132251254</t>
  </si>
  <si>
    <t>Hloubení rýh nezapažených š do 2000 mm v hornině třídy těžitelnosti I skupiny 3 objem do 500 m3 strojně</t>
  </si>
  <si>
    <t>2143172719</t>
  </si>
  <si>
    <t>Hloubení nezapažených rýh šířky přes 800 do 2 000 mm strojně s urovnáním dna do předepsaného profilu a spádu v hornině třídy těžitelnosti I skupiny 3 přes 100 do 500 m3</t>
  </si>
  <si>
    <t>38,75*1*1,65</t>
  </si>
  <si>
    <t>38,3*1,4*1,75-30,64</t>
  </si>
  <si>
    <t>12,1*1*1,5</t>
  </si>
  <si>
    <t>-859060670</t>
  </si>
  <si>
    <t>23,25</t>
  </si>
  <si>
    <t>24,88</t>
  </si>
  <si>
    <t>1140259518</t>
  </si>
  <si>
    <t>38,75*1*1,05</t>
  </si>
  <si>
    <t>12,1*1*0,9</t>
  </si>
  <si>
    <t>38,3*1,4*0,85</t>
  </si>
  <si>
    <t>9,9</t>
  </si>
  <si>
    <t>Obsypání potrubí strojně sypaninou bez prohození, uloženou do 3 m</t>
  </si>
  <si>
    <t>-525194143</t>
  </si>
  <si>
    <t>38,75*1*0,5</t>
  </si>
  <si>
    <t>12,4*1*0,5</t>
  </si>
  <si>
    <t>58337310</t>
  </si>
  <si>
    <t>štěrkopísek frakce 0/4</t>
  </si>
  <si>
    <t>1281772396</t>
  </si>
  <si>
    <t>68,471*2 "Přepočtené koeficientem množství</t>
  </si>
  <si>
    <t>211531111</t>
  </si>
  <si>
    <t>Výplň odvodňovacích žeber nebo trativodů kamenivem hrubým drceným frakce 16 až 63 mm</t>
  </si>
  <si>
    <t>428238065</t>
  </si>
  <si>
    <t>Výplň kamenivem do rýh odvodňovacích žeber nebo trativodů  bez zhutnění, s úpravou povrchu výplně kamenivem hrubým drceným frakce 16 až 63 mm</t>
  </si>
  <si>
    <t>211971110</t>
  </si>
  <si>
    <t>Zřízení opláštění žeber nebo trativodů geotextilií v rýze nebo zářezu sklonu do 1:2</t>
  </si>
  <si>
    <t>1798707573</t>
  </si>
  <si>
    <t>Zřízení opláštění výplně z geotextilie odvodňovacích žeber nebo trativodů  v rýze nebo zářezu se stěnami šikmými o sklonu do 1:2</t>
  </si>
  <si>
    <t>69311088</t>
  </si>
  <si>
    <t>geotextilie netkaná separační, ochranná, filtrační, drenážní PES 500g/m2</t>
  </si>
  <si>
    <t>-1256002047</t>
  </si>
  <si>
    <t>18*1,1845 "Přepočtené koeficientem množství</t>
  </si>
  <si>
    <t>242111113</t>
  </si>
  <si>
    <t>Osazení pláště kopané studny z betonových skruží celokruhových DN 1 m</t>
  </si>
  <si>
    <t>-925462666</t>
  </si>
  <si>
    <t>Osazení pláště vodárenské kopané studny z betonových skruží  na cementovou maltu MC 10 celokruhových, při vnitřním průměru studny 1,00 m</t>
  </si>
  <si>
    <t>59225335</t>
  </si>
  <si>
    <t>skruž betonová studňová kruhová 100x100x9cm</t>
  </si>
  <si>
    <t>-2110673187</t>
  </si>
  <si>
    <t>59224056</t>
  </si>
  <si>
    <t>kónus pro kanalizační šachty s kapsovým stupadlem 100/62,5x67x12cm</t>
  </si>
  <si>
    <t>1753985787</t>
  </si>
  <si>
    <t>359901211</t>
  </si>
  <si>
    <t>Monitoring stoky jakékoli výšky na nové kanalizaci</t>
  </si>
  <si>
    <t>1470662078</t>
  </si>
  <si>
    <t>Monitoring stok (kamerový systém) jakékoli výšky nová kanalizace</t>
  </si>
  <si>
    <t>451572111</t>
  </si>
  <si>
    <t>Lože pod potrubí otevřený výkop z kameniva drobného těženého</t>
  </si>
  <si>
    <t>634568729</t>
  </si>
  <si>
    <t>Lože pod potrubí, stoky a drobné objekty v otevřeném výkopu z kameniva drobného těženého 0 až 4 mm</t>
  </si>
  <si>
    <t>38,75*1*0,1</t>
  </si>
  <si>
    <t>12,1*1*0,1</t>
  </si>
  <si>
    <t>38,3*1,4*0,1</t>
  </si>
  <si>
    <t>452386111</t>
  </si>
  <si>
    <t>Vyrovnávací prstence z betonu prostého tř. C 25/30 v do 100 mm</t>
  </si>
  <si>
    <t>-1801996632</t>
  </si>
  <si>
    <t>Podkladní a vyrovnávací konstrukce z betonu vyrovnávací prstence z prostého betonu tř. C 25/30 pod poklopy a mříže, výšky do 100 mm</t>
  </si>
  <si>
    <t>Úpravy povrchů, podlahy a osazování výplní</t>
  </si>
  <si>
    <t>637211121</t>
  </si>
  <si>
    <t>Okapový chodník z betonových dlaždic tl 40 mm kladených do písku se zalitím spár MC</t>
  </si>
  <si>
    <t>923807747</t>
  </si>
  <si>
    <t>Okapový chodník z dlaždic  betonových se zalitím spár cementovou maltou do písku, tl. dlaždic 40 mm</t>
  </si>
  <si>
    <t>0,3*0,3</t>
  </si>
  <si>
    <t>811441111</t>
  </si>
  <si>
    <t>Montáž potrubí z trub betonových s polodrážkou (přímých) a integrovaným pryžovým těsněním otevřený výkop sklon do 20 % DN 600</t>
  </si>
  <si>
    <t>290343617</t>
  </si>
  <si>
    <t>Montáž potrubí z trub betonových (přímých) s polodrážkou v otevřeném výkopu ve sklonu do 20 % s integrovaným pryžovým těsněním DN 600</t>
  </si>
  <si>
    <t>59223019</t>
  </si>
  <si>
    <t>trouba betonová hrdlová propojovací DN 600</t>
  </si>
  <si>
    <t>1374357297</t>
  </si>
  <si>
    <t>38,3*1,01 "Přepočtené koeficientem množství</t>
  </si>
  <si>
    <t>837312921</t>
  </si>
  <si>
    <t>Výměna kameninových tvarovek jednoosých s integrovaným těsněním otevřený výkop DN 150</t>
  </si>
  <si>
    <t>-702897960</t>
  </si>
  <si>
    <t>Výměna kameninových tvarovek na potrubí z trub kameninových v otevřeném výkopu s integrovaným těsněním jednoosých DN 150</t>
  </si>
  <si>
    <t>59711852</t>
  </si>
  <si>
    <t>ucpávka kameninová glazovaná DN 150 spojovací systém F</t>
  </si>
  <si>
    <t>-814297589</t>
  </si>
  <si>
    <t>3*1,015 "Přepočtené koeficientem množství</t>
  </si>
  <si>
    <t>871315221</t>
  </si>
  <si>
    <t>Kanalizační potrubí z tvrdého PVC jednovrstvé tuhost třídy SN8 DN 160</t>
  </si>
  <si>
    <t>1391501150</t>
  </si>
  <si>
    <t>Kanalizační potrubí z tvrdého PVC v otevřeném výkopu ve sklonu do 20 %, hladkého plnostěnného jednovrstvého, tuhost třídy SN 8 DN 160</t>
  </si>
  <si>
    <t>12,05</t>
  </si>
  <si>
    <t>12,1</t>
  </si>
  <si>
    <t>871375221</t>
  </si>
  <si>
    <t>Kanalizační potrubí z tvrdého PVC jednovrstvé tuhost třídy SN8 DN 315</t>
  </si>
  <si>
    <t>66714783</t>
  </si>
  <si>
    <t>Kanalizační potrubí z tvrdého PVC v otevřeném výkopu ve sklonu do 20 %, hladkého plnostěnného jednovrstvého, tuhost třídy SN 8 DN 315</t>
  </si>
  <si>
    <t>877315221</t>
  </si>
  <si>
    <t>Montáž tvarovek z tvrdého PVC-systém KG nebo z polypropylenu-systém KG 2000 dvouosé DN 160</t>
  </si>
  <si>
    <t>1666099625</t>
  </si>
  <si>
    <t>Montáž tvarovek na kanalizačním potrubí z trub z plastu  z tvrdého PVC nebo z polypropylenu v otevřeném výkopu dvouosých DN 160</t>
  </si>
  <si>
    <t>28611392</t>
  </si>
  <si>
    <t>odbočka kanalizační PVC s hrdlem 160/160/45°</t>
  </si>
  <si>
    <t>719060959</t>
  </si>
  <si>
    <t>877375221</t>
  </si>
  <si>
    <t>Montáž tvarovek z tvrdého PVC-systém KG nebo z polypropylenu-systém KG 2000 dvouosé DN 315</t>
  </si>
  <si>
    <t>125756644</t>
  </si>
  <si>
    <t>Montáž tvarovek na kanalizačním potrubí z trub z plastu  z tvrdého PVC nebo z polypropylenu v otevřeném výkopu dvouosých DN 315</t>
  </si>
  <si>
    <t>28611404</t>
  </si>
  <si>
    <t>odbočka kanalizační plastová s hrdlem KG 315/150/45°</t>
  </si>
  <si>
    <t>831252776</t>
  </si>
  <si>
    <t>894411311</t>
  </si>
  <si>
    <t>Osazení betonových nebo železobetonových dílců pro šachty skruží rovných</t>
  </si>
  <si>
    <t>-435668053</t>
  </si>
  <si>
    <t>59224065</t>
  </si>
  <si>
    <t>skruž betonová DN 1000x250, 100x25x12cm</t>
  </si>
  <si>
    <t>829530161</t>
  </si>
  <si>
    <t>894412411</t>
  </si>
  <si>
    <t>Osazení betonových nebo železobetonových dílců pro šachty skruží přechodových</t>
  </si>
  <si>
    <t>1511964215</t>
  </si>
  <si>
    <t>59224168</t>
  </si>
  <si>
    <t>skruž betonová přechodová 62,5/100x60x12cm, stupadla poplastovaná kapsová</t>
  </si>
  <si>
    <t>934478728</t>
  </si>
  <si>
    <t>894414111</t>
  </si>
  <si>
    <t>Osazení betonových nebo železobetonových dílců pro šachty skruží základových (dno)</t>
  </si>
  <si>
    <t>-1522886257</t>
  </si>
  <si>
    <t>59224338</t>
  </si>
  <si>
    <t>dno betonové šachty kanalizační přímé 100x80x50cm</t>
  </si>
  <si>
    <t>128924580</t>
  </si>
  <si>
    <t>899104112</t>
  </si>
  <si>
    <t>Osazení poklopů litinových nebo ocelových včetně rámů pro třídu zatížení D400, E600</t>
  </si>
  <si>
    <t>-509457151</t>
  </si>
  <si>
    <t>Osazení poklopů litinových a ocelových včetně rámů pro třídu zatížení D400, E600</t>
  </si>
  <si>
    <t>63126038</t>
  </si>
  <si>
    <t>poklop šachtový s kompozitním rámem kruhový DN 600 D400</t>
  </si>
  <si>
    <t>40863313</t>
  </si>
  <si>
    <t>63126036</t>
  </si>
  <si>
    <t>poklop šachtový s kompozitním rámem kruhový DN 600 A15</t>
  </si>
  <si>
    <t>-520756817</t>
  </si>
  <si>
    <t>899331111</t>
  </si>
  <si>
    <t>Výšková úprava uličního vstupu nebo vpusti do 200 mm zvýšením poklopu</t>
  </si>
  <si>
    <t>-95870516</t>
  </si>
  <si>
    <t>Výšková úprava uličního vstupu nebo vpusti do 200 mm  zvýšením poklopu</t>
  </si>
  <si>
    <t>899564R</t>
  </si>
  <si>
    <t>Šachta betonová d 1200 hl. 1,75m</t>
  </si>
  <si>
    <t>soubor</t>
  </si>
  <si>
    <t>321367773</t>
  </si>
  <si>
    <t>89999R</t>
  </si>
  <si>
    <t>bourání uliční vpusti</t>
  </si>
  <si>
    <t>-1652915454</t>
  </si>
  <si>
    <t>-890552250</t>
  </si>
  <si>
    <t>1194974438</t>
  </si>
  <si>
    <t>82,102*9 "Přepočtené koeficientem množství</t>
  </si>
  <si>
    <t>998276101</t>
  </si>
  <si>
    <t>Přesun hmot pro trubní vedení z trub z plastických hmot otevřený výkop</t>
  </si>
  <si>
    <t>-248153224</t>
  </si>
  <si>
    <t>Přesun hmot pro trubní vedení hloubené z trub z plastických hmot nebo sklolaminátových pro vodovody nebo kanalizace v otevřeném výkopu dopravní vzdálenost do 15 m</t>
  </si>
  <si>
    <t>03b - SO 301 Nepřímé náklady</t>
  </si>
  <si>
    <t>1676173762</t>
  </si>
  <si>
    <t>107,055</t>
  </si>
  <si>
    <t>107,055*1,8 "Přepočtené koeficientem množství</t>
  </si>
  <si>
    <t>820059080</t>
  </si>
  <si>
    <t>04 - úpravy stávajícího VO</t>
  </si>
  <si>
    <t>04a - SO 04 Přímé doprovodné výdaje</t>
  </si>
  <si>
    <t>D1 - Ostatní materiál</t>
  </si>
  <si>
    <t>M46 - Zemní práce při montážích</t>
  </si>
  <si>
    <t xml:space="preserve">    741 - Elektroinstalace - silnoproud</t>
  </si>
  <si>
    <t>D1</t>
  </si>
  <si>
    <t>Ostatní materiál</t>
  </si>
  <si>
    <t>000-s05VD</t>
  </si>
  <si>
    <t>Osvětlovací stožár, bezpaticový - uliční, dvoustupňový, žározinkový, 8m, 133/89</t>
  </si>
  <si>
    <t>ks</t>
  </si>
  <si>
    <t>-651576644</t>
  </si>
  <si>
    <t>Poznámka k položce:
nadzemní výška 6200mm, pro montáž výložníku výšky 1800mm</t>
  </si>
  <si>
    <t>015-V250</t>
  </si>
  <si>
    <t>Obloukový výložník 1500 (výška 1800)</t>
  </si>
  <si>
    <t>-778628889</t>
  </si>
  <si>
    <t>Poznámka k položce:
Žározinková povrchnová úprava</t>
  </si>
  <si>
    <t>LED svítidlo pro veřejné osvětlení, 1x 88 W, 10800 lm, Ra 70, 3000K</t>
  </si>
  <si>
    <t>1821548492</t>
  </si>
  <si>
    <t>Poznámka k položce:
hliníkový korpus,skleněný kryt</t>
  </si>
  <si>
    <t>000-s04VD</t>
  </si>
  <si>
    <t>Stožárová svorkovnice odbočná dvouokruhová s pojistkou 10A</t>
  </si>
  <si>
    <t>1059256140</t>
  </si>
  <si>
    <t>Poznámka k položce:
Stožárová výzbroj s odbočnou svorkovnicí RSA 16, se dvěmi držáky pojistky RSP 4</t>
  </si>
  <si>
    <t>34111076</t>
  </si>
  <si>
    <t>Kabel silový s Cu jádrem 750 V CYKY 4 x10 mm2</t>
  </si>
  <si>
    <t>839030110</t>
  </si>
  <si>
    <t>Poznámka k položce:
CYKY Instalační kabely  Použití: pro pevné uložení ve vnitřních a venkovních prostorách, v zemi, v betonu. Kabely jsou odolné proti UV záření a proti šíření plamene.  Konstrukce: 1. Měděné plné holé jádro 2. PVC izolace 3. Výplňový obal 4. PVC plášť</t>
  </si>
  <si>
    <t>3457114700</t>
  </si>
  <si>
    <t>Trubka kabelová chránička prům. 40</t>
  </si>
  <si>
    <t>-955391659</t>
  </si>
  <si>
    <t>Poznámka k položce:
Elektroinstalační trubky  pro mechanickou ochranu všech druhů energetických a telekomunikačních vedení. Ochranné trubky mohou být též použity jako záložní ochranné trubky pro pozdější využití. Pomocí distančních rozpěrek lze realizovat uložení ve více vrstvách. Pro svou vysokou odolnost proti agresivním látkám má trubkový systém svoje opodstatnění i v chemickém průmyslu.  Vnější plášť trubky je vyroben z HDPE, vnitřní z LDPE. Tato kombinace umožňuje vysokou ohebnost i při poměrně malých poloměrech ohybu. Dodává se ve svitcích se standardní délkou 50 m. V každém svitku je zaveden zatahovací drát nebo provázek. Pro snadnější ohebnost a zatažení například kabelů je vnitřní stěna mírně zvlněná.  Jiné délky lze dodávat dle přání zákazníka.  Pro svoji vysokou ohebnost,při zachování pevnosti stěny je vhodný pro ochranu přípojek vody nebo plynu.  Technické
specifikace Konstrukce dvojité stěny - uvnitř hladká trubka a zevně trubka korugovaná, propůjčuje trubce značnou dynamickou i statickou zatíženost. Vnitřní a vnější stěna trubky se formují v jedné výrobní operaci. Úspory materiálu dané řešením na bázi dvojité stěny umožňuje snadnou manipulaci při překládce a při ukládání. Trubkový systém splňuje pevnost v tlaku &gt;450 N a umožňuje práci v teplotním rozmezí -45 °C až +60 °C při zachování tvaru trubky. Stupeň krytí: IP 67 - při použití těsnících kroužků. Trubky se dodávají standardně v červené barvě, jiné barvy jsou možné na přání zákazníka. Na jednom konci trubky je nasunuta spojka, která umožňuje napojení trubek.</t>
  </si>
  <si>
    <t>Páska30x4vIMVD</t>
  </si>
  <si>
    <t>páska 30x4 (0,95 kg/m), balení 50 kg</t>
  </si>
  <si>
    <t>2103506869</t>
  </si>
  <si>
    <t>Poznámka k položce:
FeZn</t>
  </si>
  <si>
    <t>152,5*0,88</t>
  </si>
  <si>
    <t>M46</t>
  </si>
  <si>
    <t>Zemní práce při montážích</t>
  </si>
  <si>
    <t>460080001R00</t>
  </si>
  <si>
    <t>Betonový základ do zeminy bez bednění</t>
  </si>
  <si>
    <t>-115225003</t>
  </si>
  <si>
    <t>460200284RT2</t>
  </si>
  <si>
    <t>Výkop kabelové rýhy 50/100 cm hor.4</t>
  </si>
  <si>
    <t>-1835277399</t>
  </si>
  <si>
    <t>460570284R00</t>
  </si>
  <si>
    <t>Zához rýhy 50/100 cm, hornina tř. 4, se zhutněním</t>
  </si>
  <si>
    <t>77898621</t>
  </si>
  <si>
    <t>741</t>
  </si>
  <si>
    <t>Elektroinstalace - silnoproud</t>
  </si>
  <si>
    <t>741372833</t>
  </si>
  <si>
    <t>253519033</t>
  </si>
  <si>
    <t>Demontáž svítidel bez zachování funkčnosti (do suti) průmyslových výbojkových venkovních na stožáru přes 3 m</t>
  </si>
  <si>
    <t>741372851</t>
  </si>
  <si>
    <t>Demontáž svítidla průmyslového výbojkového - nosných systémů bez zachování funkčnosti</t>
  </si>
  <si>
    <t>-1483777747</t>
  </si>
  <si>
    <t>Demontáž svítidel bez zachování funkčnosti (do suti) průmyslových výbojkových doplňků nosných systémů</t>
  </si>
  <si>
    <t>05 - Vedlejší rozpočtové náklady</t>
  </si>
  <si>
    <t>05a - VRN Přímé výdaje</t>
  </si>
  <si>
    <t>VRN - Vedlejší rozpočtové náklady</t>
  </si>
  <si>
    <t xml:space="preserve">    VRN1 - Průzkumné, geodetické a projektové práce</t>
  </si>
  <si>
    <t xml:space="preserve">    VRN4 - Inženýrská činnost</t>
  </si>
  <si>
    <t>VRN</t>
  </si>
  <si>
    <t>VRN1</t>
  </si>
  <si>
    <t>Průzkumné, geodetické a projektové práce</t>
  </si>
  <si>
    <t>012002000</t>
  </si>
  <si>
    <t>Geodetické práce</t>
  </si>
  <si>
    <t>Kč</t>
  </si>
  <si>
    <t>1024</t>
  </si>
  <si>
    <t>-693202073</t>
  </si>
  <si>
    <t>013254000</t>
  </si>
  <si>
    <t>Dokumentace skutečného provedení stavby</t>
  </si>
  <si>
    <t>Poznámka k položce:
provedení skutečné dokumentace 2x v tištěné podobě potvrzené zhotovitelem a 1x v dwg geodetického zaměření skutečného provedení</t>
  </si>
  <si>
    <t>VRN4</t>
  </si>
  <si>
    <t>Inženýrská činnost</t>
  </si>
  <si>
    <t>043002000</t>
  </si>
  <si>
    <t>Zkoušky a ostatní měření</t>
  </si>
  <si>
    <t>-905234218</t>
  </si>
  <si>
    <t>05b - VRN Nepřímé náklady</t>
  </si>
  <si>
    <t xml:space="preserve">    VRN3 - Zařízení staveniště</t>
  </si>
  <si>
    <t xml:space="preserve">    VRN7 - Provozní vlivy</t>
  </si>
  <si>
    <t>VRN3</t>
  </si>
  <si>
    <t>Zařízení staveniště</t>
  </si>
  <si>
    <t>030001000</t>
  </si>
  <si>
    <t>-1763814265</t>
  </si>
  <si>
    <t>034303000</t>
  </si>
  <si>
    <t>Dopravní značení na staveništi</t>
  </si>
  <si>
    <t>358309173</t>
  </si>
  <si>
    <t>Poznámka k položce:
Zajištění povolení zvláštního užívání pro realizaci stavby vč. osazení a údržby přechodného dopravního značení po celou dobu výstavby</t>
  </si>
  <si>
    <t>VRN7</t>
  </si>
  <si>
    <t>Provozní vlivy</t>
  </si>
  <si>
    <t>071002000</t>
  </si>
  <si>
    <t>Provoz investora, třetích osob</t>
  </si>
  <si>
    <t>-1837839124</t>
  </si>
  <si>
    <t>SEZNAM FIGUR</t>
  </si>
  <si>
    <t>Výměra</t>
  </si>
  <si>
    <t xml:space="preserve"> 01</t>
  </si>
  <si>
    <t xml:space="preserve"> 01/ 01a</t>
  </si>
  <si>
    <t>Použití figury:</t>
  </si>
  <si>
    <t xml:space="preserve"> 01/ 01b</t>
  </si>
  <si>
    <t>4,000*4</t>
  </si>
  <si>
    <t>0,8*0,8*0,8*4</t>
  </si>
  <si>
    <t>Demontáž a zpětná montáž svítidla průmyslového výbojkového venkovního na stožáru přes 3 m bez zachování funkčnosti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</si>
</sst>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24">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5"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17"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 borderId="7" xfId="0" applyFill="1" applyBorder="1" applyAlignment="1">
      <alignment vertical="center"/>
    </xf>
    <xf numFmtId="0" fontId="20" fillId="3" borderId="0" xfId="0" applyFont="1" applyFill="1" applyAlignment="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5" fillId="0" borderId="0" xfId="0" applyFont="1" applyAlignment="1">
      <alignment horizontal="center" vertical="center"/>
    </xf>
    <xf numFmtId="4" fontId="18" fillId="0" borderId="17" xfId="0" applyNumberFormat="1" applyFont="1" applyBorder="1" applyAlignment="1">
      <alignment vertical="center"/>
    </xf>
    <xf numFmtId="4" fontId="18" fillId="0" borderId="0" xfId="0" applyNumberFormat="1" applyFont="1" applyAlignment="1">
      <alignment vertical="center"/>
    </xf>
    <xf numFmtId="166" fontId="18" fillId="0" borderId="0" xfId="0" applyNumberFormat="1" applyFont="1" applyAlignment="1">
      <alignment vertical="center"/>
    </xf>
    <xf numFmtId="4" fontId="18"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6"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4" fillId="0" borderId="0" xfId="0" applyFont="1" applyAlignment="1">
      <alignment horizontal="center" vertical="center"/>
    </xf>
    <xf numFmtId="4" fontId="26" fillId="0" borderId="17" xfId="0" applyNumberFormat="1" applyFont="1" applyBorder="1" applyAlignment="1">
      <alignment vertical="center"/>
    </xf>
    <xf numFmtId="4" fontId="26" fillId="0" borderId="0" xfId="0" applyNumberFormat="1" applyFont="1" applyAlignment="1">
      <alignment vertical="center"/>
    </xf>
    <xf numFmtId="166" fontId="26" fillId="0" borderId="0" xfId="0" applyNumberFormat="1" applyFont="1" applyAlignment="1">
      <alignment vertical="center"/>
    </xf>
    <xf numFmtId="4" fontId="26" fillId="0" borderId="12" xfId="0" applyNumberFormat="1" applyFont="1" applyBorder="1" applyAlignment="1">
      <alignment vertical="center"/>
    </xf>
    <xf numFmtId="0" fontId="6" fillId="0" borderId="0" xfId="0" applyFont="1" applyAlignment="1">
      <alignment horizontal="left" vertical="center"/>
    </xf>
    <xf numFmtId="0" fontId="27" fillId="0" borderId="0" xfId="20" applyFont="1" applyAlignment="1">
      <alignment horizontal="center"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8" xfId="0" applyNumberFormat="1" applyFont="1" applyBorder="1" applyAlignment="1">
      <alignment vertical="center"/>
    </xf>
    <xf numFmtId="4" fontId="2" fillId="0" borderId="19" xfId="0" applyNumberFormat="1" applyFont="1" applyBorder="1" applyAlignment="1">
      <alignment vertical="center"/>
    </xf>
    <xf numFmtId="166" fontId="2" fillId="0" borderId="19" xfId="0" applyNumberFormat="1" applyFont="1" applyBorder="1" applyAlignment="1">
      <alignment vertical="center"/>
    </xf>
    <xf numFmtId="4" fontId="2" fillId="0" borderId="20" xfId="0" applyNumberFormat="1" applyFont="1" applyBorder="1" applyAlignment="1">
      <alignment vertical="center"/>
    </xf>
    <xf numFmtId="0" fontId="29" fillId="0" borderId="0" xfId="0" applyFont="1" applyAlignment="1">
      <alignment horizontal="left" vertical="center"/>
    </xf>
    <xf numFmtId="0" fontId="30" fillId="0" borderId="0" xfId="0" applyFont="1" applyAlignment="1">
      <alignment horizontal="left" vertical="center"/>
    </xf>
    <xf numFmtId="0" fontId="0" fillId="0" borderId="3" xfId="0" applyBorder="1" applyAlignment="1">
      <alignment vertical="center" wrapText="1"/>
    </xf>
    <xf numFmtId="0" fontId="15" fillId="0" borderId="0" xfId="0" applyFont="1" applyAlignment="1">
      <alignment horizontal="left" vertical="center"/>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0" fillId="3" borderId="0" xfId="0" applyFont="1" applyFill="1" applyAlignment="1">
      <alignment horizontal="left" vertical="center"/>
    </xf>
    <xf numFmtId="0" fontId="20" fillId="3"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4" fontId="22" fillId="0" borderId="0" xfId="0" applyNumberFormat="1" applyFont="1"/>
    <xf numFmtId="166" fontId="32" fillId="0" borderId="10" xfId="0" applyNumberFormat="1" applyFont="1" applyBorder="1"/>
    <xf numFmtId="166" fontId="32" fillId="0" borderId="11" xfId="0" applyNumberFormat="1" applyFont="1" applyBorder="1"/>
    <xf numFmtId="4" fontId="33"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0" borderId="22" xfId="0" applyNumberFormat="1" applyFont="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0" borderId="17" xfId="0" applyFont="1" applyBorder="1" applyAlignment="1">
      <alignment horizontal="left" vertical="center"/>
    </xf>
    <xf numFmtId="0" fontId="21" fillId="0" borderId="0" xfId="0" applyFont="1" applyAlignment="1">
      <alignment horizontal="center" vertical="center"/>
    </xf>
    <xf numFmtId="166" fontId="21" fillId="0" borderId="0" xfId="0" applyNumberFormat="1" applyFont="1" applyAlignment="1">
      <alignment vertical="center"/>
    </xf>
    <xf numFmtId="166" fontId="21" fillId="0" borderId="12" xfId="0" applyNumberFormat="1" applyFont="1" applyBorder="1" applyAlignment="1">
      <alignment vertical="center"/>
    </xf>
    <xf numFmtId="0" fontId="20" fillId="0" borderId="0" xfId="0" applyFont="1" applyAlignment="1">
      <alignment horizontal="left" vertical="center"/>
    </xf>
    <xf numFmtId="4" fontId="0" fillId="0" borderId="0" xfId="0" applyNumberFormat="1" applyAlignment="1">
      <alignment vertical="center"/>
    </xf>
    <xf numFmtId="0" fontId="34" fillId="0" borderId="0" xfId="0" applyFont="1" applyAlignment="1">
      <alignment horizontal="left" vertical="center"/>
    </xf>
    <xf numFmtId="0" fontId="35" fillId="0" borderId="0" xfId="0" applyFont="1" applyAlignment="1">
      <alignment horizontal="left" vertical="center" wrapText="1"/>
    </xf>
    <xf numFmtId="0" fontId="0" fillId="0" borderId="17"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7" xfId="0" applyFont="1" applyBorder="1" applyAlignment="1">
      <alignment vertical="center"/>
    </xf>
    <xf numFmtId="0" fontId="11"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0" borderId="17" xfId="0" applyFont="1" applyBorder="1" applyAlignment="1">
      <alignment horizontal="left" vertical="center"/>
    </xf>
    <xf numFmtId="0" fontId="36" fillId="0" borderId="0" xfId="0" applyFont="1" applyAlignment="1">
      <alignment horizontal="center" vertical="center"/>
    </xf>
    <xf numFmtId="0" fontId="38" fillId="0" borderId="0" xfId="0" applyFont="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5" fillId="0" borderId="0" xfId="0" applyFont="1" applyAlignment="1">
      <alignment horizontal="left" vertical="center" wrapText="1"/>
    </xf>
    <xf numFmtId="0" fontId="39" fillId="0" borderId="13" xfId="0"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left" vertical="center"/>
    </xf>
    <xf numFmtId="167" fontId="39" fillId="0" borderId="15"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3" fillId="0" borderId="0" xfId="0" applyFont="1" applyAlignment="1">
      <alignment horizontal="left" vertical="center"/>
    </xf>
    <xf numFmtId="4" fontId="8" fillId="0" borderId="0" xfId="0" applyNumberFormat="1" applyFont="1" applyAlignment="1">
      <alignment vertical="center"/>
    </xf>
    <xf numFmtId="0" fontId="8" fillId="0" borderId="0" xfId="0" applyFont="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4" fontId="25" fillId="0" borderId="0" xfId="0" applyNumberFormat="1" applyFont="1" applyAlignment="1">
      <alignment vertical="center"/>
    </xf>
    <xf numFmtId="0" fontId="25" fillId="0" borderId="0" xfId="0" applyFont="1" applyAlignment="1">
      <alignment vertical="center"/>
    </xf>
    <xf numFmtId="4" fontId="25" fillId="0" borderId="0" xfId="0" applyNumberFormat="1" applyFont="1" applyAlignment="1">
      <alignment horizontal="right" vertical="center"/>
    </xf>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xf>
    <xf numFmtId="0" fontId="20" fillId="3" borderId="21" xfId="0" applyFont="1" applyFill="1" applyBorder="1" applyAlignment="1">
      <alignment horizontal="left" vertical="center"/>
    </xf>
    <xf numFmtId="0" fontId="13" fillId="4" borderId="0" xfId="0" applyFont="1" applyFill="1" applyAlignment="1">
      <alignment horizontal="center" vertical="center"/>
    </xf>
    <xf numFmtId="0" fontId="0" fillId="0" borderId="0" xfId="0"/>
    <xf numFmtId="0" fontId="20" fillId="3" borderId="7" xfId="0" applyFont="1" applyFill="1" applyBorder="1" applyAlignment="1">
      <alignment horizontal="righ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8" fillId="0" borderId="16" xfId="0" applyFont="1" applyBorder="1" applyAlignment="1">
      <alignment horizontal="center" vertical="center"/>
    </xf>
    <xf numFmtId="0" fontId="18" fillId="0" borderId="10"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4" fontId="16" fillId="0" borderId="0" xfId="0" applyNumberFormat="1" applyFont="1" applyAlignment="1">
      <alignment vertical="center"/>
    </xf>
    <xf numFmtId="4" fontId="5" fillId="2" borderId="7" xfId="0" applyNumberFormat="1" applyFont="1" applyFill="1" applyBorder="1" applyAlignment="1">
      <alignment vertical="center"/>
    </xf>
    <xf numFmtId="0" fontId="0" fillId="2" borderId="7" xfId="0" applyFill="1" applyBorder="1" applyAlignment="1">
      <alignment vertical="center"/>
    </xf>
    <xf numFmtId="0" fontId="0" fillId="2" borderId="21" xfId="0" applyFill="1" applyBorder="1" applyAlignment="1">
      <alignment vertical="center"/>
    </xf>
    <xf numFmtId="0" fontId="5" fillId="2" borderId="7" xfId="0" applyFont="1" applyFill="1" applyBorder="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24" fillId="0" borderId="0" xfId="0" applyFont="1" applyAlignment="1">
      <alignment horizontal="left" vertical="center" wrapText="1"/>
    </xf>
    <xf numFmtId="0" fontId="28"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0" fontId="20" fillId="3" borderId="6" xfId="0" applyFont="1" applyFill="1" applyBorder="1" applyAlignment="1">
      <alignment horizontal="center" vertical="center"/>
    </xf>
    <xf numFmtId="0" fontId="2"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1"/>
  <sheetViews>
    <sheetView showGridLines="0" workbookViewId="0" topLeftCell="A88"/>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1</v>
      </c>
      <c r="BT1" s="14" t="s">
        <v>3</v>
      </c>
      <c r="BU1" s="14" t="s">
        <v>3</v>
      </c>
      <c r="BV1" s="14" t="s">
        <v>4</v>
      </c>
    </row>
    <row r="2" spans="44:72" ht="36.9" customHeight="1">
      <c r="AR2" s="193" t="s">
        <v>5</v>
      </c>
      <c r="AS2" s="194"/>
      <c r="AT2" s="194"/>
      <c r="AU2" s="194"/>
      <c r="AV2" s="194"/>
      <c r="AW2" s="194"/>
      <c r="AX2" s="194"/>
      <c r="AY2" s="194"/>
      <c r="AZ2" s="194"/>
      <c r="BA2" s="194"/>
      <c r="BB2" s="194"/>
      <c r="BC2" s="194"/>
      <c r="BD2" s="194"/>
      <c r="BE2" s="194"/>
      <c r="BS2" s="15" t="s">
        <v>6</v>
      </c>
      <c r="BT2" s="15" t="s">
        <v>7</v>
      </c>
    </row>
    <row r="3" spans="2:72" ht="6.9"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 customHeight="1">
      <c r="B4" s="18"/>
      <c r="D4" s="19" t="s">
        <v>9</v>
      </c>
      <c r="AR4" s="18"/>
      <c r="AS4" s="20" t="s">
        <v>10</v>
      </c>
      <c r="BS4" s="15" t="s">
        <v>11</v>
      </c>
    </row>
    <row r="5" spans="2:71" ht="12" customHeight="1">
      <c r="B5" s="18"/>
      <c r="D5" s="21" t="s">
        <v>12</v>
      </c>
      <c r="K5" s="203" t="s">
        <v>13</v>
      </c>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R5" s="18"/>
      <c r="BS5" s="15" t="s">
        <v>6</v>
      </c>
    </row>
    <row r="6" spans="2:71" ht="36.9" customHeight="1">
      <c r="B6" s="18"/>
      <c r="D6" s="23" t="s">
        <v>14</v>
      </c>
      <c r="K6" s="211" t="s">
        <v>15</v>
      </c>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R6" s="18"/>
      <c r="BS6" s="15" t="s">
        <v>6</v>
      </c>
    </row>
    <row r="7" spans="2:71" ht="12" customHeight="1">
      <c r="B7" s="18"/>
      <c r="D7" s="24" t="s">
        <v>16</v>
      </c>
      <c r="K7" s="22" t="s">
        <v>1</v>
      </c>
      <c r="AK7" s="24" t="s">
        <v>17</v>
      </c>
      <c r="AN7" s="22" t="s">
        <v>1</v>
      </c>
      <c r="AR7" s="18"/>
      <c r="BS7" s="15" t="s">
        <v>6</v>
      </c>
    </row>
    <row r="8" spans="2:71" ht="12" customHeight="1">
      <c r="B8" s="18"/>
      <c r="D8" s="24" t="s">
        <v>18</v>
      </c>
      <c r="K8" s="22" t="s">
        <v>19</v>
      </c>
      <c r="AK8" s="24" t="s">
        <v>20</v>
      </c>
      <c r="AN8" s="22" t="s">
        <v>21</v>
      </c>
      <c r="AR8" s="18"/>
      <c r="BS8" s="15" t="s">
        <v>6</v>
      </c>
    </row>
    <row r="9" spans="2:71" ht="14.4" customHeight="1">
      <c r="B9" s="18"/>
      <c r="AR9" s="18"/>
      <c r="BS9" s="15" t="s">
        <v>6</v>
      </c>
    </row>
    <row r="10" spans="2:71" ht="12" customHeight="1">
      <c r="B10" s="18"/>
      <c r="D10" s="24" t="s">
        <v>22</v>
      </c>
      <c r="AK10" s="24" t="s">
        <v>23</v>
      </c>
      <c r="AN10" s="22" t="s">
        <v>1</v>
      </c>
      <c r="AR10" s="18"/>
      <c r="BS10" s="15" t="s">
        <v>6</v>
      </c>
    </row>
    <row r="11" spans="2:71" ht="18.45" customHeight="1">
      <c r="B11" s="18"/>
      <c r="E11" s="22" t="s">
        <v>24</v>
      </c>
      <c r="AK11" s="24" t="s">
        <v>25</v>
      </c>
      <c r="AN11" s="22" t="s">
        <v>1</v>
      </c>
      <c r="AR11" s="18"/>
      <c r="BS11" s="15" t="s">
        <v>6</v>
      </c>
    </row>
    <row r="12" spans="2:71" ht="6.9" customHeight="1">
      <c r="B12" s="18"/>
      <c r="AR12" s="18"/>
      <c r="BS12" s="15" t="s">
        <v>6</v>
      </c>
    </row>
    <row r="13" spans="2:71" ht="12" customHeight="1">
      <c r="B13" s="18"/>
      <c r="D13" s="24" t="s">
        <v>26</v>
      </c>
      <c r="AK13" s="24" t="s">
        <v>23</v>
      </c>
      <c r="AN13" s="22" t="s">
        <v>1</v>
      </c>
      <c r="AR13" s="18"/>
      <c r="BS13" s="15" t="s">
        <v>6</v>
      </c>
    </row>
    <row r="14" spans="2:71" ht="13.2">
      <c r="B14" s="18"/>
      <c r="E14" s="22" t="s">
        <v>27</v>
      </c>
      <c r="AK14" s="24" t="s">
        <v>25</v>
      </c>
      <c r="AN14" s="22" t="s">
        <v>1</v>
      </c>
      <c r="AR14" s="18"/>
      <c r="BS14" s="15" t="s">
        <v>6</v>
      </c>
    </row>
    <row r="15" spans="2:71" ht="6.9" customHeight="1">
      <c r="B15" s="18"/>
      <c r="AR15" s="18"/>
      <c r="BS15" s="15" t="s">
        <v>3</v>
      </c>
    </row>
    <row r="16" spans="2:71" ht="12" customHeight="1">
      <c r="B16" s="18"/>
      <c r="D16" s="24" t="s">
        <v>28</v>
      </c>
      <c r="AK16" s="24" t="s">
        <v>23</v>
      </c>
      <c r="AN16" s="22" t="s">
        <v>1</v>
      </c>
      <c r="AR16" s="18"/>
      <c r="BS16" s="15" t="s">
        <v>3</v>
      </c>
    </row>
    <row r="17" spans="2:71" ht="18.45" customHeight="1">
      <c r="B17" s="18"/>
      <c r="E17" s="22" t="s">
        <v>27</v>
      </c>
      <c r="AK17" s="24" t="s">
        <v>25</v>
      </c>
      <c r="AN17" s="22" t="s">
        <v>1</v>
      </c>
      <c r="AR17" s="18"/>
      <c r="BS17" s="15" t="s">
        <v>29</v>
      </c>
    </row>
    <row r="18" spans="2:71" ht="6.9" customHeight="1">
      <c r="B18" s="18"/>
      <c r="AR18" s="18"/>
      <c r="BS18" s="15" t="s">
        <v>6</v>
      </c>
    </row>
    <row r="19" spans="2:71" ht="12" customHeight="1">
      <c r="B19" s="18"/>
      <c r="D19" s="24" t="s">
        <v>30</v>
      </c>
      <c r="AK19" s="24" t="s">
        <v>23</v>
      </c>
      <c r="AN19" s="22" t="s">
        <v>1</v>
      </c>
      <c r="AR19" s="18"/>
      <c r="BS19" s="15" t="s">
        <v>6</v>
      </c>
    </row>
    <row r="20" spans="2:71" ht="18.45" customHeight="1">
      <c r="B20" s="18"/>
      <c r="E20" s="22" t="s">
        <v>27</v>
      </c>
      <c r="AK20" s="24" t="s">
        <v>25</v>
      </c>
      <c r="AN20" s="22" t="s">
        <v>1</v>
      </c>
      <c r="AR20" s="18"/>
      <c r="BS20" s="15" t="s">
        <v>29</v>
      </c>
    </row>
    <row r="21" spans="2:44" ht="6.9" customHeight="1">
      <c r="B21" s="18"/>
      <c r="AR21" s="18"/>
    </row>
    <row r="22" spans="2:44" ht="12" customHeight="1">
      <c r="B22" s="18"/>
      <c r="D22" s="24" t="s">
        <v>31</v>
      </c>
      <c r="AR22" s="18"/>
    </row>
    <row r="23" spans="2:44" ht="16.5" customHeight="1">
      <c r="B23" s="18"/>
      <c r="E23" s="212" t="s">
        <v>1</v>
      </c>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R23" s="18"/>
    </row>
    <row r="24" spans="2:44" ht="6.9" customHeight="1">
      <c r="B24" s="18"/>
      <c r="AR24" s="18"/>
    </row>
    <row r="25" spans="2:44" ht="6.9" customHeight="1">
      <c r="B25" s="18"/>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8"/>
    </row>
    <row r="26" spans="2:44" s="1" customFormat="1" ht="25.95" customHeight="1">
      <c r="B26" s="27"/>
      <c r="D26" s="28" t="s">
        <v>32</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13">
        <f>ROUND(AG94,2)</f>
        <v>0</v>
      </c>
      <c r="AL26" s="214"/>
      <c r="AM26" s="214"/>
      <c r="AN26" s="214"/>
      <c r="AO26" s="214"/>
      <c r="AR26" s="27"/>
    </row>
    <row r="27" spans="2:44" s="1" customFormat="1" ht="6.9" customHeight="1">
      <c r="B27" s="27"/>
      <c r="AR27" s="27"/>
    </row>
    <row r="28" spans="2:44" s="1" customFormat="1" ht="13.2">
      <c r="B28" s="27"/>
      <c r="L28" s="215" t="s">
        <v>33</v>
      </c>
      <c r="M28" s="215"/>
      <c r="N28" s="215"/>
      <c r="O28" s="215"/>
      <c r="P28" s="215"/>
      <c r="W28" s="215" t="s">
        <v>34</v>
      </c>
      <c r="X28" s="215"/>
      <c r="Y28" s="215"/>
      <c r="Z28" s="215"/>
      <c r="AA28" s="215"/>
      <c r="AB28" s="215"/>
      <c r="AC28" s="215"/>
      <c r="AD28" s="215"/>
      <c r="AE28" s="215"/>
      <c r="AK28" s="215" t="s">
        <v>35</v>
      </c>
      <c r="AL28" s="215"/>
      <c r="AM28" s="215"/>
      <c r="AN28" s="215"/>
      <c r="AO28" s="215"/>
      <c r="AR28" s="27"/>
    </row>
    <row r="29" spans="2:44" s="2" customFormat="1" ht="14.4" customHeight="1">
      <c r="B29" s="31"/>
      <c r="D29" s="24" t="s">
        <v>36</v>
      </c>
      <c r="F29" s="24" t="s">
        <v>37</v>
      </c>
      <c r="L29" s="204">
        <v>0.21</v>
      </c>
      <c r="M29" s="205"/>
      <c r="N29" s="205"/>
      <c r="O29" s="205"/>
      <c r="P29" s="205"/>
      <c r="W29" s="206">
        <f>ROUND(AZ94,2)</f>
        <v>0</v>
      </c>
      <c r="X29" s="205"/>
      <c r="Y29" s="205"/>
      <c r="Z29" s="205"/>
      <c r="AA29" s="205"/>
      <c r="AB29" s="205"/>
      <c r="AC29" s="205"/>
      <c r="AD29" s="205"/>
      <c r="AE29" s="205"/>
      <c r="AK29" s="206">
        <f>ROUND(AV94,2)</f>
        <v>0</v>
      </c>
      <c r="AL29" s="205"/>
      <c r="AM29" s="205"/>
      <c r="AN29" s="205"/>
      <c r="AO29" s="205"/>
      <c r="AR29" s="31"/>
    </row>
    <row r="30" spans="2:44" s="2" customFormat="1" ht="14.4" customHeight="1">
      <c r="B30" s="31"/>
      <c r="F30" s="24" t="s">
        <v>38</v>
      </c>
      <c r="L30" s="204">
        <v>0.15</v>
      </c>
      <c r="M30" s="205"/>
      <c r="N30" s="205"/>
      <c r="O30" s="205"/>
      <c r="P30" s="205"/>
      <c r="W30" s="206">
        <f>ROUND(BA94,2)</f>
        <v>0</v>
      </c>
      <c r="X30" s="205"/>
      <c r="Y30" s="205"/>
      <c r="Z30" s="205"/>
      <c r="AA30" s="205"/>
      <c r="AB30" s="205"/>
      <c r="AC30" s="205"/>
      <c r="AD30" s="205"/>
      <c r="AE30" s="205"/>
      <c r="AK30" s="206">
        <f>ROUND(AW94,2)</f>
        <v>0</v>
      </c>
      <c r="AL30" s="205"/>
      <c r="AM30" s="205"/>
      <c r="AN30" s="205"/>
      <c r="AO30" s="205"/>
      <c r="AR30" s="31"/>
    </row>
    <row r="31" spans="2:44" s="2" customFormat="1" ht="14.4" customHeight="1" hidden="1">
      <c r="B31" s="31"/>
      <c r="F31" s="24" t="s">
        <v>39</v>
      </c>
      <c r="L31" s="204">
        <v>0.21</v>
      </c>
      <c r="M31" s="205"/>
      <c r="N31" s="205"/>
      <c r="O31" s="205"/>
      <c r="P31" s="205"/>
      <c r="W31" s="206">
        <f>ROUND(BB94,2)</f>
        <v>0</v>
      </c>
      <c r="X31" s="205"/>
      <c r="Y31" s="205"/>
      <c r="Z31" s="205"/>
      <c r="AA31" s="205"/>
      <c r="AB31" s="205"/>
      <c r="AC31" s="205"/>
      <c r="AD31" s="205"/>
      <c r="AE31" s="205"/>
      <c r="AK31" s="206">
        <v>0</v>
      </c>
      <c r="AL31" s="205"/>
      <c r="AM31" s="205"/>
      <c r="AN31" s="205"/>
      <c r="AO31" s="205"/>
      <c r="AR31" s="31"/>
    </row>
    <row r="32" spans="2:44" s="2" customFormat="1" ht="14.4" customHeight="1" hidden="1">
      <c r="B32" s="31"/>
      <c r="F32" s="24" t="s">
        <v>40</v>
      </c>
      <c r="L32" s="204">
        <v>0.15</v>
      </c>
      <c r="M32" s="205"/>
      <c r="N32" s="205"/>
      <c r="O32" s="205"/>
      <c r="P32" s="205"/>
      <c r="W32" s="206">
        <f>ROUND(BC94,2)</f>
        <v>0</v>
      </c>
      <c r="X32" s="205"/>
      <c r="Y32" s="205"/>
      <c r="Z32" s="205"/>
      <c r="AA32" s="205"/>
      <c r="AB32" s="205"/>
      <c r="AC32" s="205"/>
      <c r="AD32" s="205"/>
      <c r="AE32" s="205"/>
      <c r="AK32" s="206">
        <v>0</v>
      </c>
      <c r="AL32" s="205"/>
      <c r="AM32" s="205"/>
      <c r="AN32" s="205"/>
      <c r="AO32" s="205"/>
      <c r="AR32" s="31"/>
    </row>
    <row r="33" spans="2:44" s="2" customFormat="1" ht="14.4" customHeight="1" hidden="1">
      <c r="B33" s="31"/>
      <c r="F33" s="24" t="s">
        <v>41</v>
      </c>
      <c r="L33" s="204">
        <v>0</v>
      </c>
      <c r="M33" s="205"/>
      <c r="N33" s="205"/>
      <c r="O33" s="205"/>
      <c r="P33" s="205"/>
      <c r="W33" s="206">
        <f>ROUND(BD94,2)</f>
        <v>0</v>
      </c>
      <c r="X33" s="205"/>
      <c r="Y33" s="205"/>
      <c r="Z33" s="205"/>
      <c r="AA33" s="205"/>
      <c r="AB33" s="205"/>
      <c r="AC33" s="205"/>
      <c r="AD33" s="205"/>
      <c r="AE33" s="205"/>
      <c r="AK33" s="206">
        <v>0</v>
      </c>
      <c r="AL33" s="205"/>
      <c r="AM33" s="205"/>
      <c r="AN33" s="205"/>
      <c r="AO33" s="205"/>
      <c r="AR33" s="31"/>
    </row>
    <row r="34" spans="2:44" s="1" customFormat="1" ht="6.9" customHeight="1">
      <c r="B34" s="27"/>
      <c r="AR34" s="27"/>
    </row>
    <row r="35" spans="2:44" s="1" customFormat="1" ht="25.95" customHeight="1">
      <c r="B35" s="27"/>
      <c r="C35" s="32"/>
      <c r="D35" s="33" t="s">
        <v>42</v>
      </c>
      <c r="E35" s="34"/>
      <c r="F35" s="34"/>
      <c r="G35" s="34"/>
      <c r="H35" s="34"/>
      <c r="I35" s="34"/>
      <c r="J35" s="34"/>
      <c r="K35" s="34"/>
      <c r="L35" s="34"/>
      <c r="M35" s="34"/>
      <c r="N35" s="34"/>
      <c r="O35" s="34"/>
      <c r="P35" s="34"/>
      <c r="Q35" s="34"/>
      <c r="R35" s="34"/>
      <c r="S35" s="34"/>
      <c r="T35" s="35" t="s">
        <v>43</v>
      </c>
      <c r="U35" s="34"/>
      <c r="V35" s="34"/>
      <c r="W35" s="34"/>
      <c r="X35" s="210" t="s">
        <v>44</v>
      </c>
      <c r="Y35" s="208"/>
      <c r="Z35" s="208"/>
      <c r="AA35" s="208"/>
      <c r="AB35" s="208"/>
      <c r="AC35" s="34"/>
      <c r="AD35" s="34"/>
      <c r="AE35" s="34"/>
      <c r="AF35" s="34"/>
      <c r="AG35" s="34"/>
      <c r="AH35" s="34"/>
      <c r="AI35" s="34"/>
      <c r="AJ35" s="34"/>
      <c r="AK35" s="207">
        <f>SUM(AK26:AK33)</f>
        <v>0</v>
      </c>
      <c r="AL35" s="208"/>
      <c r="AM35" s="208"/>
      <c r="AN35" s="208"/>
      <c r="AO35" s="209"/>
      <c r="AP35" s="32"/>
      <c r="AQ35" s="32"/>
      <c r="AR35" s="27"/>
    </row>
    <row r="36" spans="2:44" s="1" customFormat="1" ht="6.9" customHeight="1">
      <c r="B36" s="27"/>
      <c r="AR36" s="27"/>
    </row>
    <row r="37" spans="2:44" s="1" customFormat="1" ht="14.4" customHeight="1">
      <c r="B37" s="27"/>
      <c r="AR37" s="27"/>
    </row>
    <row r="38" spans="2:44" ht="14.4" customHeight="1">
      <c r="B38" s="18"/>
      <c r="AR38" s="18"/>
    </row>
    <row r="39" spans="2:44" ht="14.4" customHeight="1">
      <c r="B39" s="18"/>
      <c r="AR39" s="18"/>
    </row>
    <row r="40" spans="2:44" ht="14.4" customHeight="1">
      <c r="B40" s="18"/>
      <c r="AR40" s="18"/>
    </row>
    <row r="41" spans="2:44" ht="14.4" customHeight="1">
      <c r="B41" s="18"/>
      <c r="AR41" s="18"/>
    </row>
    <row r="42" spans="2:44" ht="14.4" customHeight="1">
      <c r="B42" s="18"/>
      <c r="AR42" s="18"/>
    </row>
    <row r="43" spans="2:44" ht="14.4" customHeight="1">
      <c r="B43" s="18"/>
      <c r="AR43" s="18"/>
    </row>
    <row r="44" spans="2:44" ht="14.4" customHeight="1">
      <c r="B44" s="18"/>
      <c r="AR44" s="18"/>
    </row>
    <row r="45" spans="2:44" ht="14.4" customHeight="1">
      <c r="B45" s="18"/>
      <c r="AR45" s="18"/>
    </row>
    <row r="46" spans="2:44" ht="14.4" customHeight="1">
      <c r="B46" s="18"/>
      <c r="AR46" s="18"/>
    </row>
    <row r="47" spans="2:44" ht="14.4" customHeight="1">
      <c r="B47" s="18"/>
      <c r="AR47" s="18"/>
    </row>
    <row r="48" spans="2:44" ht="14.4" customHeight="1">
      <c r="B48" s="18"/>
      <c r="AR48" s="18"/>
    </row>
    <row r="49" spans="2:44" s="1" customFormat="1" ht="14.4" customHeight="1">
      <c r="B49" s="27"/>
      <c r="D49" s="36" t="s">
        <v>45</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6" t="s">
        <v>46</v>
      </c>
      <c r="AI49" s="37"/>
      <c r="AJ49" s="37"/>
      <c r="AK49" s="37"/>
      <c r="AL49" s="37"/>
      <c r="AM49" s="37"/>
      <c r="AN49" s="37"/>
      <c r="AO49" s="37"/>
      <c r="AR49" s="27"/>
    </row>
    <row r="50" spans="2:44" ht="12">
      <c r="B50" s="18"/>
      <c r="AR50" s="18"/>
    </row>
    <row r="51" spans="2:44" ht="12">
      <c r="B51" s="18"/>
      <c r="AR51" s="18"/>
    </row>
    <row r="52" spans="2:44" ht="12">
      <c r="B52" s="18"/>
      <c r="AR52" s="18"/>
    </row>
    <row r="53" spans="2:44" ht="12">
      <c r="B53" s="18"/>
      <c r="AR53" s="18"/>
    </row>
    <row r="54" spans="2:44" ht="12">
      <c r="B54" s="18"/>
      <c r="AR54" s="18"/>
    </row>
    <row r="55" spans="2:44" ht="12">
      <c r="B55" s="18"/>
      <c r="AR55" s="18"/>
    </row>
    <row r="56" spans="2:44" ht="12">
      <c r="B56" s="18"/>
      <c r="AR56" s="18"/>
    </row>
    <row r="57" spans="2:44" ht="12">
      <c r="B57" s="18"/>
      <c r="AR57" s="18"/>
    </row>
    <row r="58" spans="2:44" ht="12">
      <c r="B58" s="18"/>
      <c r="AR58" s="18"/>
    </row>
    <row r="59" spans="2:44" ht="12">
      <c r="B59" s="18"/>
      <c r="AR59" s="18"/>
    </row>
    <row r="60" spans="2:44" s="1" customFormat="1" ht="13.2">
      <c r="B60" s="27"/>
      <c r="D60" s="38" t="s">
        <v>47</v>
      </c>
      <c r="E60" s="29"/>
      <c r="F60" s="29"/>
      <c r="G60" s="29"/>
      <c r="H60" s="29"/>
      <c r="I60" s="29"/>
      <c r="J60" s="29"/>
      <c r="K60" s="29"/>
      <c r="L60" s="29"/>
      <c r="M60" s="29"/>
      <c r="N60" s="29"/>
      <c r="O60" s="29"/>
      <c r="P60" s="29"/>
      <c r="Q60" s="29"/>
      <c r="R60" s="29"/>
      <c r="S60" s="29"/>
      <c r="T60" s="29"/>
      <c r="U60" s="29"/>
      <c r="V60" s="38" t="s">
        <v>48</v>
      </c>
      <c r="W60" s="29"/>
      <c r="X60" s="29"/>
      <c r="Y60" s="29"/>
      <c r="Z60" s="29"/>
      <c r="AA60" s="29"/>
      <c r="AB60" s="29"/>
      <c r="AC60" s="29"/>
      <c r="AD60" s="29"/>
      <c r="AE60" s="29"/>
      <c r="AF60" s="29"/>
      <c r="AG60" s="29"/>
      <c r="AH60" s="38" t="s">
        <v>47</v>
      </c>
      <c r="AI60" s="29"/>
      <c r="AJ60" s="29"/>
      <c r="AK60" s="29"/>
      <c r="AL60" s="29"/>
      <c r="AM60" s="38" t="s">
        <v>48</v>
      </c>
      <c r="AN60" s="29"/>
      <c r="AO60" s="29"/>
      <c r="AR60" s="27"/>
    </row>
    <row r="61" spans="2:44" ht="12">
      <c r="B61" s="18"/>
      <c r="AR61" s="18"/>
    </row>
    <row r="62" spans="2:44" ht="12">
      <c r="B62" s="18"/>
      <c r="AR62" s="18"/>
    </row>
    <row r="63" spans="2:44" ht="12">
      <c r="B63" s="18"/>
      <c r="AR63" s="18"/>
    </row>
    <row r="64" spans="2:44" s="1" customFormat="1" ht="13.2">
      <c r="B64" s="27"/>
      <c r="D64" s="36" t="s">
        <v>49</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6" t="s">
        <v>50</v>
      </c>
      <c r="AI64" s="37"/>
      <c r="AJ64" s="37"/>
      <c r="AK64" s="37"/>
      <c r="AL64" s="37"/>
      <c r="AM64" s="37"/>
      <c r="AN64" s="37"/>
      <c r="AO64" s="37"/>
      <c r="AR64" s="27"/>
    </row>
    <row r="65" spans="2:44" ht="12">
      <c r="B65" s="18"/>
      <c r="AR65" s="18"/>
    </row>
    <row r="66" spans="2:44" ht="12">
      <c r="B66" s="18"/>
      <c r="AR66" s="18"/>
    </row>
    <row r="67" spans="2:44" ht="12">
      <c r="B67" s="18"/>
      <c r="AR67" s="18"/>
    </row>
    <row r="68" spans="2:44" ht="12">
      <c r="B68" s="18"/>
      <c r="AR68" s="18"/>
    </row>
    <row r="69" spans="2:44" ht="12">
      <c r="B69" s="18"/>
      <c r="AR69" s="18"/>
    </row>
    <row r="70" spans="2:44" ht="12">
      <c r="B70" s="18"/>
      <c r="AR70" s="18"/>
    </row>
    <row r="71" spans="2:44" ht="12">
      <c r="B71" s="18"/>
      <c r="AR71" s="18"/>
    </row>
    <row r="72" spans="2:44" ht="12">
      <c r="B72" s="18"/>
      <c r="AR72" s="18"/>
    </row>
    <row r="73" spans="2:44" ht="12">
      <c r="B73" s="18"/>
      <c r="AR73" s="18"/>
    </row>
    <row r="74" spans="2:44" ht="12">
      <c r="B74" s="18"/>
      <c r="AR74" s="18"/>
    </row>
    <row r="75" spans="2:44" s="1" customFormat="1" ht="13.2">
      <c r="B75" s="27"/>
      <c r="D75" s="38" t="s">
        <v>47</v>
      </c>
      <c r="E75" s="29"/>
      <c r="F75" s="29"/>
      <c r="G75" s="29"/>
      <c r="H75" s="29"/>
      <c r="I75" s="29"/>
      <c r="J75" s="29"/>
      <c r="K75" s="29"/>
      <c r="L75" s="29"/>
      <c r="M75" s="29"/>
      <c r="N75" s="29"/>
      <c r="O75" s="29"/>
      <c r="P75" s="29"/>
      <c r="Q75" s="29"/>
      <c r="R75" s="29"/>
      <c r="S75" s="29"/>
      <c r="T75" s="29"/>
      <c r="U75" s="29"/>
      <c r="V75" s="38" t="s">
        <v>48</v>
      </c>
      <c r="W75" s="29"/>
      <c r="X75" s="29"/>
      <c r="Y75" s="29"/>
      <c r="Z75" s="29"/>
      <c r="AA75" s="29"/>
      <c r="AB75" s="29"/>
      <c r="AC75" s="29"/>
      <c r="AD75" s="29"/>
      <c r="AE75" s="29"/>
      <c r="AF75" s="29"/>
      <c r="AG75" s="29"/>
      <c r="AH75" s="38" t="s">
        <v>47</v>
      </c>
      <c r="AI75" s="29"/>
      <c r="AJ75" s="29"/>
      <c r="AK75" s="29"/>
      <c r="AL75" s="29"/>
      <c r="AM75" s="38" t="s">
        <v>48</v>
      </c>
      <c r="AN75" s="29"/>
      <c r="AO75" s="29"/>
      <c r="AR75" s="27"/>
    </row>
    <row r="76" spans="2:44" s="1" customFormat="1" ht="12">
      <c r="B76" s="27"/>
      <c r="AR76" s="27"/>
    </row>
    <row r="77" spans="2:44" s="1" customFormat="1" ht="6.9" customHeight="1">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27"/>
    </row>
    <row r="81" spans="2:44" s="1" customFormat="1" ht="6.9" customHeight="1">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7"/>
    </row>
    <row r="82" spans="2:44" s="1" customFormat="1" ht="24.9" customHeight="1">
      <c r="B82" s="27"/>
      <c r="C82" s="19" t="s">
        <v>51</v>
      </c>
      <c r="AR82" s="27"/>
    </row>
    <row r="83" spans="2:44" s="1" customFormat="1" ht="6.9" customHeight="1">
      <c r="B83" s="27"/>
      <c r="AR83" s="27"/>
    </row>
    <row r="84" spans="2:44" s="3" customFormat="1" ht="12" customHeight="1">
      <c r="B84" s="43"/>
      <c r="C84" s="24" t="s">
        <v>12</v>
      </c>
      <c r="L84" s="3" t="str">
        <f>K5</f>
        <v>20221125</v>
      </c>
      <c r="AR84" s="43"/>
    </row>
    <row r="85" spans="2:44" s="4" customFormat="1" ht="36.9" customHeight="1">
      <c r="B85" s="44"/>
      <c r="C85" s="45" t="s">
        <v>14</v>
      </c>
      <c r="L85" s="218" t="str">
        <f>K6</f>
        <v>Šluknov - dokončení chodníku v Budišínské ulici II. Etapa R2</v>
      </c>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R85" s="44"/>
    </row>
    <row r="86" spans="2:44" s="1" customFormat="1" ht="6.9" customHeight="1">
      <c r="B86" s="27"/>
      <c r="AR86" s="27"/>
    </row>
    <row r="87" spans="2:44" s="1" customFormat="1" ht="12" customHeight="1">
      <c r="B87" s="27"/>
      <c r="C87" s="24" t="s">
        <v>18</v>
      </c>
      <c r="L87" s="46" t="str">
        <f>IF(K8="","",K8)</f>
        <v>Šluknov</v>
      </c>
      <c r="AI87" s="24" t="s">
        <v>20</v>
      </c>
      <c r="AM87" s="196" t="str">
        <f>IF(AN8="","",AN8)</f>
        <v>24. 11. 2022</v>
      </c>
      <c r="AN87" s="196"/>
      <c r="AR87" s="27"/>
    </row>
    <row r="88" spans="2:44" s="1" customFormat="1" ht="6.9" customHeight="1">
      <c r="B88" s="27"/>
      <c r="AR88" s="27"/>
    </row>
    <row r="89" spans="2:56" s="1" customFormat="1" ht="15.15" customHeight="1">
      <c r="B89" s="27"/>
      <c r="C89" s="24" t="s">
        <v>22</v>
      </c>
      <c r="L89" s="3" t="str">
        <f>IF(E11="","",E11)</f>
        <v>Město Šluknov</v>
      </c>
      <c r="AI89" s="24" t="s">
        <v>28</v>
      </c>
      <c r="AM89" s="197" t="str">
        <f>IF(E17="","",E17)</f>
        <v xml:space="preserve"> </v>
      </c>
      <c r="AN89" s="198"/>
      <c r="AO89" s="198"/>
      <c r="AP89" s="198"/>
      <c r="AR89" s="27"/>
      <c r="AS89" s="199" t="s">
        <v>52</v>
      </c>
      <c r="AT89" s="200"/>
      <c r="AU89" s="48"/>
      <c r="AV89" s="48"/>
      <c r="AW89" s="48"/>
      <c r="AX89" s="48"/>
      <c r="AY89" s="48"/>
      <c r="AZ89" s="48"/>
      <c r="BA89" s="48"/>
      <c r="BB89" s="48"/>
      <c r="BC89" s="48"/>
      <c r="BD89" s="49"/>
    </row>
    <row r="90" spans="2:56" s="1" customFormat="1" ht="15.15" customHeight="1">
      <c r="B90" s="27"/>
      <c r="C90" s="24" t="s">
        <v>26</v>
      </c>
      <c r="L90" s="3" t="str">
        <f>IF(E14="","",E14)</f>
        <v xml:space="preserve"> </v>
      </c>
      <c r="AI90" s="24" t="s">
        <v>30</v>
      </c>
      <c r="AM90" s="197" t="str">
        <f>IF(E20="","",E20)</f>
        <v xml:space="preserve"> </v>
      </c>
      <c r="AN90" s="198"/>
      <c r="AO90" s="198"/>
      <c r="AP90" s="198"/>
      <c r="AR90" s="27"/>
      <c r="AS90" s="201"/>
      <c r="AT90" s="202"/>
      <c r="BD90" s="50"/>
    </row>
    <row r="91" spans="2:56" s="1" customFormat="1" ht="10.8" customHeight="1">
      <c r="B91" s="27"/>
      <c r="AR91" s="27"/>
      <c r="AS91" s="201"/>
      <c r="AT91" s="202"/>
      <c r="BD91" s="50"/>
    </row>
    <row r="92" spans="2:56" s="1" customFormat="1" ht="29.25" customHeight="1">
      <c r="B92" s="27"/>
      <c r="C92" s="220" t="s">
        <v>53</v>
      </c>
      <c r="D92" s="191"/>
      <c r="E92" s="191"/>
      <c r="F92" s="191"/>
      <c r="G92" s="191"/>
      <c r="H92" s="51"/>
      <c r="I92" s="190" t="s">
        <v>54</v>
      </c>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5" t="s">
        <v>55</v>
      </c>
      <c r="AH92" s="191"/>
      <c r="AI92" s="191"/>
      <c r="AJ92" s="191"/>
      <c r="AK92" s="191"/>
      <c r="AL92" s="191"/>
      <c r="AM92" s="191"/>
      <c r="AN92" s="190" t="s">
        <v>56</v>
      </c>
      <c r="AO92" s="191"/>
      <c r="AP92" s="192"/>
      <c r="AQ92" s="52" t="s">
        <v>57</v>
      </c>
      <c r="AR92" s="27"/>
      <c r="AS92" s="53" t="s">
        <v>58</v>
      </c>
      <c r="AT92" s="54" t="s">
        <v>59</v>
      </c>
      <c r="AU92" s="54" t="s">
        <v>60</v>
      </c>
      <c r="AV92" s="54" t="s">
        <v>61</v>
      </c>
      <c r="AW92" s="54" t="s">
        <v>62</v>
      </c>
      <c r="AX92" s="54" t="s">
        <v>63</v>
      </c>
      <c r="AY92" s="54" t="s">
        <v>64</v>
      </c>
      <c r="AZ92" s="54" t="s">
        <v>65</v>
      </c>
      <c r="BA92" s="54" t="s">
        <v>66</v>
      </c>
      <c r="BB92" s="54" t="s">
        <v>67</v>
      </c>
      <c r="BC92" s="54" t="s">
        <v>68</v>
      </c>
      <c r="BD92" s="55" t="s">
        <v>69</v>
      </c>
    </row>
    <row r="93" spans="2:56" s="1" customFormat="1" ht="10.8" customHeight="1">
      <c r="B93" s="27"/>
      <c r="AR93" s="27"/>
      <c r="AS93" s="56"/>
      <c r="AT93" s="48"/>
      <c r="AU93" s="48"/>
      <c r="AV93" s="48"/>
      <c r="AW93" s="48"/>
      <c r="AX93" s="48"/>
      <c r="AY93" s="48"/>
      <c r="AZ93" s="48"/>
      <c r="BA93" s="48"/>
      <c r="BB93" s="48"/>
      <c r="BC93" s="48"/>
      <c r="BD93" s="49"/>
    </row>
    <row r="94" spans="2:90" s="5" customFormat="1" ht="32.4" customHeight="1">
      <c r="B94" s="57"/>
      <c r="C94" s="58" t="s">
        <v>70</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185">
        <f>ROUND(AG95+AG99+AG102+AG105+AG107,2)</f>
        <v>0</v>
      </c>
      <c r="AH94" s="185"/>
      <c r="AI94" s="185"/>
      <c r="AJ94" s="185"/>
      <c r="AK94" s="185"/>
      <c r="AL94" s="185"/>
      <c r="AM94" s="185"/>
      <c r="AN94" s="186">
        <f aca="true" t="shared" si="0" ref="AN94:AN109">SUM(AG94,AT94)</f>
        <v>0</v>
      </c>
      <c r="AO94" s="186"/>
      <c r="AP94" s="186"/>
      <c r="AQ94" s="61" t="s">
        <v>1</v>
      </c>
      <c r="AR94" s="57"/>
      <c r="AS94" s="62">
        <f>ROUND(AS95+AS99+AS102+AS105+AS107,2)</f>
        <v>0</v>
      </c>
      <c r="AT94" s="63">
        <f aca="true" t="shared" si="1" ref="AT94:AT109">ROUND(SUM(AV94:AW94),2)</f>
        <v>0</v>
      </c>
      <c r="AU94" s="64">
        <f>ROUND(AU95+AU99+AU102+AU105+AU107,5)</f>
        <v>3878.05507</v>
      </c>
      <c r="AV94" s="63">
        <f>ROUND(AZ94*L29,2)</f>
        <v>0</v>
      </c>
      <c r="AW94" s="63">
        <f>ROUND(BA94*L30,2)</f>
        <v>0</v>
      </c>
      <c r="AX94" s="63">
        <f>ROUND(BB94*L29,2)</f>
        <v>0</v>
      </c>
      <c r="AY94" s="63">
        <f>ROUND(BC94*L30,2)</f>
        <v>0</v>
      </c>
      <c r="AZ94" s="63">
        <f>ROUND(AZ95+AZ99+AZ102+AZ105+AZ107,2)</f>
        <v>0</v>
      </c>
      <c r="BA94" s="63">
        <f>ROUND(BA95+BA99+BA102+BA105+BA107,2)</f>
        <v>0</v>
      </c>
      <c r="BB94" s="63">
        <f>ROUND(BB95+BB99+BB102+BB105+BB107,2)</f>
        <v>0</v>
      </c>
      <c r="BC94" s="63">
        <f>ROUND(BC95+BC99+BC102+BC105+BC107,2)</f>
        <v>0</v>
      </c>
      <c r="BD94" s="65">
        <f>ROUND(BD95+BD99+BD102+BD105+BD107,2)</f>
        <v>0</v>
      </c>
      <c r="BS94" s="66" t="s">
        <v>71</v>
      </c>
      <c r="BT94" s="66" t="s">
        <v>72</v>
      </c>
      <c r="BU94" s="67" t="s">
        <v>73</v>
      </c>
      <c r="BV94" s="66" t="s">
        <v>74</v>
      </c>
      <c r="BW94" s="66" t="s">
        <v>4</v>
      </c>
      <c r="BX94" s="66" t="s">
        <v>75</v>
      </c>
      <c r="CL94" s="66" t="s">
        <v>1</v>
      </c>
    </row>
    <row r="95" spans="2:91" s="6" customFormat="1" ht="16.5" customHeight="1">
      <c r="B95" s="68"/>
      <c r="C95" s="69"/>
      <c r="D95" s="216" t="s">
        <v>76</v>
      </c>
      <c r="E95" s="216"/>
      <c r="F95" s="216"/>
      <c r="G95" s="216"/>
      <c r="H95" s="216"/>
      <c r="I95" s="70"/>
      <c r="J95" s="216" t="s">
        <v>77</v>
      </c>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189">
        <f>ROUND(SUM(AG96:AG98),2)</f>
        <v>0</v>
      </c>
      <c r="AH95" s="188"/>
      <c r="AI95" s="188"/>
      <c r="AJ95" s="188"/>
      <c r="AK95" s="188"/>
      <c r="AL95" s="188"/>
      <c r="AM95" s="188"/>
      <c r="AN95" s="187">
        <f t="shared" si="0"/>
        <v>0</v>
      </c>
      <c r="AO95" s="188"/>
      <c r="AP95" s="188"/>
      <c r="AQ95" s="71" t="s">
        <v>78</v>
      </c>
      <c r="AR95" s="68"/>
      <c r="AS95" s="72">
        <f>ROUND(SUM(AS96:AS98),2)</f>
        <v>0</v>
      </c>
      <c r="AT95" s="73">
        <f t="shared" si="1"/>
        <v>0</v>
      </c>
      <c r="AU95" s="74">
        <f>ROUND(SUM(AU96:AU98),5)</f>
        <v>2997.8336</v>
      </c>
      <c r="AV95" s="73">
        <f>ROUND(AZ95*L29,2)</f>
        <v>0</v>
      </c>
      <c r="AW95" s="73">
        <f>ROUND(BA95*L30,2)</f>
        <v>0</v>
      </c>
      <c r="AX95" s="73">
        <f>ROUND(BB95*L29,2)</f>
        <v>0</v>
      </c>
      <c r="AY95" s="73">
        <f>ROUND(BC95*L30,2)</f>
        <v>0</v>
      </c>
      <c r="AZ95" s="73">
        <f>ROUND(SUM(AZ96:AZ98),2)</f>
        <v>0</v>
      </c>
      <c r="BA95" s="73">
        <f>ROUND(SUM(BA96:BA98),2)</f>
        <v>0</v>
      </c>
      <c r="BB95" s="73">
        <f>ROUND(SUM(BB96:BB98),2)</f>
        <v>0</v>
      </c>
      <c r="BC95" s="73">
        <f>ROUND(SUM(BC96:BC98),2)</f>
        <v>0</v>
      </c>
      <c r="BD95" s="75">
        <f>ROUND(SUM(BD96:BD98),2)</f>
        <v>0</v>
      </c>
      <c r="BS95" s="76" t="s">
        <v>71</v>
      </c>
      <c r="BT95" s="76" t="s">
        <v>79</v>
      </c>
      <c r="BU95" s="76" t="s">
        <v>73</v>
      </c>
      <c r="BV95" s="76" t="s">
        <v>74</v>
      </c>
      <c r="BW95" s="76" t="s">
        <v>80</v>
      </c>
      <c r="BX95" s="76" t="s">
        <v>4</v>
      </c>
      <c r="CL95" s="76" t="s">
        <v>1</v>
      </c>
      <c r="CM95" s="76" t="s">
        <v>81</v>
      </c>
    </row>
    <row r="96" spans="1:90" s="3" customFormat="1" ht="16.5" customHeight="1">
      <c r="A96" s="77" t="s">
        <v>82</v>
      </c>
      <c r="B96" s="43"/>
      <c r="C96" s="9"/>
      <c r="D96" s="9"/>
      <c r="E96" s="217" t="s">
        <v>83</v>
      </c>
      <c r="F96" s="217"/>
      <c r="G96" s="217"/>
      <c r="H96" s="217"/>
      <c r="I96" s="217"/>
      <c r="J96" s="9"/>
      <c r="K96" s="217" t="s">
        <v>84</v>
      </c>
      <c r="L96" s="217"/>
      <c r="M96" s="217"/>
      <c r="N96" s="217"/>
      <c r="O96" s="217"/>
      <c r="P96" s="217"/>
      <c r="Q96" s="217"/>
      <c r="R96" s="217"/>
      <c r="S96" s="217"/>
      <c r="T96" s="217"/>
      <c r="U96" s="217"/>
      <c r="V96" s="217"/>
      <c r="W96" s="217"/>
      <c r="X96" s="217"/>
      <c r="Y96" s="217"/>
      <c r="Z96" s="217"/>
      <c r="AA96" s="217"/>
      <c r="AB96" s="217"/>
      <c r="AC96" s="217"/>
      <c r="AD96" s="217"/>
      <c r="AE96" s="217"/>
      <c r="AF96" s="217"/>
      <c r="AG96" s="183">
        <f>'01a - SO 101 Přímé výdaje'!J32</f>
        <v>0</v>
      </c>
      <c r="AH96" s="184"/>
      <c r="AI96" s="184"/>
      <c r="AJ96" s="184"/>
      <c r="AK96" s="184"/>
      <c r="AL96" s="184"/>
      <c r="AM96" s="184"/>
      <c r="AN96" s="183">
        <f t="shared" si="0"/>
        <v>0</v>
      </c>
      <c r="AO96" s="184"/>
      <c r="AP96" s="184"/>
      <c r="AQ96" s="78" t="s">
        <v>85</v>
      </c>
      <c r="AR96" s="43"/>
      <c r="AS96" s="79">
        <v>0</v>
      </c>
      <c r="AT96" s="80">
        <f t="shared" si="1"/>
        <v>0</v>
      </c>
      <c r="AU96" s="81">
        <f>'01a - SO 101 Přímé výdaje'!P131</f>
        <v>2296.080603</v>
      </c>
      <c r="AV96" s="80">
        <f>'01a - SO 101 Přímé výdaje'!J35</f>
        <v>0</v>
      </c>
      <c r="AW96" s="80">
        <f>'01a - SO 101 Přímé výdaje'!J36</f>
        <v>0</v>
      </c>
      <c r="AX96" s="80">
        <f>'01a - SO 101 Přímé výdaje'!J37</f>
        <v>0</v>
      </c>
      <c r="AY96" s="80">
        <f>'01a - SO 101 Přímé výdaje'!J38</f>
        <v>0</v>
      </c>
      <c r="AZ96" s="80">
        <f>'01a - SO 101 Přímé výdaje'!F35</f>
        <v>0</v>
      </c>
      <c r="BA96" s="80">
        <f>'01a - SO 101 Přímé výdaje'!F36</f>
        <v>0</v>
      </c>
      <c r="BB96" s="80">
        <f>'01a - SO 101 Přímé výdaje'!F37</f>
        <v>0</v>
      </c>
      <c r="BC96" s="80">
        <f>'01a - SO 101 Přímé výdaje'!F38</f>
        <v>0</v>
      </c>
      <c r="BD96" s="82">
        <f>'01a - SO 101 Přímé výdaje'!F39</f>
        <v>0</v>
      </c>
      <c r="BT96" s="22" t="s">
        <v>81</v>
      </c>
      <c r="BV96" s="22" t="s">
        <v>74</v>
      </c>
      <c r="BW96" s="22" t="s">
        <v>86</v>
      </c>
      <c r="BX96" s="22" t="s">
        <v>80</v>
      </c>
      <c r="CL96" s="22" t="s">
        <v>1</v>
      </c>
    </row>
    <row r="97" spans="1:90" s="3" customFormat="1" ht="16.5" customHeight="1">
      <c r="A97" s="77" t="s">
        <v>82</v>
      </c>
      <c r="B97" s="43"/>
      <c r="C97" s="9"/>
      <c r="D97" s="9"/>
      <c r="E97" s="217" t="s">
        <v>87</v>
      </c>
      <c r="F97" s="217"/>
      <c r="G97" s="217"/>
      <c r="H97" s="217"/>
      <c r="I97" s="217"/>
      <c r="J97" s="9"/>
      <c r="K97" s="217" t="s">
        <v>88</v>
      </c>
      <c r="L97" s="217"/>
      <c r="M97" s="217"/>
      <c r="N97" s="217"/>
      <c r="O97" s="217"/>
      <c r="P97" s="217"/>
      <c r="Q97" s="217"/>
      <c r="R97" s="217"/>
      <c r="S97" s="217"/>
      <c r="T97" s="217"/>
      <c r="U97" s="217"/>
      <c r="V97" s="217"/>
      <c r="W97" s="217"/>
      <c r="X97" s="217"/>
      <c r="Y97" s="217"/>
      <c r="Z97" s="217"/>
      <c r="AA97" s="217"/>
      <c r="AB97" s="217"/>
      <c r="AC97" s="217"/>
      <c r="AD97" s="217"/>
      <c r="AE97" s="217"/>
      <c r="AF97" s="217"/>
      <c r="AG97" s="183">
        <f>'01b - SO 101 Přímé doprov...'!J32</f>
        <v>0</v>
      </c>
      <c r="AH97" s="184"/>
      <c r="AI97" s="184"/>
      <c r="AJ97" s="184"/>
      <c r="AK97" s="184"/>
      <c r="AL97" s="184"/>
      <c r="AM97" s="184"/>
      <c r="AN97" s="183">
        <f t="shared" si="0"/>
        <v>0</v>
      </c>
      <c r="AO97" s="184"/>
      <c r="AP97" s="184"/>
      <c r="AQ97" s="78" t="s">
        <v>85</v>
      </c>
      <c r="AR97" s="43"/>
      <c r="AS97" s="79">
        <v>0</v>
      </c>
      <c r="AT97" s="80">
        <f t="shared" si="1"/>
        <v>0</v>
      </c>
      <c r="AU97" s="81">
        <f>'01b - SO 101 Přímé doprov...'!P125</f>
        <v>701.7530000000002</v>
      </c>
      <c r="AV97" s="80">
        <f>'01b - SO 101 Přímé doprov...'!J35</f>
        <v>0</v>
      </c>
      <c r="AW97" s="80">
        <f>'01b - SO 101 Přímé doprov...'!J36</f>
        <v>0</v>
      </c>
      <c r="AX97" s="80">
        <f>'01b - SO 101 Přímé doprov...'!J37</f>
        <v>0</v>
      </c>
      <c r="AY97" s="80">
        <f>'01b - SO 101 Přímé doprov...'!J38</f>
        <v>0</v>
      </c>
      <c r="AZ97" s="80">
        <f>'01b - SO 101 Přímé doprov...'!F35</f>
        <v>0</v>
      </c>
      <c r="BA97" s="80">
        <f>'01b - SO 101 Přímé doprov...'!F36</f>
        <v>0</v>
      </c>
      <c r="BB97" s="80">
        <f>'01b - SO 101 Přímé doprov...'!F37</f>
        <v>0</v>
      </c>
      <c r="BC97" s="80">
        <f>'01b - SO 101 Přímé doprov...'!F38</f>
        <v>0</v>
      </c>
      <c r="BD97" s="82">
        <f>'01b - SO 101 Přímé doprov...'!F39</f>
        <v>0</v>
      </c>
      <c r="BT97" s="22" t="s">
        <v>81</v>
      </c>
      <c r="BV97" s="22" t="s">
        <v>74</v>
      </c>
      <c r="BW97" s="22" t="s">
        <v>89</v>
      </c>
      <c r="BX97" s="22" t="s">
        <v>80</v>
      </c>
      <c r="CL97" s="22" t="s">
        <v>1</v>
      </c>
    </row>
    <row r="98" spans="1:90" s="3" customFormat="1" ht="16.5" customHeight="1">
      <c r="A98" s="77" t="s">
        <v>82</v>
      </c>
      <c r="B98" s="43"/>
      <c r="C98" s="9"/>
      <c r="D98" s="9"/>
      <c r="E98" s="217" t="s">
        <v>90</v>
      </c>
      <c r="F98" s="217"/>
      <c r="G98" s="217"/>
      <c r="H98" s="217"/>
      <c r="I98" s="217"/>
      <c r="J98" s="9"/>
      <c r="K98" s="217" t="s">
        <v>91</v>
      </c>
      <c r="L98" s="217"/>
      <c r="M98" s="217"/>
      <c r="N98" s="217"/>
      <c r="O98" s="217"/>
      <c r="P98" s="217"/>
      <c r="Q98" s="217"/>
      <c r="R98" s="217"/>
      <c r="S98" s="217"/>
      <c r="T98" s="217"/>
      <c r="U98" s="217"/>
      <c r="V98" s="217"/>
      <c r="W98" s="217"/>
      <c r="X98" s="217"/>
      <c r="Y98" s="217"/>
      <c r="Z98" s="217"/>
      <c r="AA98" s="217"/>
      <c r="AB98" s="217"/>
      <c r="AC98" s="217"/>
      <c r="AD98" s="217"/>
      <c r="AE98" s="217"/>
      <c r="AF98" s="217"/>
      <c r="AG98" s="183">
        <f>'01c - SO 101 Nepřímé náklady'!J32</f>
        <v>0</v>
      </c>
      <c r="AH98" s="184"/>
      <c r="AI98" s="184"/>
      <c r="AJ98" s="184"/>
      <c r="AK98" s="184"/>
      <c r="AL98" s="184"/>
      <c r="AM98" s="184"/>
      <c r="AN98" s="183">
        <f t="shared" si="0"/>
        <v>0</v>
      </c>
      <c r="AO98" s="184"/>
      <c r="AP98" s="184"/>
      <c r="AQ98" s="78" t="s">
        <v>85</v>
      </c>
      <c r="AR98" s="43"/>
      <c r="AS98" s="79">
        <v>0</v>
      </c>
      <c r="AT98" s="80">
        <f t="shared" si="1"/>
        <v>0</v>
      </c>
      <c r="AU98" s="81">
        <f>'01c - SO 101 Nepřímé náklady'!P122</f>
        <v>0</v>
      </c>
      <c r="AV98" s="80">
        <f>'01c - SO 101 Nepřímé náklady'!J35</f>
        <v>0</v>
      </c>
      <c r="AW98" s="80">
        <f>'01c - SO 101 Nepřímé náklady'!J36</f>
        <v>0</v>
      </c>
      <c r="AX98" s="80">
        <f>'01c - SO 101 Nepřímé náklady'!J37</f>
        <v>0</v>
      </c>
      <c r="AY98" s="80">
        <f>'01c - SO 101 Nepřímé náklady'!J38</f>
        <v>0</v>
      </c>
      <c r="AZ98" s="80">
        <f>'01c - SO 101 Nepřímé náklady'!F35</f>
        <v>0</v>
      </c>
      <c r="BA98" s="80">
        <f>'01c - SO 101 Nepřímé náklady'!F36</f>
        <v>0</v>
      </c>
      <c r="BB98" s="80">
        <f>'01c - SO 101 Nepřímé náklady'!F37</f>
        <v>0</v>
      </c>
      <c r="BC98" s="80">
        <f>'01c - SO 101 Nepřímé náklady'!F38</f>
        <v>0</v>
      </c>
      <c r="BD98" s="82">
        <f>'01c - SO 101 Nepřímé náklady'!F39</f>
        <v>0</v>
      </c>
      <c r="BT98" s="22" t="s">
        <v>81</v>
      </c>
      <c r="BV98" s="22" t="s">
        <v>74</v>
      </c>
      <c r="BW98" s="22" t="s">
        <v>92</v>
      </c>
      <c r="BX98" s="22" t="s">
        <v>80</v>
      </c>
      <c r="CL98" s="22" t="s">
        <v>1</v>
      </c>
    </row>
    <row r="99" spans="2:91" s="6" customFormat="1" ht="16.5" customHeight="1">
      <c r="B99" s="68"/>
      <c r="C99" s="69"/>
      <c r="D99" s="216" t="s">
        <v>93</v>
      </c>
      <c r="E99" s="216"/>
      <c r="F99" s="216"/>
      <c r="G99" s="216"/>
      <c r="H99" s="216"/>
      <c r="I99" s="70"/>
      <c r="J99" s="216" t="s">
        <v>94</v>
      </c>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189">
        <f>ROUND(SUM(AG100:AG101),2)</f>
        <v>0</v>
      </c>
      <c r="AH99" s="188"/>
      <c r="AI99" s="188"/>
      <c r="AJ99" s="188"/>
      <c r="AK99" s="188"/>
      <c r="AL99" s="188"/>
      <c r="AM99" s="188"/>
      <c r="AN99" s="187">
        <f t="shared" si="0"/>
        <v>0</v>
      </c>
      <c r="AO99" s="188"/>
      <c r="AP99" s="188"/>
      <c r="AQ99" s="71" t="s">
        <v>78</v>
      </c>
      <c r="AR99" s="68"/>
      <c r="AS99" s="72">
        <f>ROUND(SUM(AS100:AS101),2)</f>
        <v>0</v>
      </c>
      <c r="AT99" s="73">
        <f t="shared" si="1"/>
        <v>0</v>
      </c>
      <c r="AU99" s="74">
        <f>ROUND(SUM(AU100:AU101),5)</f>
        <v>79.17369</v>
      </c>
      <c r="AV99" s="73">
        <f>ROUND(AZ99*L29,2)</f>
        <v>0</v>
      </c>
      <c r="AW99" s="73">
        <f>ROUND(BA99*L30,2)</f>
        <v>0</v>
      </c>
      <c r="AX99" s="73">
        <f>ROUND(BB99*L29,2)</f>
        <v>0</v>
      </c>
      <c r="AY99" s="73">
        <f>ROUND(BC99*L30,2)</f>
        <v>0</v>
      </c>
      <c r="AZ99" s="73">
        <f>ROUND(SUM(AZ100:AZ101),2)</f>
        <v>0</v>
      </c>
      <c r="BA99" s="73">
        <f>ROUND(SUM(BA100:BA101),2)</f>
        <v>0</v>
      </c>
      <c r="BB99" s="73">
        <f>ROUND(SUM(BB100:BB101),2)</f>
        <v>0</v>
      </c>
      <c r="BC99" s="73">
        <f>ROUND(SUM(BC100:BC101),2)</f>
        <v>0</v>
      </c>
      <c r="BD99" s="75">
        <f>ROUND(SUM(BD100:BD101),2)</f>
        <v>0</v>
      </c>
      <c r="BS99" s="76" t="s">
        <v>71</v>
      </c>
      <c r="BT99" s="76" t="s">
        <v>79</v>
      </c>
      <c r="BU99" s="76" t="s">
        <v>73</v>
      </c>
      <c r="BV99" s="76" t="s">
        <v>74</v>
      </c>
      <c r="BW99" s="76" t="s">
        <v>95</v>
      </c>
      <c r="BX99" s="76" t="s">
        <v>4</v>
      </c>
      <c r="CL99" s="76" t="s">
        <v>1</v>
      </c>
      <c r="CM99" s="76" t="s">
        <v>81</v>
      </c>
    </row>
    <row r="100" spans="1:90" s="3" customFormat="1" ht="16.5" customHeight="1">
      <c r="A100" s="77" t="s">
        <v>82</v>
      </c>
      <c r="B100" s="43"/>
      <c r="C100" s="9"/>
      <c r="D100" s="9"/>
      <c r="E100" s="217" t="s">
        <v>96</v>
      </c>
      <c r="F100" s="217"/>
      <c r="G100" s="217"/>
      <c r="H100" s="217"/>
      <c r="I100" s="217"/>
      <c r="J100" s="9"/>
      <c r="K100" s="217" t="s">
        <v>97</v>
      </c>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183">
        <f>'02a - SO 201 Přímé výdaje'!J32</f>
        <v>0</v>
      </c>
      <c r="AH100" s="184"/>
      <c r="AI100" s="184"/>
      <c r="AJ100" s="184"/>
      <c r="AK100" s="184"/>
      <c r="AL100" s="184"/>
      <c r="AM100" s="184"/>
      <c r="AN100" s="183">
        <f t="shared" si="0"/>
        <v>0</v>
      </c>
      <c r="AO100" s="184"/>
      <c r="AP100" s="184"/>
      <c r="AQ100" s="78" t="s">
        <v>85</v>
      </c>
      <c r="AR100" s="43"/>
      <c r="AS100" s="79">
        <v>0</v>
      </c>
      <c r="AT100" s="80">
        <f t="shared" si="1"/>
        <v>0</v>
      </c>
      <c r="AU100" s="81">
        <f>'02a - SO 201 Přímé výdaje'!P130</f>
        <v>79.173687</v>
      </c>
      <c r="AV100" s="80">
        <f>'02a - SO 201 Přímé výdaje'!J35</f>
        <v>0</v>
      </c>
      <c r="AW100" s="80">
        <f>'02a - SO 201 Přímé výdaje'!J36</f>
        <v>0</v>
      </c>
      <c r="AX100" s="80">
        <f>'02a - SO 201 Přímé výdaje'!J37</f>
        <v>0</v>
      </c>
      <c r="AY100" s="80">
        <f>'02a - SO 201 Přímé výdaje'!J38</f>
        <v>0</v>
      </c>
      <c r="AZ100" s="80">
        <f>'02a - SO 201 Přímé výdaje'!F35</f>
        <v>0</v>
      </c>
      <c r="BA100" s="80">
        <f>'02a - SO 201 Přímé výdaje'!F36</f>
        <v>0</v>
      </c>
      <c r="BB100" s="80">
        <f>'02a - SO 201 Přímé výdaje'!F37</f>
        <v>0</v>
      </c>
      <c r="BC100" s="80">
        <f>'02a - SO 201 Přímé výdaje'!F38</f>
        <v>0</v>
      </c>
      <c r="BD100" s="82">
        <f>'02a - SO 201 Přímé výdaje'!F39</f>
        <v>0</v>
      </c>
      <c r="BT100" s="22" t="s">
        <v>81</v>
      </c>
      <c r="BV100" s="22" t="s">
        <v>74</v>
      </c>
      <c r="BW100" s="22" t="s">
        <v>98</v>
      </c>
      <c r="BX100" s="22" t="s">
        <v>95</v>
      </c>
      <c r="CL100" s="22" t="s">
        <v>1</v>
      </c>
    </row>
    <row r="101" spans="1:90" s="3" customFormat="1" ht="16.5" customHeight="1">
      <c r="A101" s="77" t="s">
        <v>82</v>
      </c>
      <c r="B101" s="43"/>
      <c r="C101" s="9"/>
      <c r="D101" s="9"/>
      <c r="E101" s="217" t="s">
        <v>99</v>
      </c>
      <c r="F101" s="217"/>
      <c r="G101" s="217"/>
      <c r="H101" s="217"/>
      <c r="I101" s="217"/>
      <c r="J101" s="9"/>
      <c r="K101" s="217" t="s">
        <v>100</v>
      </c>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183">
        <f>'02b - SO 201 Nepřímé náklady'!J32</f>
        <v>0</v>
      </c>
      <c r="AH101" s="184"/>
      <c r="AI101" s="184"/>
      <c r="AJ101" s="184"/>
      <c r="AK101" s="184"/>
      <c r="AL101" s="184"/>
      <c r="AM101" s="184"/>
      <c r="AN101" s="183">
        <f t="shared" si="0"/>
        <v>0</v>
      </c>
      <c r="AO101" s="184"/>
      <c r="AP101" s="184"/>
      <c r="AQ101" s="78" t="s">
        <v>85</v>
      </c>
      <c r="AR101" s="43"/>
      <c r="AS101" s="79">
        <v>0</v>
      </c>
      <c r="AT101" s="80">
        <f t="shared" si="1"/>
        <v>0</v>
      </c>
      <c r="AU101" s="81">
        <f>'02b - SO 201 Nepřímé náklady'!P123</f>
        <v>0</v>
      </c>
      <c r="AV101" s="80">
        <f>'02b - SO 201 Nepřímé náklady'!J35</f>
        <v>0</v>
      </c>
      <c r="AW101" s="80">
        <f>'02b - SO 201 Nepřímé náklady'!J36</f>
        <v>0</v>
      </c>
      <c r="AX101" s="80">
        <f>'02b - SO 201 Nepřímé náklady'!J37</f>
        <v>0</v>
      </c>
      <c r="AY101" s="80">
        <f>'02b - SO 201 Nepřímé náklady'!J38</f>
        <v>0</v>
      </c>
      <c r="AZ101" s="80">
        <f>'02b - SO 201 Nepřímé náklady'!F35</f>
        <v>0</v>
      </c>
      <c r="BA101" s="80">
        <f>'02b - SO 201 Nepřímé náklady'!F36</f>
        <v>0</v>
      </c>
      <c r="BB101" s="80">
        <f>'02b - SO 201 Nepřímé náklady'!F37</f>
        <v>0</v>
      </c>
      <c r="BC101" s="80">
        <f>'02b - SO 201 Nepřímé náklady'!F38</f>
        <v>0</v>
      </c>
      <c r="BD101" s="82">
        <f>'02b - SO 201 Nepřímé náklady'!F39</f>
        <v>0</v>
      </c>
      <c r="BT101" s="22" t="s">
        <v>81</v>
      </c>
      <c r="BV101" s="22" t="s">
        <v>74</v>
      </c>
      <c r="BW101" s="22" t="s">
        <v>101</v>
      </c>
      <c r="BX101" s="22" t="s">
        <v>95</v>
      </c>
      <c r="CL101" s="22" t="s">
        <v>1</v>
      </c>
    </row>
    <row r="102" spans="2:91" s="6" customFormat="1" ht="16.5" customHeight="1">
      <c r="B102" s="68"/>
      <c r="C102" s="69"/>
      <c r="D102" s="216" t="s">
        <v>102</v>
      </c>
      <c r="E102" s="216"/>
      <c r="F102" s="216"/>
      <c r="G102" s="216"/>
      <c r="H102" s="216"/>
      <c r="I102" s="70"/>
      <c r="J102" s="216" t="s">
        <v>103</v>
      </c>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189">
        <f>ROUND(SUM(AG103:AG104),2)</f>
        <v>0</v>
      </c>
      <c r="AH102" s="188"/>
      <c r="AI102" s="188"/>
      <c r="AJ102" s="188"/>
      <c r="AK102" s="188"/>
      <c r="AL102" s="188"/>
      <c r="AM102" s="188"/>
      <c r="AN102" s="187">
        <f t="shared" si="0"/>
        <v>0</v>
      </c>
      <c r="AO102" s="188"/>
      <c r="AP102" s="188"/>
      <c r="AQ102" s="71" t="s">
        <v>78</v>
      </c>
      <c r="AR102" s="68"/>
      <c r="AS102" s="72">
        <f>ROUND(SUM(AS103:AS104),2)</f>
        <v>0</v>
      </c>
      <c r="AT102" s="73">
        <f t="shared" si="1"/>
        <v>0</v>
      </c>
      <c r="AU102" s="74">
        <f>ROUND(SUM(AU103:AU104),5)</f>
        <v>797.75178</v>
      </c>
      <c r="AV102" s="73">
        <f>ROUND(AZ102*L29,2)</f>
        <v>0</v>
      </c>
      <c r="AW102" s="73">
        <f>ROUND(BA102*L30,2)</f>
        <v>0</v>
      </c>
      <c r="AX102" s="73">
        <f>ROUND(BB102*L29,2)</f>
        <v>0</v>
      </c>
      <c r="AY102" s="73">
        <f>ROUND(BC102*L30,2)</f>
        <v>0</v>
      </c>
      <c r="AZ102" s="73">
        <f>ROUND(SUM(AZ103:AZ104),2)</f>
        <v>0</v>
      </c>
      <c r="BA102" s="73">
        <f>ROUND(SUM(BA103:BA104),2)</f>
        <v>0</v>
      </c>
      <c r="BB102" s="73">
        <f>ROUND(SUM(BB103:BB104),2)</f>
        <v>0</v>
      </c>
      <c r="BC102" s="73">
        <f>ROUND(SUM(BC103:BC104),2)</f>
        <v>0</v>
      </c>
      <c r="BD102" s="75">
        <f>ROUND(SUM(BD103:BD104),2)</f>
        <v>0</v>
      </c>
      <c r="BS102" s="76" t="s">
        <v>71</v>
      </c>
      <c r="BT102" s="76" t="s">
        <v>79</v>
      </c>
      <c r="BU102" s="76" t="s">
        <v>73</v>
      </c>
      <c r="BV102" s="76" t="s">
        <v>74</v>
      </c>
      <c r="BW102" s="76" t="s">
        <v>104</v>
      </c>
      <c r="BX102" s="76" t="s">
        <v>4</v>
      </c>
      <c r="CL102" s="76" t="s">
        <v>1</v>
      </c>
      <c r="CM102" s="76" t="s">
        <v>81</v>
      </c>
    </row>
    <row r="103" spans="1:90" s="3" customFormat="1" ht="16.5" customHeight="1">
      <c r="A103" s="77" t="s">
        <v>82</v>
      </c>
      <c r="B103" s="43"/>
      <c r="C103" s="9"/>
      <c r="D103" s="9"/>
      <c r="E103" s="217" t="s">
        <v>105</v>
      </c>
      <c r="F103" s="217"/>
      <c r="G103" s="217"/>
      <c r="H103" s="217"/>
      <c r="I103" s="217"/>
      <c r="J103" s="9"/>
      <c r="K103" s="217" t="s">
        <v>106</v>
      </c>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183">
        <f>'03a - SO 301 Přímé výdaje'!J32</f>
        <v>0</v>
      </c>
      <c r="AH103" s="184"/>
      <c r="AI103" s="184"/>
      <c r="AJ103" s="184"/>
      <c r="AK103" s="184"/>
      <c r="AL103" s="184"/>
      <c r="AM103" s="184"/>
      <c r="AN103" s="183">
        <f t="shared" si="0"/>
        <v>0</v>
      </c>
      <c r="AO103" s="184"/>
      <c r="AP103" s="184"/>
      <c r="AQ103" s="78" t="s">
        <v>85</v>
      </c>
      <c r="AR103" s="43"/>
      <c r="AS103" s="79">
        <v>0</v>
      </c>
      <c r="AT103" s="80">
        <f t="shared" si="1"/>
        <v>0</v>
      </c>
      <c r="AU103" s="81">
        <f>'03a - SO 301 Přímé výdaje'!P129</f>
        <v>797.7517759999998</v>
      </c>
      <c r="AV103" s="80">
        <f>'03a - SO 301 Přímé výdaje'!J35</f>
        <v>0</v>
      </c>
      <c r="AW103" s="80">
        <f>'03a - SO 301 Přímé výdaje'!J36</f>
        <v>0</v>
      </c>
      <c r="AX103" s="80">
        <f>'03a - SO 301 Přímé výdaje'!J37</f>
        <v>0</v>
      </c>
      <c r="AY103" s="80">
        <f>'03a - SO 301 Přímé výdaje'!J38</f>
        <v>0</v>
      </c>
      <c r="AZ103" s="80">
        <f>'03a - SO 301 Přímé výdaje'!F35</f>
        <v>0</v>
      </c>
      <c r="BA103" s="80">
        <f>'03a - SO 301 Přímé výdaje'!F36</f>
        <v>0</v>
      </c>
      <c r="BB103" s="80">
        <f>'03a - SO 301 Přímé výdaje'!F37</f>
        <v>0</v>
      </c>
      <c r="BC103" s="80">
        <f>'03a - SO 301 Přímé výdaje'!F38</f>
        <v>0</v>
      </c>
      <c r="BD103" s="82">
        <f>'03a - SO 301 Přímé výdaje'!F39</f>
        <v>0</v>
      </c>
      <c r="BT103" s="22" t="s">
        <v>81</v>
      </c>
      <c r="BV103" s="22" t="s">
        <v>74</v>
      </c>
      <c r="BW103" s="22" t="s">
        <v>107</v>
      </c>
      <c r="BX103" s="22" t="s">
        <v>104</v>
      </c>
      <c r="CL103" s="22" t="s">
        <v>1</v>
      </c>
    </row>
    <row r="104" spans="1:90" s="3" customFormat="1" ht="16.5" customHeight="1">
      <c r="A104" s="77" t="s">
        <v>82</v>
      </c>
      <c r="B104" s="43"/>
      <c r="C104" s="9"/>
      <c r="D104" s="9"/>
      <c r="E104" s="217" t="s">
        <v>108</v>
      </c>
      <c r="F104" s="217"/>
      <c r="G104" s="217"/>
      <c r="H104" s="217"/>
      <c r="I104" s="217"/>
      <c r="J104" s="9"/>
      <c r="K104" s="217" t="s">
        <v>109</v>
      </c>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183">
        <f>'03b - SO 301 Nepřímé náklady'!J32</f>
        <v>0</v>
      </c>
      <c r="AH104" s="184"/>
      <c r="AI104" s="184"/>
      <c r="AJ104" s="184"/>
      <c r="AK104" s="184"/>
      <c r="AL104" s="184"/>
      <c r="AM104" s="184"/>
      <c r="AN104" s="183">
        <f t="shared" si="0"/>
        <v>0</v>
      </c>
      <c r="AO104" s="184"/>
      <c r="AP104" s="184"/>
      <c r="AQ104" s="78" t="s">
        <v>85</v>
      </c>
      <c r="AR104" s="43"/>
      <c r="AS104" s="79">
        <v>0</v>
      </c>
      <c r="AT104" s="80">
        <f t="shared" si="1"/>
        <v>0</v>
      </c>
      <c r="AU104" s="81">
        <f>'03b - SO 301 Nepřímé náklady'!P123</f>
        <v>0</v>
      </c>
      <c r="AV104" s="80">
        <f>'03b - SO 301 Nepřímé náklady'!J35</f>
        <v>0</v>
      </c>
      <c r="AW104" s="80">
        <f>'03b - SO 301 Nepřímé náklady'!J36</f>
        <v>0</v>
      </c>
      <c r="AX104" s="80">
        <f>'03b - SO 301 Nepřímé náklady'!J37</f>
        <v>0</v>
      </c>
      <c r="AY104" s="80">
        <f>'03b - SO 301 Nepřímé náklady'!J38</f>
        <v>0</v>
      </c>
      <c r="AZ104" s="80">
        <f>'03b - SO 301 Nepřímé náklady'!F35</f>
        <v>0</v>
      </c>
      <c r="BA104" s="80">
        <f>'03b - SO 301 Nepřímé náklady'!F36</f>
        <v>0</v>
      </c>
      <c r="BB104" s="80">
        <f>'03b - SO 301 Nepřímé náklady'!F37</f>
        <v>0</v>
      </c>
      <c r="BC104" s="80">
        <f>'03b - SO 301 Nepřímé náklady'!F38</f>
        <v>0</v>
      </c>
      <c r="BD104" s="82">
        <f>'03b - SO 301 Nepřímé náklady'!F39</f>
        <v>0</v>
      </c>
      <c r="BT104" s="22" t="s">
        <v>81</v>
      </c>
      <c r="BV104" s="22" t="s">
        <v>74</v>
      </c>
      <c r="BW104" s="22" t="s">
        <v>110</v>
      </c>
      <c r="BX104" s="22" t="s">
        <v>104</v>
      </c>
      <c r="CL104" s="22" t="s">
        <v>1</v>
      </c>
    </row>
    <row r="105" spans="2:91" s="6" customFormat="1" ht="16.5" customHeight="1">
      <c r="B105" s="68"/>
      <c r="C105" s="69"/>
      <c r="D105" s="216" t="s">
        <v>111</v>
      </c>
      <c r="E105" s="216"/>
      <c r="F105" s="216"/>
      <c r="G105" s="216"/>
      <c r="H105" s="216"/>
      <c r="I105" s="70"/>
      <c r="J105" s="216" t="s">
        <v>112</v>
      </c>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189">
        <f>ROUND(AG106,2)</f>
        <v>0</v>
      </c>
      <c r="AH105" s="188"/>
      <c r="AI105" s="188"/>
      <c r="AJ105" s="188"/>
      <c r="AK105" s="188"/>
      <c r="AL105" s="188"/>
      <c r="AM105" s="188"/>
      <c r="AN105" s="187">
        <f t="shared" si="0"/>
        <v>0</v>
      </c>
      <c r="AO105" s="188"/>
      <c r="AP105" s="188"/>
      <c r="AQ105" s="71" t="s">
        <v>78</v>
      </c>
      <c r="AR105" s="68"/>
      <c r="AS105" s="72">
        <f>ROUND(AS106,2)</f>
        <v>0</v>
      </c>
      <c r="AT105" s="73">
        <f t="shared" si="1"/>
        <v>0</v>
      </c>
      <c r="AU105" s="74">
        <f>ROUND(AU106,5)</f>
        <v>3.296</v>
      </c>
      <c r="AV105" s="73">
        <f>ROUND(AZ105*L29,2)</f>
        <v>0</v>
      </c>
      <c r="AW105" s="73">
        <f>ROUND(BA105*L30,2)</f>
        <v>0</v>
      </c>
      <c r="AX105" s="73">
        <f>ROUND(BB105*L29,2)</f>
        <v>0</v>
      </c>
      <c r="AY105" s="73">
        <f>ROUND(BC105*L30,2)</f>
        <v>0</v>
      </c>
      <c r="AZ105" s="73">
        <f>ROUND(AZ106,2)</f>
        <v>0</v>
      </c>
      <c r="BA105" s="73">
        <f>ROUND(BA106,2)</f>
        <v>0</v>
      </c>
      <c r="BB105" s="73">
        <f>ROUND(BB106,2)</f>
        <v>0</v>
      </c>
      <c r="BC105" s="73">
        <f>ROUND(BC106,2)</f>
        <v>0</v>
      </c>
      <c r="BD105" s="75">
        <f>ROUND(BD106,2)</f>
        <v>0</v>
      </c>
      <c r="BS105" s="76" t="s">
        <v>71</v>
      </c>
      <c r="BT105" s="76" t="s">
        <v>79</v>
      </c>
      <c r="BU105" s="76" t="s">
        <v>73</v>
      </c>
      <c r="BV105" s="76" t="s">
        <v>74</v>
      </c>
      <c r="BW105" s="76" t="s">
        <v>113</v>
      </c>
      <c r="BX105" s="76" t="s">
        <v>4</v>
      </c>
      <c r="CL105" s="76" t="s">
        <v>1</v>
      </c>
      <c r="CM105" s="76" t="s">
        <v>81</v>
      </c>
    </row>
    <row r="106" spans="1:90" s="3" customFormat="1" ht="16.5" customHeight="1">
      <c r="A106" s="77" t="s">
        <v>82</v>
      </c>
      <c r="B106" s="43"/>
      <c r="C106" s="9"/>
      <c r="D106" s="9"/>
      <c r="E106" s="217" t="s">
        <v>114</v>
      </c>
      <c r="F106" s="217"/>
      <c r="G106" s="217"/>
      <c r="H106" s="217"/>
      <c r="I106" s="217"/>
      <c r="J106" s="9"/>
      <c r="K106" s="217" t="s">
        <v>115</v>
      </c>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183">
        <f>'04a - SO 04 Přímé doprovo...'!J32</f>
        <v>0</v>
      </c>
      <c r="AH106" s="184"/>
      <c r="AI106" s="184"/>
      <c r="AJ106" s="184"/>
      <c r="AK106" s="184"/>
      <c r="AL106" s="184"/>
      <c r="AM106" s="184"/>
      <c r="AN106" s="183">
        <f t="shared" si="0"/>
        <v>0</v>
      </c>
      <c r="AO106" s="184"/>
      <c r="AP106" s="184"/>
      <c r="AQ106" s="78" t="s">
        <v>85</v>
      </c>
      <c r="AR106" s="43"/>
      <c r="AS106" s="79">
        <v>0</v>
      </c>
      <c r="AT106" s="80">
        <f t="shared" si="1"/>
        <v>0</v>
      </c>
      <c r="AU106" s="81">
        <f>'04a - SO 04 Přímé doprovo...'!P124</f>
        <v>3.2960000000000003</v>
      </c>
      <c r="AV106" s="80">
        <f>'04a - SO 04 Přímé doprovo...'!J35</f>
        <v>0</v>
      </c>
      <c r="AW106" s="80">
        <f>'04a - SO 04 Přímé doprovo...'!J36</f>
        <v>0</v>
      </c>
      <c r="AX106" s="80">
        <f>'04a - SO 04 Přímé doprovo...'!J37</f>
        <v>0</v>
      </c>
      <c r="AY106" s="80">
        <f>'04a - SO 04 Přímé doprovo...'!J38</f>
        <v>0</v>
      </c>
      <c r="AZ106" s="80">
        <f>'04a - SO 04 Přímé doprovo...'!F35</f>
        <v>0</v>
      </c>
      <c r="BA106" s="80">
        <f>'04a - SO 04 Přímé doprovo...'!F36</f>
        <v>0</v>
      </c>
      <c r="BB106" s="80">
        <f>'04a - SO 04 Přímé doprovo...'!F37</f>
        <v>0</v>
      </c>
      <c r="BC106" s="80">
        <f>'04a - SO 04 Přímé doprovo...'!F38</f>
        <v>0</v>
      </c>
      <c r="BD106" s="82">
        <f>'04a - SO 04 Přímé doprovo...'!F39</f>
        <v>0</v>
      </c>
      <c r="BT106" s="22" t="s">
        <v>81</v>
      </c>
      <c r="BV106" s="22" t="s">
        <v>74</v>
      </c>
      <c r="BW106" s="22" t="s">
        <v>116</v>
      </c>
      <c r="BX106" s="22" t="s">
        <v>113</v>
      </c>
      <c r="CL106" s="22" t="s">
        <v>1</v>
      </c>
    </row>
    <row r="107" spans="2:91" s="6" customFormat="1" ht="16.5" customHeight="1">
      <c r="B107" s="68"/>
      <c r="C107" s="69"/>
      <c r="D107" s="216" t="s">
        <v>117</v>
      </c>
      <c r="E107" s="216"/>
      <c r="F107" s="216"/>
      <c r="G107" s="216"/>
      <c r="H107" s="216"/>
      <c r="I107" s="70"/>
      <c r="J107" s="216" t="s">
        <v>118</v>
      </c>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189">
        <f>ROUND(SUM(AG108:AG109),2)</f>
        <v>0</v>
      </c>
      <c r="AH107" s="188"/>
      <c r="AI107" s="188"/>
      <c r="AJ107" s="188"/>
      <c r="AK107" s="188"/>
      <c r="AL107" s="188"/>
      <c r="AM107" s="188"/>
      <c r="AN107" s="187">
        <f t="shared" si="0"/>
        <v>0</v>
      </c>
      <c r="AO107" s="188"/>
      <c r="AP107" s="188"/>
      <c r="AQ107" s="71" t="s">
        <v>78</v>
      </c>
      <c r="AR107" s="68"/>
      <c r="AS107" s="72">
        <f>ROUND(SUM(AS108:AS109),2)</f>
        <v>0</v>
      </c>
      <c r="AT107" s="73">
        <f t="shared" si="1"/>
        <v>0</v>
      </c>
      <c r="AU107" s="74">
        <f>ROUND(SUM(AU108:AU109),5)</f>
        <v>0</v>
      </c>
      <c r="AV107" s="73">
        <f>ROUND(AZ107*L29,2)</f>
        <v>0</v>
      </c>
      <c r="AW107" s="73">
        <f>ROUND(BA107*L30,2)</f>
        <v>0</v>
      </c>
      <c r="AX107" s="73">
        <f>ROUND(BB107*L29,2)</f>
        <v>0</v>
      </c>
      <c r="AY107" s="73">
        <f>ROUND(BC107*L30,2)</f>
        <v>0</v>
      </c>
      <c r="AZ107" s="73">
        <f>ROUND(SUM(AZ108:AZ109),2)</f>
        <v>0</v>
      </c>
      <c r="BA107" s="73">
        <f>ROUND(SUM(BA108:BA109),2)</f>
        <v>0</v>
      </c>
      <c r="BB107" s="73">
        <f>ROUND(SUM(BB108:BB109),2)</f>
        <v>0</v>
      </c>
      <c r="BC107" s="73">
        <f>ROUND(SUM(BC108:BC109),2)</f>
        <v>0</v>
      </c>
      <c r="BD107" s="75">
        <f>ROUND(SUM(BD108:BD109),2)</f>
        <v>0</v>
      </c>
      <c r="BS107" s="76" t="s">
        <v>71</v>
      </c>
      <c r="BT107" s="76" t="s">
        <v>79</v>
      </c>
      <c r="BU107" s="76" t="s">
        <v>73</v>
      </c>
      <c r="BV107" s="76" t="s">
        <v>74</v>
      </c>
      <c r="BW107" s="76" t="s">
        <v>119</v>
      </c>
      <c r="BX107" s="76" t="s">
        <v>4</v>
      </c>
      <c r="CL107" s="76" t="s">
        <v>1</v>
      </c>
      <c r="CM107" s="76" t="s">
        <v>81</v>
      </c>
    </row>
    <row r="108" spans="1:90" s="3" customFormat="1" ht="16.5" customHeight="1">
      <c r="A108" s="77" t="s">
        <v>82</v>
      </c>
      <c r="B108" s="43"/>
      <c r="C108" s="9"/>
      <c r="D108" s="9"/>
      <c r="E108" s="217" t="s">
        <v>120</v>
      </c>
      <c r="F108" s="217"/>
      <c r="G108" s="217"/>
      <c r="H108" s="217"/>
      <c r="I108" s="217"/>
      <c r="J108" s="9"/>
      <c r="K108" s="217" t="s">
        <v>121</v>
      </c>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183">
        <f>'05a - VRN Přímé výdaje'!J32</f>
        <v>0</v>
      </c>
      <c r="AH108" s="184"/>
      <c r="AI108" s="184"/>
      <c r="AJ108" s="184"/>
      <c r="AK108" s="184"/>
      <c r="AL108" s="184"/>
      <c r="AM108" s="184"/>
      <c r="AN108" s="183">
        <f t="shared" si="0"/>
        <v>0</v>
      </c>
      <c r="AO108" s="184"/>
      <c r="AP108" s="184"/>
      <c r="AQ108" s="78" t="s">
        <v>85</v>
      </c>
      <c r="AR108" s="43"/>
      <c r="AS108" s="79">
        <v>0</v>
      </c>
      <c r="AT108" s="80">
        <f t="shared" si="1"/>
        <v>0</v>
      </c>
      <c r="AU108" s="81">
        <f>'05a - VRN Přímé výdaje'!P123</f>
        <v>0</v>
      </c>
      <c r="AV108" s="80">
        <f>'05a - VRN Přímé výdaje'!J35</f>
        <v>0</v>
      </c>
      <c r="AW108" s="80">
        <f>'05a - VRN Přímé výdaje'!J36</f>
        <v>0</v>
      </c>
      <c r="AX108" s="80">
        <f>'05a - VRN Přímé výdaje'!J37</f>
        <v>0</v>
      </c>
      <c r="AY108" s="80">
        <f>'05a - VRN Přímé výdaje'!J38</f>
        <v>0</v>
      </c>
      <c r="AZ108" s="80">
        <f>'05a - VRN Přímé výdaje'!F35</f>
        <v>0</v>
      </c>
      <c r="BA108" s="80">
        <f>'05a - VRN Přímé výdaje'!F36</f>
        <v>0</v>
      </c>
      <c r="BB108" s="80">
        <f>'05a - VRN Přímé výdaje'!F37</f>
        <v>0</v>
      </c>
      <c r="BC108" s="80">
        <f>'05a - VRN Přímé výdaje'!F38</f>
        <v>0</v>
      </c>
      <c r="BD108" s="82">
        <f>'05a - VRN Přímé výdaje'!F39</f>
        <v>0</v>
      </c>
      <c r="BT108" s="22" t="s">
        <v>81</v>
      </c>
      <c r="BV108" s="22" t="s">
        <v>74</v>
      </c>
      <c r="BW108" s="22" t="s">
        <v>122</v>
      </c>
      <c r="BX108" s="22" t="s">
        <v>119</v>
      </c>
      <c r="CL108" s="22" t="s">
        <v>1</v>
      </c>
    </row>
    <row r="109" spans="1:90" s="3" customFormat="1" ht="16.5" customHeight="1">
      <c r="A109" s="77" t="s">
        <v>82</v>
      </c>
      <c r="B109" s="43"/>
      <c r="C109" s="9"/>
      <c r="D109" s="9"/>
      <c r="E109" s="217" t="s">
        <v>123</v>
      </c>
      <c r="F109" s="217"/>
      <c r="G109" s="217"/>
      <c r="H109" s="217"/>
      <c r="I109" s="217"/>
      <c r="J109" s="9"/>
      <c r="K109" s="217" t="s">
        <v>124</v>
      </c>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183">
        <f>'05b - VRN Nepřímé náklady'!J32</f>
        <v>0</v>
      </c>
      <c r="AH109" s="184"/>
      <c r="AI109" s="184"/>
      <c r="AJ109" s="184"/>
      <c r="AK109" s="184"/>
      <c r="AL109" s="184"/>
      <c r="AM109" s="184"/>
      <c r="AN109" s="183">
        <f t="shared" si="0"/>
        <v>0</v>
      </c>
      <c r="AO109" s="184"/>
      <c r="AP109" s="184"/>
      <c r="AQ109" s="78" t="s">
        <v>85</v>
      </c>
      <c r="AR109" s="43"/>
      <c r="AS109" s="83">
        <v>0</v>
      </c>
      <c r="AT109" s="84">
        <f t="shared" si="1"/>
        <v>0</v>
      </c>
      <c r="AU109" s="85">
        <f>'05b - VRN Nepřímé náklady'!P123</f>
        <v>0</v>
      </c>
      <c r="AV109" s="84">
        <f>'05b - VRN Nepřímé náklady'!J35</f>
        <v>0</v>
      </c>
      <c r="AW109" s="84">
        <f>'05b - VRN Nepřímé náklady'!J36</f>
        <v>0</v>
      </c>
      <c r="AX109" s="84">
        <f>'05b - VRN Nepřímé náklady'!J37</f>
        <v>0</v>
      </c>
      <c r="AY109" s="84">
        <f>'05b - VRN Nepřímé náklady'!J38</f>
        <v>0</v>
      </c>
      <c r="AZ109" s="84">
        <f>'05b - VRN Nepřímé náklady'!F35</f>
        <v>0</v>
      </c>
      <c r="BA109" s="84">
        <f>'05b - VRN Nepřímé náklady'!F36</f>
        <v>0</v>
      </c>
      <c r="BB109" s="84">
        <f>'05b - VRN Nepřímé náklady'!F37</f>
        <v>0</v>
      </c>
      <c r="BC109" s="84">
        <f>'05b - VRN Nepřímé náklady'!F38</f>
        <v>0</v>
      </c>
      <c r="BD109" s="86">
        <f>'05b - VRN Nepřímé náklady'!F39</f>
        <v>0</v>
      </c>
      <c r="BT109" s="22" t="s">
        <v>81</v>
      </c>
      <c r="BV109" s="22" t="s">
        <v>74</v>
      </c>
      <c r="BW109" s="22" t="s">
        <v>125</v>
      </c>
      <c r="BX109" s="22" t="s">
        <v>119</v>
      </c>
      <c r="CL109" s="22" t="s">
        <v>1</v>
      </c>
    </row>
    <row r="110" spans="2:44" s="1" customFormat="1" ht="30" customHeight="1">
      <c r="B110" s="27"/>
      <c r="AR110" s="27"/>
    </row>
    <row r="111" spans="2:44" s="1" customFormat="1" ht="6.9" customHeight="1">
      <c r="B111" s="39"/>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27"/>
    </row>
  </sheetData>
  <mergeCells count="96">
    <mergeCell ref="K96:AF96"/>
    <mergeCell ref="K98:AF98"/>
    <mergeCell ref="K104:AF104"/>
    <mergeCell ref="C92:G92"/>
    <mergeCell ref="D99:H99"/>
    <mergeCell ref="D95:H95"/>
    <mergeCell ref="D102:H102"/>
    <mergeCell ref="E100:I100"/>
    <mergeCell ref="E98:I98"/>
    <mergeCell ref="E96:I96"/>
    <mergeCell ref="E101:I101"/>
    <mergeCell ref="E97:I97"/>
    <mergeCell ref="L85:AJ85"/>
    <mergeCell ref="D105:H105"/>
    <mergeCell ref="J105:AF105"/>
    <mergeCell ref="E106:I106"/>
    <mergeCell ref="K106:AF106"/>
    <mergeCell ref="AG104:AM104"/>
    <mergeCell ref="E103:I103"/>
    <mergeCell ref="E104:I104"/>
    <mergeCell ref="I92:AF92"/>
    <mergeCell ref="J102:AF102"/>
    <mergeCell ref="J95:AF95"/>
    <mergeCell ref="J99:AF99"/>
    <mergeCell ref="K101:AF101"/>
    <mergeCell ref="K97:AF97"/>
    <mergeCell ref="K100:AF100"/>
    <mergeCell ref="K103:AF103"/>
    <mergeCell ref="D107:H107"/>
    <mergeCell ref="J107:AF107"/>
    <mergeCell ref="E108:I108"/>
    <mergeCell ref="K108:AF108"/>
    <mergeCell ref="E109:I109"/>
    <mergeCell ref="K109:AF109"/>
    <mergeCell ref="K6:AJ6"/>
    <mergeCell ref="E23:AN23"/>
    <mergeCell ref="AK26:AO26"/>
    <mergeCell ref="AK28:AO28"/>
    <mergeCell ref="L28:P28"/>
    <mergeCell ref="W28:AE28"/>
    <mergeCell ref="W29:AE29"/>
    <mergeCell ref="AK29:AO29"/>
    <mergeCell ref="L29:P29"/>
    <mergeCell ref="AK30:AO30"/>
    <mergeCell ref="W30:AE30"/>
    <mergeCell ref="L30:P30"/>
    <mergeCell ref="L31:P31"/>
    <mergeCell ref="AK31:AO31"/>
    <mergeCell ref="W31:AE31"/>
    <mergeCell ref="L32:P32"/>
    <mergeCell ref="W32:AE32"/>
    <mergeCell ref="AK32:AO32"/>
    <mergeCell ref="L33:P33"/>
    <mergeCell ref="W33:AE33"/>
    <mergeCell ref="AK33:AO33"/>
    <mergeCell ref="AK35:AO35"/>
    <mergeCell ref="X35:AB35"/>
    <mergeCell ref="AR2:BE2"/>
    <mergeCell ref="AG97:AM97"/>
    <mergeCell ref="AG103:AM103"/>
    <mergeCell ref="AG102:AM102"/>
    <mergeCell ref="AG101:AM101"/>
    <mergeCell ref="AG92:AM92"/>
    <mergeCell ref="AG100:AM100"/>
    <mergeCell ref="AG95:AM95"/>
    <mergeCell ref="AG99:AM99"/>
    <mergeCell ref="AG98:AM98"/>
    <mergeCell ref="AG96:AM96"/>
    <mergeCell ref="AM87:AN87"/>
    <mergeCell ref="AM89:AP89"/>
    <mergeCell ref="AM90:AP90"/>
    <mergeCell ref="AS89:AT91"/>
    <mergeCell ref="K5:AJ5"/>
    <mergeCell ref="AN92:AP92"/>
    <mergeCell ref="AN102:AP102"/>
    <mergeCell ref="AN99:AP99"/>
    <mergeCell ref="AN97:AP97"/>
    <mergeCell ref="AN101:AP101"/>
    <mergeCell ref="AN100:AP100"/>
    <mergeCell ref="AN95:AP95"/>
    <mergeCell ref="AN96:AP96"/>
    <mergeCell ref="AN98:AP98"/>
    <mergeCell ref="AN108:AP108"/>
    <mergeCell ref="AG108:AM108"/>
    <mergeCell ref="AN109:AP109"/>
    <mergeCell ref="AG109:AM109"/>
    <mergeCell ref="AG94:AM94"/>
    <mergeCell ref="AN94:AP94"/>
    <mergeCell ref="AN105:AP105"/>
    <mergeCell ref="AG105:AM105"/>
    <mergeCell ref="AN106:AP106"/>
    <mergeCell ref="AG106:AM106"/>
    <mergeCell ref="AN107:AP107"/>
    <mergeCell ref="AG107:AM107"/>
    <mergeCell ref="AN104:AP104"/>
    <mergeCell ref="AN103:AP103"/>
  </mergeCells>
  <hyperlinks>
    <hyperlink ref="A96" location="'01a - SO 101 Přímé výdaje'!C2" display="/"/>
    <hyperlink ref="A97" location="'01b - SO 101 Přímé doprov...'!C2" display="/"/>
    <hyperlink ref="A98" location="'01c - SO 101 Nepřímé náklady'!C2" display="/"/>
    <hyperlink ref="A100" location="'02a - SO 201 Přímé výdaje'!C2" display="/"/>
    <hyperlink ref="A101" location="'02b - SO 201 Nepřímé náklady'!C2" display="/"/>
    <hyperlink ref="A103" location="'03a - SO 301 Přímé výdaje'!C2" display="/"/>
    <hyperlink ref="A104" location="'03b - SO 301 Nepřímé náklady'!C2" display="/"/>
    <hyperlink ref="A106" location="'04a - SO 04 Přímé doprovo...'!C2" display="/"/>
    <hyperlink ref="A108" location="'05a - VRN Přímé výdaje'!C2" display="/"/>
    <hyperlink ref="A109" location="'05b - VRN Nepřímé náklady'!C2" display="/"/>
  </hyperlinks>
  <printOptions/>
  <pageMargins left="0.39375" right="0.39375" top="0.39375" bottom="0.39375" header="0" footer="0"/>
  <pageSetup blackAndWhite="1" fitToHeight="100" fitToWidth="1" horizontalDpi="600" verticalDpi="600" orientation="portrait" paperSize="9" scale="74"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31"/>
  <sheetViews>
    <sheetView showGridLines="0" workbookViewId="0" topLeftCell="A118">
      <selection activeCell="I126" sqref="I126:I12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93" t="s">
        <v>5</v>
      </c>
      <c r="M2" s="194"/>
      <c r="N2" s="194"/>
      <c r="O2" s="194"/>
      <c r="P2" s="194"/>
      <c r="Q2" s="194"/>
      <c r="R2" s="194"/>
      <c r="S2" s="194"/>
      <c r="T2" s="194"/>
      <c r="U2" s="194"/>
      <c r="V2" s="194"/>
      <c r="AT2" s="15" t="s">
        <v>122</v>
      </c>
    </row>
    <row r="3" spans="2:46" ht="6.9" customHeight="1">
      <c r="B3" s="16"/>
      <c r="C3" s="17"/>
      <c r="D3" s="17"/>
      <c r="E3" s="17"/>
      <c r="F3" s="17"/>
      <c r="G3" s="17"/>
      <c r="H3" s="17"/>
      <c r="I3" s="17"/>
      <c r="J3" s="17"/>
      <c r="K3" s="17"/>
      <c r="L3" s="18"/>
      <c r="AT3" s="15" t="s">
        <v>81</v>
      </c>
    </row>
    <row r="4" spans="2:46" ht="24.9" customHeight="1">
      <c r="B4" s="18"/>
      <c r="D4" s="19" t="s">
        <v>133</v>
      </c>
      <c r="L4" s="18"/>
      <c r="M4" s="88" t="s">
        <v>10</v>
      </c>
      <c r="AT4" s="15" t="s">
        <v>3</v>
      </c>
    </row>
    <row r="5" spans="2:12" ht="6.9" customHeight="1">
      <c r="B5" s="18"/>
      <c r="L5" s="18"/>
    </row>
    <row r="6" spans="2:12" ht="12" customHeight="1">
      <c r="B6" s="18"/>
      <c r="D6" s="24" t="s">
        <v>14</v>
      </c>
      <c r="L6" s="18"/>
    </row>
    <row r="7" spans="2:12" ht="16.5" customHeight="1">
      <c r="B7" s="18"/>
      <c r="E7" s="221" t="str">
        <f>'Rekapitulace stavby'!K6</f>
        <v>Šluknov - dokončení chodníku v Budišínské ulici II. Etapa R2</v>
      </c>
      <c r="F7" s="223"/>
      <c r="G7" s="223"/>
      <c r="H7" s="223"/>
      <c r="L7" s="18"/>
    </row>
    <row r="8" spans="2:12" ht="12" customHeight="1">
      <c r="B8" s="18"/>
      <c r="D8" s="24" t="s">
        <v>148</v>
      </c>
      <c r="L8" s="18"/>
    </row>
    <row r="9" spans="2:12" s="1" customFormat="1" ht="16.5" customHeight="1">
      <c r="B9" s="27"/>
      <c r="E9" s="221" t="s">
        <v>1052</v>
      </c>
      <c r="F9" s="222"/>
      <c r="G9" s="222"/>
      <c r="H9" s="222"/>
      <c r="L9" s="27"/>
    </row>
    <row r="10" spans="2:12" s="1" customFormat="1" ht="12" customHeight="1">
      <c r="B10" s="27"/>
      <c r="D10" s="24" t="s">
        <v>156</v>
      </c>
      <c r="L10" s="27"/>
    </row>
    <row r="11" spans="2:12" s="1" customFormat="1" ht="16.5" customHeight="1">
      <c r="B11" s="27"/>
      <c r="E11" s="218" t="s">
        <v>1053</v>
      </c>
      <c r="F11" s="222"/>
      <c r="G11" s="222"/>
      <c r="H11" s="222"/>
      <c r="L11" s="27"/>
    </row>
    <row r="12" spans="2:12" s="1" customFormat="1" ht="12">
      <c r="B12" s="27"/>
      <c r="L12" s="27"/>
    </row>
    <row r="13" spans="2:12" s="1" customFormat="1" ht="12" customHeight="1">
      <c r="B13" s="27"/>
      <c r="D13" s="24" t="s">
        <v>16</v>
      </c>
      <c r="F13" s="22" t="s">
        <v>1</v>
      </c>
      <c r="I13" s="24" t="s">
        <v>17</v>
      </c>
      <c r="J13" s="22" t="s">
        <v>1</v>
      </c>
      <c r="L13" s="27"/>
    </row>
    <row r="14" spans="2:12" s="1" customFormat="1" ht="12" customHeight="1">
      <c r="B14" s="27"/>
      <c r="D14" s="24" t="s">
        <v>18</v>
      </c>
      <c r="F14" s="22" t="s">
        <v>27</v>
      </c>
      <c r="I14" s="24" t="s">
        <v>20</v>
      </c>
      <c r="J14" s="47" t="str">
        <f>'Rekapitulace stavby'!AN8</f>
        <v>24. 11. 2022</v>
      </c>
      <c r="L14" s="27"/>
    </row>
    <row r="15" spans="2:12" s="1" customFormat="1" ht="10.8" customHeight="1">
      <c r="B15" s="27"/>
      <c r="L15" s="27"/>
    </row>
    <row r="16" spans="2:12" s="1" customFormat="1" ht="12" customHeight="1">
      <c r="B16" s="27"/>
      <c r="D16" s="24" t="s">
        <v>22</v>
      </c>
      <c r="I16" s="24" t="s">
        <v>23</v>
      </c>
      <c r="J16" s="22" t="s">
        <v>1</v>
      </c>
      <c r="L16" s="27"/>
    </row>
    <row r="17" spans="2:12" s="1" customFormat="1" ht="18" customHeight="1">
      <c r="B17" s="27"/>
      <c r="E17" s="22" t="s">
        <v>24</v>
      </c>
      <c r="I17" s="24" t="s">
        <v>25</v>
      </c>
      <c r="J17" s="22" t="s">
        <v>1</v>
      </c>
      <c r="L17" s="27"/>
    </row>
    <row r="18" spans="2:12" s="1" customFormat="1" ht="6.9" customHeight="1">
      <c r="B18" s="27"/>
      <c r="L18" s="27"/>
    </row>
    <row r="19" spans="2:12" s="1" customFormat="1" ht="12" customHeight="1">
      <c r="B19" s="27"/>
      <c r="D19" s="24" t="s">
        <v>26</v>
      </c>
      <c r="I19" s="24" t="s">
        <v>23</v>
      </c>
      <c r="J19" s="22" t="s">
        <v>1</v>
      </c>
      <c r="L19" s="27"/>
    </row>
    <row r="20" spans="2:12" s="1" customFormat="1" ht="18" customHeight="1">
      <c r="B20" s="27"/>
      <c r="E20" s="22" t="s">
        <v>27</v>
      </c>
      <c r="I20" s="24" t="s">
        <v>25</v>
      </c>
      <c r="J20" s="22" t="s">
        <v>1</v>
      </c>
      <c r="L20" s="27"/>
    </row>
    <row r="21" spans="2:12" s="1" customFormat="1" ht="6.9" customHeight="1">
      <c r="B21" s="27"/>
      <c r="L21" s="27"/>
    </row>
    <row r="22" spans="2:12" s="1" customFormat="1" ht="12" customHeight="1">
      <c r="B22" s="27"/>
      <c r="D22" s="24" t="s">
        <v>28</v>
      </c>
      <c r="I22" s="24" t="s">
        <v>23</v>
      </c>
      <c r="J22" s="22" t="s">
        <v>1</v>
      </c>
      <c r="L22" s="27"/>
    </row>
    <row r="23" spans="2:12" s="1" customFormat="1" ht="18" customHeight="1">
      <c r="B23" s="27"/>
      <c r="E23" s="22" t="s">
        <v>27</v>
      </c>
      <c r="I23" s="24" t="s">
        <v>25</v>
      </c>
      <c r="J23" s="22" t="s">
        <v>1</v>
      </c>
      <c r="L23" s="27"/>
    </row>
    <row r="24" spans="2:12" s="1" customFormat="1" ht="6.9" customHeight="1">
      <c r="B24" s="27"/>
      <c r="L24" s="27"/>
    </row>
    <row r="25" spans="2:12" s="1" customFormat="1" ht="12" customHeight="1">
      <c r="B25" s="27"/>
      <c r="D25" s="24" t="s">
        <v>30</v>
      </c>
      <c r="I25" s="24" t="s">
        <v>23</v>
      </c>
      <c r="J25" s="22" t="s">
        <v>1</v>
      </c>
      <c r="L25" s="27"/>
    </row>
    <row r="26" spans="2:12" s="1" customFormat="1" ht="18" customHeight="1">
      <c r="B26" s="27"/>
      <c r="E26" s="22" t="s">
        <v>27</v>
      </c>
      <c r="I26" s="24" t="s">
        <v>25</v>
      </c>
      <c r="J26" s="22" t="s">
        <v>1</v>
      </c>
      <c r="L26" s="27"/>
    </row>
    <row r="27" spans="2:12" s="1" customFormat="1" ht="6.9" customHeight="1">
      <c r="B27" s="27"/>
      <c r="L27" s="27"/>
    </row>
    <row r="28" spans="2:12" s="1" customFormat="1" ht="12" customHeight="1">
      <c r="B28" s="27"/>
      <c r="D28" s="24" t="s">
        <v>31</v>
      </c>
      <c r="L28" s="27"/>
    </row>
    <row r="29" spans="2:12" s="7" customFormat="1" ht="16.5" customHeight="1">
      <c r="B29" s="89"/>
      <c r="E29" s="212" t="s">
        <v>1</v>
      </c>
      <c r="F29" s="212"/>
      <c r="G29" s="212"/>
      <c r="H29" s="212"/>
      <c r="L29" s="89"/>
    </row>
    <row r="30" spans="2:12" s="1" customFormat="1" ht="6.9" customHeight="1">
      <c r="B30" s="27"/>
      <c r="L30" s="27"/>
    </row>
    <row r="31" spans="2:12" s="1" customFormat="1" ht="6.9" customHeight="1">
      <c r="B31" s="27"/>
      <c r="D31" s="48"/>
      <c r="E31" s="48"/>
      <c r="F31" s="48"/>
      <c r="G31" s="48"/>
      <c r="H31" s="48"/>
      <c r="I31" s="48"/>
      <c r="J31" s="48"/>
      <c r="K31" s="48"/>
      <c r="L31" s="27"/>
    </row>
    <row r="32" spans="2:12" s="1" customFormat="1" ht="25.35" customHeight="1">
      <c r="B32" s="27"/>
      <c r="D32" s="90" t="s">
        <v>32</v>
      </c>
      <c r="J32" s="60">
        <f>ROUND(J123,2)</f>
        <v>0</v>
      </c>
      <c r="L32" s="27"/>
    </row>
    <row r="33" spans="2:12" s="1" customFormat="1" ht="6.9" customHeight="1">
      <c r="B33" s="27"/>
      <c r="D33" s="48"/>
      <c r="E33" s="48"/>
      <c r="F33" s="48"/>
      <c r="G33" s="48"/>
      <c r="H33" s="48"/>
      <c r="I33" s="48"/>
      <c r="J33" s="48"/>
      <c r="K33" s="48"/>
      <c r="L33" s="27"/>
    </row>
    <row r="34" spans="2:12" s="1" customFormat="1" ht="14.4" customHeight="1">
      <c r="B34" s="27"/>
      <c r="F34" s="30" t="s">
        <v>34</v>
      </c>
      <c r="I34" s="30" t="s">
        <v>33</v>
      </c>
      <c r="J34" s="30" t="s">
        <v>35</v>
      </c>
      <c r="L34" s="27"/>
    </row>
    <row r="35" spans="2:12" s="1" customFormat="1" ht="14.4" customHeight="1">
      <c r="B35" s="27"/>
      <c r="D35" s="91" t="s">
        <v>36</v>
      </c>
      <c r="E35" s="24" t="s">
        <v>37</v>
      </c>
      <c r="F35" s="80">
        <f>ROUND((SUM(BE123:BE130)),2)</f>
        <v>0</v>
      </c>
      <c r="I35" s="92">
        <v>0.21</v>
      </c>
      <c r="J35" s="80">
        <f>ROUND(((SUM(BE123:BE130))*I35),2)</f>
        <v>0</v>
      </c>
      <c r="L35" s="27"/>
    </row>
    <row r="36" spans="2:12" s="1" customFormat="1" ht="14.4" customHeight="1">
      <c r="B36" s="27"/>
      <c r="E36" s="24" t="s">
        <v>38</v>
      </c>
      <c r="F36" s="80">
        <f>ROUND((SUM(BF123:BF130)),2)</f>
        <v>0</v>
      </c>
      <c r="I36" s="92">
        <v>0.15</v>
      </c>
      <c r="J36" s="80">
        <f>ROUND(((SUM(BF123:BF130))*I36),2)</f>
        <v>0</v>
      </c>
      <c r="L36" s="27"/>
    </row>
    <row r="37" spans="2:12" s="1" customFormat="1" ht="14.4" customHeight="1" hidden="1">
      <c r="B37" s="27"/>
      <c r="E37" s="24" t="s">
        <v>39</v>
      </c>
      <c r="F37" s="80">
        <f>ROUND((SUM(BG123:BG130)),2)</f>
        <v>0</v>
      </c>
      <c r="I37" s="92">
        <v>0.21</v>
      </c>
      <c r="J37" s="80">
        <f>0</f>
        <v>0</v>
      </c>
      <c r="L37" s="27"/>
    </row>
    <row r="38" spans="2:12" s="1" customFormat="1" ht="14.4" customHeight="1" hidden="1">
      <c r="B38" s="27"/>
      <c r="E38" s="24" t="s">
        <v>40</v>
      </c>
      <c r="F38" s="80">
        <f>ROUND((SUM(BH123:BH130)),2)</f>
        <v>0</v>
      </c>
      <c r="I38" s="92">
        <v>0.15</v>
      </c>
      <c r="J38" s="80">
        <f>0</f>
        <v>0</v>
      </c>
      <c r="L38" s="27"/>
    </row>
    <row r="39" spans="2:12" s="1" customFormat="1" ht="14.4" customHeight="1" hidden="1">
      <c r="B39" s="27"/>
      <c r="E39" s="24" t="s">
        <v>41</v>
      </c>
      <c r="F39" s="80">
        <f>ROUND((SUM(BI123:BI130)),2)</f>
        <v>0</v>
      </c>
      <c r="I39" s="92">
        <v>0</v>
      </c>
      <c r="J39" s="80">
        <f>0</f>
        <v>0</v>
      </c>
      <c r="L39" s="27"/>
    </row>
    <row r="40" spans="2:12" s="1" customFormat="1" ht="6.9" customHeight="1">
      <c r="B40" s="27"/>
      <c r="L40" s="27"/>
    </row>
    <row r="41" spans="2:12" s="1" customFormat="1" ht="25.35" customHeight="1">
      <c r="B41" s="27"/>
      <c r="C41" s="93"/>
      <c r="D41" s="94" t="s">
        <v>42</v>
      </c>
      <c r="E41" s="51"/>
      <c r="F41" s="51"/>
      <c r="G41" s="95" t="s">
        <v>43</v>
      </c>
      <c r="H41" s="96" t="s">
        <v>44</v>
      </c>
      <c r="I41" s="51"/>
      <c r="J41" s="97">
        <f>SUM(J32:J39)</f>
        <v>0</v>
      </c>
      <c r="K41" s="98"/>
      <c r="L41" s="27"/>
    </row>
    <row r="42" spans="2:12" s="1" customFormat="1" ht="14.4" customHeight="1">
      <c r="B42" s="27"/>
      <c r="L42" s="27"/>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45</v>
      </c>
      <c r="E50" s="37"/>
      <c r="F50" s="37"/>
      <c r="G50" s="36" t="s">
        <v>46</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47</v>
      </c>
      <c r="E61" s="29"/>
      <c r="F61" s="99" t="s">
        <v>48</v>
      </c>
      <c r="G61" s="38" t="s">
        <v>47</v>
      </c>
      <c r="H61" s="29"/>
      <c r="I61" s="29"/>
      <c r="J61" s="100" t="s">
        <v>48</v>
      </c>
      <c r="K61" s="29"/>
      <c r="L61" s="27"/>
    </row>
    <row r="62" spans="2:12" ht="12">
      <c r="B62" s="18"/>
      <c r="L62" s="18"/>
    </row>
    <row r="63" spans="2:12" ht="12">
      <c r="B63" s="18"/>
      <c r="L63" s="18"/>
    </row>
    <row r="64" spans="2:12" ht="12">
      <c r="B64" s="18"/>
      <c r="L64" s="18"/>
    </row>
    <row r="65" spans="2:12" s="1" customFormat="1" ht="13.2">
      <c r="B65" s="27"/>
      <c r="D65" s="36" t="s">
        <v>49</v>
      </c>
      <c r="E65" s="37"/>
      <c r="F65" s="37"/>
      <c r="G65" s="36" t="s">
        <v>50</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47</v>
      </c>
      <c r="E76" s="29"/>
      <c r="F76" s="99" t="s">
        <v>48</v>
      </c>
      <c r="G76" s="38" t="s">
        <v>47</v>
      </c>
      <c r="H76" s="29"/>
      <c r="I76" s="29"/>
      <c r="J76" s="100" t="s">
        <v>48</v>
      </c>
      <c r="K76" s="29"/>
      <c r="L76" s="27"/>
    </row>
    <row r="77" spans="2:12" s="1" customFormat="1" ht="14.4" customHeight="1">
      <c r="B77" s="39"/>
      <c r="C77" s="40"/>
      <c r="D77" s="40"/>
      <c r="E77" s="40"/>
      <c r="F77" s="40"/>
      <c r="G77" s="40"/>
      <c r="H77" s="40"/>
      <c r="I77" s="40"/>
      <c r="J77" s="40"/>
      <c r="K77" s="40"/>
      <c r="L77" s="27"/>
    </row>
    <row r="81" spans="2:12" s="1" customFormat="1" ht="6.9" customHeight="1">
      <c r="B81" s="41"/>
      <c r="C81" s="42"/>
      <c r="D81" s="42"/>
      <c r="E81" s="42"/>
      <c r="F81" s="42"/>
      <c r="G81" s="42"/>
      <c r="H81" s="42"/>
      <c r="I81" s="42"/>
      <c r="J81" s="42"/>
      <c r="K81" s="42"/>
      <c r="L81" s="27"/>
    </row>
    <row r="82" spans="2:12" s="1" customFormat="1" ht="24.9" customHeight="1">
      <c r="B82" s="27"/>
      <c r="C82" s="19" t="s">
        <v>174</v>
      </c>
      <c r="L82" s="27"/>
    </row>
    <row r="83" spans="2:12" s="1" customFormat="1" ht="6.9" customHeight="1">
      <c r="B83" s="27"/>
      <c r="L83" s="27"/>
    </row>
    <row r="84" spans="2:12" s="1" customFormat="1" ht="12" customHeight="1">
      <c r="B84" s="27"/>
      <c r="C84" s="24" t="s">
        <v>14</v>
      </c>
      <c r="L84" s="27"/>
    </row>
    <row r="85" spans="2:12" s="1" customFormat="1" ht="16.5" customHeight="1">
      <c r="B85" s="27"/>
      <c r="E85" s="221" t="str">
        <f>E7</f>
        <v>Šluknov - dokončení chodníku v Budišínské ulici II. Etapa R2</v>
      </c>
      <c r="F85" s="223"/>
      <c r="G85" s="223"/>
      <c r="H85" s="223"/>
      <c r="L85" s="27"/>
    </row>
    <row r="86" spans="2:12" ht="12" customHeight="1">
      <c r="B86" s="18"/>
      <c r="C86" s="24" t="s">
        <v>148</v>
      </c>
      <c r="L86" s="18"/>
    </row>
    <row r="87" spans="2:12" s="1" customFormat="1" ht="16.5" customHeight="1">
      <c r="B87" s="27"/>
      <c r="E87" s="221" t="s">
        <v>1052</v>
      </c>
      <c r="F87" s="222"/>
      <c r="G87" s="222"/>
      <c r="H87" s="222"/>
      <c r="L87" s="27"/>
    </row>
    <row r="88" spans="2:12" s="1" customFormat="1" ht="12" customHeight="1">
      <c r="B88" s="27"/>
      <c r="C88" s="24" t="s">
        <v>156</v>
      </c>
      <c r="L88" s="27"/>
    </row>
    <row r="89" spans="2:12" s="1" customFormat="1" ht="16.5" customHeight="1">
      <c r="B89" s="27"/>
      <c r="E89" s="218" t="str">
        <f>E11</f>
        <v>05a - VRN Přímé výdaje</v>
      </c>
      <c r="F89" s="222"/>
      <c r="G89" s="222"/>
      <c r="H89" s="222"/>
      <c r="L89" s="27"/>
    </row>
    <row r="90" spans="2:12" s="1" customFormat="1" ht="6.9" customHeight="1">
      <c r="B90" s="27"/>
      <c r="L90" s="27"/>
    </row>
    <row r="91" spans="2:12" s="1" customFormat="1" ht="12" customHeight="1">
      <c r="B91" s="27"/>
      <c r="C91" s="24" t="s">
        <v>18</v>
      </c>
      <c r="F91" s="22" t="str">
        <f>F14</f>
        <v xml:space="preserve"> </v>
      </c>
      <c r="I91" s="24" t="s">
        <v>20</v>
      </c>
      <c r="J91" s="47" t="str">
        <f>IF(J14="","",J14)</f>
        <v>24. 11. 2022</v>
      </c>
      <c r="L91" s="27"/>
    </row>
    <row r="92" spans="2:12" s="1" customFormat="1" ht="6.9" customHeight="1">
      <c r="B92" s="27"/>
      <c r="L92" s="27"/>
    </row>
    <row r="93" spans="2:12" s="1" customFormat="1" ht="15.15" customHeight="1">
      <c r="B93" s="27"/>
      <c r="C93" s="24" t="s">
        <v>22</v>
      </c>
      <c r="F93" s="22" t="str">
        <f>E17</f>
        <v>Město Šluknov</v>
      </c>
      <c r="I93" s="24" t="s">
        <v>28</v>
      </c>
      <c r="J93" s="25" t="str">
        <f>E23</f>
        <v xml:space="preserve"> </v>
      </c>
      <c r="L93" s="27"/>
    </row>
    <row r="94" spans="2:12" s="1" customFormat="1" ht="15.15" customHeight="1">
      <c r="B94" s="27"/>
      <c r="C94" s="24" t="s">
        <v>26</v>
      </c>
      <c r="F94" s="22" t="str">
        <f>IF(E20="","",E20)</f>
        <v xml:space="preserve"> </v>
      </c>
      <c r="I94" s="24" t="s">
        <v>30</v>
      </c>
      <c r="J94" s="25" t="str">
        <f>E26</f>
        <v xml:space="preserve"> </v>
      </c>
      <c r="L94" s="27"/>
    </row>
    <row r="95" spans="2:12" s="1" customFormat="1" ht="10.35" customHeight="1">
      <c r="B95" s="27"/>
      <c r="L95" s="27"/>
    </row>
    <row r="96" spans="2:12" s="1" customFormat="1" ht="29.25" customHeight="1">
      <c r="B96" s="27"/>
      <c r="C96" s="101" t="s">
        <v>175</v>
      </c>
      <c r="D96" s="93"/>
      <c r="E96" s="93"/>
      <c r="F96" s="93"/>
      <c r="G96" s="93"/>
      <c r="H96" s="93"/>
      <c r="I96" s="93"/>
      <c r="J96" s="102" t="s">
        <v>176</v>
      </c>
      <c r="K96" s="93"/>
      <c r="L96" s="27"/>
    </row>
    <row r="97" spans="2:12" s="1" customFormat="1" ht="10.35" customHeight="1">
      <c r="B97" s="27"/>
      <c r="L97" s="27"/>
    </row>
    <row r="98" spans="2:47" s="1" customFormat="1" ht="22.8" customHeight="1">
      <c r="B98" s="27"/>
      <c r="C98" s="103" t="s">
        <v>177</v>
      </c>
      <c r="J98" s="60">
        <f>J123</f>
        <v>0</v>
      </c>
      <c r="L98" s="27"/>
      <c r="AU98" s="15" t="s">
        <v>178</v>
      </c>
    </row>
    <row r="99" spans="2:12" s="8" customFormat="1" ht="24.9" customHeight="1">
      <c r="B99" s="104"/>
      <c r="D99" s="105" t="s">
        <v>1054</v>
      </c>
      <c r="E99" s="106"/>
      <c r="F99" s="106"/>
      <c r="G99" s="106"/>
      <c r="H99" s="106"/>
      <c r="I99" s="106"/>
      <c r="J99" s="107">
        <f>J124</f>
        <v>0</v>
      </c>
      <c r="L99" s="104"/>
    </row>
    <row r="100" spans="2:12" s="9" customFormat="1" ht="19.95" customHeight="1">
      <c r="B100" s="108"/>
      <c r="D100" s="109" t="s">
        <v>1055</v>
      </c>
      <c r="E100" s="110"/>
      <c r="F100" s="110"/>
      <c r="G100" s="110"/>
      <c r="H100" s="110"/>
      <c r="I100" s="110"/>
      <c r="J100" s="111">
        <f>J125</f>
        <v>0</v>
      </c>
      <c r="L100" s="108"/>
    </row>
    <row r="101" spans="2:12" s="9" customFormat="1" ht="19.95" customHeight="1">
      <c r="B101" s="108"/>
      <c r="D101" s="109" t="s">
        <v>1056</v>
      </c>
      <c r="E101" s="110"/>
      <c r="F101" s="110"/>
      <c r="G101" s="110"/>
      <c r="H101" s="110"/>
      <c r="I101" s="110"/>
      <c r="J101" s="111">
        <f>J128</f>
        <v>0</v>
      </c>
      <c r="L101" s="108"/>
    </row>
    <row r="102" spans="2:12" s="1" customFormat="1" ht="21.75" customHeight="1">
      <c r="B102" s="27"/>
      <c r="L102" s="27"/>
    </row>
    <row r="103" spans="2:12" s="1" customFormat="1" ht="6.9" customHeight="1">
      <c r="B103" s="39"/>
      <c r="C103" s="40"/>
      <c r="D103" s="40"/>
      <c r="E103" s="40"/>
      <c r="F103" s="40"/>
      <c r="G103" s="40"/>
      <c r="H103" s="40"/>
      <c r="I103" s="40"/>
      <c r="J103" s="40"/>
      <c r="K103" s="40"/>
      <c r="L103" s="27"/>
    </row>
    <row r="107" spans="2:12" s="1" customFormat="1" ht="6.9" customHeight="1">
      <c r="B107" s="41"/>
      <c r="C107" s="42"/>
      <c r="D107" s="42"/>
      <c r="E107" s="42"/>
      <c r="F107" s="42"/>
      <c r="G107" s="42"/>
      <c r="H107" s="42"/>
      <c r="I107" s="42"/>
      <c r="J107" s="42"/>
      <c r="K107" s="42"/>
      <c r="L107" s="27"/>
    </row>
    <row r="108" spans="2:12" s="1" customFormat="1" ht="24.9" customHeight="1">
      <c r="B108" s="27"/>
      <c r="C108" s="19" t="s">
        <v>190</v>
      </c>
      <c r="L108" s="27"/>
    </row>
    <row r="109" spans="2:12" s="1" customFormat="1" ht="6.9" customHeight="1">
      <c r="B109" s="27"/>
      <c r="L109" s="27"/>
    </row>
    <row r="110" spans="2:12" s="1" customFormat="1" ht="12" customHeight="1">
      <c r="B110" s="27"/>
      <c r="C110" s="24" t="s">
        <v>14</v>
      </c>
      <c r="L110" s="27"/>
    </row>
    <row r="111" spans="2:12" s="1" customFormat="1" ht="16.5" customHeight="1">
      <c r="B111" s="27"/>
      <c r="E111" s="221" t="str">
        <f>E7</f>
        <v>Šluknov - dokončení chodníku v Budišínské ulici II. Etapa R2</v>
      </c>
      <c r="F111" s="223"/>
      <c r="G111" s="223"/>
      <c r="H111" s="223"/>
      <c r="L111" s="27"/>
    </row>
    <row r="112" spans="2:12" ht="12" customHeight="1">
      <c r="B112" s="18"/>
      <c r="C112" s="24" t="s">
        <v>148</v>
      </c>
      <c r="L112" s="18"/>
    </row>
    <row r="113" spans="2:12" s="1" customFormat="1" ht="16.5" customHeight="1">
      <c r="B113" s="27"/>
      <c r="E113" s="221" t="s">
        <v>1052</v>
      </c>
      <c r="F113" s="222"/>
      <c r="G113" s="222"/>
      <c r="H113" s="222"/>
      <c r="L113" s="27"/>
    </row>
    <row r="114" spans="2:12" s="1" customFormat="1" ht="12" customHeight="1">
      <c r="B114" s="27"/>
      <c r="C114" s="24" t="s">
        <v>156</v>
      </c>
      <c r="L114" s="27"/>
    </row>
    <row r="115" spans="2:12" s="1" customFormat="1" ht="16.5" customHeight="1">
      <c r="B115" s="27"/>
      <c r="E115" s="218" t="str">
        <f>E11</f>
        <v>05a - VRN Přímé výdaje</v>
      </c>
      <c r="F115" s="222"/>
      <c r="G115" s="222"/>
      <c r="H115" s="222"/>
      <c r="L115" s="27"/>
    </row>
    <row r="116" spans="2:12" s="1" customFormat="1" ht="6.9" customHeight="1">
      <c r="B116" s="27"/>
      <c r="L116" s="27"/>
    </row>
    <row r="117" spans="2:12" s="1" customFormat="1" ht="12" customHeight="1">
      <c r="B117" s="27"/>
      <c r="C117" s="24" t="s">
        <v>18</v>
      </c>
      <c r="F117" s="22" t="str">
        <f>F14</f>
        <v xml:space="preserve"> </v>
      </c>
      <c r="I117" s="24" t="s">
        <v>20</v>
      </c>
      <c r="J117" s="47" t="str">
        <f>IF(J14="","",J14)</f>
        <v>24. 11. 2022</v>
      </c>
      <c r="L117" s="27"/>
    </row>
    <row r="118" spans="2:12" s="1" customFormat="1" ht="6.9" customHeight="1">
      <c r="B118" s="27"/>
      <c r="L118" s="27"/>
    </row>
    <row r="119" spans="2:12" s="1" customFormat="1" ht="15.15" customHeight="1">
      <c r="B119" s="27"/>
      <c r="C119" s="24" t="s">
        <v>22</v>
      </c>
      <c r="F119" s="22" t="str">
        <f>E17</f>
        <v>Město Šluknov</v>
      </c>
      <c r="I119" s="24" t="s">
        <v>28</v>
      </c>
      <c r="J119" s="25" t="str">
        <f>E23</f>
        <v xml:space="preserve"> </v>
      </c>
      <c r="L119" s="27"/>
    </row>
    <row r="120" spans="2:12" s="1" customFormat="1" ht="15.15" customHeight="1">
      <c r="B120" s="27"/>
      <c r="C120" s="24" t="s">
        <v>26</v>
      </c>
      <c r="F120" s="22" t="str">
        <f>IF(E20="","",E20)</f>
        <v xml:space="preserve"> </v>
      </c>
      <c r="I120" s="24" t="s">
        <v>30</v>
      </c>
      <c r="J120" s="25" t="str">
        <f>E26</f>
        <v xml:space="preserve"> </v>
      </c>
      <c r="L120" s="27"/>
    </row>
    <row r="121" spans="2:12" s="1" customFormat="1" ht="10.35" customHeight="1">
      <c r="B121" s="27"/>
      <c r="L121" s="27"/>
    </row>
    <row r="122" spans="2:20" s="10" customFormat="1" ht="29.25" customHeight="1">
      <c r="B122" s="112"/>
      <c r="C122" s="113" t="s">
        <v>191</v>
      </c>
      <c r="D122" s="114" t="s">
        <v>57</v>
      </c>
      <c r="E122" s="114" t="s">
        <v>53</v>
      </c>
      <c r="F122" s="114" t="s">
        <v>54</v>
      </c>
      <c r="G122" s="114" t="s">
        <v>192</v>
      </c>
      <c r="H122" s="114" t="s">
        <v>193</v>
      </c>
      <c r="I122" s="114" t="s">
        <v>194</v>
      </c>
      <c r="J122" s="114" t="s">
        <v>176</v>
      </c>
      <c r="K122" s="115" t="s">
        <v>195</v>
      </c>
      <c r="L122" s="112"/>
      <c r="M122" s="53" t="s">
        <v>1</v>
      </c>
      <c r="N122" s="54" t="s">
        <v>36</v>
      </c>
      <c r="O122" s="54" t="s">
        <v>196</v>
      </c>
      <c r="P122" s="54" t="s">
        <v>197</v>
      </c>
      <c r="Q122" s="54" t="s">
        <v>198</v>
      </c>
      <c r="R122" s="54" t="s">
        <v>199</v>
      </c>
      <c r="S122" s="54" t="s">
        <v>200</v>
      </c>
      <c r="T122" s="55" t="s">
        <v>201</v>
      </c>
    </row>
    <row r="123" spans="2:63" s="1" customFormat="1" ht="22.8" customHeight="1">
      <c r="B123" s="27"/>
      <c r="C123" s="58" t="s">
        <v>202</v>
      </c>
      <c r="J123" s="116">
        <f>BK123</f>
        <v>0</v>
      </c>
      <c r="L123" s="27"/>
      <c r="M123" s="56"/>
      <c r="N123" s="48"/>
      <c r="O123" s="48"/>
      <c r="P123" s="117">
        <f>P124</f>
        <v>0</v>
      </c>
      <c r="Q123" s="48"/>
      <c r="R123" s="117">
        <f>R124</f>
        <v>0</v>
      </c>
      <c r="S123" s="48"/>
      <c r="T123" s="118">
        <f>T124</f>
        <v>0</v>
      </c>
      <c r="AT123" s="15" t="s">
        <v>71</v>
      </c>
      <c r="AU123" s="15" t="s">
        <v>178</v>
      </c>
      <c r="BK123" s="119">
        <f>BK124</f>
        <v>0</v>
      </c>
    </row>
    <row r="124" spans="2:63" s="11" customFormat="1" ht="25.95" customHeight="1">
      <c r="B124" s="120"/>
      <c r="D124" s="121" t="s">
        <v>71</v>
      </c>
      <c r="E124" s="122" t="s">
        <v>1057</v>
      </c>
      <c r="F124" s="122" t="s">
        <v>118</v>
      </c>
      <c r="J124" s="123">
        <f>BK124</f>
        <v>0</v>
      </c>
      <c r="L124" s="120"/>
      <c r="M124" s="124"/>
      <c r="P124" s="125">
        <f>P125+P128</f>
        <v>0</v>
      </c>
      <c r="R124" s="125">
        <f>R125+R128</f>
        <v>0</v>
      </c>
      <c r="T124" s="126">
        <f>T125+T128</f>
        <v>0</v>
      </c>
      <c r="AR124" s="121" t="s">
        <v>226</v>
      </c>
      <c r="AT124" s="127" t="s">
        <v>71</v>
      </c>
      <c r="AU124" s="127" t="s">
        <v>72</v>
      </c>
      <c r="AY124" s="121" t="s">
        <v>205</v>
      </c>
      <c r="BK124" s="128">
        <f>BK125+BK128</f>
        <v>0</v>
      </c>
    </row>
    <row r="125" spans="2:63" s="11" customFormat="1" ht="22.8" customHeight="1">
      <c r="B125" s="120"/>
      <c r="D125" s="121" t="s">
        <v>71</v>
      </c>
      <c r="E125" s="129" t="s">
        <v>1058</v>
      </c>
      <c r="F125" s="129" t="s">
        <v>1059</v>
      </c>
      <c r="J125" s="130">
        <f>BK125</f>
        <v>0</v>
      </c>
      <c r="L125" s="120"/>
      <c r="M125" s="124"/>
      <c r="P125" s="125">
        <f>SUM(P126:P127)</f>
        <v>0</v>
      </c>
      <c r="R125" s="125">
        <f>SUM(R126:R127)</f>
        <v>0</v>
      </c>
      <c r="T125" s="126">
        <f>SUM(T126:T127)</f>
        <v>0</v>
      </c>
      <c r="AR125" s="121" t="s">
        <v>226</v>
      </c>
      <c r="AT125" s="127" t="s">
        <v>71</v>
      </c>
      <c r="AU125" s="127" t="s">
        <v>79</v>
      </c>
      <c r="AY125" s="121" t="s">
        <v>205</v>
      </c>
      <c r="BK125" s="128">
        <f>SUM(BK126:BK127)</f>
        <v>0</v>
      </c>
    </row>
    <row r="126" spans="2:65" s="1" customFormat="1" ht="16.5" customHeight="1">
      <c r="B126" s="131"/>
      <c r="C126" s="132" t="s">
        <v>79</v>
      </c>
      <c r="D126" s="132" t="s">
        <v>207</v>
      </c>
      <c r="E126" s="133" t="s">
        <v>1060</v>
      </c>
      <c r="F126" s="134" t="s">
        <v>1061</v>
      </c>
      <c r="G126" s="135" t="s">
        <v>1062</v>
      </c>
      <c r="H126" s="136">
        <v>1</v>
      </c>
      <c r="I126" s="137"/>
      <c r="J126" s="137">
        <f>ROUND(I126*H126,2)</f>
        <v>0</v>
      </c>
      <c r="K126" s="134" t="s">
        <v>1</v>
      </c>
      <c r="L126" s="27"/>
      <c r="M126" s="138" t="s">
        <v>1</v>
      </c>
      <c r="N126" s="139" t="s">
        <v>37</v>
      </c>
      <c r="O126" s="140">
        <v>0</v>
      </c>
      <c r="P126" s="140">
        <f>O126*H126</f>
        <v>0</v>
      </c>
      <c r="Q126" s="140">
        <v>0</v>
      </c>
      <c r="R126" s="140">
        <f>Q126*H126</f>
        <v>0</v>
      </c>
      <c r="S126" s="140">
        <v>0</v>
      </c>
      <c r="T126" s="141">
        <f>S126*H126</f>
        <v>0</v>
      </c>
      <c r="AR126" s="142" t="s">
        <v>1063</v>
      </c>
      <c r="AT126" s="142" t="s">
        <v>207</v>
      </c>
      <c r="AU126" s="142" t="s">
        <v>81</v>
      </c>
      <c r="AY126" s="15" t="s">
        <v>205</v>
      </c>
      <c r="BE126" s="143">
        <f>IF(N126="základní",J126,0)</f>
        <v>0</v>
      </c>
      <c r="BF126" s="143">
        <f>IF(N126="snížená",J126,0)</f>
        <v>0</v>
      </c>
      <c r="BG126" s="143">
        <f>IF(N126="zákl. přenesená",J126,0)</f>
        <v>0</v>
      </c>
      <c r="BH126" s="143">
        <f>IF(N126="sníž. přenesená",J126,0)</f>
        <v>0</v>
      </c>
      <c r="BI126" s="143">
        <f>IF(N126="nulová",J126,0)</f>
        <v>0</v>
      </c>
      <c r="BJ126" s="15" t="s">
        <v>79</v>
      </c>
      <c r="BK126" s="143">
        <f>ROUND(I126*H126,2)</f>
        <v>0</v>
      </c>
      <c r="BL126" s="15" t="s">
        <v>1063</v>
      </c>
      <c r="BM126" s="142" t="s">
        <v>1064</v>
      </c>
    </row>
    <row r="127" spans="2:47" s="1" customFormat="1" ht="12">
      <c r="B127" s="27"/>
      <c r="D127" s="144" t="s">
        <v>213</v>
      </c>
      <c r="F127" s="145" t="s">
        <v>1061</v>
      </c>
      <c r="L127" s="27"/>
      <c r="M127" s="146"/>
      <c r="T127" s="50"/>
      <c r="AT127" s="15" t="s">
        <v>213</v>
      </c>
      <c r="AU127" s="15" t="s">
        <v>81</v>
      </c>
    </row>
    <row r="128" spans="2:63" s="11" customFormat="1" ht="22.8" customHeight="1">
      <c r="B128" s="120"/>
      <c r="D128" s="121" t="s">
        <v>71</v>
      </c>
      <c r="E128" s="129" t="s">
        <v>1068</v>
      </c>
      <c r="F128" s="129" t="s">
        <v>1069</v>
      </c>
      <c r="J128" s="130">
        <f>BK128</f>
        <v>0</v>
      </c>
      <c r="L128" s="120"/>
      <c r="M128" s="124"/>
      <c r="P128" s="125">
        <f>SUM(P129:P130)</f>
        <v>0</v>
      </c>
      <c r="R128" s="125">
        <f>SUM(R129:R130)</f>
        <v>0</v>
      </c>
      <c r="T128" s="126">
        <f>SUM(T129:T130)</f>
        <v>0</v>
      </c>
      <c r="AR128" s="121" t="s">
        <v>226</v>
      </c>
      <c r="AT128" s="127" t="s">
        <v>71</v>
      </c>
      <c r="AU128" s="127" t="s">
        <v>79</v>
      </c>
      <c r="AY128" s="121" t="s">
        <v>205</v>
      </c>
      <c r="BK128" s="128">
        <f>SUM(BK129:BK130)</f>
        <v>0</v>
      </c>
    </row>
    <row r="129" spans="2:65" s="1" customFormat="1" ht="16.5" customHeight="1">
      <c r="B129" s="131"/>
      <c r="C129" s="132" t="s">
        <v>218</v>
      </c>
      <c r="D129" s="132" t="s">
        <v>207</v>
      </c>
      <c r="E129" s="133" t="s">
        <v>1070</v>
      </c>
      <c r="F129" s="134" t="s">
        <v>1071</v>
      </c>
      <c r="G129" s="135" t="s">
        <v>1062</v>
      </c>
      <c r="H129" s="136">
        <v>1</v>
      </c>
      <c r="I129" s="137"/>
      <c r="J129" s="137">
        <f>ROUND(I129*H129,2)</f>
        <v>0</v>
      </c>
      <c r="K129" s="134" t="s">
        <v>1</v>
      </c>
      <c r="L129" s="27"/>
      <c r="M129" s="138" t="s">
        <v>1</v>
      </c>
      <c r="N129" s="139" t="s">
        <v>37</v>
      </c>
      <c r="O129" s="140">
        <v>0</v>
      </c>
      <c r="P129" s="140">
        <f>O129*H129</f>
        <v>0</v>
      </c>
      <c r="Q129" s="140">
        <v>0</v>
      </c>
      <c r="R129" s="140">
        <f>Q129*H129</f>
        <v>0</v>
      </c>
      <c r="S129" s="140">
        <v>0</v>
      </c>
      <c r="T129" s="141">
        <f>S129*H129</f>
        <v>0</v>
      </c>
      <c r="AR129" s="142" t="s">
        <v>1063</v>
      </c>
      <c r="AT129" s="142" t="s">
        <v>207</v>
      </c>
      <c r="AU129" s="142" t="s">
        <v>81</v>
      </c>
      <c r="AY129" s="15" t="s">
        <v>205</v>
      </c>
      <c r="BE129" s="143">
        <f>IF(N129="základní",J129,0)</f>
        <v>0</v>
      </c>
      <c r="BF129" s="143">
        <f>IF(N129="snížená",J129,0)</f>
        <v>0</v>
      </c>
      <c r="BG129" s="143">
        <f>IF(N129="zákl. přenesená",J129,0)</f>
        <v>0</v>
      </c>
      <c r="BH129" s="143">
        <f>IF(N129="sníž. přenesená",J129,0)</f>
        <v>0</v>
      </c>
      <c r="BI129" s="143">
        <f>IF(N129="nulová",J129,0)</f>
        <v>0</v>
      </c>
      <c r="BJ129" s="15" t="s">
        <v>79</v>
      </c>
      <c r="BK129" s="143">
        <f>ROUND(I129*H129,2)</f>
        <v>0</v>
      </c>
      <c r="BL129" s="15" t="s">
        <v>1063</v>
      </c>
      <c r="BM129" s="142" t="s">
        <v>1072</v>
      </c>
    </row>
    <row r="130" spans="2:47" s="1" customFormat="1" ht="12">
      <c r="B130" s="27"/>
      <c r="D130" s="144" t="s">
        <v>213</v>
      </c>
      <c r="F130" s="145" t="s">
        <v>1071</v>
      </c>
      <c r="L130" s="27"/>
      <c r="M130" s="169"/>
      <c r="N130" s="170"/>
      <c r="O130" s="170"/>
      <c r="P130" s="170"/>
      <c r="Q130" s="170"/>
      <c r="R130" s="170"/>
      <c r="S130" s="170"/>
      <c r="T130" s="171"/>
      <c r="AT130" s="15" t="s">
        <v>213</v>
      </c>
      <c r="AU130" s="15" t="s">
        <v>81</v>
      </c>
    </row>
    <row r="131" spans="2:12" s="1" customFormat="1" ht="6.9" customHeight="1">
      <c r="B131" s="39"/>
      <c r="C131" s="40"/>
      <c r="D131" s="40"/>
      <c r="E131" s="40"/>
      <c r="F131" s="40"/>
      <c r="G131" s="40"/>
      <c r="H131" s="40"/>
      <c r="I131" s="40"/>
      <c r="J131" s="40"/>
      <c r="K131" s="40"/>
      <c r="L131" s="27"/>
    </row>
  </sheetData>
  <autoFilter ref="C122:K130"/>
  <mergeCells count="11">
    <mergeCell ref="E115:H115"/>
    <mergeCell ref="E7:H7"/>
    <mergeCell ref="E9:H9"/>
    <mergeCell ref="E11:H11"/>
    <mergeCell ref="E29:H29"/>
    <mergeCell ref="E85:H85"/>
    <mergeCell ref="L2:V2"/>
    <mergeCell ref="E87:H87"/>
    <mergeCell ref="E89:H89"/>
    <mergeCell ref="E111:H111"/>
    <mergeCell ref="E113:H113"/>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37"/>
  <sheetViews>
    <sheetView showGridLines="0" tabSelected="1" workbookViewId="0" topLeftCell="A118">
      <selection activeCell="I126" sqref="I126:I13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93" t="s">
        <v>5</v>
      </c>
      <c r="M2" s="194"/>
      <c r="N2" s="194"/>
      <c r="O2" s="194"/>
      <c r="P2" s="194"/>
      <c r="Q2" s="194"/>
      <c r="R2" s="194"/>
      <c r="S2" s="194"/>
      <c r="T2" s="194"/>
      <c r="U2" s="194"/>
      <c r="V2" s="194"/>
      <c r="AT2" s="15" t="s">
        <v>125</v>
      </c>
    </row>
    <row r="3" spans="2:46" ht="6.9" customHeight="1">
      <c r="B3" s="16"/>
      <c r="C3" s="17"/>
      <c r="D3" s="17"/>
      <c r="E3" s="17"/>
      <c r="F3" s="17"/>
      <c r="G3" s="17"/>
      <c r="H3" s="17"/>
      <c r="I3" s="17"/>
      <c r="J3" s="17"/>
      <c r="K3" s="17"/>
      <c r="L3" s="18"/>
      <c r="AT3" s="15" t="s">
        <v>81</v>
      </c>
    </row>
    <row r="4" spans="2:46" ht="24.9" customHeight="1">
      <c r="B4" s="18"/>
      <c r="D4" s="19" t="s">
        <v>133</v>
      </c>
      <c r="L4" s="18"/>
      <c r="M4" s="88" t="s">
        <v>10</v>
      </c>
      <c r="AT4" s="15" t="s">
        <v>3</v>
      </c>
    </row>
    <row r="5" spans="2:12" ht="6.9" customHeight="1">
      <c r="B5" s="18"/>
      <c r="L5" s="18"/>
    </row>
    <row r="6" spans="2:12" ht="12" customHeight="1">
      <c r="B6" s="18"/>
      <c r="D6" s="24" t="s">
        <v>14</v>
      </c>
      <c r="L6" s="18"/>
    </row>
    <row r="7" spans="2:12" ht="16.5" customHeight="1">
      <c r="B7" s="18"/>
      <c r="E7" s="221" t="str">
        <f>'Rekapitulace stavby'!K6</f>
        <v>Šluknov - dokončení chodníku v Budišínské ulici II. Etapa R2</v>
      </c>
      <c r="F7" s="223"/>
      <c r="G7" s="223"/>
      <c r="H7" s="223"/>
      <c r="L7" s="18"/>
    </row>
    <row r="8" spans="2:12" ht="12" customHeight="1">
      <c r="B8" s="18"/>
      <c r="D8" s="24" t="s">
        <v>148</v>
      </c>
      <c r="L8" s="18"/>
    </row>
    <row r="9" spans="2:12" s="1" customFormat="1" ht="16.5" customHeight="1">
      <c r="B9" s="27"/>
      <c r="E9" s="221" t="s">
        <v>1052</v>
      </c>
      <c r="F9" s="222"/>
      <c r="G9" s="222"/>
      <c r="H9" s="222"/>
      <c r="L9" s="27"/>
    </row>
    <row r="10" spans="2:12" s="1" customFormat="1" ht="12" customHeight="1">
      <c r="B10" s="27"/>
      <c r="D10" s="24" t="s">
        <v>156</v>
      </c>
      <c r="L10" s="27"/>
    </row>
    <row r="11" spans="2:12" s="1" customFormat="1" ht="16.5" customHeight="1">
      <c r="B11" s="27"/>
      <c r="E11" s="218" t="s">
        <v>1073</v>
      </c>
      <c r="F11" s="222"/>
      <c r="G11" s="222"/>
      <c r="H11" s="222"/>
      <c r="L11" s="27"/>
    </row>
    <row r="12" spans="2:12" s="1" customFormat="1" ht="12">
      <c r="B12" s="27"/>
      <c r="L12" s="27"/>
    </row>
    <row r="13" spans="2:12" s="1" customFormat="1" ht="12" customHeight="1">
      <c r="B13" s="27"/>
      <c r="D13" s="24" t="s">
        <v>16</v>
      </c>
      <c r="F13" s="22" t="s">
        <v>1</v>
      </c>
      <c r="I13" s="24" t="s">
        <v>17</v>
      </c>
      <c r="J13" s="22" t="s">
        <v>1</v>
      </c>
      <c r="L13" s="27"/>
    </row>
    <row r="14" spans="2:12" s="1" customFormat="1" ht="12" customHeight="1">
      <c r="B14" s="27"/>
      <c r="D14" s="24" t="s">
        <v>18</v>
      </c>
      <c r="F14" s="22" t="s">
        <v>27</v>
      </c>
      <c r="I14" s="24" t="s">
        <v>20</v>
      </c>
      <c r="J14" s="47" t="str">
        <f>'Rekapitulace stavby'!AN8</f>
        <v>24. 11. 2022</v>
      </c>
      <c r="L14" s="27"/>
    </row>
    <row r="15" spans="2:12" s="1" customFormat="1" ht="10.8" customHeight="1">
      <c r="B15" s="27"/>
      <c r="L15" s="27"/>
    </row>
    <row r="16" spans="2:12" s="1" customFormat="1" ht="12" customHeight="1">
      <c r="B16" s="27"/>
      <c r="D16" s="24" t="s">
        <v>22</v>
      </c>
      <c r="I16" s="24" t="s">
        <v>23</v>
      </c>
      <c r="J16" s="22" t="s">
        <v>1</v>
      </c>
      <c r="L16" s="27"/>
    </row>
    <row r="17" spans="2:12" s="1" customFormat="1" ht="18" customHeight="1">
      <c r="B17" s="27"/>
      <c r="E17" s="22" t="s">
        <v>24</v>
      </c>
      <c r="I17" s="24" t="s">
        <v>25</v>
      </c>
      <c r="J17" s="22" t="s">
        <v>1</v>
      </c>
      <c r="L17" s="27"/>
    </row>
    <row r="18" spans="2:12" s="1" customFormat="1" ht="6.9" customHeight="1">
      <c r="B18" s="27"/>
      <c r="L18" s="27"/>
    </row>
    <row r="19" spans="2:12" s="1" customFormat="1" ht="12" customHeight="1">
      <c r="B19" s="27"/>
      <c r="D19" s="24" t="s">
        <v>26</v>
      </c>
      <c r="I19" s="24" t="s">
        <v>23</v>
      </c>
      <c r="J19" s="22" t="s">
        <v>1</v>
      </c>
      <c r="L19" s="27"/>
    </row>
    <row r="20" spans="2:12" s="1" customFormat="1" ht="18" customHeight="1">
      <c r="B20" s="27"/>
      <c r="E20" s="22" t="s">
        <v>27</v>
      </c>
      <c r="I20" s="24" t="s">
        <v>25</v>
      </c>
      <c r="J20" s="22" t="s">
        <v>1</v>
      </c>
      <c r="L20" s="27"/>
    </row>
    <row r="21" spans="2:12" s="1" customFormat="1" ht="6.9" customHeight="1">
      <c r="B21" s="27"/>
      <c r="L21" s="27"/>
    </row>
    <row r="22" spans="2:12" s="1" customFormat="1" ht="12" customHeight="1">
      <c r="B22" s="27"/>
      <c r="D22" s="24" t="s">
        <v>28</v>
      </c>
      <c r="I22" s="24" t="s">
        <v>23</v>
      </c>
      <c r="J22" s="22" t="s">
        <v>1</v>
      </c>
      <c r="L22" s="27"/>
    </row>
    <row r="23" spans="2:12" s="1" customFormat="1" ht="18" customHeight="1">
      <c r="B23" s="27"/>
      <c r="E23" s="22" t="s">
        <v>27</v>
      </c>
      <c r="I23" s="24" t="s">
        <v>25</v>
      </c>
      <c r="J23" s="22" t="s">
        <v>1</v>
      </c>
      <c r="L23" s="27"/>
    </row>
    <row r="24" spans="2:12" s="1" customFormat="1" ht="6.9" customHeight="1">
      <c r="B24" s="27"/>
      <c r="L24" s="27"/>
    </row>
    <row r="25" spans="2:12" s="1" customFormat="1" ht="12" customHeight="1">
      <c r="B25" s="27"/>
      <c r="D25" s="24" t="s">
        <v>30</v>
      </c>
      <c r="I25" s="24" t="s">
        <v>23</v>
      </c>
      <c r="J25" s="22" t="s">
        <v>1</v>
      </c>
      <c r="L25" s="27"/>
    </row>
    <row r="26" spans="2:12" s="1" customFormat="1" ht="18" customHeight="1">
      <c r="B26" s="27"/>
      <c r="E26" s="22" t="s">
        <v>27</v>
      </c>
      <c r="I26" s="24" t="s">
        <v>25</v>
      </c>
      <c r="J26" s="22" t="s">
        <v>1</v>
      </c>
      <c r="L26" s="27"/>
    </row>
    <row r="27" spans="2:12" s="1" customFormat="1" ht="6.9" customHeight="1">
      <c r="B27" s="27"/>
      <c r="L27" s="27"/>
    </row>
    <row r="28" spans="2:12" s="1" customFormat="1" ht="12" customHeight="1">
      <c r="B28" s="27"/>
      <c r="D28" s="24" t="s">
        <v>31</v>
      </c>
      <c r="L28" s="27"/>
    </row>
    <row r="29" spans="2:12" s="7" customFormat="1" ht="16.5" customHeight="1">
      <c r="B29" s="89"/>
      <c r="E29" s="212" t="s">
        <v>1</v>
      </c>
      <c r="F29" s="212"/>
      <c r="G29" s="212"/>
      <c r="H29" s="212"/>
      <c r="L29" s="89"/>
    </row>
    <row r="30" spans="2:12" s="1" customFormat="1" ht="6.9" customHeight="1">
      <c r="B30" s="27"/>
      <c r="L30" s="27"/>
    </row>
    <row r="31" spans="2:12" s="1" customFormat="1" ht="6.9" customHeight="1">
      <c r="B31" s="27"/>
      <c r="D31" s="48"/>
      <c r="E31" s="48"/>
      <c r="F31" s="48"/>
      <c r="G31" s="48"/>
      <c r="H31" s="48"/>
      <c r="I31" s="48"/>
      <c r="J31" s="48"/>
      <c r="K31" s="48"/>
      <c r="L31" s="27"/>
    </row>
    <row r="32" spans="2:12" s="1" customFormat="1" ht="25.35" customHeight="1">
      <c r="B32" s="27"/>
      <c r="D32" s="90" t="s">
        <v>32</v>
      </c>
      <c r="J32" s="60">
        <f>ROUND(J123,2)</f>
        <v>0</v>
      </c>
      <c r="L32" s="27"/>
    </row>
    <row r="33" spans="2:12" s="1" customFormat="1" ht="6.9" customHeight="1">
      <c r="B33" s="27"/>
      <c r="D33" s="48"/>
      <c r="E33" s="48"/>
      <c r="F33" s="48"/>
      <c r="G33" s="48"/>
      <c r="H33" s="48"/>
      <c r="I33" s="48"/>
      <c r="J33" s="48"/>
      <c r="K33" s="48"/>
      <c r="L33" s="27"/>
    </row>
    <row r="34" spans="2:12" s="1" customFormat="1" ht="14.4" customHeight="1">
      <c r="B34" s="27"/>
      <c r="F34" s="30" t="s">
        <v>34</v>
      </c>
      <c r="I34" s="30" t="s">
        <v>33</v>
      </c>
      <c r="J34" s="30" t="s">
        <v>35</v>
      </c>
      <c r="L34" s="27"/>
    </row>
    <row r="35" spans="2:12" s="1" customFormat="1" ht="14.4" customHeight="1">
      <c r="B35" s="27"/>
      <c r="D35" s="91" t="s">
        <v>36</v>
      </c>
      <c r="E35" s="24" t="s">
        <v>37</v>
      </c>
      <c r="F35" s="80">
        <f>J123</f>
        <v>0</v>
      </c>
      <c r="I35" s="92">
        <v>0.21</v>
      </c>
      <c r="J35" s="80">
        <f>F35*0.21</f>
        <v>0</v>
      </c>
      <c r="L35" s="27"/>
    </row>
    <row r="36" spans="2:12" s="1" customFormat="1" ht="14.4" customHeight="1">
      <c r="B36" s="27"/>
      <c r="E36" s="24" t="s">
        <v>38</v>
      </c>
      <c r="F36" s="80">
        <f>ROUND((SUM(BF123:BF136)),2)</f>
        <v>0</v>
      </c>
      <c r="I36" s="92">
        <v>0.15</v>
      </c>
      <c r="J36" s="80">
        <f>ROUND(((SUM(BF123:BF136))*I36),2)</f>
        <v>0</v>
      </c>
      <c r="L36" s="27"/>
    </row>
    <row r="37" spans="2:12" s="1" customFormat="1" ht="14.4" customHeight="1" hidden="1">
      <c r="B37" s="27"/>
      <c r="E37" s="24" t="s">
        <v>39</v>
      </c>
      <c r="F37" s="80">
        <f>ROUND((SUM(BG123:BG136)),2)</f>
        <v>0</v>
      </c>
      <c r="I37" s="92">
        <v>0.21</v>
      </c>
      <c r="J37" s="80">
        <f>0</f>
        <v>0</v>
      </c>
      <c r="L37" s="27"/>
    </row>
    <row r="38" spans="2:12" s="1" customFormat="1" ht="14.4" customHeight="1" hidden="1">
      <c r="B38" s="27"/>
      <c r="E38" s="24" t="s">
        <v>40</v>
      </c>
      <c r="F38" s="80">
        <f>ROUND((SUM(BH123:BH136)),2)</f>
        <v>0</v>
      </c>
      <c r="I38" s="92">
        <v>0.15</v>
      </c>
      <c r="J38" s="80">
        <f>0</f>
        <v>0</v>
      </c>
      <c r="L38" s="27"/>
    </row>
    <row r="39" spans="2:12" s="1" customFormat="1" ht="14.4" customHeight="1" hidden="1">
      <c r="B39" s="27"/>
      <c r="E39" s="24" t="s">
        <v>41</v>
      </c>
      <c r="F39" s="80">
        <f>ROUND((SUM(BI123:BI136)),2)</f>
        <v>0</v>
      </c>
      <c r="I39" s="92">
        <v>0</v>
      </c>
      <c r="J39" s="80">
        <f>0</f>
        <v>0</v>
      </c>
      <c r="L39" s="27"/>
    </row>
    <row r="40" spans="2:12" s="1" customFormat="1" ht="6.9" customHeight="1">
      <c r="B40" s="27"/>
      <c r="L40" s="27"/>
    </row>
    <row r="41" spans="2:12" s="1" customFormat="1" ht="25.35" customHeight="1">
      <c r="B41" s="27"/>
      <c r="C41" s="93"/>
      <c r="D41" s="94" t="s">
        <v>42</v>
      </c>
      <c r="E41" s="51"/>
      <c r="F41" s="51"/>
      <c r="G41" s="95" t="s">
        <v>43</v>
      </c>
      <c r="H41" s="96" t="s">
        <v>44</v>
      </c>
      <c r="I41" s="51"/>
      <c r="J41" s="97">
        <f>SUM(J32:J39)</f>
        <v>0</v>
      </c>
      <c r="K41" s="98"/>
      <c r="L41" s="27"/>
    </row>
    <row r="42" spans="2:12" s="1" customFormat="1" ht="14.4" customHeight="1">
      <c r="B42" s="27"/>
      <c r="L42" s="27"/>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45</v>
      </c>
      <c r="E50" s="37"/>
      <c r="F50" s="37"/>
      <c r="G50" s="36" t="s">
        <v>46</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47</v>
      </c>
      <c r="E61" s="29"/>
      <c r="F61" s="99" t="s">
        <v>48</v>
      </c>
      <c r="G61" s="38" t="s">
        <v>47</v>
      </c>
      <c r="H61" s="29"/>
      <c r="I61" s="29"/>
      <c r="J61" s="100" t="s">
        <v>48</v>
      </c>
      <c r="K61" s="29"/>
      <c r="L61" s="27"/>
    </row>
    <row r="62" spans="2:12" ht="12">
      <c r="B62" s="18"/>
      <c r="L62" s="18"/>
    </row>
    <row r="63" spans="2:12" ht="12">
      <c r="B63" s="18"/>
      <c r="L63" s="18"/>
    </row>
    <row r="64" spans="2:12" ht="12">
      <c r="B64" s="18"/>
      <c r="L64" s="18"/>
    </row>
    <row r="65" spans="2:12" s="1" customFormat="1" ht="13.2">
      <c r="B65" s="27"/>
      <c r="D65" s="36" t="s">
        <v>49</v>
      </c>
      <c r="E65" s="37"/>
      <c r="F65" s="37"/>
      <c r="G65" s="36" t="s">
        <v>50</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47</v>
      </c>
      <c r="E76" s="29"/>
      <c r="F76" s="99" t="s">
        <v>48</v>
      </c>
      <c r="G76" s="38" t="s">
        <v>47</v>
      </c>
      <c r="H76" s="29"/>
      <c r="I76" s="29"/>
      <c r="J76" s="100" t="s">
        <v>48</v>
      </c>
      <c r="K76" s="29"/>
      <c r="L76" s="27"/>
    </row>
    <row r="77" spans="2:12" s="1" customFormat="1" ht="14.4" customHeight="1">
      <c r="B77" s="39"/>
      <c r="C77" s="40"/>
      <c r="D77" s="40"/>
      <c r="E77" s="40"/>
      <c r="F77" s="40"/>
      <c r="G77" s="40"/>
      <c r="H77" s="40"/>
      <c r="I77" s="40"/>
      <c r="J77" s="40"/>
      <c r="K77" s="40"/>
      <c r="L77" s="27"/>
    </row>
    <row r="81" spans="2:12" s="1" customFormat="1" ht="6.9" customHeight="1">
      <c r="B81" s="41"/>
      <c r="C81" s="42"/>
      <c r="D81" s="42"/>
      <c r="E81" s="42"/>
      <c r="F81" s="42"/>
      <c r="G81" s="42"/>
      <c r="H81" s="42"/>
      <c r="I81" s="42"/>
      <c r="J81" s="42"/>
      <c r="K81" s="42"/>
      <c r="L81" s="27"/>
    </row>
    <row r="82" spans="2:12" s="1" customFormat="1" ht="24.9" customHeight="1">
      <c r="B82" s="27"/>
      <c r="C82" s="19" t="s">
        <v>174</v>
      </c>
      <c r="L82" s="27"/>
    </row>
    <row r="83" spans="2:12" s="1" customFormat="1" ht="6.9" customHeight="1">
      <c r="B83" s="27"/>
      <c r="L83" s="27"/>
    </row>
    <row r="84" spans="2:12" s="1" customFormat="1" ht="12" customHeight="1">
      <c r="B84" s="27"/>
      <c r="C84" s="24" t="s">
        <v>14</v>
      </c>
      <c r="L84" s="27"/>
    </row>
    <row r="85" spans="2:12" s="1" customFormat="1" ht="16.5" customHeight="1">
      <c r="B85" s="27"/>
      <c r="E85" s="221" t="str">
        <f>E7</f>
        <v>Šluknov - dokončení chodníku v Budišínské ulici II. Etapa R2</v>
      </c>
      <c r="F85" s="223"/>
      <c r="G85" s="223"/>
      <c r="H85" s="223"/>
      <c r="L85" s="27"/>
    </row>
    <row r="86" spans="2:12" ht="12" customHeight="1">
      <c r="B86" s="18"/>
      <c r="C86" s="24" t="s">
        <v>148</v>
      </c>
      <c r="L86" s="18"/>
    </row>
    <row r="87" spans="2:12" s="1" customFormat="1" ht="16.5" customHeight="1">
      <c r="B87" s="27"/>
      <c r="E87" s="221" t="s">
        <v>1052</v>
      </c>
      <c r="F87" s="222"/>
      <c r="G87" s="222"/>
      <c r="H87" s="222"/>
      <c r="L87" s="27"/>
    </row>
    <row r="88" spans="2:12" s="1" customFormat="1" ht="12" customHeight="1">
      <c r="B88" s="27"/>
      <c r="C88" s="24" t="s">
        <v>156</v>
      </c>
      <c r="L88" s="27"/>
    </row>
    <row r="89" spans="2:12" s="1" customFormat="1" ht="16.5" customHeight="1">
      <c r="B89" s="27"/>
      <c r="E89" s="218" t="str">
        <f>E11</f>
        <v>05b - VRN Nepřímé náklady</v>
      </c>
      <c r="F89" s="222"/>
      <c r="G89" s="222"/>
      <c r="H89" s="222"/>
      <c r="L89" s="27"/>
    </row>
    <row r="90" spans="2:12" s="1" customFormat="1" ht="6.9" customHeight="1">
      <c r="B90" s="27"/>
      <c r="L90" s="27"/>
    </row>
    <row r="91" spans="2:12" s="1" customFormat="1" ht="12" customHeight="1">
      <c r="B91" s="27"/>
      <c r="C91" s="24" t="s">
        <v>18</v>
      </c>
      <c r="F91" s="22" t="str">
        <f>F14</f>
        <v xml:space="preserve"> </v>
      </c>
      <c r="I91" s="24" t="s">
        <v>20</v>
      </c>
      <c r="J91" s="47" t="str">
        <f>IF(J14="","",J14)</f>
        <v>24. 11. 2022</v>
      </c>
      <c r="L91" s="27"/>
    </row>
    <row r="92" spans="2:12" s="1" customFormat="1" ht="6.9" customHeight="1">
      <c r="B92" s="27"/>
      <c r="L92" s="27"/>
    </row>
    <row r="93" spans="2:12" s="1" customFormat="1" ht="15.15" customHeight="1">
      <c r="B93" s="27"/>
      <c r="C93" s="24" t="s">
        <v>22</v>
      </c>
      <c r="F93" s="22" t="str">
        <f>E17</f>
        <v>Město Šluknov</v>
      </c>
      <c r="I93" s="24" t="s">
        <v>28</v>
      </c>
      <c r="J93" s="25" t="str">
        <f>E23</f>
        <v xml:space="preserve"> </v>
      </c>
      <c r="L93" s="27"/>
    </row>
    <row r="94" spans="2:12" s="1" customFormat="1" ht="15.15" customHeight="1">
      <c r="B94" s="27"/>
      <c r="C94" s="24" t="s">
        <v>26</v>
      </c>
      <c r="F94" s="22" t="str">
        <f>IF(E20="","",E20)</f>
        <v xml:space="preserve"> </v>
      </c>
      <c r="I94" s="24" t="s">
        <v>30</v>
      </c>
      <c r="J94" s="25" t="str">
        <f>E26</f>
        <v xml:space="preserve"> </v>
      </c>
      <c r="L94" s="27"/>
    </row>
    <row r="95" spans="2:12" s="1" customFormat="1" ht="10.35" customHeight="1">
      <c r="B95" s="27"/>
      <c r="L95" s="27"/>
    </row>
    <row r="96" spans="2:12" s="1" customFormat="1" ht="29.25" customHeight="1">
      <c r="B96" s="27"/>
      <c r="C96" s="101" t="s">
        <v>175</v>
      </c>
      <c r="D96" s="93"/>
      <c r="E96" s="93"/>
      <c r="F96" s="93"/>
      <c r="G96" s="93"/>
      <c r="H96" s="93"/>
      <c r="I96" s="93"/>
      <c r="J96" s="102" t="s">
        <v>176</v>
      </c>
      <c r="K96" s="93"/>
      <c r="L96" s="27"/>
    </row>
    <row r="97" spans="2:12" s="1" customFormat="1" ht="10.35" customHeight="1">
      <c r="B97" s="27"/>
      <c r="L97" s="27"/>
    </row>
    <row r="98" spans="2:47" s="1" customFormat="1" ht="22.8" customHeight="1">
      <c r="B98" s="27"/>
      <c r="C98" s="103" t="s">
        <v>177</v>
      </c>
      <c r="J98" s="60">
        <f>J123</f>
        <v>0</v>
      </c>
      <c r="L98" s="27"/>
      <c r="AU98" s="15" t="s">
        <v>178</v>
      </c>
    </row>
    <row r="99" spans="2:12" s="8" customFormat="1" ht="24.9" customHeight="1">
      <c r="B99" s="104"/>
      <c r="D99" s="105" t="s">
        <v>1054</v>
      </c>
      <c r="E99" s="106"/>
      <c r="F99" s="106"/>
      <c r="G99" s="106"/>
      <c r="H99" s="106"/>
      <c r="I99" s="106"/>
      <c r="J99" s="107">
        <f>J124</f>
        <v>0</v>
      </c>
      <c r="L99" s="104"/>
    </row>
    <row r="100" spans="2:12" s="9" customFormat="1" ht="19.95" customHeight="1">
      <c r="B100" s="108"/>
      <c r="D100" s="109" t="s">
        <v>1074</v>
      </c>
      <c r="E100" s="110"/>
      <c r="F100" s="110"/>
      <c r="G100" s="110"/>
      <c r="H100" s="110"/>
      <c r="I100" s="110"/>
      <c r="J100" s="111">
        <f>J125</f>
        <v>0</v>
      </c>
      <c r="L100" s="108"/>
    </row>
    <row r="101" spans="2:12" s="9" customFormat="1" ht="19.95" customHeight="1">
      <c r="B101" s="108"/>
      <c r="D101" s="109" t="s">
        <v>1075</v>
      </c>
      <c r="E101" s="110"/>
      <c r="F101" s="110"/>
      <c r="G101" s="110"/>
      <c r="H101" s="110"/>
      <c r="I101" s="110"/>
      <c r="J101" s="111">
        <f>J134</f>
        <v>0</v>
      </c>
      <c r="L101" s="108"/>
    </row>
    <row r="102" spans="2:12" s="1" customFormat="1" ht="21.75" customHeight="1">
      <c r="B102" s="27"/>
      <c r="L102" s="27"/>
    </row>
    <row r="103" spans="2:12" s="1" customFormat="1" ht="6.9" customHeight="1">
      <c r="B103" s="39"/>
      <c r="C103" s="40"/>
      <c r="D103" s="40"/>
      <c r="E103" s="40"/>
      <c r="F103" s="40"/>
      <c r="G103" s="40"/>
      <c r="H103" s="40"/>
      <c r="I103" s="40"/>
      <c r="J103" s="40"/>
      <c r="K103" s="40"/>
      <c r="L103" s="27"/>
    </row>
    <row r="107" spans="2:12" s="1" customFormat="1" ht="6.9" customHeight="1">
      <c r="B107" s="41"/>
      <c r="C107" s="42"/>
      <c r="D107" s="42"/>
      <c r="E107" s="42"/>
      <c r="F107" s="42"/>
      <c r="G107" s="42"/>
      <c r="H107" s="42"/>
      <c r="I107" s="42"/>
      <c r="J107" s="42"/>
      <c r="K107" s="42"/>
      <c r="L107" s="27"/>
    </row>
    <row r="108" spans="2:12" s="1" customFormat="1" ht="24.9" customHeight="1">
      <c r="B108" s="27"/>
      <c r="C108" s="19" t="s">
        <v>190</v>
      </c>
      <c r="L108" s="27"/>
    </row>
    <row r="109" spans="2:12" s="1" customFormat="1" ht="6.9" customHeight="1">
      <c r="B109" s="27"/>
      <c r="L109" s="27"/>
    </row>
    <row r="110" spans="2:12" s="1" customFormat="1" ht="12" customHeight="1">
      <c r="B110" s="27"/>
      <c r="C110" s="24" t="s">
        <v>14</v>
      </c>
      <c r="L110" s="27"/>
    </row>
    <row r="111" spans="2:12" s="1" customFormat="1" ht="16.5" customHeight="1">
      <c r="B111" s="27"/>
      <c r="E111" s="221" t="str">
        <f>E7</f>
        <v>Šluknov - dokončení chodníku v Budišínské ulici II. Etapa R2</v>
      </c>
      <c r="F111" s="223"/>
      <c r="G111" s="223"/>
      <c r="H111" s="223"/>
      <c r="L111" s="27"/>
    </row>
    <row r="112" spans="2:12" ht="12" customHeight="1">
      <c r="B112" s="18"/>
      <c r="C112" s="24" t="s">
        <v>148</v>
      </c>
      <c r="L112" s="18"/>
    </row>
    <row r="113" spans="2:12" s="1" customFormat="1" ht="16.5" customHeight="1">
      <c r="B113" s="27"/>
      <c r="E113" s="221" t="s">
        <v>1052</v>
      </c>
      <c r="F113" s="222"/>
      <c r="G113" s="222"/>
      <c r="H113" s="222"/>
      <c r="L113" s="27"/>
    </row>
    <row r="114" spans="2:12" s="1" customFormat="1" ht="12" customHeight="1">
      <c r="B114" s="27"/>
      <c r="C114" s="24" t="s">
        <v>156</v>
      </c>
      <c r="L114" s="27"/>
    </row>
    <row r="115" spans="2:12" s="1" customFormat="1" ht="16.5" customHeight="1">
      <c r="B115" s="27"/>
      <c r="E115" s="218" t="str">
        <f>E11</f>
        <v>05b - VRN Nepřímé náklady</v>
      </c>
      <c r="F115" s="222"/>
      <c r="G115" s="222"/>
      <c r="H115" s="222"/>
      <c r="L115" s="27"/>
    </row>
    <row r="116" spans="2:12" s="1" customFormat="1" ht="6.9" customHeight="1">
      <c r="B116" s="27"/>
      <c r="L116" s="27"/>
    </row>
    <row r="117" spans="2:12" s="1" customFormat="1" ht="12" customHeight="1">
      <c r="B117" s="27"/>
      <c r="C117" s="24" t="s">
        <v>18</v>
      </c>
      <c r="F117" s="22" t="str">
        <f>F14</f>
        <v xml:space="preserve"> </v>
      </c>
      <c r="I117" s="24" t="s">
        <v>20</v>
      </c>
      <c r="J117" s="47" t="str">
        <f>IF(J14="","",J14)</f>
        <v>24. 11. 2022</v>
      </c>
      <c r="L117" s="27"/>
    </row>
    <row r="118" spans="2:12" s="1" customFormat="1" ht="6.9" customHeight="1">
      <c r="B118" s="27"/>
      <c r="L118" s="27"/>
    </row>
    <row r="119" spans="2:12" s="1" customFormat="1" ht="15.15" customHeight="1">
      <c r="B119" s="27"/>
      <c r="C119" s="24" t="s">
        <v>22</v>
      </c>
      <c r="F119" s="22" t="str">
        <f>E17</f>
        <v>Město Šluknov</v>
      </c>
      <c r="I119" s="24" t="s">
        <v>28</v>
      </c>
      <c r="J119" s="25" t="str">
        <f>E23</f>
        <v xml:space="preserve"> </v>
      </c>
      <c r="L119" s="27"/>
    </row>
    <row r="120" spans="2:12" s="1" customFormat="1" ht="15.15" customHeight="1">
      <c r="B120" s="27"/>
      <c r="C120" s="24" t="s">
        <v>26</v>
      </c>
      <c r="F120" s="22" t="str">
        <f>IF(E20="","",E20)</f>
        <v xml:space="preserve"> </v>
      </c>
      <c r="I120" s="24" t="s">
        <v>30</v>
      </c>
      <c r="J120" s="25" t="str">
        <f>E26</f>
        <v xml:space="preserve"> </v>
      </c>
      <c r="L120" s="27"/>
    </row>
    <row r="121" spans="2:12" s="1" customFormat="1" ht="10.35" customHeight="1">
      <c r="B121" s="27"/>
      <c r="L121" s="27"/>
    </row>
    <row r="122" spans="2:20" s="10" customFormat="1" ht="29.25" customHeight="1">
      <c r="B122" s="112"/>
      <c r="C122" s="113" t="s">
        <v>191</v>
      </c>
      <c r="D122" s="114" t="s">
        <v>57</v>
      </c>
      <c r="E122" s="114" t="s">
        <v>53</v>
      </c>
      <c r="F122" s="114" t="s">
        <v>54</v>
      </c>
      <c r="G122" s="114" t="s">
        <v>192</v>
      </c>
      <c r="H122" s="114" t="s">
        <v>193</v>
      </c>
      <c r="I122" s="114" t="s">
        <v>194</v>
      </c>
      <c r="J122" s="114" t="s">
        <v>176</v>
      </c>
      <c r="K122" s="115" t="s">
        <v>195</v>
      </c>
      <c r="L122" s="112"/>
      <c r="M122" s="53" t="s">
        <v>1</v>
      </c>
      <c r="N122" s="54" t="s">
        <v>36</v>
      </c>
      <c r="O122" s="54" t="s">
        <v>196</v>
      </c>
      <c r="P122" s="54" t="s">
        <v>197</v>
      </c>
      <c r="Q122" s="54" t="s">
        <v>198</v>
      </c>
      <c r="R122" s="54" t="s">
        <v>199</v>
      </c>
      <c r="S122" s="54" t="s">
        <v>200</v>
      </c>
      <c r="T122" s="55" t="s">
        <v>201</v>
      </c>
    </row>
    <row r="123" spans="2:63" s="1" customFormat="1" ht="22.8" customHeight="1">
      <c r="B123" s="27"/>
      <c r="C123" s="58" t="s">
        <v>202</v>
      </c>
      <c r="J123" s="116">
        <f>J124</f>
        <v>0</v>
      </c>
      <c r="L123" s="27"/>
      <c r="M123" s="56"/>
      <c r="N123" s="48"/>
      <c r="O123" s="48"/>
      <c r="P123" s="117">
        <f>P124</f>
        <v>0</v>
      </c>
      <c r="Q123" s="48"/>
      <c r="R123" s="117">
        <f>R124</f>
        <v>0</v>
      </c>
      <c r="S123" s="48"/>
      <c r="T123" s="118">
        <f>T124</f>
        <v>0</v>
      </c>
      <c r="AT123" s="15" t="s">
        <v>71</v>
      </c>
      <c r="AU123" s="15" t="s">
        <v>178</v>
      </c>
      <c r="BK123" s="119">
        <f>BK124</f>
        <v>0</v>
      </c>
    </row>
    <row r="124" spans="2:63" s="11" customFormat="1" ht="25.95" customHeight="1">
      <c r="B124" s="120"/>
      <c r="D124" s="121" t="s">
        <v>71</v>
      </c>
      <c r="E124" s="122" t="s">
        <v>1057</v>
      </c>
      <c r="F124" s="122" t="s">
        <v>118</v>
      </c>
      <c r="J124" s="123">
        <f>J125+J134</f>
        <v>0</v>
      </c>
      <c r="L124" s="120"/>
      <c r="M124" s="124"/>
      <c r="P124" s="125">
        <f>P125+P134</f>
        <v>0</v>
      </c>
      <c r="R124" s="125">
        <f>R125+R134</f>
        <v>0</v>
      </c>
      <c r="T124" s="126">
        <f>T125+T134</f>
        <v>0</v>
      </c>
      <c r="AR124" s="121" t="s">
        <v>226</v>
      </c>
      <c r="AT124" s="127" t="s">
        <v>71</v>
      </c>
      <c r="AU124" s="127" t="s">
        <v>72</v>
      </c>
      <c r="AY124" s="121" t="s">
        <v>205</v>
      </c>
      <c r="BK124" s="128">
        <f>BK125+BK134</f>
        <v>0</v>
      </c>
    </row>
    <row r="125" spans="2:63" s="11" customFormat="1" ht="22.8" customHeight="1">
      <c r="B125" s="120"/>
      <c r="D125" s="121" t="s">
        <v>71</v>
      </c>
      <c r="E125" s="129" t="s">
        <v>1076</v>
      </c>
      <c r="F125" s="129" t="s">
        <v>1077</v>
      </c>
      <c r="J125" s="130">
        <f>J126+J128+J131</f>
        <v>0</v>
      </c>
      <c r="L125" s="120"/>
      <c r="M125" s="124"/>
      <c r="P125" s="125">
        <f>SUM(P126:P133)</f>
        <v>0</v>
      </c>
      <c r="R125" s="125">
        <f>SUM(R126:R133)</f>
        <v>0</v>
      </c>
      <c r="T125" s="126">
        <f>SUM(T126:T133)</f>
        <v>0</v>
      </c>
      <c r="AR125" s="121" t="s">
        <v>226</v>
      </c>
      <c r="AT125" s="127" t="s">
        <v>71</v>
      </c>
      <c r="AU125" s="127" t="s">
        <v>79</v>
      </c>
      <c r="AY125" s="121" t="s">
        <v>205</v>
      </c>
      <c r="BK125" s="128">
        <f>SUM(BK126:BK133)</f>
        <v>0</v>
      </c>
    </row>
    <row r="126" spans="2:65" s="1" customFormat="1" ht="16.5" customHeight="1">
      <c r="B126" s="131"/>
      <c r="C126" s="132" t="s">
        <v>79</v>
      </c>
      <c r="D126" s="132" t="s">
        <v>207</v>
      </c>
      <c r="E126" s="133" t="s">
        <v>1078</v>
      </c>
      <c r="F126" s="134" t="s">
        <v>1077</v>
      </c>
      <c r="G126" s="135" t="s">
        <v>1062</v>
      </c>
      <c r="H126" s="136">
        <v>1</v>
      </c>
      <c r="I126" s="137"/>
      <c r="J126" s="137">
        <f>ROUND(I126*H126,2)</f>
        <v>0</v>
      </c>
      <c r="K126" s="134" t="s">
        <v>1</v>
      </c>
      <c r="L126" s="27"/>
      <c r="M126" s="138" t="s">
        <v>1</v>
      </c>
      <c r="N126" s="139" t="s">
        <v>37</v>
      </c>
      <c r="O126" s="140">
        <v>0</v>
      </c>
      <c r="P126" s="140">
        <f>O126*H126</f>
        <v>0</v>
      </c>
      <c r="Q126" s="140">
        <v>0</v>
      </c>
      <c r="R126" s="140">
        <f>Q126*H126</f>
        <v>0</v>
      </c>
      <c r="S126" s="140">
        <v>0</v>
      </c>
      <c r="T126" s="141">
        <f>S126*H126</f>
        <v>0</v>
      </c>
      <c r="AR126" s="142" t="s">
        <v>1063</v>
      </c>
      <c r="AT126" s="142" t="s">
        <v>207</v>
      </c>
      <c r="AU126" s="142" t="s">
        <v>81</v>
      </c>
      <c r="AY126" s="15" t="s">
        <v>205</v>
      </c>
      <c r="BE126" s="143">
        <f>IF(N126="základní",J126,0)</f>
        <v>0</v>
      </c>
      <c r="BF126" s="143">
        <f>IF(N126="snížená",J126,0)</f>
        <v>0</v>
      </c>
      <c r="BG126" s="143">
        <f>IF(N126="zákl. přenesená",J126,0)</f>
        <v>0</v>
      </c>
      <c r="BH126" s="143">
        <f>IF(N126="sníž. přenesená",J126,0)</f>
        <v>0</v>
      </c>
      <c r="BI126" s="143">
        <f>IF(N126="nulová",J126,0)</f>
        <v>0</v>
      </c>
      <c r="BJ126" s="15" t="s">
        <v>79</v>
      </c>
      <c r="BK126" s="143">
        <f>ROUND(I126*H126,2)</f>
        <v>0</v>
      </c>
      <c r="BL126" s="15" t="s">
        <v>1063</v>
      </c>
      <c r="BM126" s="142" t="s">
        <v>1079</v>
      </c>
    </row>
    <row r="127" spans="2:47" s="1" customFormat="1" ht="12">
      <c r="B127" s="27"/>
      <c r="D127" s="144" t="s">
        <v>213</v>
      </c>
      <c r="F127" s="145" t="s">
        <v>1077</v>
      </c>
      <c r="L127" s="27"/>
      <c r="M127" s="146"/>
      <c r="T127" s="50"/>
      <c r="AT127" s="15" t="s">
        <v>213</v>
      </c>
      <c r="AU127" s="15" t="s">
        <v>81</v>
      </c>
    </row>
    <row r="128" spans="2:47" s="1" customFormat="1" ht="11.4">
      <c r="B128" s="27"/>
      <c r="C128" s="132" t="s">
        <v>81</v>
      </c>
      <c r="D128" s="132" t="s">
        <v>207</v>
      </c>
      <c r="E128" s="133" t="s">
        <v>1065</v>
      </c>
      <c r="F128" s="134" t="s">
        <v>1066</v>
      </c>
      <c r="G128" s="135" t="s">
        <v>1062</v>
      </c>
      <c r="H128" s="136">
        <v>1</v>
      </c>
      <c r="I128" s="137"/>
      <c r="J128" s="137">
        <f>ROUND(I128*H128,2)</f>
        <v>0</v>
      </c>
      <c r="K128" s="134" t="s">
        <v>1</v>
      </c>
      <c r="L128" s="27"/>
      <c r="M128" s="146"/>
      <c r="T128" s="50"/>
      <c r="AT128" s="15"/>
      <c r="AU128" s="15"/>
    </row>
    <row r="129" spans="2:47" s="1" customFormat="1" ht="12">
      <c r="B129" s="27"/>
      <c r="D129" s="144" t="s">
        <v>213</v>
      </c>
      <c r="F129" s="145" t="s">
        <v>1066</v>
      </c>
      <c r="L129" s="27"/>
      <c r="M129" s="146"/>
      <c r="T129" s="50"/>
      <c r="AT129" s="15"/>
      <c r="AU129" s="15"/>
    </row>
    <row r="130" spans="2:47" s="1" customFormat="1" ht="38.4">
      <c r="B130" s="27"/>
      <c r="D130" s="144" t="s">
        <v>399</v>
      </c>
      <c r="F130" s="168" t="s">
        <v>1067</v>
      </c>
      <c r="L130" s="27"/>
      <c r="M130" s="146"/>
      <c r="T130" s="50"/>
      <c r="AT130" s="15"/>
      <c r="AU130" s="15"/>
    </row>
    <row r="131" spans="2:65" s="1" customFormat="1" ht="16.5" customHeight="1">
      <c r="B131" s="131"/>
      <c r="C131" s="132">
        <v>3</v>
      </c>
      <c r="D131" s="132" t="s">
        <v>207</v>
      </c>
      <c r="E131" s="133" t="s">
        <v>1080</v>
      </c>
      <c r="F131" s="134" t="s">
        <v>1081</v>
      </c>
      <c r="G131" s="135" t="s">
        <v>1062</v>
      </c>
      <c r="H131" s="136">
        <v>1</v>
      </c>
      <c r="I131" s="137"/>
      <c r="J131" s="137">
        <f>ROUND(I131*H131,2)</f>
        <v>0</v>
      </c>
      <c r="K131" s="134" t="s">
        <v>1</v>
      </c>
      <c r="L131" s="27"/>
      <c r="M131" s="138" t="s">
        <v>1</v>
      </c>
      <c r="N131" s="139" t="s">
        <v>37</v>
      </c>
      <c r="O131" s="140">
        <v>0</v>
      </c>
      <c r="P131" s="140">
        <f>O131*H131</f>
        <v>0</v>
      </c>
      <c r="Q131" s="140">
        <v>0</v>
      </c>
      <c r="R131" s="140">
        <f>Q131*H131</f>
        <v>0</v>
      </c>
      <c r="S131" s="140">
        <v>0</v>
      </c>
      <c r="T131" s="141">
        <f>S131*H131</f>
        <v>0</v>
      </c>
      <c r="AR131" s="142" t="s">
        <v>1063</v>
      </c>
      <c r="AT131" s="142" t="s">
        <v>207</v>
      </c>
      <c r="AU131" s="142" t="s">
        <v>81</v>
      </c>
      <c r="AY131" s="15" t="s">
        <v>205</v>
      </c>
      <c r="BE131" s="143">
        <f>IF(N131="základní",J131,0)</f>
        <v>0</v>
      </c>
      <c r="BF131" s="143">
        <f>IF(N131="snížená",J131,0)</f>
        <v>0</v>
      </c>
      <c r="BG131" s="143">
        <f>IF(N131="zákl. přenesená",J131,0)</f>
        <v>0</v>
      </c>
      <c r="BH131" s="143">
        <f>IF(N131="sníž. přenesená",J131,0)</f>
        <v>0</v>
      </c>
      <c r="BI131" s="143">
        <f>IF(N131="nulová",J131,0)</f>
        <v>0</v>
      </c>
      <c r="BJ131" s="15" t="s">
        <v>79</v>
      </c>
      <c r="BK131" s="143">
        <f>ROUND(I131*H131,2)</f>
        <v>0</v>
      </c>
      <c r="BL131" s="15" t="s">
        <v>1063</v>
      </c>
      <c r="BM131" s="142" t="s">
        <v>1082</v>
      </c>
    </row>
    <row r="132" spans="2:47" s="1" customFormat="1" ht="12">
      <c r="B132" s="27"/>
      <c r="D132" s="144" t="s">
        <v>213</v>
      </c>
      <c r="F132" s="145" t="s">
        <v>1081</v>
      </c>
      <c r="L132" s="27"/>
      <c r="M132" s="146"/>
      <c r="T132" s="50"/>
      <c r="AT132" s="15" t="s">
        <v>213</v>
      </c>
      <c r="AU132" s="15" t="s">
        <v>81</v>
      </c>
    </row>
    <row r="133" spans="2:47" s="1" customFormat="1" ht="38.4">
      <c r="B133" s="27"/>
      <c r="D133" s="144" t="s">
        <v>399</v>
      </c>
      <c r="F133" s="168" t="s">
        <v>1083</v>
      </c>
      <c r="L133" s="27"/>
      <c r="M133" s="146"/>
      <c r="T133" s="50"/>
      <c r="AT133" s="15" t="s">
        <v>399</v>
      </c>
      <c r="AU133" s="15" t="s">
        <v>81</v>
      </c>
    </row>
    <row r="134" spans="2:63" s="11" customFormat="1" ht="22.8" customHeight="1">
      <c r="B134" s="120"/>
      <c r="D134" s="121" t="s">
        <v>71</v>
      </c>
      <c r="E134" s="129" t="s">
        <v>1084</v>
      </c>
      <c r="F134" s="129" t="s">
        <v>1085</v>
      </c>
      <c r="J134" s="130">
        <f>BK134</f>
        <v>0</v>
      </c>
      <c r="L134" s="120"/>
      <c r="M134" s="124"/>
      <c r="P134" s="125">
        <f>SUM(P135:P136)</f>
        <v>0</v>
      </c>
      <c r="R134" s="125">
        <f>SUM(R135:R136)</f>
        <v>0</v>
      </c>
      <c r="T134" s="126">
        <f>SUM(T135:T136)</f>
        <v>0</v>
      </c>
      <c r="AR134" s="121" t="s">
        <v>226</v>
      </c>
      <c r="AT134" s="127" t="s">
        <v>71</v>
      </c>
      <c r="AU134" s="127" t="s">
        <v>79</v>
      </c>
      <c r="AY134" s="121" t="s">
        <v>205</v>
      </c>
      <c r="BK134" s="128">
        <f>SUM(BK135:BK136)</f>
        <v>0</v>
      </c>
    </row>
    <row r="135" spans="2:65" s="1" customFormat="1" ht="16.5" customHeight="1">
      <c r="B135" s="131"/>
      <c r="C135" s="132" t="s">
        <v>218</v>
      </c>
      <c r="D135" s="132" t="s">
        <v>207</v>
      </c>
      <c r="E135" s="133" t="s">
        <v>1086</v>
      </c>
      <c r="F135" s="134" t="s">
        <v>1087</v>
      </c>
      <c r="G135" s="135" t="s">
        <v>1062</v>
      </c>
      <c r="H135" s="136">
        <v>1</v>
      </c>
      <c r="I135" s="137"/>
      <c r="J135" s="137">
        <f>ROUND(I135*H135,2)</f>
        <v>0</v>
      </c>
      <c r="K135" s="134" t="s">
        <v>1</v>
      </c>
      <c r="L135" s="27"/>
      <c r="M135" s="138" t="s">
        <v>1</v>
      </c>
      <c r="N135" s="139" t="s">
        <v>37</v>
      </c>
      <c r="O135" s="140">
        <v>0</v>
      </c>
      <c r="P135" s="140">
        <f>O135*H135</f>
        <v>0</v>
      </c>
      <c r="Q135" s="140">
        <v>0</v>
      </c>
      <c r="R135" s="140">
        <f>Q135*H135</f>
        <v>0</v>
      </c>
      <c r="S135" s="140">
        <v>0</v>
      </c>
      <c r="T135" s="141">
        <f>S135*H135</f>
        <v>0</v>
      </c>
      <c r="AR135" s="142" t="s">
        <v>1063</v>
      </c>
      <c r="AT135" s="142" t="s">
        <v>207</v>
      </c>
      <c r="AU135" s="142" t="s">
        <v>81</v>
      </c>
      <c r="AY135" s="15" t="s">
        <v>205</v>
      </c>
      <c r="BE135" s="143">
        <f>IF(N135="základní",J135,0)</f>
        <v>0</v>
      </c>
      <c r="BF135" s="143">
        <f>IF(N135="snížená",J135,0)</f>
        <v>0</v>
      </c>
      <c r="BG135" s="143">
        <f>IF(N135="zákl. přenesená",J135,0)</f>
        <v>0</v>
      </c>
      <c r="BH135" s="143">
        <f>IF(N135="sníž. přenesená",J135,0)</f>
        <v>0</v>
      </c>
      <c r="BI135" s="143">
        <f>IF(N135="nulová",J135,0)</f>
        <v>0</v>
      </c>
      <c r="BJ135" s="15" t="s">
        <v>79</v>
      </c>
      <c r="BK135" s="143">
        <f>ROUND(I135*H135,2)</f>
        <v>0</v>
      </c>
      <c r="BL135" s="15" t="s">
        <v>1063</v>
      </c>
      <c r="BM135" s="142" t="s">
        <v>1088</v>
      </c>
    </row>
    <row r="136" spans="2:47" s="1" customFormat="1" ht="12">
      <c r="B136" s="27"/>
      <c r="D136" s="144" t="s">
        <v>213</v>
      </c>
      <c r="F136" s="145" t="s">
        <v>1087</v>
      </c>
      <c r="L136" s="27"/>
      <c r="M136" s="169"/>
      <c r="N136" s="170"/>
      <c r="O136" s="170"/>
      <c r="P136" s="170"/>
      <c r="Q136" s="170"/>
      <c r="R136" s="170"/>
      <c r="S136" s="170"/>
      <c r="T136" s="171"/>
      <c r="AT136" s="15" t="s">
        <v>213</v>
      </c>
      <c r="AU136" s="15" t="s">
        <v>81</v>
      </c>
    </row>
    <row r="137" spans="2:12" s="1" customFormat="1" ht="6.9" customHeight="1">
      <c r="B137" s="39"/>
      <c r="C137" s="40"/>
      <c r="D137" s="40"/>
      <c r="E137" s="40"/>
      <c r="F137" s="40"/>
      <c r="G137" s="40"/>
      <c r="H137" s="40"/>
      <c r="I137" s="40"/>
      <c r="J137" s="40"/>
      <c r="K137" s="40"/>
      <c r="L137" s="27"/>
    </row>
  </sheetData>
  <autoFilter ref="C122:K136"/>
  <mergeCells count="11">
    <mergeCell ref="E115:H115"/>
    <mergeCell ref="E7:H7"/>
    <mergeCell ref="E9:H9"/>
    <mergeCell ref="E11:H11"/>
    <mergeCell ref="E29:H29"/>
    <mergeCell ref="E85:H85"/>
    <mergeCell ref="L2:V2"/>
    <mergeCell ref="E87:H87"/>
    <mergeCell ref="E89:H89"/>
    <mergeCell ref="E111:H111"/>
    <mergeCell ref="E113:H113"/>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3:H142"/>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75.8515625" style="0" customWidth="1"/>
    <col min="5" max="5" width="13.28125" style="0" customWidth="1"/>
    <col min="6" max="6" width="20.00390625" style="0" customWidth="1"/>
    <col min="7" max="7" width="1.7109375" style="0" customWidth="1"/>
    <col min="8" max="8" width="8.28125" style="0" customWidth="1"/>
  </cols>
  <sheetData>
    <row r="1" ht="11.25" customHeight="1"/>
    <row r="2" ht="36.9" customHeight="1"/>
    <row r="3" spans="2:8" ht="6.9" customHeight="1">
      <c r="B3" s="16"/>
      <c r="C3" s="17"/>
      <c r="D3" s="17"/>
      <c r="E3" s="17"/>
      <c r="F3" s="17"/>
      <c r="G3" s="17"/>
      <c r="H3" s="18"/>
    </row>
    <row r="4" spans="2:8" ht="24.9" customHeight="1">
      <c r="B4" s="18"/>
      <c r="C4" s="19" t="s">
        <v>1089</v>
      </c>
      <c r="H4" s="18"/>
    </row>
    <row r="5" spans="2:8" ht="12" customHeight="1">
      <c r="B5" s="18"/>
      <c r="C5" s="21" t="s">
        <v>12</v>
      </c>
      <c r="D5" s="212" t="s">
        <v>13</v>
      </c>
      <c r="E5" s="194"/>
      <c r="F5" s="194"/>
      <c r="H5" s="18"/>
    </row>
    <row r="6" spans="2:8" ht="36.9" customHeight="1">
      <c r="B6" s="18"/>
      <c r="C6" s="23" t="s">
        <v>14</v>
      </c>
      <c r="D6" s="211" t="s">
        <v>15</v>
      </c>
      <c r="E6" s="194"/>
      <c r="F6" s="194"/>
      <c r="H6" s="18"/>
    </row>
    <row r="7" spans="2:8" ht="16.5" customHeight="1">
      <c r="B7" s="18"/>
      <c r="C7" s="24" t="s">
        <v>20</v>
      </c>
      <c r="D7" s="47" t="str">
        <f>'Rekapitulace stavby'!AN8</f>
        <v>24. 11. 2022</v>
      </c>
      <c r="H7" s="18"/>
    </row>
    <row r="8" spans="2:8" s="1" customFormat="1" ht="10.8" customHeight="1">
      <c r="B8" s="27"/>
      <c r="H8" s="27"/>
    </row>
    <row r="9" spans="2:8" s="10" customFormat="1" ht="29.25" customHeight="1">
      <c r="B9" s="112"/>
      <c r="C9" s="113" t="s">
        <v>53</v>
      </c>
      <c r="D9" s="114" t="s">
        <v>54</v>
      </c>
      <c r="E9" s="114" t="s">
        <v>192</v>
      </c>
      <c r="F9" s="115" t="s">
        <v>1090</v>
      </c>
      <c r="H9" s="112"/>
    </row>
    <row r="10" spans="2:8" s="1" customFormat="1" ht="26.4" customHeight="1">
      <c r="B10" s="27"/>
      <c r="C10" s="175" t="s">
        <v>1091</v>
      </c>
      <c r="D10" s="175" t="s">
        <v>77</v>
      </c>
      <c r="H10" s="27"/>
    </row>
    <row r="11" spans="2:8" s="1" customFormat="1" ht="16.8" customHeight="1">
      <c r="B11" s="27"/>
      <c r="C11" s="176" t="s">
        <v>254</v>
      </c>
      <c r="D11" s="177" t="s">
        <v>652</v>
      </c>
      <c r="E11" s="178" t="s">
        <v>128</v>
      </c>
      <c r="F11" s="179">
        <v>89.7</v>
      </c>
      <c r="H11" s="27"/>
    </row>
    <row r="12" spans="2:8" s="1" customFormat="1" ht="16.8" customHeight="1">
      <c r="B12" s="27"/>
      <c r="C12" s="180" t="s">
        <v>254</v>
      </c>
      <c r="D12" s="180" t="s">
        <v>255</v>
      </c>
      <c r="E12" s="15" t="s">
        <v>1</v>
      </c>
      <c r="F12" s="181">
        <v>89.7</v>
      </c>
      <c r="H12" s="27"/>
    </row>
    <row r="13" spans="2:8" s="1" customFormat="1" ht="16.8" customHeight="1">
      <c r="B13" s="27"/>
      <c r="C13" s="176" t="s">
        <v>161</v>
      </c>
      <c r="D13" s="177" t="s">
        <v>162</v>
      </c>
      <c r="E13" s="178" t="s">
        <v>128</v>
      </c>
      <c r="F13" s="179">
        <v>18.9</v>
      </c>
      <c r="H13" s="27"/>
    </row>
    <row r="14" spans="2:8" s="1" customFormat="1" ht="16.8" customHeight="1">
      <c r="B14" s="27"/>
      <c r="C14" s="180" t="s">
        <v>161</v>
      </c>
      <c r="D14" s="180" t="s">
        <v>393</v>
      </c>
      <c r="E14" s="15" t="s">
        <v>1</v>
      </c>
      <c r="F14" s="181">
        <v>18.9</v>
      </c>
      <c r="H14" s="27"/>
    </row>
    <row r="15" spans="2:8" s="1" customFormat="1" ht="16.8" customHeight="1">
      <c r="B15" s="27"/>
      <c r="C15" s="176" t="s">
        <v>134</v>
      </c>
      <c r="D15" s="177" t="s">
        <v>135</v>
      </c>
      <c r="E15" s="178" t="s">
        <v>136</v>
      </c>
      <c r="F15" s="179">
        <v>213.3</v>
      </c>
      <c r="H15" s="27"/>
    </row>
    <row r="16" spans="2:8" s="1" customFormat="1" ht="16.8" customHeight="1">
      <c r="B16" s="27"/>
      <c r="C16" s="180" t="s">
        <v>134</v>
      </c>
      <c r="D16" s="180" t="s">
        <v>446</v>
      </c>
      <c r="E16" s="15" t="s">
        <v>1</v>
      </c>
      <c r="F16" s="181">
        <v>213.3</v>
      </c>
      <c r="H16" s="27"/>
    </row>
    <row r="17" spans="2:8" s="1" customFormat="1" ht="16.8" customHeight="1">
      <c r="B17" s="27"/>
      <c r="C17" s="176" t="s">
        <v>149</v>
      </c>
      <c r="D17" s="177" t="s">
        <v>150</v>
      </c>
      <c r="E17" s="178" t="s">
        <v>128</v>
      </c>
      <c r="F17" s="179">
        <v>45.6</v>
      </c>
      <c r="H17" s="27"/>
    </row>
    <row r="18" spans="2:8" s="1" customFormat="1" ht="16.8" customHeight="1">
      <c r="B18" s="27"/>
      <c r="C18" s="180" t="s">
        <v>157</v>
      </c>
      <c r="D18" s="180" t="s">
        <v>392</v>
      </c>
      <c r="E18" s="15" t="s">
        <v>1</v>
      </c>
      <c r="F18" s="181">
        <v>26.7</v>
      </c>
      <c r="H18" s="27"/>
    </row>
    <row r="19" spans="2:8" s="1" customFormat="1" ht="16.8" customHeight="1">
      <c r="B19" s="27"/>
      <c r="C19" s="180" t="s">
        <v>161</v>
      </c>
      <c r="D19" s="180" t="s">
        <v>393</v>
      </c>
      <c r="E19" s="15" t="s">
        <v>1</v>
      </c>
      <c r="F19" s="181">
        <v>18.9</v>
      </c>
      <c r="H19" s="27"/>
    </row>
    <row r="20" spans="2:8" s="1" customFormat="1" ht="16.8" customHeight="1">
      <c r="B20" s="27"/>
      <c r="C20" s="180" t="s">
        <v>149</v>
      </c>
      <c r="D20" s="180" t="s">
        <v>277</v>
      </c>
      <c r="E20" s="15" t="s">
        <v>1</v>
      </c>
      <c r="F20" s="181">
        <v>45.6</v>
      </c>
      <c r="H20" s="27"/>
    </row>
    <row r="21" spans="2:8" s="1" customFormat="1" ht="16.8" customHeight="1">
      <c r="B21" s="27"/>
      <c r="C21" s="176" t="s">
        <v>145</v>
      </c>
      <c r="D21" s="177" t="s">
        <v>146</v>
      </c>
      <c r="E21" s="178" t="s">
        <v>128</v>
      </c>
      <c r="F21" s="179">
        <v>469.7</v>
      </c>
      <c r="H21" s="27"/>
    </row>
    <row r="22" spans="2:8" s="1" customFormat="1" ht="16.8" customHeight="1">
      <c r="B22" s="27"/>
      <c r="C22" s="180" t="s">
        <v>1</v>
      </c>
      <c r="D22" s="180" t="s">
        <v>412</v>
      </c>
      <c r="E22" s="15" t="s">
        <v>1</v>
      </c>
      <c r="F22" s="181">
        <v>469.7</v>
      </c>
      <c r="H22" s="27"/>
    </row>
    <row r="23" spans="2:8" s="1" customFormat="1" ht="16.8" customHeight="1">
      <c r="B23" s="27"/>
      <c r="C23" s="180" t="s">
        <v>145</v>
      </c>
      <c r="D23" s="180" t="s">
        <v>277</v>
      </c>
      <c r="E23" s="15" t="s">
        <v>1</v>
      </c>
      <c r="F23" s="181">
        <v>469.7</v>
      </c>
      <c r="H23" s="27"/>
    </row>
    <row r="24" spans="2:8" s="1" customFormat="1" ht="16.8" customHeight="1">
      <c r="B24" s="27"/>
      <c r="C24" s="176" t="s">
        <v>130</v>
      </c>
      <c r="D24" s="177" t="s">
        <v>131</v>
      </c>
      <c r="E24" s="178" t="s">
        <v>128</v>
      </c>
      <c r="F24" s="179">
        <v>264.5</v>
      </c>
      <c r="H24" s="27"/>
    </row>
    <row r="25" spans="2:8" s="1" customFormat="1" ht="16.8" customHeight="1">
      <c r="B25" s="27"/>
      <c r="C25" s="180" t="s">
        <v>130</v>
      </c>
      <c r="D25" s="180" t="s">
        <v>248</v>
      </c>
      <c r="E25" s="15" t="s">
        <v>1</v>
      </c>
      <c r="F25" s="181">
        <v>264.5</v>
      </c>
      <c r="H25" s="27"/>
    </row>
    <row r="26" spans="2:8" s="1" customFormat="1" ht="16.8" customHeight="1">
      <c r="B26" s="27"/>
      <c r="C26" s="176" t="s">
        <v>141</v>
      </c>
      <c r="D26" s="177" t="s">
        <v>142</v>
      </c>
      <c r="E26" s="178" t="s">
        <v>143</v>
      </c>
      <c r="F26" s="179">
        <v>6.48</v>
      </c>
      <c r="H26" s="27"/>
    </row>
    <row r="27" spans="2:8" s="1" customFormat="1" ht="16.8" customHeight="1">
      <c r="B27" s="27"/>
      <c r="C27" s="180" t="s">
        <v>141</v>
      </c>
      <c r="D27" s="180" t="s">
        <v>275</v>
      </c>
      <c r="E27" s="15" t="s">
        <v>1</v>
      </c>
      <c r="F27" s="181">
        <v>6.48</v>
      </c>
      <c r="H27" s="27"/>
    </row>
    <row r="28" spans="2:8" s="1" customFormat="1" ht="16.8" customHeight="1">
      <c r="B28" s="27"/>
      <c r="C28" s="176" t="s">
        <v>126</v>
      </c>
      <c r="D28" s="177" t="s">
        <v>127</v>
      </c>
      <c r="E28" s="178" t="s">
        <v>128</v>
      </c>
      <c r="F28" s="179">
        <v>59.7</v>
      </c>
      <c r="H28" s="27"/>
    </row>
    <row r="29" spans="2:8" s="1" customFormat="1" ht="16.8" customHeight="1">
      <c r="B29" s="27"/>
      <c r="C29" s="180" t="s">
        <v>126</v>
      </c>
      <c r="D29" s="180" t="s">
        <v>129</v>
      </c>
      <c r="E29" s="15" t="s">
        <v>1</v>
      </c>
      <c r="F29" s="181">
        <v>59.7</v>
      </c>
      <c r="H29" s="27"/>
    </row>
    <row r="30" spans="2:8" s="1" customFormat="1" ht="16.8" customHeight="1">
      <c r="B30" s="27"/>
      <c r="C30" s="176" t="s">
        <v>157</v>
      </c>
      <c r="D30" s="177" t="s">
        <v>158</v>
      </c>
      <c r="E30" s="178" t="s">
        <v>128</v>
      </c>
      <c r="F30" s="179">
        <v>26.7</v>
      </c>
      <c r="H30" s="27"/>
    </row>
    <row r="31" spans="2:8" s="1" customFormat="1" ht="16.8" customHeight="1">
      <c r="B31" s="27"/>
      <c r="C31" s="180" t="s">
        <v>157</v>
      </c>
      <c r="D31" s="180" t="s">
        <v>392</v>
      </c>
      <c r="E31" s="15" t="s">
        <v>1</v>
      </c>
      <c r="F31" s="181">
        <v>26.7</v>
      </c>
      <c r="H31" s="27"/>
    </row>
    <row r="32" spans="2:8" s="1" customFormat="1" ht="16.8" customHeight="1">
      <c r="B32" s="27"/>
      <c r="C32" s="176" t="s">
        <v>153</v>
      </c>
      <c r="D32" s="177" t="s">
        <v>154</v>
      </c>
      <c r="E32" s="178" t="s">
        <v>128</v>
      </c>
      <c r="F32" s="179">
        <v>225.04</v>
      </c>
      <c r="H32" s="27"/>
    </row>
    <row r="33" spans="2:8" s="1" customFormat="1" ht="16.8" customHeight="1">
      <c r="B33" s="27"/>
      <c r="C33" s="180" t="s">
        <v>164</v>
      </c>
      <c r="D33" s="180" t="s">
        <v>423</v>
      </c>
      <c r="E33" s="15" t="s">
        <v>1</v>
      </c>
      <c r="F33" s="181">
        <v>209.44</v>
      </c>
      <c r="H33" s="27"/>
    </row>
    <row r="34" spans="2:8" s="1" customFormat="1" ht="16.8" customHeight="1">
      <c r="B34" s="27"/>
      <c r="C34" s="180" t="s">
        <v>167</v>
      </c>
      <c r="D34" s="180" t="s">
        <v>424</v>
      </c>
      <c r="E34" s="15" t="s">
        <v>1</v>
      </c>
      <c r="F34" s="181">
        <v>15.6</v>
      </c>
      <c r="H34" s="27"/>
    </row>
    <row r="35" spans="2:8" s="1" customFormat="1" ht="16.8" customHeight="1">
      <c r="B35" s="27"/>
      <c r="C35" s="180" t="s">
        <v>153</v>
      </c>
      <c r="D35" s="180" t="s">
        <v>277</v>
      </c>
      <c r="E35" s="15" t="s">
        <v>1</v>
      </c>
      <c r="F35" s="181">
        <v>225.04</v>
      </c>
      <c r="H35" s="27"/>
    </row>
    <row r="36" spans="2:8" s="1" customFormat="1" ht="16.8" customHeight="1">
      <c r="B36" s="27"/>
      <c r="C36" s="176" t="s">
        <v>167</v>
      </c>
      <c r="D36" s="177" t="s">
        <v>168</v>
      </c>
      <c r="E36" s="178" t="s">
        <v>128</v>
      </c>
      <c r="F36" s="179">
        <v>15.6</v>
      </c>
      <c r="H36" s="27"/>
    </row>
    <row r="37" spans="2:8" s="1" customFormat="1" ht="16.8" customHeight="1">
      <c r="B37" s="27"/>
      <c r="C37" s="180" t="s">
        <v>167</v>
      </c>
      <c r="D37" s="180" t="s">
        <v>424</v>
      </c>
      <c r="E37" s="15" t="s">
        <v>1</v>
      </c>
      <c r="F37" s="181">
        <v>15.6</v>
      </c>
      <c r="H37" s="27"/>
    </row>
    <row r="38" spans="2:8" s="1" customFormat="1" ht="16.8" customHeight="1">
      <c r="B38" s="27"/>
      <c r="C38" s="176" t="s">
        <v>164</v>
      </c>
      <c r="D38" s="177" t="s">
        <v>165</v>
      </c>
      <c r="E38" s="178" t="s">
        <v>128</v>
      </c>
      <c r="F38" s="179">
        <v>209.44</v>
      </c>
      <c r="H38" s="27"/>
    </row>
    <row r="39" spans="2:8" s="1" customFormat="1" ht="16.8" customHeight="1">
      <c r="B39" s="27"/>
      <c r="C39" s="180" t="s">
        <v>164</v>
      </c>
      <c r="D39" s="180" t="s">
        <v>423</v>
      </c>
      <c r="E39" s="15" t="s">
        <v>1</v>
      </c>
      <c r="F39" s="181">
        <v>209.44</v>
      </c>
      <c r="H39" s="27"/>
    </row>
    <row r="40" spans="2:8" s="1" customFormat="1" ht="16.8" customHeight="1">
      <c r="B40" s="27"/>
      <c r="C40" s="176" t="s">
        <v>138</v>
      </c>
      <c r="D40" s="177" t="s">
        <v>139</v>
      </c>
      <c r="E40" s="178" t="s">
        <v>128</v>
      </c>
      <c r="F40" s="179">
        <v>32.4</v>
      </c>
      <c r="H40" s="27"/>
    </row>
    <row r="41" spans="2:8" s="1" customFormat="1" ht="16.8" customHeight="1">
      <c r="B41" s="27"/>
      <c r="C41" s="180" t="s">
        <v>138</v>
      </c>
      <c r="D41" s="180" t="s">
        <v>140</v>
      </c>
      <c r="E41" s="15" t="s">
        <v>1</v>
      </c>
      <c r="F41" s="181">
        <v>32.4</v>
      </c>
      <c r="H41" s="27"/>
    </row>
    <row r="42" spans="2:8" s="1" customFormat="1" ht="16.8" customHeight="1">
      <c r="B42" s="27"/>
      <c r="C42" s="176" t="s">
        <v>649</v>
      </c>
      <c r="D42" s="177" t="s">
        <v>650</v>
      </c>
      <c r="E42" s="178" t="s">
        <v>128</v>
      </c>
      <c r="F42" s="179">
        <v>354.2</v>
      </c>
      <c r="H42" s="27"/>
    </row>
    <row r="43" spans="2:8" s="1" customFormat="1" ht="16.8" customHeight="1">
      <c r="B43" s="27"/>
      <c r="C43" s="180" t="s">
        <v>649</v>
      </c>
      <c r="D43" s="180" t="s">
        <v>693</v>
      </c>
      <c r="E43" s="15" t="s">
        <v>1</v>
      </c>
      <c r="F43" s="181">
        <v>354.2</v>
      </c>
      <c r="H43" s="27"/>
    </row>
    <row r="44" spans="2:8" s="1" customFormat="1" ht="26.4" customHeight="1">
      <c r="B44" s="27"/>
      <c r="C44" s="175" t="s">
        <v>1092</v>
      </c>
      <c r="D44" s="175" t="s">
        <v>84</v>
      </c>
      <c r="H44" s="27"/>
    </row>
    <row r="45" spans="2:8" s="1" customFormat="1" ht="16.8" customHeight="1">
      <c r="B45" s="27"/>
      <c r="C45" s="176" t="s">
        <v>254</v>
      </c>
      <c r="D45" s="177" t="s">
        <v>652</v>
      </c>
      <c r="E45" s="178" t="s">
        <v>128</v>
      </c>
      <c r="F45" s="179">
        <v>89.7</v>
      </c>
      <c r="H45" s="27"/>
    </row>
    <row r="46" spans="2:8" s="1" customFormat="1" ht="16.8" customHeight="1">
      <c r="B46" s="27"/>
      <c r="C46" s="180" t="s">
        <v>254</v>
      </c>
      <c r="D46" s="180" t="s">
        <v>255</v>
      </c>
      <c r="E46" s="15" t="s">
        <v>1</v>
      </c>
      <c r="F46" s="181">
        <v>89.7</v>
      </c>
      <c r="H46" s="27"/>
    </row>
    <row r="47" spans="2:8" s="1" customFormat="1" ht="16.8" customHeight="1">
      <c r="B47" s="27"/>
      <c r="C47" s="176" t="s">
        <v>161</v>
      </c>
      <c r="D47" s="177" t="s">
        <v>162</v>
      </c>
      <c r="E47" s="178" t="s">
        <v>128</v>
      </c>
      <c r="F47" s="179">
        <v>18.9</v>
      </c>
      <c r="H47" s="27"/>
    </row>
    <row r="48" spans="2:8" s="1" customFormat="1" ht="16.8" customHeight="1">
      <c r="B48" s="27"/>
      <c r="C48" s="180" t="s">
        <v>161</v>
      </c>
      <c r="D48" s="180" t="s">
        <v>393</v>
      </c>
      <c r="E48" s="15" t="s">
        <v>1</v>
      </c>
      <c r="F48" s="181">
        <v>18.9</v>
      </c>
      <c r="H48" s="27"/>
    </row>
    <row r="49" spans="2:8" s="1" customFormat="1" ht="16.8" customHeight="1">
      <c r="B49" s="27"/>
      <c r="C49" s="182" t="s">
        <v>1093</v>
      </c>
      <c r="H49" s="27"/>
    </row>
    <row r="50" spans="2:8" s="1" customFormat="1" ht="30.6">
      <c r="B50" s="27"/>
      <c r="C50" s="180" t="s">
        <v>388</v>
      </c>
      <c r="D50" s="180" t="s">
        <v>389</v>
      </c>
      <c r="E50" s="15" t="s">
        <v>128</v>
      </c>
      <c r="F50" s="181">
        <v>45.6</v>
      </c>
      <c r="H50" s="27"/>
    </row>
    <row r="51" spans="2:8" s="1" customFormat="1" ht="40.8">
      <c r="B51" s="27"/>
      <c r="C51" s="180" t="s">
        <v>436</v>
      </c>
      <c r="D51" s="180" t="s">
        <v>437</v>
      </c>
      <c r="E51" s="15" t="s">
        <v>128</v>
      </c>
      <c r="F51" s="181">
        <v>34.5</v>
      </c>
      <c r="H51" s="27"/>
    </row>
    <row r="52" spans="2:8" s="1" customFormat="1" ht="16.8" customHeight="1">
      <c r="B52" s="27"/>
      <c r="C52" s="180" t="s">
        <v>395</v>
      </c>
      <c r="D52" s="180" t="s">
        <v>396</v>
      </c>
      <c r="E52" s="15" t="s">
        <v>128</v>
      </c>
      <c r="F52" s="181">
        <v>19.467</v>
      </c>
      <c r="H52" s="27"/>
    </row>
    <row r="53" spans="2:8" s="1" customFormat="1" ht="16.8" customHeight="1">
      <c r="B53" s="27"/>
      <c r="C53" s="176" t="s">
        <v>134</v>
      </c>
      <c r="D53" s="177" t="s">
        <v>135</v>
      </c>
      <c r="E53" s="178" t="s">
        <v>136</v>
      </c>
      <c r="F53" s="179">
        <v>213.3</v>
      </c>
      <c r="H53" s="27"/>
    </row>
    <row r="54" spans="2:8" s="1" customFormat="1" ht="16.8" customHeight="1">
      <c r="B54" s="27"/>
      <c r="C54" s="180" t="s">
        <v>134</v>
      </c>
      <c r="D54" s="180" t="s">
        <v>446</v>
      </c>
      <c r="E54" s="15" t="s">
        <v>1</v>
      </c>
      <c r="F54" s="181">
        <v>213.3</v>
      </c>
      <c r="H54" s="27"/>
    </row>
    <row r="55" spans="2:8" s="1" customFormat="1" ht="16.8" customHeight="1">
      <c r="B55" s="27"/>
      <c r="C55" s="182" t="s">
        <v>1093</v>
      </c>
      <c r="H55" s="27"/>
    </row>
    <row r="56" spans="2:8" s="1" customFormat="1" ht="20.4">
      <c r="B56" s="27"/>
      <c r="C56" s="180" t="s">
        <v>443</v>
      </c>
      <c r="D56" s="180" t="s">
        <v>444</v>
      </c>
      <c r="E56" s="15" t="s">
        <v>136</v>
      </c>
      <c r="F56" s="181">
        <v>213.3</v>
      </c>
      <c r="H56" s="27"/>
    </row>
    <row r="57" spans="2:8" s="1" customFormat="1" ht="20.4">
      <c r="B57" s="27"/>
      <c r="C57" s="180" t="s">
        <v>267</v>
      </c>
      <c r="D57" s="180" t="s">
        <v>268</v>
      </c>
      <c r="E57" s="15" t="s">
        <v>143</v>
      </c>
      <c r="F57" s="181">
        <v>42.66</v>
      </c>
      <c r="H57" s="27"/>
    </row>
    <row r="58" spans="2:8" s="1" customFormat="1" ht="30.6">
      <c r="B58" s="27"/>
      <c r="C58" s="180" t="s">
        <v>272</v>
      </c>
      <c r="D58" s="180" t="s">
        <v>273</v>
      </c>
      <c r="E58" s="15" t="s">
        <v>143</v>
      </c>
      <c r="F58" s="181">
        <v>232.908</v>
      </c>
      <c r="H58" s="27"/>
    </row>
    <row r="59" spans="2:8" s="1" customFormat="1" ht="20.4">
      <c r="B59" s="27"/>
      <c r="C59" s="180" t="s">
        <v>294</v>
      </c>
      <c r="D59" s="180" t="s">
        <v>295</v>
      </c>
      <c r="E59" s="15" t="s">
        <v>281</v>
      </c>
      <c r="F59" s="181">
        <v>226.428</v>
      </c>
      <c r="H59" s="27"/>
    </row>
    <row r="60" spans="2:8" s="1" customFormat="1" ht="20.4">
      <c r="B60" s="27"/>
      <c r="C60" s="180" t="s">
        <v>298</v>
      </c>
      <c r="D60" s="180" t="s">
        <v>299</v>
      </c>
      <c r="E60" s="15" t="s">
        <v>143</v>
      </c>
      <c r="F60" s="181">
        <v>226.428</v>
      </c>
      <c r="H60" s="27"/>
    </row>
    <row r="61" spans="2:8" s="1" customFormat="1" ht="30.6">
      <c r="B61" s="27"/>
      <c r="C61" s="180" t="s">
        <v>302</v>
      </c>
      <c r="D61" s="180" t="s">
        <v>303</v>
      </c>
      <c r="E61" s="15" t="s">
        <v>143</v>
      </c>
      <c r="F61" s="181">
        <v>42.66</v>
      </c>
      <c r="H61" s="27"/>
    </row>
    <row r="62" spans="2:8" s="1" customFormat="1" ht="20.4">
      <c r="B62" s="27"/>
      <c r="C62" s="180" t="s">
        <v>448</v>
      </c>
      <c r="D62" s="180" t="s">
        <v>449</v>
      </c>
      <c r="E62" s="15" t="s">
        <v>136</v>
      </c>
      <c r="F62" s="181">
        <v>215.433</v>
      </c>
      <c r="H62" s="27"/>
    </row>
    <row r="63" spans="2:8" s="1" customFormat="1" ht="16.8" customHeight="1">
      <c r="B63" s="27"/>
      <c r="C63" s="176" t="s">
        <v>149</v>
      </c>
      <c r="D63" s="177" t="s">
        <v>150</v>
      </c>
      <c r="E63" s="178" t="s">
        <v>128</v>
      </c>
      <c r="F63" s="179">
        <v>45.6</v>
      </c>
      <c r="H63" s="27"/>
    </row>
    <row r="64" spans="2:8" s="1" customFormat="1" ht="16.8" customHeight="1">
      <c r="B64" s="27"/>
      <c r="C64" s="180" t="s">
        <v>157</v>
      </c>
      <c r="D64" s="180" t="s">
        <v>392</v>
      </c>
      <c r="E64" s="15" t="s">
        <v>1</v>
      </c>
      <c r="F64" s="181">
        <v>26.7</v>
      </c>
      <c r="H64" s="27"/>
    </row>
    <row r="65" spans="2:8" s="1" customFormat="1" ht="16.8" customHeight="1">
      <c r="B65" s="27"/>
      <c r="C65" s="180" t="s">
        <v>161</v>
      </c>
      <c r="D65" s="180" t="s">
        <v>393</v>
      </c>
      <c r="E65" s="15" t="s">
        <v>1</v>
      </c>
      <c r="F65" s="181">
        <v>18.9</v>
      </c>
      <c r="H65" s="27"/>
    </row>
    <row r="66" spans="2:8" s="1" customFormat="1" ht="16.8" customHeight="1">
      <c r="B66" s="27"/>
      <c r="C66" s="180" t="s">
        <v>149</v>
      </c>
      <c r="D66" s="180" t="s">
        <v>277</v>
      </c>
      <c r="E66" s="15" t="s">
        <v>1</v>
      </c>
      <c r="F66" s="181">
        <v>45.6</v>
      </c>
      <c r="H66" s="27"/>
    </row>
    <row r="67" spans="2:8" s="1" customFormat="1" ht="16.8" customHeight="1">
      <c r="B67" s="27"/>
      <c r="C67" s="182" t="s">
        <v>1093</v>
      </c>
      <c r="H67" s="27"/>
    </row>
    <row r="68" spans="2:8" s="1" customFormat="1" ht="30.6">
      <c r="B68" s="27"/>
      <c r="C68" s="180" t="s">
        <v>388</v>
      </c>
      <c r="D68" s="180" t="s">
        <v>389</v>
      </c>
      <c r="E68" s="15" t="s">
        <v>128</v>
      </c>
      <c r="F68" s="181">
        <v>45.6</v>
      </c>
      <c r="H68" s="27"/>
    </row>
    <row r="69" spans="2:8" s="1" customFormat="1" ht="16.8" customHeight="1">
      <c r="B69" s="27"/>
      <c r="C69" s="180" t="s">
        <v>377</v>
      </c>
      <c r="D69" s="180" t="s">
        <v>378</v>
      </c>
      <c r="E69" s="15" t="s">
        <v>128</v>
      </c>
      <c r="F69" s="181">
        <v>740.34</v>
      </c>
      <c r="H69" s="27"/>
    </row>
    <row r="70" spans="2:8" s="1" customFormat="1" ht="16.8" customHeight="1">
      <c r="B70" s="27"/>
      <c r="C70" s="176" t="s">
        <v>145</v>
      </c>
      <c r="D70" s="177" t="s">
        <v>146</v>
      </c>
      <c r="E70" s="178" t="s">
        <v>128</v>
      </c>
      <c r="F70" s="179">
        <v>469.7</v>
      </c>
      <c r="H70" s="27"/>
    </row>
    <row r="71" spans="2:8" s="1" customFormat="1" ht="16.8" customHeight="1">
      <c r="B71" s="27"/>
      <c r="C71" s="180" t="s">
        <v>1</v>
      </c>
      <c r="D71" s="180" t="s">
        <v>412</v>
      </c>
      <c r="E71" s="15" t="s">
        <v>1</v>
      </c>
      <c r="F71" s="181">
        <v>469.7</v>
      </c>
      <c r="H71" s="27"/>
    </row>
    <row r="72" spans="2:8" s="1" customFormat="1" ht="16.8" customHeight="1">
      <c r="B72" s="27"/>
      <c r="C72" s="180" t="s">
        <v>145</v>
      </c>
      <c r="D72" s="180" t="s">
        <v>277</v>
      </c>
      <c r="E72" s="15" t="s">
        <v>1</v>
      </c>
      <c r="F72" s="181">
        <v>469.7</v>
      </c>
      <c r="H72" s="27"/>
    </row>
    <row r="73" spans="2:8" s="1" customFormat="1" ht="16.8" customHeight="1">
      <c r="B73" s="27"/>
      <c r="C73" s="182" t="s">
        <v>1093</v>
      </c>
      <c r="H73" s="27"/>
    </row>
    <row r="74" spans="2:8" s="1" customFormat="1" ht="30.6">
      <c r="B74" s="27"/>
      <c r="C74" s="180" t="s">
        <v>408</v>
      </c>
      <c r="D74" s="180" t="s">
        <v>409</v>
      </c>
      <c r="E74" s="15" t="s">
        <v>128</v>
      </c>
      <c r="F74" s="181">
        <v>469.7</v>
      </c>
      <c r="H74" s="27"/>
    </row>
    <row r="75" spans="2:8" s="1" customFormat="1" ht="16.8" customHeight="1">
      <c r="B75" s="27"/>
      <c r="C75" s="180" t="s">
        <v>377</v>
      </c>
      <c r="D75" s="180" t="s">
        <v>378</v>
      </c>
      <c r="E75" s="15" t="s">
        <v>128</v>
      </c>
      <c r="F75" s="181">
        <v>740.34</v>
      </c>
      <c r="H75" s="27"/>
    </row>
    <row r="76" spans="2:8" s="1" customFormat="1" ht="16.8" customHeight="1">
      <c r="B76" s="27"/>
      <c r="C76" s="180" t="s">
        <v>414</v>
      </c>
      <c r="D76" s="180" t="s">
        <v>415</v>
      </c>
      <c r="E76" s="15" t="s">
        <v>128</v>
      </c>
      <c r="F76" s="181">
        <v>483.791</v>
      </c>
      <c r="H76" s="27"/>
    </row>
    <row r="77" spans="2:8" s="1" customFormat="1" ht="16.8" customHeight="1">
      <c r="B77" s="27"/>
      <c r="C77" s="176" t="s">
        <v>130</v>
      </c>
      <c r="D77" s="177" t="s">
        <v>131</v>
      </c>
      <c r="E77" s="178" t="s">
        <v>128</v>
      </c>
      <c r="F77" s="179">
        <v>264.5</v>
      </c>
      <c r="H77" s="27"/>
    </row>
    <row r="78" spans="2:8" s="1" customFormat="1" ht="16.8" customHeight="1">
      <c r="B78" s="27"/>
      <c r="C78" s="180" t="s">
        <v>130</v>
      </c>
      <c r="D78" s="180" t="s">
        <v>248</v>
      </c>
      <c r="E78" s="15" t="s">
        <v>1</v>
      </c>
      <c r="F78" s="181">
        <v>264.5</v>
      </c>
      <c r="H78" s="27"/>
    </row>
    <row r="79" spans="2:8" s="1" customFormat="1" ht="16.8" customHeight="1">
      <c r="B79" s="27"/>
      <c r="C79" s="182" t="s">
        <v>1093</v>
      </c>
      <c r="H79" s="27"/>
    </row>
    <row r="80" spans="2:8" s="1" customFormat="1" ht="20.4">
      <c r="B80" s="27"/>
      <c r="C80" s="180" t="s">
        <v>244</v>
      </c>
      <c r="D80" s="180" t="s">
        <v>245</v>
      </c>
      <c r="E80" s="15" t="s">
        <v>128</v>
      </c>
      <c r="F80" s="181">
        <v>264.5</v>
      </c>
      <c r="H80" s="27"/>
    </row>
    <row r="81" spans="2:8" s="1" customFormat="1" ht="30.6">
      <c r="B81" s="27"/>
      <c r="C81" s="180" t="s">
        <v>223</v>
      </c>
      <c r="D81" s="180" t="s">
        <v>224</v>
      </c>
      <c r="E81" s="15" t="s">
        <v>128</v>
      </c>
      <c r="F81" s="181">
        <v>264.5</v>
      </c>
      <c r="H81" s="27"/>
    </row>
    <row r="82" spans="2:8" s="1" customFormat="1" ht="30.6">
      <c r="B82" s="27"/>
      <c r="C82" s="180" t="s">
        <v>227</v>
      </c>
      <c r="D82" s="180" t="s">
        <v>228</v>
      </c>
      <c r="E82" s="15" t="s">
        <v>128</v>
      </c>
      <c r="F82" s="181">
        <v>264.5</v>
      </c>
      <c r="H82" s="27"/>
    </row>
    <row r="83" spans="2:8" s="1" customFormat="1" ht="16.8" customHeight="1">
      <c r="B83" s="27"/>
      <c r="C83" s="180" t="s">
        <v>372</v>
      </c>
      <c r="D83" s="180" t="s">
        <v>373</v>
      </c>
      <c r="E83" s="15" t="s">
        <v>128</v>
      </c>
      <c r="F83" s="181">
        <v>264.5</v>
      </c>
      <c r="H83" s="27"/>
    </row>
    <row r="84" spans="2:8" s="1" customFormat="1" ht="16.8" customHeight="1">
      <c r="B84" s="27"/>
      <c r="C84" s="176" t="s">
        <v>141</v>
      </c>
      <c r="D84" s="177" t="s">
        <v>142</v>
      </c>
      <c r="E84" s="178" t="s">
        <v>143</v>
      </c>
      <c r="F84" s="179">
        <v>6.48</v>
      </c>
      <c r="H84" s="27"/>
    </row>
    <row r="85" spans="2:8" s="1" customFormat="1" ht="16.8" customHeight="1">
      <c r="B85" s="27"/>
      <c r="C85" s="180" t="s">
        <v>141</v>
      </c>
      <c r="D85" s="180" t="s">
        <v>275</v>
      </c>
      <c r="E85" s="15" t="s">
        <v>1</v>
      </c>
      <c r="F85" s="181">
        <v>6.48</v>
      </c>
      <c r="H85" s="27"/>
    </row>
    <row r="86" spans="2:8" s="1" customFormat="1" ht="16.8" customHeight="1">
      <c r="B86" s="27"/>
      <c r="C86" s="182" t="s">
        <v>1093</v>
      </c>
      <c r="H86" s="27"/>
    </row>
    <row r="87" spans="2:8" s="1" customFormat="1" ht="30.6">
      <c r="B87" s="27"/>
      <c r="C87" s="180" t="s">
        <v>272</v>
      </c>
      <c r="D87" s="180" t="s">
        <v>273</v>
      </c>
      <c r="E87" s="15" t="s">
        <v>143</v>
      </c>
      <c r="F87" s="181">
        <v>232.908</v>
      </c>
      <c r="H87" s="27"/>
    </row>
    <row r="88" spans="2:8" s="1" customFormat="1" ht="20.4">
      <c r="B88" s="27"/>
      <c r="C88" s="180" t="s">
        <v>285</v>
      </c>
      <c r="D88" s="180" t="s">
        <v>286</v>
      </c>
      <c r="E88" s="15" t="s">
        <v>143</v>
      </c>
      <c r="F88" s="181">
        <v>6.48</v>
      </c>
      <c r="H88" s="27"/>
    </row>
    <row r="89" spans="2:8" s="1" customFormat="1" ht="16.8" customHeight="1">
      <c r="B89" s="27"/>
      <c r="C89" s="180" t="s">
        <v>279</v>
      </c>
      <c r="D89" s="180" t="s">
        <v>280</v>
      </c>
      <c r="E89" s="15" t="s">
        <v>281</v>
      </c>
      <c r="F89" s="181">
        <v>11.664</v>
      </c>
      <c r="H89" s="27"/>
    </row>
    <row r="90" spans="2:8" s="1" customFormat="1" ht="16.8" customHeight="1">
      <c r="B90" s="27"/>
      <c r="C90" s="176" t="s">
        <v>126</v>
      </c>
      <c r="D90" s="177" t="s">
        <v>127</v>
      </c>
      <c r="E90" s="178" t="s">
        <v>128</v>
      </c>
      <c r="F90" s="179">
        <v>59.7</v>
      </c>
      <c r="H90" s="27"/>
    </row>
    <row r="91" spans="2:8" s="1" customFormat="1" ht="16.8" customHeight="1">
      <c r="B91" s="27"/>
      <c r="C91" s="180" t="s">
        <v>126</v>
      </c>
      <c r="D91" s="180" t="s">
        <v>129</v>
      </c>
      <c r="E91" s="15" t="s">
        <v>1</v>
      </c>
      <c r="F91" s="181">
        <v>59.7</v>
      </c>
      <c r="H91" s="27"/>
    </row>
    <row r="92" spans="2:8" s="1" customFormat="1" ht="16.8" customHeight="1">
      <c r="B92" s="27"/>
      <c r="C92" s="182" t="s">
        <v>1093</v>
      </c>
      <c r="H92" s="27"/>
    </row>
    <row r="93" spans="2:8" s="1" customFormat="1" ht="30.6">
      <c r="B93" s="27"/>
      <c r="C93" s="180" t="s">
        <v>219</v>
      </c>
      <c r="D93" s="180" t="s">
        <v>220</v>
      </c>
      <c r="E93" s="15" t="s">
        <v>128</v>
      </c>
      <c r="F93" s="181">
        <v>59.7</v>
      </c>
      <c r="H93" s="27"/>
    </row>
    <row r="94" spans="2:8" s="1" customFormat="1" ht="20.4">
      <c r="B94" s="27"/>
      <c r="C94" s="180" t="s">
        <v>365</v>
      </c>
      <c r="D94" s="180" t="s">
        <v>366</v>
      </c>
      <c r="E94" s="15" t="s">
        <v>128</v>
      </c>
      <c r="F94" s="181">
        <v>59.7</v>
      </c>
      <c r="H94" s="27"/>
    </row>
    <row r="95" spans="2:8" s="1" customFormat="1" ht="30.6">
      <c r="B95" s="27"/>
      <c r="C95" s="180" t="s">
        <v>383</v>
      </c>
      <c r="D95" s="180" t="s">
        <v>384</v>
      </c>
      <c r="E95" s="15" t="s">
        <v>128</v>
      </c>
      <c r="F95" s="181">
        <v>59.7</v>
      </c>
      <c r="H95" s="27"/>
    </row>
    <row r="96" spans="2:8" s="1" customFormat="1" ht="40.8">
      <c r="B96" s="27"/>
      <c r="C96" s="180" t="s">
        <v>591</v>
      </c>
      <c r="D96" s="180" t="s">
        <v>592</v>
      </c>
      <c r="E96" s="15" t="s">
        <v>128</v>
      </c>
      <c r="F96" s="181">
        <v>59.7</v>
      </c>
      <c r="H96" s="27"/>
    </row>
    <row r="97" spans="2:8" s="1" customFormat="1" ht="16.8" customHeight="1">
      <c r="B97" s="27"/>
      <c r="C97" s="176" t="s">
        <v>157</v>
      </c>
      <c r="D97" s="177" t="s">
        <v>158</v>
      </c>
      <c r="E97" s="178" t="s">
        <v>128</v>
      </c>
      <c r="F97" s="179">
        <v>26.7</v>
      </c>
      <c r="H97" s="27"/>
    </row>
    <row r="98" spans="2:8" s="1" customFormat="1" ht="16.8" customHeight="1">
      <c r="B98" s="27"/>
      <c r="C98" s="180" t="s">
        <v>157</v>
      </c>
      <c r="D98" s="180" t="s">
        <v>392</v>
      </c>
      <c r="E98" s="15" t="s">
        <v>1</v>
      </c>
      <c r="F98" s="181">
        <v>26.7</v>
      </c>
      <c r="H98" s="27"/>
    </row>
    <row r="99" spans="2:8" s="1" customFormat="1" ht="16.8" customHeight="1">
      <c r="B99" s="27"/>
      <c r="C99" s="182" t="s">
        <v>1093</v>
      </c>
      <c r="H99" s="27"/>
    </row>
    <row r="100" spans="2:8" s="1" customFormat="1" ht="30.6">
      <c r="B100" s="27"/>
      <c r="C100" s="180" t="s">
        <v>388</v>
      </c>
      <c r="D100" s="180" t="s">
        <v>389</v>
      </c>
      <c r="E100" s="15" t="s">
        <v>128</v>
      </c>
      <c r="F100" s="181">
        <v>45.6</v>
      </c>
      <c r="H100" s="27"/>
    </row>
    <row r="101" spans="2:8" s="1" customFormat="1" ht="16.8" customHeight="1">
      <c r="B101" s="27"/>
      <c r="C101" s="180" t="s">
        <v>403</v>
      </c>
      <c r="D101" s="180" t="s">
        <v>404</v>
      </c>
      <c r="E101" s="15" t="s">
        <v>128</v>
      </c>
      <c r="F101" s="181">
        <v>27.501</v>
      </c>
      <c r="H101" s="27"/>
    </row>
    <row r="102" spans="2:8" s="1" customFormat="1" ht="16.8" customHeight="1">
      <c r="B102" s="27"/>
      <c r="C102" s="176" t="s">
        <v>153</v>
      </c>
      <c r="D102" s="177" t="s">
        <v>154</v>
      </c>
      <c r="E102" s="178" t="s">
        <v>128</v>
      </c>
      <c r="F102" s="179">
        <v>225.04</v>
      </c>
      <c r="H102" s="27"/>
    </row>
    <row r="103" spans="2:8" s="1" customFormat="1" ht="16.8" customHeight="1">
      <c r="B103" s="27"/>
      <c r="C103" s="180" t="s">
        <v>164</v>
      </c>
      <c r="D103" s="180" t="s">
        <v>423</v>
      </c>
      <c r="E103" s="15" t="s">
        <v>1</v>
      </c>
      <c r="F103" s="181">
        <v>209.44</v>
      </c>
      <c r="H103" s="27"/>
    </row>
    <row r="104" spans="2:8" s="1" customFormat="1" ht="16.8" customHeight="1">
      <c r="B104" s="27"/>
      <c r="C104" s="180" t="s">
        <v>167</v>
      </c>
      <c r="D104" s="180" t="s">
        <v>424</v>
      </c>
      <c r="E104" s="15" t="s">
        <v>1</v>
      </c>
      <c r="F104" s="181">
        <v>15.6</v>
      </c>
      <c r="H104" s="27"/>
    </row>
    <row r="105" spans="2:8" s="1" customFormat="1" ht="16.8" customHeight="1">
      <c r="B105" s="27"/>
      <c r="C105" s="180" t="s">
        <v>153</v>
      </c>
      <c r="D105" s="180" t="s">
        <v>277</v>
      </c>
      <c r="E105" s="15" t="s">
        <v>1</v>
      </c>
      <c r="F105" s="181">
        <v>225.04</v>
      </c>
      <c r="H105" s="27"/>
    </row>
    <row r="106" spans="2:8" s="1" customFormat="1" ht="16.8" customHeight="1">
      <c r="B106" s="27"/>
      <c r="C106" s="182" t="s">
        <v>1093</v>
      </c>
      <c r="H106" s="27"/>
    </row>
    <row r="107" spans="2:8" s="1" customFormat="1" ht="40.8">
      <c r="B107" s="27"/>
      <c r="C107" s="180" t="s">
        <v>419</v>
      </c>
      <c r="D107" s="180" t="s">
        <v>420</v>
      </c>
      <c r="E107" s="15" t="s">
        <v>128</v>
      </c>
      <c r="F107" s="181">
        <v>225.04</v>
      </c>
      <c r="H107" s="27"/>
    </row>
    <row r="108" spans="2:8" s="1" customFormat="1" ht="16.8" customHeight="1">
      <c r="B108" s="27"/>
      <c r="C108" s="180" t="s">
        <v>377</v>
      </c>
      <c r="D108" s="180" t="s">
        <v>378</v>
      </c>
      <c r="E108" s="15" t="s">
        <v>128</v>
      </c>
      <c r="F108" s="181">
        <v>740.34</v>
      </c>
      <c r="H108" s="27"/>
    </row>
    <row r="109" spans="2:8" s="1" customFormat="1" ht="16.8" customHeight="1">
      <c r="B109" s="27"/>
      <c r="C109" s="176" t="s">
        <v>167</v>
      </c>
      <c r="D109" s="177" t="s">
        <v>168</v>
      </c>
      <c r="E109" s="178" t="s">
        <v>128</v>
      </c>
      <c r="F109" s="179">
        <v>15.6</v>
      </c>
      <c r="H109" s="27"/>
    </row>
    <row r="110" spans="2:8" s="1" customFormat="1" ht="16.8" customHeight="1">
      <c r="B110" s="27"/>
      <c r="C110" s="180" t="s">
        <v>167</v>
      </c>
      <c r="D110" s="180" t="s">
        <v>424</v>
      </c>
      <c r="E110" s="15" t="s">
        <v>1</v>
      </c>
      <c r="F110" s="181">
        <v>15.6</v>
      </c>
      <c r="H110" s="27"/>
    </row>
    <row r="111" spans="2:8" s="1" customFormat="1" ht="16.8" customHeight="1">
      <c r="B111" s="27"/>
      <c r="C111" s="182" t="s">
        <v>1093</v>
      </c>
      <c r="H111" s="27"/>
    </row>
    <row r="112" spans="2:8" s="1" customFormat="1" ht="40.8">
      <c r="B112" s="27"/>
      <c r="C112" s="180" t="s">
        <v>419</v>
      </c>
      <c r="D112" s="180" t="s">
        <v>420</v>
      </c>
      <c r="E112" s="15" t="s">
        <v>128</v>
      </c>
      <c r="F112" s="181">
        <v>225.04</v>
      </c>
      <c r="H112" s="27"/>
    </row>
    <row r="113" spans="2:8" s="1" customFormat="1" ht="40.8">
      <c r="B113" s="27"/>
      <c r="C113" s="180" t="s">
        <v>436</v>
      </c>
      <c r="D113" s="180" t="s">
        <v>437</v>
      </c>
      <c r="E113" s="15" t="s">
        <v>128</v>
      </c>
      <c r="F113" s="181">
        <v>34.5</v>
      </c>
      <c r="H113" s="27"/>
    </row>
    <row r="114" spans="2:8" s="1" customFormat="1" ht="16.8" customHeight="1">
      <c r="B114" s="27"/>
      <c r="C114" s="180" t="s">
        <v>431</v>
      </c>
      <c r="D114" s="180" t="s">
        <v>432</v>
      </c>
      <c r="E114" s="15" t="s">
        <v>128</v>
      </c>
      <c r="F114" s="181">
        <v>16.068</v>
      </c>
      <c r="H114" s="27"/>
    </row>
    <row r="115" spans="2:8" s="1" customFormat="1" ht="16.8" customHeight="1">
      <c r="B115" s="27"/>
      <c r="C115" s="176" t="s">
        <v>164</v>
      </c>
      <c r="D115" s="177" t="s">
        <v>165</v>
      </c>
      <c r="E115" s="178" t="s">
        <v>128</v>
      </c>
      <c r="F115" s="179">
        <v>209.44</v>
      </c>
      <c r="H115" s="27"/>
    </row>
    <row r="116" spans="2:8" s="1" customFormat="1" ht="16.8" customHeight="1">
      <c r="B116" s="27"/>
      <c r="C116" s="180" t="s">
        <v>164</v>
      </c>
      <c r="D116" s="180" t="s">
        <v>423</v>
      </c>
      <c r="E116" s="15" t="s">
        <v>1</v>
      </c>
      <c r="F116" s="181">
        <v>209.44</v>
      </c>
      <c r="H116" s="27"/>
    </row>
    <row r="117" spans="2:8" s="1" customFormat="1" ht="16.8" customHeight="1">
      <c r="B117" s="27"/>
      <c r="C117" s="182" t="s">
        <v>1093</v>
      </c>
      <c r="H117" s="27"/>
    </row>
    <row r="118" spans="2:8" s="1" customFormat="1" ht="40.8">
      <c r="B118" s="27"/>
      <c r="C118" s="180" t="s">
        <v>419</v>
      </c>
      <c r="D118" s="180" t="s">
        <v>420</v>
      </c>
      <c r="E118" s="15" t="s">
        <v>128</v>
      </c>
      <c r="F118" s="181">
        <v>225.04</v>
      </c>
      <c r="H118" s="27"/>
    </row>
    <row r="119" spans="2:8" s="1" customFormat="1" ht="16.8" customHeight="1">
      <c r="B119" s="27"/>
      <c r="C119" s="180" t="s">
        <v>426</v>
      </c>
      <c r="D119" s="180" t="s">
        <v>427</v>
      </c>
      <c r="E119" s="15" t="s">
        <v>128</v>
      </c>
      <c r="F119" s="181">
        <v>215.723</v>
      </c>
      <c r="H119" s="27"/>
    </row>
    <row r="120" spans="2:8" s="1" customFormat="1" ht="16.8" customHeight="1">
      <c r="B120" s="27"/>
      <c r="C120" s="176" t="s">
        <v>138</v>
      </c>
      <c r="D120" s="177" t="s">
        <v>139</v>
      </c>
      <c r="E120" s="178" t="s">
        <v>128</v>
      </c>
      <c r="F120" s="179">
        <v>32.4</v>
      </c>
      <c r="H120" s="27"/>
    </row>
    <row r="121" spans="2:8" s="1" customFormat="1" ht="16.8" customHeight="1">
      <c r="B121" s="27"/>
      <c r="C121" s="180" t="s">
        <v>138</v>
      </c>
      <c r="D121" s="180" t="s">
        <v>140</v>
      </c>
      <c r="E121" s="15" t="s">
        <v>1</v>
      </c>
      <c r="F121" s="181">
        <v>32.4</v>
      </c>
      <c r="H121" s="27"/>
    </row>
    <row r="122" spans="2:8" s="1" customFormat="1" ht="16.8" customHeight="1">
      <c r="B122" s="27"/>
      <c r="C122" s="182" t="s">
        <v>1093</v>
      </c>
      <c r="H122" s="27"/>
    </row>
    <row r="123" spans="2:8" s="1" customFormat="1" ht="20.4">
      <c r="B123" s="27"/>
      <c r="C123" s="180" t="s">
        <v>318</v>
      </c>
      <c r="D123" s="180" t="s">
        <v>319</v>
      </c>
      <c r="E123" s="15" t="s">
        <v>128</v>
      </c>
      <c r="F123" s="181">
        <v>32.4</v>
      </c>
      <c r="H123" s="27"/>
    </row>
    <row r="124" spans="2:8" s="1" customFormat="1" ht="30.6">
      <c r="B124" s="27"/>
      <c r="C124" s="180" t="s">
        <v>272</v>
      </c>
      <c r="D124" s="180" t="s">
        <v>273</v>
      </c>
      <c r="E124" s="15" t="s">
        <v>143</v>
      </c>
      <c r="F124" s="181">
        <v>232.908</v>
      </c>
      <c r="H124" s="27"/>
    </row>
    <row r="125" spans="2:8" s="1" customFormat="1" ht="30.6">
      <c r="B125" s="27"/>
      <c r="C125" s="180" t="s">
        <v>310</v>
      </c>
      <c r="D125" s="180" t="s">
        <v>311</v>
      </c>
      <c r="E125" s="15" t="s">
        <v>128</v>
      </c>
      <c r="F125" s="181">
        <v>32.4</v>
      </c>
      <c r="H125" s="27"/>
    </row>
    <row r="126" spans="2:8" s="1" customFormat="1" ht="20.4">
      <c r="B126" s="27"/>
      <c r="C126" s="180" t="s">
        <v>314</v>
      </c>
      <c r="D126" s="180" t="s">
        <v>315</v>
      </c>
      <c r="E126" s="15" t="s">
        <v>128</v>
      </c>
      <c r="F126" s="181">
        <v>32.4</v>
      </c>
      <c r="H126" s="27"/>
    </row>
    <row r="127" spans="2:8" s="1" customFormat="1" ht="26.4" customHeight="1">
      <c r="B127" s="27"/>
      <c r="C127" s="175" t="s">
        <v>1094</v>
      </c>
      <c r="D127" s="175" t="s">
        <v>88</v>
      </c>
      <c r="H127" s="27"/>
    </row>
    <row r="128" spans="2:8" s="1" customFormat="1" ht="16.8" customHeight="1">
      <c r="B128" s="27"/>
      <c r="C128" s="176" t="s">
        <v>254</v>
      </c>
      <c r="D128" s="177" t="s">
        <v>652</v>
      </c>
      <c r="E128" s="178" t="s">
        <v>128</v>
      </c>
      <c r="F128" s="179">
        <v>89.7</v>
      </c>
      <c r="H128" s="27"/>
    </row>
    <row r="129" spans="2:8" s="1" customFormat="1" ht="16.8" customHeight="1">
      <c r="B129" s="27"/>
      <c r="C129" s="182" t="s">
        <v>1093</v>
      </c>
      <c r="H129" s="27"/>
    </row>
    <row r="130" spans="2:8" s="1" customFormat="1" ht="20.4">
      <c r="B130" s="27"/>
      <c r="C130" s="180" t="s">
        <v>689</v>
      </c>
      <c r="D130" s="180" t="s">
        <v>690</v>
      </c>
      <c r="E130" s="15" t="s">
        <v>128</v>
      </c>
      <c r="F130" s="181">
        <v>354.2</v>
      </c>
      <c r="H130" s="27"/>
    </row>
    <row r="131" spans="2:8" s="1" customFormat="1" ht="16.8" customHeight="1">
      <c r="B131" s="27"/>
      <c r="C131" s="176" t="s">
        <v>130</v>
      </c>
      <c r="D131" s="177" t="s">
        <v>131</v>
      </c>
      <c r="E131" s="178" t="s">
        <v>128</v>
      </c>
      <c r="F131" s="179">
        <v>264.5</v>
      </c>
      <c r="H131" s="27"/>
    </row>
    <row r="132" spans="2:8" s="1" customFormat="1" ht="16.8" customHeight="1">
      <c r="B132" s="27"/>
      <c r="C132" s="182" t="s">
        <v>1093</v>
      </c>
      <c r="H132" s="27"/>
    </row>
    <row r="133" spans="2:8" s="1" customFormat="1" ht="20.4">
      <c r="B133" s="27"/>
      <c r="C133" s="180" t="s">
        <v>675</v>
      </c>
      <c r="D133" s="180" t="s">
        <v>676</v>
      </c>
      <c r="E133" s="15" t="s">
        <v>128</v>
      </c>
      <c r="F133" s="181">
        <v>264.5</v>
      </c>
      <c r="H133" s="27"/>
    </row>
    <row r="134" spans="2:8" s="1" customFormat="1" ht="20.4">
      <c r="B134" s="27"/>
      <c r="C134" s="180" t="s">
        <v>679</v>
      </c>
      <c r="D134" s="180" t="s">
        <v>680</v>
      </c>
      <c r="E134" s="15" t="s">
        <v>128</v>
      </c>
      <c r="F134" s="181">
        <v>264.5</v>
      </c>
      <c r="H134" s="27"/>
    </row>
    <row r="135" spans="2:8" s="1" customFormat="1" ht="20.4">
      <c r="B135" s="27"/>
      <c r="C135" s="180" t="s">
        <v>689</v>
      </c>
      <c r="D135" s="180" t="s">
        <v>690</v>
      </c>
      <c r="E135" s="15" t="s">
        <v>128</v>
      </c>
      <c r="F135" s="181">
        <v>354.2</v>
      </c>
      <c r="H135" s="27"/>
    </row>
    <row r="136" spans="2:8" s="1" customFormat="1" ht="16.8" customHeight="1">
      <c r="B136" s="27"/>
      <c r="C136" s="176" t="s">
        <v>649</v>
      </c>
      <c r="D136" s="177" t="s">
        <v>650</v>
      </c>
      <c r="E136" s="178" t="s">
        <v>128</v>
      </c>
      <c r="F136" s="179">
        <v>354.2</v>
      </c>
      <c r="H136" s="27"/>
    </row>
    <row r="137" spans="2:8" s="1" customFormat="1" ht="16.8" customHeight="1">
      <c r="B137" s="27"/>
      <c r="C137" s="180" t="s">
        <v>649</v>
      </c>
      <c r="D137" s="180" t="s">
        <v>693</v>
      </c>
      <c r="E137" s="15" t="s">
        <v>1</v>
      </c>
      <c r="F137" s="181">
        <v>354.2</v>
      </c>
      <c r="H137" s="27"/>
    </row>
    <row r="138" spans="2:8" s="1" customFormat="1" ht="16.8" customHeight="1">
      <c r="B138" s="27"/>
      <c r="C138" s="182" t="s">
        <v>1093</v>
      </c>
      <c r="H138" s="27"/>
    </row>
    <row r="139" spans="2:8" s="1" customFormat="1" ht="20.4">
      <c r="B139" s="27"/>
      <c r="C139" s="180" t="s">
        <v>689</v>
      </c>
      <c r="D139" s="180" t="s">
        <v>690</v>
      </c>
      <c r="E139" s="15" t="s">
        <v>128</v>
      </c>
      <c r="F139" s="181">
        <v>354.2</v>
      </c>
      <c r="H139" s="27"/>
    </row>
    <row r="140" spans="2:8" s="1" customFormat="1" ht="16.8" customHeight="1">
      <c r="B140" s="27"/>
      <c r="C140" s="180" t="s">
        <v>683</v>
      </c>
      <c r="D140" s="180" t="s">
        <v>684</v>
      </c>
      <c r="E140" s="15" t="s">
        <v>128</v>
      </c>
      <c r="F140" s="181">
        <v>354.2</v>
      </c>
      <c r="H140" s="27"/>
    </row>
    <row r="141" spans="2:8" s="1" customFormat="1" ht="16.8" customHeight="1">
      <c r="B141" s="27"/>
      <c r="C141" s="180" t="s">
        <v>686</v>
      </c>
      <c r="D141" s="180" t="s">
        <v>687</v>
      </c>
      <c r="E141" s="15" t="s">
        <v>128</v>
      </c>
      <c r="F141" s="181">
        <v>354.2</v>
      </c>
      <c r="H141" s="27"/>
    </row>
    <row r="142" spans="2:8" s="1" customFormat="1" ht="7.35" customHeight="1">
      <c r="B142" s="39"/>
      <c r="C142" s="40"/>
      <c r="D142" s="40"/>
      <c r="E142" s="40"/>
      <c r="F142" s="40"/>
      <c r="G142" s="40"/>
      <c r="H142" s="27"/>
    </row>
    <row r="143" s="1" customFormat="1" ht="12"/>
  </sheetData>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406"/>
  <sheetViews>
    <sheetView showGridLines="0" workbookViewId="0" topLeftCell="A121">
      <selection activeCell="I134" sqref="I134:I40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 customHeight="1">
      <c r="L2" s="193" t="s">
        <v>5</v>
      </c>
      <c r="M2" s="194"/>
      <c r="N2" s="194"/>
      <c r="O2" s="194"/>
      <c r="P2" s="194"/>
      <c r="Q2" s="194"/>
      <c r="R2" s="194"/>
      <c r="S2" s="194"/>
      <c r="T2" s="194"/>
      <c r="U2" s="194"/>
      <c r="V2" s="194"/>
      <c r="AT2" s="15" t="s">
        <v>86</v>
      </c>
      <c r="AZ2" s="87" t="s">
        <v>126</v>
      </c>
      <c r="BA2" s="87" t="s">
        <v>127</v>
      </c>
      <c r="BB2" s="87" t="s">
        <v>128</v>
      </c>
      <c r="BC2" s="87" t="s">
        <v>129</v>
      </c>
      <c r="BD2" s="87" t="s">
        <v>81</v>
      </c>
    </row>
    <row r="3" spans="2:56" ht="6.9" customHeight="1">
      <c r="B3" s="16"/>
      <c r="C3" s="17"/>
      <c r="D3" s="17"/>
      <c r="E3" s="17"/>
      <c r="F3" s="17"/>
      <c r="G3" s="17"/>
      <c r="H3" s="17"/>
      <c r="I3" s="17"/>
      <c r="J3" s="17"/>
      <c r="K3" s="17"/>
      <c r="L3" s="18"/>
      <c r="AT3" s="15" t="s">
        <v>81</v>
      </c>
      <c r="AZ3" s="87" t="s">
        <v>130</v>
      </c>
      <c r="BA3" s="87" t="s">
        <v>131</v>
      </c>
      <c r="BB3" s="87" t="s">
        <v>128</v>
      </c>
      <c r="BC3" s="87" t="s">
        <v>132</v>
      </c>
      <c r="BD3" s="87" t="s">
        <v>81</v>
      </c>
    </row>
    <row r="4" spans="2:56" ht="24.9" customHeight="1">
      <c r="B4" s="18"/>
      <c r="D4" s="19" t="s">
        <v>133</v>
      </c>
      <c r="L4" s="18"/>
      <c r="M4" s="88" t="s">
        <v>10</v>
      </c>
      <c r="AT4" s="15" t="s">
        <v>3</v>
      </c>
      <c r="AZ4" s="87" t="s">
        <v>134</v>
      </c>
      <c r="BA4" s="87" t="s">
        <v>135</v>
      </c>
      <c r="BB4" s="87" t="s">
        <v>136</v>
      </c>
      <c r="BC4" s="87" t="s">
        <v>137</v>
      </c>
      <c r="BD4" s="87" t="s">
        <v>81</v>
      </c>
    </row>
    <row r="5" spans="2:56" ht="6.9" customHeight="1">
      <c r="B5" s="18"/>
      <c r="L5" s="18"/>
      <c r="AZ5" s="87" t="s">
        <v>138</v>
      </c>
      <c r="BA5" s="87" t="s">
        <v>139</v>
      </c>
      <c r="BB5" s="87" t="s">
        <v>128</v>
      </c>
      <c r="BC5" s="87" t="s">
        <v>140</v>
      </c>
      <c r="BD5" s="87" t="s">
        <v>81</v>
      </c>
    </row>
    <row r="6" spans="2:56" ht="12" customHeight="1">
      <c r="B6" s="18"/>
      <c r="D6" s="24" t="s">
        <v>14</v>
      </c>
      <c r="L6" s="18"/>
      <c r="AZ6" s="87" t="s">
        <v>141</v>
      </c>
      <c r="BA6" s="87" t="s">
        <v>142</v>
      </c>
      <c r="BB6" s="87" t="s">
        <v>143</v>
      </c>
      <c r="BC6" s="87" t="s">
        <v>144</v>
      </c>
      <c r="BD6" s="87" t="s">
        <v>81</v>
      </c>
    </row>
    <row r="7" spans="2:56" ht="16.5" customHeight="1">
      <c r="B7" s="18"/>
      <c r="E7" s="221" t="str">
        <f>'Rekapitulace stavby'!K6</f>
        <v>Šluknov - dokončení chodníku v Budišínské ulici II. Etapa R2</v>
      </c>
      <c r="F7" s="223"/>
      <c r="G7" s="223"/>
      <c r="H7" s="223"/>
      <c r="L7" s="18"/>
      <c r="AZ7" s="87" t="s">
        <v>145</v>
      </c>
      <c r="BA7" s="87" t="s">
        <v>146</v>
      </c>
      <c r="BB7" s="87" t="s">
        <v>128</v>
      </c>
      <c r="BC7" s="87" t="s">
        <v>147</v>
      </c>
      <c r="BD7" s="87" t="s">
        <v>81</v>
      </c>
    </row>
    <row r="8" spans="2:56" ht="12" customHeight="1">
      <c r="B8" s="18"/>
      <c r="D8" s="24" t="s">
        <v>148</v>
      </c>
      <c r="L8" s="18"/>
      <c r="AZ8" s="87" t="s">
        <v>149</v>
      </c>
      <c r="BA8" s="87" t="s">
        <v>150</v>
      </c>
      <c r="BB8" s="87" t="s">
        <v>128</v>
      </c>
      <c r="BC8" s="87" t="s">
        <v>151</v>
      </c>
      <c r="BD8" s="87" t="s">
        <v>81</v>
      </c>
    </row>
    <row r="9" spans="2:56" s="1" customFormat="1" ht="16.5" customHeight="1">
      <c r="B9" s="27"/>
      <c r="E9" s="221" t="s">
        <v>152</v>
      </c>
      <c r="F9" s="222"/>
      <c r="G9" s="222"/>
      <c r="H9" s="222"/>
      <c r="L9" s="27"/>
      <c r="AZ9" s="87" t="s">
        <v>153</v>
      </c>
      <c r="BA9" s="87" t="s">
        <v>154</v>
      </c>
      <c r="BB9" s="87" t="s">
        <v>128</v>
      </c>
      <c r="BC9" s="87" t="s">
        <v>155</v>
      </c>
      <c r="BD9" s="87" t="s">
        <v>81</v>
      </c>
    </row>
    <row r="10" spans="2:56" s="1" customFormat="1" ht="12" customHeight="1">
      <c r="B10" s="27"/>
      <c r="D10" s="24" t="s">
        <v>156</v>
      </c>
      <c r="L10" s="27"/>
      <c r="AZ10" s="87" t="s">
        <v>157</v>
      </c>
      <c r="BA10" s="87" t="s">
        <v>158</v>
      </c>
      <c r="BB10" s="87" t="s">
        <v>128</v>
      </c>
      <c r="BC10" s="87" t="s">
        <v>159</v>
      </c>
      <c r="BD10" s="87" t="s">
        <v>81</v>
      </c>
    </row>
    <row r="11" spans="2:56" s="1" customFormat="1" ht="16.5" customHeight="1">
      <c r="B11" s="27"/>
      <c r="E11" s="218" t="s">
        <v>160</v>
      </c>
      <c r="F11" s="222"/>
      <c r="G11" s="222"/>
      <c r="H11" s="222"/>
      <c r="L11" s="27"/>
      <c r="AZ11" s="87" t="s">
        <v>161</v>
      </c>
      <c r="BA11" s="87" t="s">
        <v>162</v>
      </c>
      <c r="BB11" s="87" t="s">
        <v>128</v>
      </c>
      <c r="BC11" s="87" t="s">
        <v>163</v>
      </c>
      <c r="BD11" s="87" t="s">
        <v>81</v>
      </c>
    </row>
    <row r="12" spans="2:56" s="1" customFormat="1" ht="12">
      <c r="B12" s="27"/>
      <c r="L12" s="27"/>
      <c r="AZ12" s="87" t="s">
        <v>164</v>
      </c>
      <c r="BA12" s="87" t="s">
        <v>165</v>
      </c>
      <c r="BB12" s="87" t="s">
        <v>128</v>
      </c>
      <c r="BC12" s="87" t="s">
        <v>166</v>
      </c>
      <c r="BD12" s="87" t="s">
        <v>81</v>
      </c>
    </row>
    <row r="13" spans="2:56" s="1" customFormat="1" ht="12" customHeight="1">
      <c r="B13" s="27"/>
      <c r="D13" s="24" t="s">
        <v>16</v>
      </c>
      <c r="F13" s="22" t="s">
        <v>1</v>
      </c>
      <c r="I13" s="24" t="s">
        <v>17</v>
      </c>
      <c r="J13" s="22" t="s">
        <v>1</v>
      </c>
      <c r="L13" s="27"/>
      <c r="AZ13" s="87" t="s">
        <v>167</v>
      </c>
      <c r="BA13" s="87" t="s">
        <v>168</v>
      </c>
      <c r="BB13" s="87" t="s">
        <v>128</v>
      </c>
      <c r="BC13" s="87" t="s">
        <v>169</v>
      </c>
      <c r="BD13" s="87" t="s">
        <v>81</v>
      </c>
    </row>
    <row r="14" spans="2:12" s="1" customFormat="1" ht="12" customHeight="1">
      <c r="B14" s="27"/>
      <c r="D14" s="24" t="s">
        <v>18</v>
      </c>
      <c r="F14" s="22" t="s">
        <v>27</v>
      </c>
      <c r="I14" s="24" t="s">
        <v>20</v>
      </c>
      <c r="J14" s="47" t="str">
        <f>'Rekapitulace stavby'!AN8</f>
        <v>24. 11. 2022</v>
      </c>
      <c r="L14" s="27"/>
    </row>
    <row r="15" spans="2:12" s="1" customFormat="1" ht="10.8" customHeight="1">
      <c r="B15" s="27"/>
      <c r="L15" s="27"/>
    </row>
    <row r="16" spans="2:12" s="1" customFormat="1" ht="12" customHeight="1">
      <c r="B16" s="27"/>
      <c r="D16" s="24" t="s">
        <v>22</v>
      </c>
      <c r="I16" s="24" t="s">
        <v>23</v>
      </c>
      <c r="J16" s="22" t="s">
        <v>1</v>
      </c>
      <c r="L16" s="27"/>
    </row>
    <row r="17" spans="2:12" s="1" customFormat="1" ht="18" customHeight="1">
      <c r="B17" s="27"/>
      <c r="E17" s="22" t="s">
        <v>24</v>
      </c>
      <c r="I17" s="24" t="s">
        <v>25</v>
      </c>
      <c r="J17" s="22" t="s">
        <v>1</v>
      </c>
      <c r="L17" s="27"/>
    </row>
    <row r="18" spans="2:12" s="1" customFormat="1" ht="6.9" customHeight="1">
      <c r="B18" s="27"/>
      <c r="L18" s="27"/>
    </row>
    <row r="19" spans="2:12" s="1" customFormat="1" ht="12" customHeight="1">
      <c r="B19" s="27"/>
      <c r="D19" s="24" t="s">
        <v>26</v>
      </c>
      <c r="I19" s="24" t="s">
        <v>23</v>
      </c>
      <c r="J19" s="22" t="s">
        <v>1</v>
      </c>
      <c r="L19" s="27"/>
    </row>
    <row r="20" spans="2:12" s="1" customFormat="1" ht="18" customHeight="1">
      <c r="B20" s="27"/>
      <c r="E20" s="22" t="s">
        <v>27</v>
      </c>
      <c r="I20" s="24" t="s">
        <v>25</v>
      </c>
      <c r="J20" s="22" t="s">
        <v>1</v>
      </c>
      <c r="L20" s="27"/>
    </row>
    <row r="21" spans="2:12" s="1" customFormat="1" ht="6.9" customHeight="1">
      <c r="B21" s="27"/>
      <c r="L21" s="27"/>
    </row>
    <row r="22" spans="2:12" s="1" customFormat="1" ht="12" customHeight="1">
      <c r="B22" s="27"/>
      <c r="D22" s="24" t="s">
        <v>28</v>
      </c>
      <c r="I22" s="24" t="s">
        <v>23</v>
      </c>
      <c r="J22" s="22" t="s">
        <v>170</v>
      </c>
      <c r="L22" s="27"/>
    </row>
    <row r="23" spans="2:12" s="1" customFormat="1" ht="18" customHeight="1">
      <c r="B23" s="27"/>
      <c r="E23" s="22" t="s">
        <v>171</v>
      </c>
      <c r="I23" s="24" t="s">
        <v>25</v>
      </c>
      <c r="J23" s="22" t="s">
        <v>172</v>
      </c>
      <c r="L23" s="27"/>
    </row>
    <row r="24" spans="2:12" s="1" customFormat="1" ht="6.9" customHeight="1">
      <c r="B24" s="27"/>
      <c r="L24" s="27"/>
    </row>
    <row r="25" spans="2:12" s="1" customFormat="1" ht="12" customHeight="1">
      <c r="B25" s="27"/>
      <c r="D25" s="24" t="s">
        <v>30</v>
      </c>
      <c r="I25" s="24" t="s">
        <v>23</v>
      </c>
      <c r="J25" s="22" t="s">
        <v>1</v>
      </c>
      <c r="L25" s="27"/>
    </row>
    <row r="26" spans="2:12" s="1" customFormat="1" ht="18" customHeight="1">
      <c r="B26" s="27"/>
      <c r="E26" s="22" t="s">
        <v>173</v>
      </c>
      <c r="I26" s="24" t="s">
        <v>25</v>
      </c>
      <c r="J26" s="22" t="s">
        <v>1</v>
      </c>
      <c r="L26" s="27"/>
    </row>
    <row r="27" spans="2:12" s="1" customFormat="1" ht="6.9" customHeight="1">
      <c r="B27" s="27"/>
      <c r="L27" s="27"/>
    </row>
    <row r="28" spans="2:12" s="1" customFormat="1" ht="12" customHeight="1">
      <c r="B28" s="27"/>
      <c r="D28" s="24" t="s">
        <v>31</v>
      </c>
      <c r="L28" s="27"/>
    </row>
    <row r="29" spans="2:12" s="7" customFormat="1" ht="16.5" customHeight="1">
      <c r="B29" s="89"/>
      <c r="E29" s="212" t="s">
        <v>1</v>
      </c>
      <c r="F29" s="212"/>
      <c r="G29" s="212"/>
      <c r="H29" s="212"/>
      <c r="L29" s="89"/>
    </row>
    <row r="30" spans="2:12" s="1" customFormat="1" ht="6.9" customHeight="1">
      <c r="B30" s="27"/>
      <c r="L30" s="27"/>
    </row>
    <row r="31" spans="2:12" s="1" customFormat="1" ht="6.9" customHeight="1">
      <c r="B31" s="27"/>
      <c r="D31" s="48"/>
      <c r="E31" s="48"/>
      <c r="F31" s="48"/>
      <c r="G31" s="48"/>
      <c r="H31" s="48"/>
      <c r="I31" s="48"/>
      <c r="J31" s="48"/>
      <c r="K31" s="48"/>
      <c r="L31" s="27"/>
    </row>
    <row r="32" spans="2:12" s="1" customFormat="1" ht="25.35" customHeight="1">
      <c r="B32" s="27"/>
      <c r="D32" s="90" t="s">
        <v>32</v>
      </c>
      <c r="J32" s="60">
        <f>ROUND(J131,2)</f>
        <v>0</v>
      </c>
      <c r="L32" s="27"/>
    </row>
    <row r="33" spans="2:12" s="1" customFormat="1" ht="6.9" customHeight="1">
      <c r="B33" s="27"/>
      <c r="D33" s="48"/>
      <c r="E33" s="48"/>
      <c r="F33" s="48"/>
      <c r="G33" s="48"/>
      <c r="H33" s="48"/>
      <c r="I33" s="48"/>
      <c r="J33" s="48"/>
      <c r="K33" s="48"/>
      <c r="L33" s="27"/>
    </row>
    <row r="34" spans="2:12" s="1" customFormat="1" ht="14.4" customHeight="1">
      <c r="B34" s="27"/>
      <c r="F34" s="30" t="s">
        <v>34</v>
      </c>
      <c r="I34" s="30" t="s">
        <v>33</v>
      </c>
      <c r="J34" s="30" t="s">
        <v>35</v>
      </c>
      <c r="L34" s="27"/>
    </row>
    <row r="35" spans="2:12" s="1" customFormat="1" ht="14.4" customHeight="1">
      <c r="B35" s="27"/>
      <c r="D35" s="91" t="s">
        <v>36</v>
      </c>
      <c r="E35" s="24" t="s">
        <v>37</v>
      </c>
      <c r="F35" s="80">
        <f>ROUND((SUM(BE131:BE405)),2)</f>
        <v>0</v>
      </c>
      <c r="I35" s="92">
        <v>0.21</v>
      </c>
      <c r="J35" s="80">
        <f>ROUND(((SUM(BE131:BE405))*I35),2)</f>
        <v>0</v>
      </c>
      <c r="L35" s="27"/>
    </row>
    <row r="36" spans="2:12" s="1" customFormat="1" ht="14.4" customHeight="1">
      <c r="B36" s="27"/>
      <c r="E36" s="24" t="s">
        <v>38</v>
      </c>
      <c r="F36" s="80">
        <f>ROUND((SUM(BF131:BF405)),2)</f>
        <v>0</v>
      </c>
      <c r="I36" s="92">
        <v>0.15</v>
      </c>
      <c r="J36" s="80">
        <f>ROUND(((SUM(BF131:BF405))*I36),2)</f>
        <v>0</v>
      </c>
      <c r="L36" s="27"/>
    </row>
    <row r="37" spans="2:12" s="1" customFormat="1" ht="14.4" customHeight="1" hidden="1">
      <c r="B37" s="27"/>
      <c r="E37" s="24" t="s">
        <v>39</v>
      </c>
      <c r="F37" s="80">
        <f>ROUND((SUM(BG131:BG405)),2)</f>
        <v>0</v>
      </c>
      <c r="I37" s="92">
        <v>0.21</v>
      </c>
      <c r="J37" s="80">
        <f>0</f>
        <v>0</v>
      </c>
      <c r="L37" s="27"/>
    </row>
    <row r="38" spans="2:12" s="1" customFormat="1" ht="14.4" customHeight="1" hidden="1">
      <c r="B38" s="27"/>
      <c r="E38" s="24" t="s">
        <v>40</v>
      </c>
      <c r="F38" s="80">
        <f>ROUND((SUM(BH131:BH405)),2)</f>
        <v>0</v>
      </c>
      <c r="I38" s="92">
        <v>0.15</v>
      </c>
      <c r="J38" s="80">
        <f>0</f>
        <v>0</v>
      </c>
      <c r="L38" s="27"/>
    </row>
    <row r="39" spans="2:12" s="1" customFormat="1" ht="14.4" customHeight="1" hidden="1">
      <c r="B39" s="27"/>
      <c r="E39" s="24" t="s">
        <v>41</v>
      </c>
      <c r="F39" s="80">
        <f>ROUND((SUM(BI131:BI405)),2)</f>
        <v>0</v>
      </c>
      <c r="I39" s="92">
        <v>0</v>
      </c>
      <c r="J39" s="80">
        <f>0</f>
        <v>0</v>
      </c>
      <c r="L39" s="27"/>
    </row>
    <row r="40" spans="2:12" s="1" customFormat="1" ht="6.9" customHeight="1">
      <c r="B40" s="27"/>
      <c r="L40" s="27"/>
    </row>
    <row r="41" spans="2:12" s="1" customFormat="1" ht="25.35" customHeight="1">
      <c r="B41" s="27"/>
      <c r="C41" s="93"/>
      <c r="D41" s="94" t="s">
        <v>42</v>
      </c>
      <c r="E41" s="51"/>
      <c r="F41" s="51"/>
      <c r="G41" s="95" t="s">
        <v>43</v>
      </c>
      <c r="H41" s="96" t="s">
        <v>44</v>
      </c>
      <c r="I41" s="51"/>
      <c r="J41" s="97">
        <f>SUM(J32:J39)</f>
        <v>0</v>
      </c>
      <c r="K41" s="98"/>
      <c r="L41" s="27"/>
    </row>
    <row r="42" spans="2:12" s="1" customFormat="1" ht="14.4" customHeight="1">
      <c r="B42" s="27"/>
      <c r="L42" s="27"/>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45</v>
      </c>
      <c r="E50" s="37"/>
      <c r="F50" s="37"/>
      <c r="G50" s="36" t="s">
        <v>46</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47</v>
      </c>
      <c r="E61" s="29"/>
      <c r="F61" s="99" t="s">
        <v>48</v>
      </c>
      <c r="G61" s="38" t="s">
        <v>47</v>
      </c>
      <c r="H61" s="29"/>
      <c r="I61" s="29"/>
      <c r="J61" s="100" t="s">
        <v>48</v>
      </c>
      <c r="K61" s="29"/>
      <c r="L61" s="27"/>
    </row>
    <row r="62" spans="2:12" ht="12">
      <c r="B62" s="18"/>
      <c r="L62" s="18"/>
    </row>
    <row r="63" spans="2:12" ht="12">
      <c r="B63" s="18"/>
      <c r="L63" s="18"/>
    </row>
    <row r="64" spans="2:12" ht="12">
      <c r="B64" s="18"/>
      <c r="L64" s="18"/>
    </row>
    <row r="65" spans="2:12" s="1" customFormat="1" ht="13.2">
      <c r="B65" s="27"/>
      <c r="D65" s="36" t="s">
        <v>49</v>
      </c>
      <c r="E65" s="37"/>
      <c r="F65" s="37"/>
      <c r="G65" s="36" t="s">
        <v>50</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47</v>
      </c>
      <c r="E76" s="29"/>
      <c r="F76" s="99" t="s">
        <v>48</v>
      </c>
      <c r="G76" s="38" t="s">
        <v>47</v>
      </c>
      <c r="H76" s="29"/>
      <c r="I76" s="29"/>
      <c r="J76" s="100" t="s">
        <v>48</v>
      </c>
      <c r="K76" s="29"/>
      <c r="L76" s="27"/>
    </row>
    <row r="77" spans="2:12" s="1" customFormat="1" ht="14.4" customHeight="1">
      <c r="B77" s="39"/>
      <c r="C77" s="40"/>
      <c r="D77" s="40"/>
      <c r="E77" s="40"/>
      <c r="F77" s="40"/>
      <c r="G77" s="40"/>
      <c r="H77" s="40"/>
      <c r="I77" s="40"/>
      <c r="J77" s="40"/>
      <c r="K77" s="40"/>
      <c r="L77" s="27"/>
    </row>
    <row r="81" spans="2:12" s="1" customFormat="1" ht="6.9" customHeight="1">
      <c r="B81" s="41"/>
      <c r="C81" s="42"/>
      <c r="D81" s="42"/>
      <c r="E81" s="42"/>
      <c r="F81" s="42"/>
      <c r="G81" s="42"/>
      <c r="H81" s="42"/>
      <c r="I81" s="42"/>
      <c r="J81" s="42"/>
      <c r="K81" s="42"/>
      <c r="L81" s="27"/>
    </row>
    <row r="82" spans="2:12" s="1" customFormat="1" ht="24.9" customHeight="1">
      <c r="B82" s="27"/>
      <c r="C82" s="19" t="s">
        <v>174</v>
      </c>
      <c r="L82" s="27"/>
    </row>
    <row r="83" spans="2:12" s="1" customFormat="1" ht="6.9" customHeight="1">
      <c r="B83" s="27"/>
      <c r="L83" s="27"/>
    </row>
    <row r="84" spans="2:12" s="1" customFormat="1" ht="12" customHeight="1">
      <c r="B84" s="27"/>
      <c r="C84" s="24" t="s">
        <v>14</v>
      </c>
      <c r="L84" s="27"/>
    </row>
    <row r="85" spans="2:12" s="1" customFormat="1" ht="16.5" customHeight="1">
      <c r="B85" s="27"/>
      <c r="E85" s="221" t="str">
        <f>E7</f>
        <v>Šluknov - dokončení chodníku v Budišínské ulici II. Etapa R2</v>
      </c>
      <c r="F85" s="223"/>
      <c r="G85" s="223"/>
      <c r="H85" s="223"/>
      <c r="L85" s="27"/>
    </row>
    <row r="86" spans="2:12" ht="12" customHeight="1">
      <c r="B86" s="18"/>
      <c r="C86" s="24" t="s">
        <v>148</v>
      </c>
      <c r="L86" s="18"/>
    </row>
    <row r="87" spans="2:12" s="1" customFormat="1" ht="16.5" customHeight="1">
      <c r="B87" s="27"/>
      <c r="E87" s="221" t="s">
        <v>152</v>
      </c>
      <c r="F87" s="222"/>
      <c r="G87" s="222"/>
      <c r="H87" s="222"/>
      <c r="L87" s="27"/>
    </row>
    <row r="88" spans="2:12" s="1" customFormat="1" ht="12" customHeight="1">
      <c r="B88" s="27"/>
      <c r="C88" s="24" t="s">
        <v>156</v>
      </c>
      <c r="L88" s="27"/>
    </row>
    <row r="89" spans="2:12" s="1" customFormat="1" ht="16.5" customHeight="1">
      <c r="B89" s="27"/>
      <c r="E89" s="218" t="str">
        <f>E11</f>
        <v>01a - SO 101 Přímé výdaje</v>
      </c>
      <c r="F89" s="222"/>
      <c r="G89" s="222"/>
      <c r="H89" s="222"/>
      <c r="L89" s="27"/>
    </row>
    <row r="90" spans="2:12" s="1" customFormat="1" ht="6.9" customHeight="1">
      <c r="B90" s="27"/>
      <c r="L90" s="27"/>
    </row>
    <row r="91" spans="2:12" s="1" customFormat="1" ht="12" customHeight="1">
      <c r="B91" s="27"/>
      <c r="C91" s="24" t="s">
        <v>18</v>
      </c>
      <c r="F91" s="22" t="str">
        <f>F14</f>
        <v xml:space="preserve"> </v>
      </c>
      <c r="I91" s="24" t="s">
        <v>20</v>
      </c>
      <c r="J91" s="47" t="str">
        <f>IF(J14="","",J14)</f>
        <v>24. 11. 2022</v>
      </c>
      <c r="L91" s="27"/>
    </row>
    <row r="92" spans="2:12" s="1" customFormat="1" ht="6.9" customHeight="1">
      <c r="B92" s="27"/>
      <c r="L92" s="27"/>
    </row>
    <row r="93" spans="2:12" s="1" customFormat="1" ht="15.15" customHeight="1">
      <c r="B93" s="27"/>
      <c r="C93" s="24" t="s">
        <v>22</v>
      </c>
      <c r="F93" s="22" t="str">
        <f>E17</f>
        <v>Město Šluknov</v>
      </c>
      <c r="I93" s="24" t="s">
        <v>28</v>
      </c>
      <c r="J93" s="25" t="str">
        <f>E23</f>
        <v>VPH s.r.o.</v>
      </c>
      <c r="L93" s="27"/>
    </row>
    <row r="94" spans="2:12" s="1" customFormat="1" ht="15.15" customHeight="1">
      <c r="B94" s="27"/>
      <c r="C94" s="24" t="s">
        <v>26</v>
      </c>
      <c r="F94" s="22" t="str">
        <f>IF(E20="","",E20)</f>
        <v xml:space="preserve"> </v>
      </c>
      <c r="I94" s="24" t="s">
        <v>30</v>
      </c>
      <c r="J94" s="25" t="str">
        <f>E26</f>
        <v>ing.Žílová Helena</v>
      </c>
      <c r="L94" s="27"/>
    </row>
    <row r="95" spans="2:12" s="1" customFormat="1" ht="10.35" customHeight="1">
      <c r="B95" s="27"/>
      <c r="L95" s="27"/>
    </row>
    <row r="96" spans="2:12" s="1" customFormat="1" ht="29.25" customHeight="1">
      <c r="B96" s="27"/>
      <c r="C96" s="101" t="s">
        <v>175</v>
      </c>
      <c r="D96" s="93"/>
      <c r="E96" s="93"/>
      <c r="F96" s="93"/>
      <c r="G96" s="93"/>
      <c r="H96" s="93"/>
      <c r="I96" s="93"/>
      <c r="J96" s="102" t="s">
        <v>176</v>
      </c>
      <c r="K96" s="93"/>
      <c r="L96" s="27"/>
    </row>
    <row r="97" spans="2:12" s="1" customFormat="1" ht="10.35" customHeight="1">
      <c r="B97" s="27"/>
      <c r="L97" s="27"/>
    </row>
    <row r="98" spans="2:47" s="1" customFormat="1" ht="22.8" customHeight="1">
      <c r="B98" s="27"/>
      <c r="C98" s="103" t="s">
        <v>177</v>
      </c>
      <c r="J98" s="60">
        <f>J131</f>
        <v>0</v>
      </c>
      <c r="L98" s="27"/>
      <c r="AU98" s="15" t="s">
        <v>178</v>
      </c>
    </row>
    <row r="99" spans="2:12" s="8" customFormat="1" ht="24.9" customHeight="1">
      <c r="B99" s="104"/>
      <c r="D99" s="105" t="s">
        <v>179</v>
      </c>
      <c r="E99" s="106"/>
      <c r="F99" s="106"/>
      <c r="G99" s="106"/>
      <c r="H99" s="106"/>
      <c r="I99" s="106"/>
      <c r="J99" s="107">
        <f>J132</f>
        <v>0</v>
      </c>
      <c r="L99" s="104"/>
    </row>
    <row r="100" spans="2:12" s="9" customFormat="1" ht="19.95" customHeight="1">
      <c r="B100" s="108"/>
      <c r="D100" s="109" t="s">
        <v>180</v>
      </c>
      <c r="E100" s="110"/>
      <c r="F100" s="110"/>
      <c r="G100" s="110"/>
      <c r="H100" s="110"/>
      <c r="I100" s="110"/>
      <c r="J100" s="111">
        <f>J133</f>
        <v>0</v>
      </c>
      <c r="L100" s="108"/>
    </row>
    <row r="101" spans="2:12" s="9" customFormat="1" ht="19.95" customHeight="1">
      <c r="B101" s="108"/>
      <c r="D101" s="109" t="s">
        <v>181</v>
      </c>
      <c r="E101" s="110"/>
      <c r="F101" s="110"/>
      <c r="G101" s="110"/>
      <c r="H101" s="110"/>
      <c r="I101" s="110"/>
      <c r="J101" s="111">
        <f>J226</f>
        <v>0</v>
      </c>
      <c r="L101" s="108"/>
    </row>
    <row r="102" spans="2:12" s="9" customFormat="1" ht="19.95" customHeight="1">
      <c r="B102" s="108"/>
      <c r="D102" s="109" t="s">
        <v>182</v>
      </c>
      <c r="E102" s="110"/>
      <c r="F102" s="110"/>
      <c r="G102" s="110"/>
      <c r="H102" s="110"/>
      <c r="I102" s="110"/>
      <c r="J102" s="111">
        <f>J238</f>
        <v>0</v>
      </c>
      <c r="L102" s="108"/>
    </row>
    <row r="103" spans="2:12" s="9" customFormat="1" ht="19.95" customHeight="1">
      <c r="B103" s="108"/>
      <c r="D103" s="109" t="s">
        <v>183</v>
      </c>
      <c r="E103" s="110"/>
      <c r="F103" s="110"/>
      <c r="G103" s="110"/>
      <c r="H103" s="110"/>
      <c r="I103" s="110"/>
      <c r="J103" s="111">
        <f>J242</f>
        <v>0</v>
      </c>
      <c r="L103" s="108"/>
    </row>
    <row r="104" spans="2:12" s="9" customFormat="1" ht="19.95" customHeight="1">
      <c r="B104" s="108"/>
      <c r="D104" s="109" t="s">
        <v>184</v>
      </c>
      <c r="E104" s="110"/>
      <c r="F104" s="110"/>
      <c r="G104" s="110"/>
      <c r="H104" s="110"/>
      <c r="I104" s="110"/>
      <c r="J104" s="111">
        <f>J290</f>
        <v>0</v>
      </c>
      <c r="L104" s="108"/>
    </row>
    <row r="105" spans="2:12" s="9" customFormat="1" ht="19.95" customHeight="1">
      <c r="B105" s="108"/>
      <c r="D105" s="109" t="s">
        <v>185</v>
      </c>
      <c r="E105" s="110"/>
      <c r="F105" s="110"/>
      <c r="G105" s="110"/>
      <c r="H105" s="110"/>
      <c r="I105" s="110"/>
      <c r="J105" s="111">
        <f>J308</f>
        <v>0</v>
      </c>
      <c r="L105" s="108"/>
    </row>
    <row r="106" spans="2:12" s="9" customFormat="1" ht="19.95" customHeight="1">
      <c r="B106" s="108"/>
      <c r="D106" s="109" t="s">
        <v>186</v>
      </c>
      <c r="E106" s="110"/>
      <c r="F106" s="110"/>
      <c r="G106" s="110"/>
      <c r="H106" s="110"/>
      <c r="I106" s="110"/>
      <c r="J106" s="111">
        <f>J377</f>
        <v>0</v>
      </c>
      <c r="L106" s="108"/>
    </row>
    <row r="107" spans="2:12" s="9" customFormat="1" ht="19.95" customHeight="1">
      <c r="B107" s="108"/>
      <c r="D107" s="109" t="s">
        <v>187</v>
      </c>
      <c r="E107" s="110"/>
      <c r="F107" s="110"/>
      <c r="G107" s="110"/>
      <c r="H107" s="110"/>
      <c r="I107" s="110"/>
      <c r="J107" s="111">
        <f>J391</f>
        <v>0</v>
      </c>
      <c r="L107" s="108"/>
    </row>
    <row r="108" spans="2:12" s="8" customFormat="1" ht="24.9" customHeight="1">
      <c r="B108" s="104"/>
      <c r="D108" s="105" t="s">
        <v>188</v>
      </c>
      <c r="E108" s="106"/>
      <c r="F108" s="106"/>
      <c r="G108" s="106"/>
      <c r="H108" s="106"/>
      <c r="I108" s="106"/>
      <c r="J108" s="107">
        <f>J394</f>
        <v>0</v>
      </c>
      <c r="L108" s="104"/>
    </row>
    <row r="109" spans="2:12" s="9" customFormat="1" ht="19.95" customHeight="1">
      <c r="B109" s="108"/>
      <c r="D109" s="109" t="s">
        <v>189</v>
      </c>
      <c r="E109" s="110"/>
      <c r="F109" s="110"/>
      <c r="G109" s="110"/>
      <c r="H109" s="110"/>
      <c r="I109" s="110"/>
      <c r="J109" s="111">
        <f>J395</f>
        <v>0</v>
      </c>
      <c r="L109" s="108"/>
    </row>
    <row r="110" spans="2:12" s="1" customFormat="1" ht="21.75" customHeight="1">
      <c r="B110" s="27"/>
      <c r="L110" s="27"/>
    </row>
    <row r="111" spans="2:12" s="1" customFormat="1" ht="6.9" customHeight="1">
      <c r="B111" s="39"/>
      <c r="C111" s="40"/>
      <c r="D111" s="40"/>
      <c r="E111" s="40"/>
      <c r="F111" s="40"/>
      <c r="G111" s="40"/>
      <c r="H111" s="40"/>
      <c r="I111" s="40"/>
      <c r="J111" s="40"/>
      <c r="K111" s="40"/>
      <c r="L111" s="27"/>
    </row>
    <row r="115" spans="2:12" s="1" customFormat="1" ht="6.9" customHeight="1">
      <c r="B115" s="41"/>
      <c r="C115" s="42"/>
      <c r="D115" s="42"/>
      <c r="E115" s="42"/>
      <c r="F115" s="42"/>
      <c r="G115" s="42"/>
      <c r="H115" s="42"/>
      <c r="I115" s="42"/>
      <c r="J115" s="42"/>
      <c r="K115" s="42"/>
      <c r="L115" s="27"/>
    </row>
    <row r="116" spans="2:12" s="1" customFormat="1" ht="24.9" customHeight="1">
      <c r="B116" s="27"/>
      <c r="C116" s="19" t="s">
        <v>190</v>
      </c>
      <c r="L116" s="27"/>
    </row>
    <row r="117" spans="2:12" s="1" customFormat="1" ht="6.9" customHeight="1">
      <c r="B117" s="27"/>
      <c r="L117" s="27"/>
    </row>
    <row r="118" spans="2:12" s="1" customFormat="1" ht="12" customHeight="1">
      <c r="B118" s="27"/>
      <c r="C118" s="24" t="s">
        <v>14</v>
      </c>
      <c r="L118" s="27"/>
    </row>
    <row r="119" spans="2:12" s="1" customFormat="1" ht="16.5" customHeight="1">
      <c r="B119" s="27"/>
      <c r="E119" s="221" t="str">
        <f>E7</f>
        <v>Šluknov - dokončení chodníku v Budišínské ulici II. Etapa R2</v>
      </c>
      <c r="F119" s="223"/>
      <c r="G119" s="223"/>
      <c r="H119" s="223"/>
      <c r="L119" s="27"/>
    </row>
    <row r="120" spans="2:12" ht="12" customHeight="1">
      <c r="B120" s="18"/>
      <c r="C120" s="24" t="s">
        <v>148</v>
      </c>
      <c r="L120" s="18"/>
    </row>
    <row r="121" spans="2:12" s="1" customFormat="1" ht="16.5" customHeight="1">
      <c r="B121" s="27"/>
      <c r="E121" s="221" t="s">
        <v>152</v>
      </c>
      <c r="F121" s="222"/>
      <c r="G121" s="222"/>
      <c r="H121" s="222"/>
      <c r="L121" s="27"/>
    </row>
    <row r="122" spans="2:12" s="1" customFormat="1" ht="12" customHeight="1">
      <c r="B122" s="27"/>
      <c r="C122" s="24" t="s">
        <v>156</v>
      </c>
      <c r="L122" s="27"/>
    </row>
    <row r="123" spans="2:12" s="1" customFormat="1" ht="16.5" customHeight="1">
      <c r="B123" s="27"/>
      <c r="E123" s="218" t="str">
        <f>E11</f>
        <v>01a - SO 101 Přímé výdaje</v>
      </c>
      <c r="F123" s="222"/>
      <c r="G123" s="222"/>
      <c r="H123" s="222"/>
      <c r="L123" s="27"/>
    </row>
    <row r="124" spans="2:12" s="1" customFormat="1" ht="6.9" customHeight="1">
      <c r="B124" s="27"/>
      <c r="L124" s="27"/>
    </row>
    <row r="125" spans="2:12" s="1" customFormat="1" ht="12" customHeight="1">
      <c r="B125" s="27"/>
      <c r="C125" s="24" t="s">
        <v>18</v>
      </c>
      <c r="F125" s="22" t="str">
        <f>F14</f>
        <v xml:space="preserve"> </v>
      </c>
      <c r="I125" s="24" t="s">
        <v>20</v>
      </c>
      <c r="J125" s="47" t="str">
        <f>IF(J14="","",J14)</f>
        <v>24. 11. 2022</v>
      </c>
      <c r="L125" s="27"/>
    </row>
    <row r="126" spans="2:12" s="1" customFormat="1" ht="6.9" customHeight="1">
      <c r="B126" s="27"/>
      <c r="L126" s="27"/>
    </row>
    <row r="127" spans="2:12" s="1" customFormat="1" ht="15.15" customHeight="1">
      <c r="B127" s="27"/>
      <c r="C127" s="24" t="s">
        <v>22</v>
      </c>
      <c r="F127" s="22" t="str">
        <f>E17</f>
        <v>Město Šluknov</v>
      </c>
      <c r="I127" s="24" t="s">
        <v>28</v>
      </c>
      <c r="J127" s="25" t="str">
        <f>E23</f>
        <v>VPH s.r.o.</v>
      </c>
      <c r="L127" s="27"/>
    </row>
    <row r="128" spans="2:12" s="1" customFormat="1" ht="15.15" customHeight="1">
      <c r="B128" s="27"/>
      <c r="C128" s="24" t="s">
        <v>26</v>
      </c>
      <c r="F128" s="22" t="str">
        <f>IF(E20="","",E20)</f>
        <v xml:space="preserve"> </v>
      </c>
      <c r="I128" s="24" t="s">
        <v>30</v>
      </c>
      <c r="J128" s="25" t="str">
        <f>E26</f>
        <v>ing.Žílová Helena</v>
      </c>
      <c r="L128" s="27"/>
    </row>
    <row r="129" spans="2:12" s="1" customFormat="1" ht="10.35" customHeight="1">
      <c r="B129" s="27"/>
      <c r="L129" s="27"/>
    </row>
    <row r="130" spans="2:20" s="10" customFormat="1" ht="29.25" customHeight="1">
      <c r="B130" s="112"/>
      <c r="C130" s="113" t="s">
        <v>191</v>
      </c>
      <c r="D130" s="114" t="s">
        <v>57</v>
      </c>
      <c r="E130" s="114" t="s">
        <v>53</v>
      </c>
      <c r="F130" s="114" t="s">
        <v>54</v>
      </c>
      <c r="G130" s="114" t="s">
        <v>192</v>
      </c>
      <c r="H130" s="114" t="s">
        <v>193</v>
      </c>
      <c r="I130" s="114" t="s">
        <v>194</v>
      </c>
      <c r="J130" s="114" t="s">
        <v>176</v>
      </c>
      <c r="K130" s="115" t="s">
        <v>195</v>
      </c>
      <c r="L130" s="112"/>
      <c r="M130" s="53" t="s">
        <v>1</v>
      </c>
      <c r="N130" s="54" t="s">
        <v>36</v>
      </c>
      <c r="O130" s="54" t="s">
        <v>196</v>
      </c>
      <c r="P130" s="54" t="s">
        <v>197</v>
      </c>
      <c r="Q130" s="54" t="s">
        <v>198</v>
      </c>
      <c r="R130" s="54" t="s">
        <v>199</v>
      </c>
      <c r="S130" s="54" t="s">
        <v>200</v>
      </c>
      <c r="T130" s="55" t="s">
        <v>201</v>
      </c>
    </row>
    <row r="131" spans="2:63" s="1" customFormat="1" ht="22.8" customHeight="1">
      <c r="B131" s="27"/>
      <c r="C131" s="58" t="s">
        <v>202</v>
      </c>
      <c r="J131" s="116">
        <f>BK131</f>
        <v>0</v>
      </c>
      <c r="L131" s="27"/>
      <c r="M131" s="56"/>
      <c r="N131" s="48"/>
      <c r="O131" s="48"/>
      <c r="P131" s="117">
        <f>P132+P394</f>
        <v>2296.080603</v>
      </c>
      <c r="Q131" s="48"/>
      <c r="R131" s="117">
        <f>R132+R394</f>
        <v>1125.09183084</v>
      </c>
      <c r="S131" s="48"/>
      <c r="T131" s="118">
        <f>T132+T394</f>
        <v>333.8103</v>
      </c>
      <c r="AT131" s="15" t="s">
        <v>71</v>
      </c>
      <c r="AU131" s="15" t="s">
        <v>178</v>
      </c>
      <c r="BK131" s="119">
        <f>BK132+BK394</f>
        <v>0</v>
      </c>
    </row>
    <row r="132" spans="2:63" s="11" customFormat="1" ht="25.95" customHeight="1">
      <c r="B132" s="120"/>
      <c r="D132" s="121" t="s">
        <v>71</v>
      </c>
      <c r="E132" s="122" t="s">
        <v>203</v>
      </c>
      <c r="F132" s="122" t="s">
        <v>204</v>
      </c>
      <c r="J132" s="123">
        <f>BK132</f>
        <v>0</v>
      </c>
      <c r="L132" s="120"/>
      <c r="M132" s="124"/>
      <c r="P132" s="125">
        <f>P133+P226+P238+P242+P290+P308+P377+P391</f>
        <v>2281.643822</v>
      </c>
      <c r="R132" s="125">
        <f>R133+R226+R238+R242+R290+R308+R377+R391</f>
        <v>1125.04890864</v>
      </c>
      <c r="T132" s="126">
        <f>T133+T226+T238+T242+T290+T308+T377+T391</f>
        <v>333.8103</v>
      </c>
      <c r="AR132" s="121" t="s">
        <v>79</v>
      </c>
      <c r="AT132" s="127" t="s">
        <v>71</v>
      </c>
      <c r="AU132" s="127" t="s">
        <v>72</v>
      </c>
      <c r="AY132" s="121" t="s">
        <v>205</v>
      </c>
      <c r="BK132" s="128">
        <f>BK133+BK226+BK238+BK242+BK290+BK308+BK377+BK391</f>
        <v>0</v>
      </c>
    </row>
    <row r="133" spans="2:63" s="11" customFormat="1" ht="22.8" customHeight="1">
      <c r="B133" s="120"/>
      <c r="D133" s="121" t="s">
        <v>71</v>
      </c>
      <c r="E133" s="129" t="s">
        <v>79</v>
      </c>
      <c r="F133" s="129" t="s">
        <v>206</v>
      </c>
      <c r="J133" s="130">
        <f>BK133</f>
        <v>0</v>
      </c>
      <c r="L133" s="120"/>
      <c r="M133" s="124"/>
      <c r="P133" s="125">
        <f>SUM(P134:P225)</f>
        <v>291.29636999999997</v>
      </c>
      <c r="R133" s="125">
        <f>SUM(R134:R225)</f>
        <v>97.01388099999998</v>
      </c>
      <c r="T133" s="126">
        <f>SUM(T134:T225)</f>
        <v>333.23629999999997</v>
      </c>
      <c r="AR133" s="121" t="s">
        <v>79</v>
      </c>
      <c r="AT133" s="127" t="s">
        <v>71</v>
      </c>
      <c r="AU133" s="127" t="s">
        <v>79</v>
      </c>
      <c r="AY133" s="121" t="s">
        <v>205</v>
      </c>
      <c r="BK133" s="128">
        <f>SUM(BK134:BK225)</f>
        <v>0</v>
      </c>
    </row>
    <row r="134" spans="2:65" s="1" customFormat="1" ht="76.35" customHeight="1">
      <c r="B134" s="131"/>
      <c r="C134" s="132" t="s">
        <v>79</v>
      </c>
      <c r="D134" s="132" t="s">
        <v>207</v>
      </c>
      <c r="E134" s="133" t="s">
        <v>208</v>
      </c>
      <c r="F134" s="134" t="s">
        <v>209</v>
      </c>
      <c r="G134" s="135" t="s">
        <v>128</v>
      </c>
      <c r="H134" s="136">
        <v>40.8</v>
      </c>
      <c r="I134" s="137"/>
      <c r="J134" s="137">
        <f>ROUND(I134*H134,2)</f>
        <v>0</v>
      </c>
      <c r="K134" s="134" t="s">
        <v>210</v>
      </c>
      <c r="L134" s="27"/>
      <c r="M134" s="138" t="s">
        <v>1</v>
      </c>
      <c r="N134" s="139" t="s">
        <v>37</v>
      </c>
      <c r="O134" s="140">
        <v>0.024</v>
      </c>
      <c r="P134" s="140">
        <f>O134*H134</f>
        <v>0.9792</v>
      </c>
      <c r="Q134" s="140">
        <v>0</v>
      </c>
      <c r="R134" s="140">
        <f>Q134*H134</f>
        <v>0</v>
      </c>
      <c r="S134" s="140">
        <v>0.255</v>
      </c>
      <c r="T134" s="141">
        <f>S134*H134</f>
        <v>10.404</v>
      </c>
      <c r="AR134" s="142" t="s">
        <v>211</v>
      </c>
      <c r="AT134" s="142" t="s">
        <v>207</v>
      </c>
      <c r="AU134" s="142" t="s">
        <v>81</v>
      </c>
      <c r="AY134" s="15" t="s">
        <v>205</v>
      </c>
      <c r="BE134" s="143">
        <f>IF(N134="základní",J134,0)</f>
        <v>0</v>
      </c>
      <c r="BF134" s="143">
        <f>IF(N134="snížená",J134,0)</f>
        <v>0</v>
      </c>
      <c r="BG134" s="143">
        <f>IF(N134="zákl. přenesená",J134,0)</f>
        <v>0</v>
      </c>
      <c r="BH134" s="143">
        <f>IF(N134="sníž. přenesená",J134,0)</f>
        <v>0</v>
      </c>
      <c r="BI134" s="143">
        <f>IF(N134="nulová",J134,0)</f>
        <v>0</v>
      </c>
      <c r="BJ134" s="15" t="s">
        <v>79</v>
      </c>
      <c r="BK134" s="143">
        <f>ROUND(I134*H134,2)</f>
        <v>0</v>
      </c>
      <c r="BL134" s="15" t="s">
        <v>211</v>
      </c>
      <c r="BM134" s="142" t="s">
        <v>212</v>
      </c>
    </row>
    <row r="135" spans="2:47" s="1" customFormat="1" ht="57.6">
      <c r="B135" s="27"/>
      <c r="D135" s="144" t="s">
        <v>213</v>
      </c>
      <c r="F135" s="145" t="s">
        <v>214</v>
      </c>
      <c r="L135" s="27"/>
      <c r="M135" s="146"/>
      <c r="T135" s="50"/>
      <c r="AT135" s="15" t="s">
        <v>213</v>
      </c>
      <c r="AU135" s="15" t="s">
        <v>81</v>
      </c>
    </row>
    <row r="136" spans="2:65" s="1" customFormat="1" ht="66.75" customHeight="1">
      <c r="B136" s="131"/>
      <c r="C136" s="132" t="s">
        <v>81</v>
      </c>
      <c r="D136" s="132" t="s">
        <v>207</v>
      </c>
      <c r="E136" s="133" t="s">
        <v>215</v>
      </c>
      <c r="F136" s="134" t="s">
        <v>216</v>
      </c>
      <c r="G136" s="135" t="s">
        <v>128</v>
      </c>
      <c r="H136" s="136">
        <v>57.9</v>
      </c>
      <c r="I136" s="137"/>
      <c r="J136" s="137">
        <f>ROUND(I136*H136,2)</f>
        <v>0</v>
      </c>
      <c r="K136" s="134" t="s">
        <v>210</v>
      </c>
      <c r="L136" s="27"/>
      <c r="M136" s="138" t="s">
        <v>1</v>
      </c>
      <c r="N136" s="139" t="s">
        <v>37</v>
      </c>
      <c r="O136" s="140">
        <v>0.031</v>
      </c>
      <c r="P136" s="140">
        <f>O136*H136</f>
        <v>1.7949</v>
      </c>
      <c r="Q136" s="140">
        <v>0</v>
      </c>
      <c r="R136" s="140">
        <f>Q136*H136</f>
        <v>0</v>
      </c>
      <c r="S136" s="140">
        <v>0.26</v>
      </c>
      <c r="T136" s="141">
        <f>S136*H136</f>
        <v>15.054</v>
      </c>
      <c r="AR136" s="142" t="s">
        <v>211</v>
      </c>
      <c r="AT136" s="142" t="s">
        <v>207</v>
      </c>
      <c r="AU136" s="142" t="s">
        <v>81</v>
      </c>
      <c r="AY136" s="15" t="s">
        <v>205</v>
      </c>
      <c r="BE136" s="143">
        <f>IF(N136="základní",J136,0)</f>
        <v>0</v>
      </c>
      <c r="BF136" s="143">
        <f>IF(N136="snížená",J136,0)</f>
        <v>0</v>
      </c>
      <c r="BG136" s="143">
        <f>IF(N136="zákl. přenesená",J136,0)</f>
        <v>0</v>
      </c>
      <c r="BH136" s="143">
        <f>IF(N136="sníž. přenesená",J136,0)</f>
        <v>0</v>
      </c>
      <c r="BI136" s="143">
        <f>IF(N136="nulová",J136,0)</f>
        <v>0</v>
      </c>
      <c r="BJ136" s="15" t="s">
        <v>79</v>
      </c>
      <c r="BK136" s="143">
        <f>ROUND(I136*H136,2)</f>
        <v>0</v>
      </c>
      <c r="BL136" s="15" t="s">
        <v>211</v>
      </c>
      <c r="BM136" s="142" t="s">
        <v>217</v>
      </c>
    </row>
    <row r="137" spans="2:47" s="1" customFormat="1" ht="48">
      <c r="B137" s="27"/>
      <c r="D137" s="144" t="s">
        <v>213</v>
      </c>
      <c r="F137" s="145" t="s">
        <v>216</v>
      </c>
      <c r="L137" s="27"/>
      <c r="M137" s="146"/>
      <c r="T137" s="50"/>
      <c r="AT137" s="15" t="s">
        <v>213</v>
      </c>
      <c r="AU137" s="15" t="s">
        <v>81</v>
      </c>
    </row>
    <row r="138" spans="2:65" s="1" customFormat="1" ht="66.75" customHeight="1">
      <c r="B138" s="131"/>
      <c r="C138" s="132" t="s">
        <v>218</v>
      </c>
      <c r="D138" s="132" t="s">
        <v>207</v>
      </c>
      <c r="E138" s="133" t="s">
        <v>219</v>
      </c>
      <c r="F138" s="134" t="s">
        <v>220</v>
      </c>
      <c r="G138" s="135" t="s">
        <v>128</v>
      </c>
      <c r="H138" s="136">
        <v>59.7</v>
      </c>
      <c r="I138" s="137"/>
      <c r="J138" s="137">
        <f>ROUND(I138*H138,2)</f>
        <v>0</v>
      </c>
      <c r="K138" s="134" t="s">
        <v>210</v>
      </c>
      <c r="L138" s="27"/>
      <c r="M138" s="138" t="s">
        <v>1</v>
      </c>
      <c r="N138" s="139" t="s">
        <v>37</v>
      </c>
      <c r="O138" s="140">
        <v>0.035</v>
      </c>
      <c r="P138" s="140">
        <f>O138*H138</f>
        <v>2.0895</v>
      </c>
      <c r="Q138" s="140">
        <v>0</v>
      </c>
      <c r="R138" s="140">
        <f>Q138*H138</f>
        <v>0</v>
      </c>
      <c r="S138" s="140">
        <v>0.417</v>
      </c>
      <c r="T138" s="141">
        <f>S138*H138</f>
        <v>24.8949</v>
      </c>
      <c r="AR138" s="142" t="s">
        <v>211</v>
      </c>
      <c r="AT138" s="142" t="s">
        <v>207</v>
      </c>
      <c r="AU138" s="142" t="s">
        <v>81</v>
      </c>
      <c r="AY138" s="15" t="s">
        <v>205</v>
      </c>
      <c r="BE138" s="143">
        <f>IF(N138="základní",J138,0)</f>
        <v>0</v>
      </c>
      <c r="BF138" s="143">
        <f>IF(N138="snížená",J138,0)</f>
        <v>0</v>
      </c>
      <c r="BG138" s="143">
        <f>IF(N138="zákl. přenesená",J138,0)</f>
        <v>0</v>
      </c>
      <c r="BH138" s="143">
        <f>IF(N138="sníž. přenesená",J138,0)</f>
        <v>0</v>
      </c>
      <c r="BI138" s="143">
        <f>IF(N138="nulová",J138,0)</f>
        <v>0</v>
      </c>
      <c r="BJ138" s="15" t="s">
        <v>79</v>
      </c>
      <c r="BK138" s="143">
        <f>ROUND(I138*H138,2)</f>
        <v>0</v>
      </c>
      <c r="BL138" s="15" t="s">
        <v>211</v>
      </c>
      <c r="BM138" s="142" t="s">
        <v>221</v>
      </c>
    </row>
    <row r="139" spans="2:47" s="1" customFormat="1" ht="48">
      <c r="B139" s="27"/>
      <c r="D139" s="144" t="s">
        <v>213</v>
      </c>
      <c r="F139" s="145" t="s">
        <v>220</v>
      </c>
      <c r="L139" s="27"/>
      <c r="M139" s="146"/>
      <c r="T139" s="50"/>
      <c r="AT139" s="15" t="s">
        <v>213</v>
      </c>
      <c r="AU139" s="15" t="s">
        <v>81</v>
      </c>
    </row>
    <row r="140" spans="2:51" s="12" customFormat="1" ht="12">
      <c r="B140" s="147"/>
      <c r="D140" s="144" t="s">
        <v>222</v>
      </c>
      <c r="E140" s="148" t="s">
        <v>126</v>
      </c>
      <c r="F140" s="149" t="s">
        <v>129</v>
      </c>
      <c r="H140" s="150">
        <v>59.7</v>
      </c>
      <c r="L140" s="147"/>
      <c r="M140" s="151"/>
      <c r="T140" s="152"/>
      <c r="AT140" s="148" t="s">
        <v>222</v>
      </c>
      <c r="AU140" s="148" t="s">
        <v>81</v>
      </c>
      <c r="AV140" s="12" t="s">
        <v>81</v>
      </c>
      <c r="AW140" s="12" t="s">
        <v>29</v>
      </c>
      <c r="AX140" s="12" t="s">
        <v>79</v>
      </c>
      <c r="AY140" s="148" t="s">
        <v>205</v>
      </c>
    </row>
    <row r="141" spans="2:65" s="1" customFormat="1" ht="66.75" customHeight="1">
      <c r="B141" s="131"/>
      <c r="C141" s="132" t="s">
        <v>211</v>
      </c>
      <c r="D141" s="132" t="s">
        <v>207</v>
      </c>
      <c r="E141" s="133" t="s">
        <v>223</v>
      </c>
      <c r="F141" s="134" t="s">
        <v>224</v>
      </c>
      <c r="G141" s="135" t="s">
        <v>128</v>
      </c>
      <c r="H141" s="136">
        <v>264.5</v>
      </c>
      <c r="I141" s="137"/>
      <c r="J141" s="137">
        <f>ROUND(I141*H141,2)</f>
        <v>0</v>
      </c>
      <c r="K141" s="134" t="s">
        <v>210</v>
      </c>
      <c r="L141" s="27"/>
      <c r="M141" s="138" t="s">
        <v>1</v>
      </c>
      <c r="N141" s="139" t="s">
        <v>37</v>
      </c>
      <c r="O141" s="140">
        <v>0.067</v>
      </c>
      <c r="P141" s="140">
        <f>O141*H141</f>
        <v>17.721500000000002</v>
      </c>
      <c r="Q141" s="140">
        <v>0</v>
      </c>
      <c r="R141" s="140">
        <f>Q141*H141</f>
        <v>0</v>
      </c>
      <c r="S141" s="140">
        <v>0.3</v>
      </c>
      <c r="T141" s="141">
        <f>S141*H141</f>
        <v>79.35</v>
      </c>
      <c r="AR141" s="142" t="s">
        <v>211</v>
      </c>
      <c r="AT141" s="142" t="s">
        <v>207</v>
      </c>
      <c r="AU141" s="142" t="s">
        <v>81</v>
      </c>
      <c r="AY141" s="15" t="s">
        <v>205</v>
      </c>
      <c r="BE141" s="143">
        <f>IF(N141="základní",J141,0)</f>
        <v>0</v>
      </c>
      <c r="BF141" s="143">
        <f>IF(N141="snížená",J141,0)</f>
        <v>0</v>
      </c>
      <c r="BG141" s="143">
        <f>IF(N141="zákl. přenesená",J141,0)</f>
        <v>0</v>
      </c>
      <c r="BH141" s="143">
        <f>IF(N141="sníž. přenesená",J141,0)</f>
        <v>0</v>
      </c>
      <c r="BI141" s="143">
        <f>IF(N141="nulová",J141,0)</f>
        <v>0</v>
      </c>
      <c r="BJ141" s="15" t="s">
        <v>79</v>
      </c>
      <c r="BK141" s="143">
        <f>ROUND(I141*H141,2)</f>
        <v>0</v>
      </c>
      <c r="BL141" s="15" t="s">
        <v>211</v>
      </c>
      <c r="BM141" s="142" t="s">
        <v>225</v>
      </c>
    </row>
    <row r="142" spans="2:47" s="1" customFormat="1" ht="38.4">
      <c r="B142" s="27"/>
      <c r="D142" s="144" t="s">
        <v>213</v>
      </c>
      <c r="F142" s="145" t="s">
        <v>224</v>
      </c>
      <c r="L142" s="27"/>
      <c r="M142" s="146"/>
      <c r="T142" s="50"/>
      <c r="AT142" s="15" t="s">
        <v>213</v>
      </c>
      <c r="AU142" s="15" t="s">
        <v>81</v>
      </c>
    </row>
    <row r="143" spans="2:51" s="12" customFormat="1" ht="12">
      <c r="B143" s="147"/>
      <c r="D143" s="144" t="s">
        <v>222</v>
      </c>
      <c r="E143" s="148" t="s">
        <v>1</v>
      </c>
      <c r="F143" s="149" t="s">
        <v>130</v>
      </c>
      <c r="H143" s="150">
        <v>264.5</v>
      </c>
      <c r="L143" s="147"/>
      <c r="M143" s="151"/>
      <c r="T143" s="152"/>
      <c r="AT143" s="148" t="s">
        <v>222</v>
      </c>
      <c r="AU143" s="148" t="s">
        <v>81</v>
      </c>
      <c r="AV143" s="12" t="s">
        <v>81</v>
      </c>
      <c r="AW143" s="12" t="s">
        <v>29</v>
      </c>
      <c r="AX143" s="12" t="s">
        <v>79</v>
      </c>
      <c r="AY143" s="148" t="s">
        <v>205</v>
      </c>
    </row>
    <row r="144" spans="2:65" s="1" customFormat="1" ht="66.75" customHeight="1">
      <c r="B144" s="131"/>
      <c r="C144" s="132" t="s">
        <v>226</v>
      </c>
      <c r="D144" s="132" t="s">
        <v>207</v>
      </c>
      <c r="E144" s="133" t="s">
        <v>227</v>
      </c>
      <c r="F144" s="134" t="s">
        <v>228</v>
      </c>
      <c r="G144" s="135" t="s">
        <v>128</v>
      </c>
      <c r="H144" s="136">
        <v>264.5</v>
      </c>
      <c r="I144" s="137"/>
      <c r="J144" s="137">
        <f>ROUND(I144*H144,2)</f>
        <v>0</v>
      </c>
      <c r="K144" s="134" t="s">
        <v>210</v>
      </c>
      <c r="L144" s="27"/>
      <c r="M144" s="138" t="s">
        <v>1</v>
      </c>
      <c r="N144" s="139" t="s">
        <v>37</v>
      </c>
      <c r="O144" s="140">
        <v>0.102</v>
      </c>
      <c r="P144" s="140">
        <f>O144*H144</f>
        <v>26.979</v>
      </c>
      <c r="Q144" s="140">
        <v>0</v>
      </c>
      <c r="R144" s="140">
        <f>Q144*H144</f>
        <v>0</v>
      </c>
      <c r="S144" s="140">
        <v>0.29</v>
      </c>
      <c r="T144" s="141">
        <f>S144*H144</f>
        <v>76.705</v>
      </c>
      <c r="AR144" s="142" t="s">
        <v>211</v>
      </c>
      <c r="AT144" s="142" t="s">
        <v>207</v>
      </c>
      <c r="AU144" s="142" t="s">
        <v>81</v>
      </c>
      <c r="AY144" s="15" t="s">
        <v>205</v>
      </c>
      <c r="BE144" s="143">
        <f>IF(N144="základní",J144,0)</f>
        <v>0</v>
      </c>
      <c r="BF144" s="143">
        <f>IF(N144="snížená",J144,0)</f>
        <v>0</v>
      </c>
      <c r="BG144" s="143">
        <f>IF(N144="zákl. přenesená",J144,0)</f>
        <v>0</v>
      </c>
      <c r="BH144" s="143">
        <f>IF(N144="sníž. přenesená",J144,0)</f>
        <v>0</v>
      </c>
      <c r="BI144" s="143">
        <f>IF(N144="nulová",J144,0)</f>
        <v>0</v>
      </c>
      <c r="BJ144" s="15" t="s">
        <v>79</v>
      </c>
      <c r="BK144" s="143">
        <f>ROUND(I144*H144,2)</f>
        <v>0</v>
      </c>
      <c r="BL144" s="15" t="s">
        <v>211</v>
      </c>
      <c r="BM144" s="142" t="s">
        <v>229</v>
      </c>
    </row>
    <row r="145" spans="2:47" s="1" customFormat="1" ht="48">
      <c r="B145" s="27"/>
      <c r="D145" s="144" t="s">
        <v>213</v>
      </c>
      <c r="F145" s="145" t="s">
        <v>228</v>
      </c>
      <c r="L145" s="27"/>
      <c r="M145" s="146"/>
      <c r="T145" s="50"/>
      <c r="AT145" s="15" t="s">
        <v>213</v>
      </c>
      <c r="AU145" s="15" t="s">
        <v>81</v>
      </c>
    </row>
    <row r="146" spans="2:51" s="12" customFormat="1" ht="12">
      <c r="B146" s="147"/>
      <c r="D146" s="144" t="s">
        <v>222</v>
      </c>
      <c r="E146" s="148" t="s">
        <v>1</v>
      </c>
      <c r="F146" s="149" t="s">
        <v>130</v>
      </c>
      <c r="H146" s="150">
        <v>264.5</v>
      </c>
      <c r="L146" s="147"/>
      <c r="M146" s="151"/>
      <c r="T146" s="152"/>
      <c r="AT146" s="148" t="s">
        <v>222</v>
      </c>
      <c r="AU146" s="148" t="s">
        <v>81</v>
      </c>
      <c r="AV146" s="12" t="s">
        <v>81</v>
      </c>
      <c r="AW146" s="12" t="s">
        <v>29</v>
      </c>
      <c r="AX146" s="12" t="s">
        <v>79</v>
      </c>
      <c r="AY146" s="148" t="s">
        <v>205</v>
      </c>
    </row>
    <row r="147" spans="2:65" s="1" customFormat="1" ht="55.5" customHeight="1">
      <c r="B147" s="131"/>
      <c r="C147" s="132" t="s">
        <v>230</v>
      </c>
      <c r="D147" s="132" t="s">
        <v>207</v>
      </c>
      <c r="E147" s="133" t="s">
        <v>231</v>
      </c>
      <c r="F147" s="134" t="s">
        <v>232</v>
      </c>
      <c r="G147" s="135" t="s">
        <v>128</v>
      </c>
      <c r="H147" s="136">
        <v>57.9</v>
      </c>
      <c r="I147" s="137"/>
      <c r="J147" s="137">
        <f>ROUND(I147*H147,2)</f>
        <v>0</v>
      </c>
      <c r="K147" s="134" t="s">
        <v>210</v>
      </c>
      <c r="L147" s="27"/>
      <c r="M147" s="138" t="s">
        <v>1</v>
      </c>
      <c r="N147" s="139" t="s">
        <v>37</v>
      </c>
      <c r="O147" s="140">
        <v>0.05</v>
      </c>
      <c r="P147" s="140">
        <f>O147*H147</f>
        <v>2.895</v>
      </c>
      <c r="Q147" s="140">
        <v>0</v>
      </c>
      <c r="R147" s="140">
        <f>Q147*H147</f>
        <v>0</v>
      </c>
      <c r="S147" s="140">
        <v>0.18</v>
      </c>
      <c r="T147" s="141">
        <f>S147*H147</f>
        <v>10.421999999999999</v>
      </c>
      <c r="AR147" s="142" t="s">
        <v>211</v>
      </c>
      <c r="AT147" s="142" t="s">
        <v>207</v>
      </c>
      <c r="AU147" s="142" t="s">
        <v>81</v>
      </c>
      <c r="AY147" s="15" t="s">
        <v>205</v>
      </c>
      <c r="BE147" s="143">
        <f>IF(N147="základní",J147,0)</f>
        <v>0</v>
      </c>
      <c r="BF147" s="143">
        <f>IF(N147="snížená",J147,0)</f>
        <v>0</v>
      </c>
      <c r="BG147" s="143">
        <f>IF(N147="zákl. přenesená",J147,0)</f>
        <v>0</v>
      </c>
      <c r="BH147" s="143">
        <f>IF(N147="sníž. přenesená",J147,0)</f>
        <v>0</v>
      </c>
      <c r="BI147" s="143">
        <f>IF(N147="nulová",J147,0)</f>
        <v>0</v>
      </c>
      <c r="BJ147" s="15" t="s">
        <v>79</v>
      </c>
      <c r="BK147" s="143">
        <f>ROUND(I147*H147,2)</f>
        <v>0</v>
      </c>
      <c r="BL147" s="15" t="s">
        <v>211</v>
      </c>
      <c r="BM147" s="142" t="s">
        <v>233</v>
      </c>
    </row>
    <row r="148" spans="2:47" s="1" customFormat="1" ht="38.4">
      <c r="B148" s="27"/>
      <c r="D148" s="144" t="s">
        <v>213</v>
      </c>
      <c r="F148" s="145" t="s">
        <v>232</v>
      </c>
      <c r="L148" s="27"/>
      <c r="M148" s="146"/>
      <c r="T148" s="50"/>
      <c r="AT148" s="15" t="s">
        <v>213</v>
      </c>
      <c r="AU148" s="15" t="s">
        <v>81</v>
      </c>
    </row>
    <row r="149" spans="2:65" s="1" customFormat="1" ht="66.75" customHeight="1">
      <c r="B149" s="131"/>
      <c r="C149" s="132" t="s">
        <v>234</v>
      </c>
      <c r="D149" s="132" t="s">
        <v>207</v>
      </c>
      <c r="E149" s="133" t="s">
        <v>235</v>
      </c>
      <c r="F149" s="134" t="s">
        <v>236</v>
      </c>
      <c r="G149" s="135" t="s">
        <v>128</v>
      </c>
      <c r="H149" s="136">
        <v>57.9</v>
      </c>
      <c r="I149" s="137"/>
      <c r="J149" s="137">
        <f>ROUND(I149*H149,2)</f>
        <v>0</v>
      </c>
      <c r="K149" s="134" t="s">
        <v>210</v>
      </c>
      <c r="L149" s="27"/>
      <c r="M149" s="138" t="s">
        <v>1</v>
      </c>
      <c r="N149" s="139" t="s">
        <v>37</v>
      </c>
      <c r="O149" s="140">
        <v>0.116</v>
      </c>
      <c r="P149" s="140">
        <f>O149*H149</f>
        <v>6.7164</v>
      </c>
      <c r="Q149" s="140">
        <v>0</v>
      </c>
      <c r="R149" s="140">
        <f>Q149*H149</f>
        <v>0</v>
      </c>
      <c r="S149" s="140">
        <v>0.29</v>
      </c>
      <c r="T149" s="141">
        <f>S149*H149</f>
        <v>16.790999999999997</v>
      </c>
      <c r="AR149" s="142" t="s">
        <v>211</v>
      </c>
      <c r="AT149" s="142" t="s">
        <v>207</v>
      </c>
      <c r="AU149" s="142" t="s">
        <v>81</v>
      </c>
      <c r="AY149" s="15" t="s">
        <v>205</v>
      </c>
      <c r="BE149" s="143">
        <f>IF(N149="základní",J149,0)</f>
        <v>0</v>
      </c>
      <c r="BF149" s="143">
        <f>IF(N149="snížená",J149,0)</f>
        <v>0</v>
      </c>
      <c r="BG149" s="143">
        <f>IF(N149="zákl. přenesená",J149,0)</f>
        <v>0</v>
      </c>
      <c r="BH149" s="143">
        <f>IF(N149="sníž. přenesená",J149,0)</f>
        <v>0</v>
      </c>
      <c r="BI149" s="143">
        <f>IF(N149="nulová",J149,0)</f>
        <v>0</v>
      </c>
      <c r="BJ149" s="15" t="s">
        <v>79</v>
      </c>
      <c r="BK149" s="143">
        <f>ROUND(I149*H149,2)</f>
        <v>0</v>
      </c>
      <c r="BL149" s="15" t="s">
        <v>211</v>
      </c>
      <c r="BM149" s="142" t="s">
        <v>237</v>
      </c>
    </row>
    <row r="150" spans="2:47" s="1" customFormat="1" ht="38.4">
      <c r="B150" s="27"/>
      <c r="D150" s="144" t="s">
        <v>213</v>
      </c>
      <c r="F150" s="145" t="s">
        <v>236</v>
      </c>
      <c r="L150" s="27"/>
      <c r="M150" s="146"/>
      <c r="T150" s="50"/>
      <c r="AT150" s="15" t="s">
        <v>213</v>
      </c>
      <c r="AU150" s="15" t="s">
        <v>81</v>
      </c>
    </row>
    <row r="151" spans="2:65" s="1" customFormat="1" ht="55.5" customHeight="1">
      <c r="B151" s="131"/>
      <c r="C151" s="132" t="s">
        <v>238</v>
      </c>
      <c r="D151" s="132" t="s">
        <v>207</v>
      </c>
      <c r="E151" s="133" t="s">
        <v>239</v>
      </c>
      <c r="F151" s="134" t="s">
        <v>240</v>
      </c>
      <c r="G151" s="135" t="s">
        <v>128</v>
      </c>
      <c r="H151" s="136">
        <v>61.8</v>
      </c>
      <c r="I151" s="137"/>
      <c r="J151" s="137">
        <f>ROUND(I151*H151,2)</f>
        <v>0</v>
      </c>
      <c r="K151" s="134" t="s">
        <v>210</v>
      </c>
      <c r="L151" s="27"/>
      <c r="M151" s="138" t="s">
        <v>1</v>
      </c>
      <c r="N151" s="139" t="s">
        <v>37</v>
      </c>
      <c r="O151" s="140">
        <v>0.094</v>
      </c>
      <c r="P151" s="140">
        <f>O151*H151</f>
        <v>5.8092</v>
      </c>
      <c r="Q151" s="140">
        <v>0</v>
      </c>
      <c r="R151" s="140">
        <f>Q151*H151</f>
        <v>0</v>
      </c>
      <c r="S151" s="140">
        <v>0.098</v>
      </c>
      <c r="T151" s="141">
        <f>S151*H151</f>
        <v>6.0564</v>
      </c>
      <c r="AR151" s="142" t="s">
        <v>211</v>
      </c>
      <c r="AT151" s="142" t="s">
        <v>207</v>
      </c>
      <c r="AU151" s="142" t="s">
        <v>81</v>
      </c>
      <c r="AY151" s="15" t="s">
        <v>205</v>
      </c>
      <c r="BE151" s="143">
        <f>IF(N151="základní",J151,0)</f>
        <v>0</v>
      </c>
      <c r="BF151" s="143">
        <f>IF(N151="snížená",J151,0)</f>
        <v>0</v>
      </c>
      <c r="BG151" s="143">
        <f>IF(N151="zákl. přenesená",J151,0)</f>
        <v>0</v>
      </c>
      <c r="BH151" s="143">
        <f>IF(N151="sníž. přenesená",J151,0)</f>
        <v>0</v>
      </c>
      <c r="BI151" s="143">
        <f>IF(N151="nulová",J151,0)</f>
        <v>0</v>
      </c>
      <c r="BJ151" s="15" t="s">
        <v>79</v>
      </c>
      <c r="BK151" s="143">
        <f>ROUND(I151*H151,2)</f>
        <v>0</v>
      </c>
      <c r="BL151" s="15" t="s">
        <v>211</v>
      </c>
      <c r="BM151" s="142" t="s">
        <v>241</v>
      </c>
    </row>
    <row r="152" spans="2:47" s="1" customFormat="1" ht="38.4">
      <c r="B152" s="27"/>
      <c r="D152" s="144" t="s">
        <v>213</v>
      </c>
      <c r="F152" s="145" t="s">
        <v>240</v>
      </c>
      <c r="L152" s="27"/>
      <c r="M152" s="146"/>
      <c r="T152" s="50"/>
      <c r="AT152" s="15" t="s">
        <v>213</v>
      </c>
      <c r="AU152" s="15" t="s">
        <v>81</v>
      </c>
    </row>
    <row r="153" spans="2:51" s="12" customFormat="1" ht="12">
      <c r="B153" s="147"/>
      <c r="D153" s="144" t="s">
        <v>222</v>
      </c>
      <c r="E153" s="148" t="s">
        <v>1</v>
      </c>
      <c r="F153" s="149" t="s">
        <v>242</v>
      </c>
      <c r="H153" s="150">
        <v>61.8</v>
      </c>
      <c r="L153" s="147"/>
      <c r="M153" s="151"/>
      <c r="T153" s="152"/>
      <c r="AT153" s="148" t="s">
        <v>222</v>
      </c>
      <c r="AU153" s="148" t="s">
        <v>81</v>
      </c>
      <c r="AV153" s="12" t="s">
        <v>81</v>
      </c>
      <c r="AW153" s="12" t="s">
        <v>29</v>
      </c>
      <c r="AX153" s="12" t="s">
        <v>79</v>
      </c>
      <c r="AY153" s="148" t="s">
        <v>205</v>
      </c>
    </row>
    <row r="154" spans="2:65" s="1" customFormat="1" ht="44.25" customHeight="1">
      <c r="B154" s="131"/>
      <c r="C154" s="132" t="s">
        <v>243</v>
      </c>
      <c r="D154" s="132" t="s">
        <v>207</v>
      </c>
      <c r="E154" s="133" t="s">
        <v>244</v>
      </c>
      <c r="F154" s="134" t="s">
        <v>245</v>
      </c>
      <c r="G154" s="135" t="s">
        <v>128</v>
      </c>
      <c r="H154" s="136">
        <v>264.5</v>
      </c>
      <c r="I154" s="137"/>
      <c r="J154" s="137">
        <f>ROUND(I154*H154,2)</f>
        <v>0</v>
      </c>
      <c r="K154" s="134" t="s">
        <v>210</v>
      </c>
      <c r="L154" s="27"/>
      <c r="M154" s="138" t="s">
        <v>1</v>
      </c>
      <c r="N154" s="139" t="s">
        <v>37</v>
      </c>
      <c r="O154" s="140">
        <v>0.094</v>
      </c>
      <c r="P154" s="140">
        <f>O154*H154</f>
        <v>24.863</v>
      </c>
      <c r="Q154" s="140">
        <v>8E-05</v>
      </c>
      <c r="R154" s="140">
        <f>Q154*H154</f>
        <v>0.02116</v>
      </c>
      <c r="S154" s="140">
        <v>0.23</v>
      </c>
      <c r="T154" s="141">
        <f>S154*H154</f>
        <v>60.835</v>
      </c>
      <c r="AR154" s="142" t="s">
        <v>211</v>
      </c>
      <c r="AT154" s="142" t="s">
        <v>207</v>
      </c>
      <c r="AU154" s="142" t="s">
        <v>81</v>
      </c>
      <c r="AY154" s="15" t="s">
        <v>205</v>
      </c>
      <c r="BE154" s="143">
        <f>IF(N154="základní",J154,0)</f>
        <v>0</v>
      </c>
      <c r="BF154" s="143">
        <f>IF(N154="snížená",J154,0)</f>
        <v>0</v>
      </c>
      <c r="BG154" s="143">
        <f>IF(N154="zákl. přenesená",J154,0)</f>
        <v>0</v>
      </c>
      <c r="BH154" s="143">
        <f>IF(N154="sníž. přenesená",J154,0)</f>
        <v>0</v>
      </c>
      <c r="BI154" s="143">
        <f>IF(N154="nulová",J154,0)</f>
        <v>0</v>
      </c>
      <c r="BJ154" s="15" t="s">
        <v>79</v>
      </c>
      <c r="BK154" s="143">
        <f>ROUND(I154*H154,2)</f>
        <v>0</v>
      </c>
      <c r="BL154" s="15" t="s">
        <v>211</v>
      </c>
      <c r="BM154" s="142" t="s">
        <v>246</v>
      </c>
    </row>
    <row r="155" spans="2:47" s="1" customFormat="1" ht="28.8">
      <c r="B155" s="27"/>
      <c r="D155" s="144" t="s">
        <v>213</v>
      </c>
      <c r="F155" s="145" t="s">
        <v>247</v>
      </c>
      <c r="L155" s="27"/>
      <c r="M155" s="146"/>
      <c r="T155" s="50"/>
      <c r="AT155" s="15" t="s">
        <v>213</v>
      </c>
      <c r="AU155" s="15" t="s">
        <v>81</v>
      </c>
    </row>
    <row r="156" spans="2:51" s="12" customFormat="1" ht="12">
      <c r="B156" s="147"/>
      <c r="D156" s="144" t="s">
        <v>222</v>
      </c>
      <c r="E156" s="148" t="s">
        <v>130</v>
      </c>
      <c r="F156" s="149" t="s">
        <v>248</v>
      </c>
      <c r="H156" s="150">
        <v>264.5</v>
      </c>
      <c r="L156" s="147"/>
      <c r="M156" s="151"/>
      <c r="T156" s="152"/>
      <c r="AT156" s="148" t="s">
        <v>222</v>
      </c>
      <c r="AU156" s="148" t="s">
        <v>81</v>
      </c>
      <c r="AV156" s="12" t="s">
        <v>81</v>
      </c>
      <c r="AW156" s="12" t="s">
        <v>29</v>
      </c>
      <c r="AX156" s="12" t="s">
        <v>79</v>
      </c>
      <c r="AY156" s="148" t="s">
        <v>205</v>
      </c>
    </row>
    <row r="157" spans="2:65" s="1" customFormat="1" ht="49.05" customHeight="1">
      <c r="B157" s="131"/>
      <c r="C157" s="132" t="s">
        <v>249</v>
      </c>
      <c r="D157" s="132" t="s">
        <v>207</v>
      </c>
      <c r="E157" s="133" t="s">
        <v>250</v>
      </c>
      <c r="F157" s="134" t="s">
        <v>251</v>
      </c>
      <c r="G157" s="135" t="s">
        <v>128</v>
      </c>
      <c r="H157" s="136">
        <v>89.7</v>
      </c>
      <c r="I157" s="137"/>
      <c r="J157" s="137">
        <f>ROUND(I157*H157,2)</f>
        <v>0</v>
      </c>
      <c r="K157" s="134" t="s">
        <v>210</v>
      </c>
      <c r="L157" s="27"/>
      <c r="M157" s="138" t="s">
        <v>1</v>
      </c>
      <c r="N157" s="139" t="s">
        <v>37</v>
      </c>
      <c r="O157" s="140">
        <v>0.034</v>
      </c>
      <c r="P157" s="140">
        <f>O157*H157</f>
        <v>3.0498000000000003</v>
      </c>
      <c r="Q157" s="140">
        <v>9E-05</v>
      </c>
      <c r="R157" s="140">
        <f>Q157*H157</f>
        <v>0.008073</v>
      </c>
      <c r="S157" s="140">
        <v>0.23</v>
      </c>
      <c r="T157" s="141">
        <f>S157*H157</f>
        <v>20.631</v>
      </c>
      <c r="AR157" s="142" t="s">
        <v>211</v>
      </c>
      <c r="AT157" s="142" t="s">
        <v>207</v>
      </c>
      <c r="AU157" s="142" t="s">
        <v>81</v>
      </c>
      <c r="AY157" s="15" t="s">
        <v>205</v>
      </c>
      <c r="BE157" s="143">
        <f>IF(N157="základní",J157,0)</f>
        <v>0</v>
      </c>
      <c r="BF157" s="143">
        <f>IF(N157="snížená",J157,0)</f>
        <v>0</v>
      </c>
      <c r="BG157" s="143">
        <f>IF(N157="zákl. přenesená",J157,0)</f>
        <v>0</v>
      </c>
      <c r="BH157" s="143">
        <f>IF(N157="sníž. přenesená",J157,0)</f>
        <v>0</v>
      </c>
      <c r="BI157" s="143">
        <f>IF(N157="nulová",J157,0)</f>
        <v>0</v>
      </c>
      <c r="BJ157" s="15" t="s">
        <v>79</v>
      </c>
      <c r="BK157" s="143">
        <f>ROUND(I157*H157,2)</f>
        <v>0</v>
      </c>
      <c r="BL157" s="15" t="s">
        <v>211</v>
      </c>
      <c r="BM157" s="142" t="s">
        <v>252</v>
      </c>
    </row>
    <row r="158" spans="2:47" s="1" customFormat="1" ht="28.8">
      <c r="B158" s="27"/>
      <c r="D158" s="144" t="s">
        <v>213</v>
      </c>
      <c r="F158" s="145" t="s">
        <v>253</v>
      </c>
      <c r="L158" s="27"/>
      <c r="M158" s="146"/>
      <c r="T158" s="50"/>
      <c r="AT158" s="15" t="s">
        <v>213</v>
      </c>
      <c r="AU158" s="15" t="s">
        <v>81</v>
      </c>
    </row>
    <row r="159" spans="2:51" s="12" customFormat="1" ht="12">
      <c r="B159" s="147"/>
      <c r="D159" s="144" t="s">
        <v>222</v>
      </c>
      <c r="E159" s="148" t="s">
        <v>254</v>
      </c>
      <c r="F159" s="149" t="s">
        <v>255</v>
      </c>
      <c r="H159" s="150">
        <v>89.7</v>
      </c>
      <c r="L159" s="147"/>
      <c r="M159" s="151"/>
      <c r="T159" s="152"/>
      <c r="AT159" s="148" t="s">
        <v>222</v>
      </c>
      <c r="AU159" s="148" t="s">
        <v>81</v>
      </c>
      <c r="AV159" s="12" t="s">
        <v>81</v>
      </c>
      <c r="AW159" s="12" t="s">
        <v>29</v>
      </c>
      <c r="AX159" s="12" t="s">
        <v>79</v>
      </c>
      <c r="AY159" s="148" t="s">
        <v>205</v>
      </c>
    </row>
    <row r="160" spans="2:65" s="1" customFormat="1" ht="44.25" customHeight="1">
      <c r="B160" s="131"/>
      <c r="C160" s="132" t="s">
        <v>256</v>
      </c>
      <c r="D160" s="132" t="s">
        <v>207</v>
      </c>
      <c r="E160" s="133" t="s">
        <v>257</v>
      </c>
      <c r="F160" s="134" t="s">
        <v>258</v>
      </c>
      <c r="G160" s="135" t="s">
        <v>136</v>
      </c>
      <c r="H160" s="136">
        <v>41.7</v>
      </c>
      <c r="I160" s="137"/>
      <c r="J160" s="137">
        <f>ROUND(I160*H160,2)</f>
        <v>0</v>
      </c>
      <c r="K160" s="134" t="s">
        <v>210</v>
      </c>
      <c r="L160" s="27"/>
      <c r="M160" s="138" t="s">
        <v>1</v>
      </c>
      <c r="N160" s="139" t="s">
        <v>37</v>
      </c>
      <c r="O160" s="140">
        <v>0.272</v>
      </c>
      <c r="P160" s="140">
        <f>O160*H160</f>
        <v>11.342400000000001</v>
      </c>
      <c r="Q160" s="140">
        <v>0</v>
      </c>
      <c r="R160" s="140">
        <f>Q160*H160</f>
        <v>0</v>
      </c>
      <c r="S160" s="140">
        <v>0.29</v>
      </c>
      <c r="T160" s="141">
        <f>S160*H160</f>
        <v>12.093</v>
      </c>
      <c r="AR160" s="142" t="s">
        <v>211</v>
      </c>
      <c r="AT160" s="142" t="s">
        <v>207</v>
      </c>
      <c r="AU160" s="142" t="s">
        <v>81</v>
      </c>
      <c r="AY160" s="15" t="s">
        <v>205</v>
      </c>
      <c r="BE160" s="143">
        <f>IF(N160="základní",J160,0)</f>
        <v>0</v>
      </c>
      <c r="BF160" s="143">
        <f>IF(N160="snížená",J160,0)</f>
        <v>0</v>
      </c>
      <c r="BG160" s="143">
        <f>IF(N160="zákl. přenesená",J160,0)</f>
        <v>0</v>
      </c>
      <c r="BH160" s="143">
        <f>IF(N160="sníž. přenesená",J160,0)</f>
        <v>0</v>
      </c>
      <c r="BI160" s="143">
        <f>IF(N160="nulová",J160,0)</f>
        <v>0</v>
      </c>
      <c r="BJ160" s="15" t="s">
        <v>79</v>
      </c>
      <c r="BK160" s="143">
        <f>ROUND(I160*H160,2)</f>
        <v>0</v>
      </c>
      <c r="BL160" s="15" t="s">
        <v>211</v>
      </c>
      <c r="BM160" s="142" t="s">
        <v>259</v>
      </c>
    </row>
    <row r="161" spans="2:47" s="1" customFormat="1" ht="28.8">
      <c r="B161" s="27"/>
      <c r="D161" s="144" t="s">
        <v>213</v>
      </c>
      <c r="F161" s="145" t="s">
        <v>260</v>
      </c>
      <c r="L161" s="27"/>
      <c r="M161" s="146"/>
      <c r="T161" s="50"/>
      <c r="AT161" s="15" t="s">
        <v>213</v>
      </c>
      <c r="AU161" s="15" t="s">
        <v>81</v>
      </c>
    </row>
    <row r="162" spans="2:65" s="1" customFormat="1" ht="37.8" customHeight="1">
      <c r="B162" s="131"/>
      <c r="C162" s="132" t="s">
        <v>261</v>
      </c>
      <c r="D162" s="132" t="s">
        <v>207</v>
      </c>
      <c r="E162" s="133" t="s">
        <v>262</v>
      </c>
      <c r="F162" s="134" t="s">
        <v>263</v>
      </c>
      <c r="G162" s="135" t="s">
        <v>143</v>
      </c>
      <c r="H162" s="136">
        <v>186.331</v>
      </c>
      <c r="I162" s="137"/>
      <c r="J162" s="137">
        <f>ROUND(I162*H162,2)</f>
        <v>0</v>
      </c>
      <c r="K162" s="134" t="s">
        <v>210</v>
      </c>
      <c r="L162" s="27"/>
      <c r="M162" s="138" t="s">
        <v>1</v>
      </c>
      <c r="N162" s="139" t="s">
        <v>37</v>
      </c>
      <c r="O162" s="140">
        <v>0.191</v>
      </c>
      <c r="P162" s="140">
        <f>O162*H162</f>
        <v>35.589221</v>
      </c>
      <c r="Q162" s="140">
        <v>0</v>
      </c>
      <c r="R162" s="140">
        <f>Q162*H162</f>
        <v>0</v>
      </c>
      <c r="S162" s="140">
        <v>0</v>
      </c>
      <c r="T162" s="141">
        <f>S162*H162</f>
        <v>0</v>
      </c>
      <c r="AR162" s="142" t="s">
        <v>211</v>
      </c>
      <c r="AT162" s="142" t="s">
        <v>207</v>
      </c>
      <c r="AU162" s="142" t="s">
        <v>81</v>
      </c>
      <c r="AY162" s="15" t="s">
        <v>205</v>
      </c>
      <c r="BE162" s="143">
        <f>IF(N162="základní",J162,0)</f>
        <v>0</v>
      </c>
      <c r="BF162" s="143">
        <f>IF(N162="snížená",J162,0)</f>
        <v>0</v>
      </c>
      <c r="BG162" s="143">
        <f>IF(N162="zákl. přenesená",J162,0)</f>
        <v>0</v>
      </c>
      <c r="BH162" s="143">
        <f>IF(N162="sníž. přenesená",J162,0)</f>
        <v>0</v>
      </c>
      <c r="BI162" s="143">
        <f>IF(N162="nulová",J162,0)</f>
        <v>0</v>
      </c>
      <c r="BJ162" s="15" t="s">
        <v>79</v>
      </c>
      <c r="BK162" s="143">
        <f>ROUND(I162*H162,2)</f>
        <v>0</v>
      </c>
      <c r="BL162" s="15" t="s">
        <v>211</v>
      </c>
      <c r="BM162" s="142" t="s">
        <v>264</v>
      </c>
    </row>
    <row r="163" spans="2:47" s="1" customFormat="1" ht="19.2">
      <c r="B163" s="27"/>
      <c r="D163" s="144" t="s">
        <v>213</v>
      </c>
      <c r="F163" s="145" t="s">
        <v>263</v>
      </c>
      <c r="L163" s="27"/>
      <c r="M163" s="146"/>
      <c r="T163" s="50"/>
      <c r="AT163" s="15" t="s">
        <v>213</v>
      </c>
      <c r="AU163" s="15" t="s">
        <v>81</v>
      </c>
    </row>
    <row r="164" spans="2:51" s="12" customFormat="1" ht="12">
      <c r="B164" s="147"/>
      <c r="D164" s="144" t="s">
        <v>222</v>
      </c>
      <c r="E164" s="148" t="s">
        <v>1</v>
      </c>
      <c r="F164" s="149" t="s">
        <v>265</v>
      </c>
      <c r="H164" s="150">
        <v>186.331</v>
      </c>
      <c r="L164" s="147"/>
      <c r="M164" s="151"/>
      <c r="T164" s="152"/>
      <c r="AT164" s="148" t="s">
        <v>222</v>
      </c>
      <c r="AU164" s="148" t="s">
        <v>81</v>
      </c>
      <c r="AV164" s="12" t="s">
        <v>81</v>
      </c>
      <c r="AW164" s="12" t="s">
        <v>29</v>
      </c>
      <c r="AX164" s="12" t="s">
        <v>79</v>
      </c>
      <c r="AY164" s="148" t="s">
        <v>205</v>
      </c>
    </row>
    <row r="165" spans="2:65" s="1" customFormat="1" ht="44.25" customHeight="1">
      <c r="B165" s="131"/>
      <c r="C165" s="132" t="s">
        <v>266</v>
      </c>
      <c r="D165" s="132" t="s">
        <v>207</v>
      </c>
      <c r="E165" s="133" t="s">
        <v>267</v>
      </c>
      <c r="F165" s="134" t="s">
        <v>268</v>
      </c>
      <c r="G165" s="135" t="s">
        <v>143</v>
      </c>
      <c r="H165" s="136">
        <v>42.66</v>
      </c>
      <c r="I165" s="137"/>
      <c r="J165" s="137">
        <f>ROUND(I165*H165,2)</f>
        <v>0</v>
      </c>
      <c r="K165" s="134" t="s">
        <v>210</v>
      </c>
      <c r="L165" s="27"/>
      <c r="M165" s="138" t="s">
        <v>1</v>
      </c>
      <c r="N165" s="139" t="s">
        <v>37</v>
      </c>
      <c r="O165" s="140">
        <v>1.72</v>
      </c>
      <c r="P165" s="140">
        <f>O165*H165</f>
        <v>73.37519999999999</v>
      </c>
      <c r="Q165" s="140">
        <v>0</v>
      </c>
      <c r="R165" s="140">
        <f>Q165*H165</f>
        <v>0</v>
      </c>
      <c r="S165" s="140">
        <v>0</v>
      </c>
      <c r="T165" s="141">
        <f>S165*H165</f>
        <v>0</v>
      </c>
      <c r="AR165" s="142" t="s">
        <v>211</v>
      </c>
      <c r="AT165" s="142" t="s">
        <v>207</v>
      </c>
      <c r="AU165" s="142" t="s">
        <v>81</v>
      </c>
      <c r="AY165" s="15" t="s">
        <v>205</v>
      </c>
      <c r="BE165" s="143">
        <f>IF(N165="základní",J165,0)</f>
        <v>0</v>
      </c>
      <c r="BF165" s="143">
        <f>IF(N165="snížená",J165,0)</f>
        <v>0</v>
      </c>
      <c r="BG165" s="143">
        <f>IF(N165="zákl. přenesená",J165,0)</f>
        <v>0</v>
      </c>
      <c r="BH165" s="143">
        <f>IF(N165="sníž. přenesená",J165,0)</f>
        <v>0</v>
      </c>
      <c r="BI165" s="143">
        <f>IF(N165="nulová",J165,0)</f>
        <v>0</v>
      </c>
      <c r="BJ165" s="15" t="s">
        <v>79</v>
      </c>
      <c r="BK165" s="143">
        <f>ROUND(I165*H165,2)</f>
        <v>0</v>
      </c>
      <c r="BL165" s="15" t="s">
        <v>211</v>
      </c>
      <c r="BM165" s="142" t="s">
        <v>269</v>
      </c>
    </row>
    <row r="166" spans="2:47" s="1" customFormat="1" ht="28.8">
      <c r="B166" s="27"/>
      <c r="D166" s="144" t="s">
        <v>213</v>
      </c>
      <c r="F166" s="145" t="s">
        <v>268</v>
      </c>
      <c r="L166" s="27"/>
      <c r="M166" s="146"/>
      <c r="T166" s="50"/>
      <c r="AT166" s="15" t="s">
        <v>213</v>
      </c>
      <c r="AU166" s="15" t="s">
        <v>81</v>
      </c>
    </row>
    <row r="167" spans="2:51" s="12" customFormat="1" ht="12">
      <c r="B167" s="147"/>
      <c r="D167" s="144" t="s">
        <v>222</v>
      </c>
      <c r="E167" s="148" t="s">
        <v>1</v>
      </c>
      <c r="F167" s="149" t="s">
        <v>270</v>
      </c>
      <c r="H167" s="150">
        <v>42.66</v>
      </c>
      <c r="L167" s="147"/>
      <c r="M167" s="151"/>
      <c r="T167" s="152"/>
      <c r="AT167" s="148" t="s">
        <v>222</v>
      </c>
      <c r="AU167" s="148" t="s">
        <v>81</v>
      </c>
      <c r="AV167" s="12" t="s">
        <v>81</v>
      </c>
      <c r="AW167" s="12" t="s">
        <v>29</v>
      </c>
      <c r="AX167" s="12" t="s">
        <v>79</v>
      </c>
      <c r="AY167" s="148" t="s">
        <v>205</v>
      </c>
    </row>
    <row r="168" spans="2:65" s="1" customFormat="1" ht="62.7" customHeight="1">
      <c r="B168" s="131"/>
      <c r="C168" s="132" t="s">
        <v>271</v>
      </c>
      <c r="D168" s="132" t="s">
        <v>207</v>
      </c>
      <c r="E168" s="133" t="s">
        <v>272</v>
      </c>
      <c r="F168" s="134" t="s">
        <v>273</v>
      </c>
      <c r="G168" s="135" t="s">
        <v>143</v>
      </c>
      <c r="H168" s="136">
        <v>232.908</v>
      </c>
      <c r="I168" s="137"/>
      <c r="J168" s="137">
        <f>ROUND(I168*H168,2)</f>
        <v>0</v>
      </c>
      <c r="K168" s="134" t="s">
        <v>210</v>
      </c>
      <c r="L168" s="27"/>
      <c r="M168" s="138" t="s">
        <v>1</v>
      </c>
      <c r="N168" s="139" t="s">
        <v>37</v>
      </c>
      <c r="O168" s="140">
        <v>0.087</v>
      </c>
      <c r="P168" s="140">
        <f>O168*H168</f>
        <v>20.262995999999998</v>
      </c>
      <c r="Q168" s="140">
        <v>0</v>
      </c>
      <c r="R168" s="140">
        <f>Q168*H168</f>
        <v>0</v>
      </c>
      <c r="S168" s="140">
        <v>0</v>
      </c>
      <c r="T168" s="141">
        <f>S168*H168</f>
        <v>0</v>
      </c>
      <c r="AR168" s="142" t="s">
        <v>211</v>
      </c>
      <c r="AT168" s="142" t="s">
        <v>207</v>
      </c>
      <c r="AU168" s="142" t="s">
        <v>81</v>
      </c>
      <c r="AY168" s="15" t="s">
        <v>205</v>
      </c>
      <c r="BE168" s="143">
        <f>IF(N168="základní",J168,0)</f>
        <v>0</v>
      </c>
      <c r="BF168" s="143">
        <f>IF(N168="snížená",J168,0)</f>
        <v>0</v>
      </c>
      <c r="BG168" s="143">
        <f>IF(N168="zákl. přenesená",J168,0)</f>
        <v>0</v>
      </c>
      <c r="BH168" s="143">
        <f>IF(N168="sníž. přenesená",J168,0)</f>
        <v>0</v>
      </c>
      <c r="BI168" s="143">
        <f>IF(N168="nulová",J168,0)</f>
        <v>0</v>
      </c>
      <c r="BJ168" s="15" t="s">
        <v>79</v>
      </c>
      <c r="BK168" s="143">
        <f>ROUND(I168*H168,2)</f>
        <v>0</v>
      </c>
      <c r="BL168" s="15" t="s">
        <v>211</v>
      </c>
      <c r="BM168" s="142" t="s">
        <v>274</v>
      </c>
    </row>
    <row r="169" spans="2:47" s="1" customFormat="1" ht="38.4">
      <c r="B169" s="27"/>
      <c r="D169" s="144" t="s">
        <v>213</v>
      </c>
      <c r="F169" s="145" t="s">
        <v>273</v>
      </c>
      <c r="L169" s="27"/>
      <c r="M169" s="146"/>
      <c r="T169" s="50"/>
      <c r="AT169" s="15" t="s">
        <v>213</v>
      </c>
      <c r="AU169" s="15" t="s">
        <v>81</v>
      </c>
    </row>
    <row r="170" spans="2:51" s="12" customFormat="1" ht="12">
      <c r="B170" s="147"/>
      <c r="D170" s="144" t="s">
        <v>222</v>
      </c>
      <c r="E170" s="148" t="s">
        <v>141</v>
      </c>
      <c r="F170" s="149" t="s">
        <v>275</v>
      </c>
      <c r="H170" s="150">
        <v>6.48</v>
      </c>
      <c r="L170" s="147"/>
      <c r="M170" s="151"/>
      <c r="T170" s="152"/>
      <c r="AT170" s="148" t="s">
        <v>222</v>
      </c>
      <c r="AU170" s="148" t="s">
        <v>81</v>
      </c>
      <c r="AV170" s="12" t="s">
        <v>81</v>
      </c>
      <c r="AW170" s="12" t="s">
        <v>29</v>
      </c>
      <c r="AX170" s="12" t="s">
        <v>72</v>
      </c>
      <c r="AY170" s="148" t="s">
        <v>205</v>
      </c>
    </row>
    <row r="171" spans="2:51" s="12" customFormat="1" ht="12">
      <c r="B171" s="147"/>
      <c r="D171" s="144" t="s">
        <v>222</v>
      </c>
      <c r="E171" s="148" t="s">
        <v>1</v>
      </c>
      <c r="F171" s="149" t="s">
        <v>270</v>
      </c>
      <c r="H171" s="150">
        <v>42.66</v>
      </c>
      <c r="L171" s="147"/>
      <c r="M171" s="151"/>
      <c r="T171" s="152"/>
      <c r="AT171" s="148" t="s">
        <v>222</v>
      </c>
      <c r="AU171" s="148" t="s">
        <v>81</v>
      </c>
      <c r="AV171" s="12" t="s">
        <v>81</v>
      </c>
      <c r="AW171" s="12" t="s">
        <v>29</v>
      </c>
      <c r="AX171" s="12" t="s">
        <v>72</v>
      </c>
      <c r="AY171" s="148" t="s">
        <v>205</v>
      </c>
    </row>
    <row r="172" spans="2:51" s="12" customFormat="1" ht="12">
      <c r="B172" s="147"/>
      <c r="D172" s="144" t="s">
        <v>222</v>
      </c>
      <c r="E172" s="148" t="s">
        <v>1</v>
      </c>
      <c r="F172" s="149" t="s">
        <v>265</v>
      </c>
      <c r="H172" s="150">
        <v>186.331</v>
      </c>
      <c r="L172" s="147"/>
      <c r="M172" s="151"/>
      <c r="T172" s="152"/>
      <c r="AT172" s="148" t="s">
        <v>222</v>
      </c>
      <c r="AU172" s="148" t="s">
        <v>81</v>
      </c>
      <c r="AV172" s="12" t="s">
        <v>81</v>
      </c>
      <c r="AW172" s="12" t="s">
        <v>29</v>
      </c>
      <c r="AX172" s="12" t="s">
        <v>72</v>
      </c>
      <c r="AY172" s="148" t="s">
        <v>205</v>
      </c>
    </row>
    <row r="173" spans="2:51" s="12" customFormat="1" ht="12">
      <c r="B173" s="147"/>
      <c r="D173" s="144" t="s">
        <v>222</v>
      </c>
      <c r="E173" s="148" t="s">
        <v>1</v>
      </c>
      <c r="F173" s="149" t="s">
        <v>276</v>
      </c>
      <c r="H173" s="150">
        <v>-2.563</v>
      </c>
      <c r="L173" s="147"/>
      <c r="M173" s="151"/>
      <c r="T173" s="152"/>
      <c r="AT173" s="148" t="s">
        <v>222</v>
      </c>
      <c r="AU173" s="148" t="s">
        <v>81</v>
      </c>
      <c r="AV173" s="12" t="s">
        <v>81</v>
      </c>
      <c r="AW173" s="12" t="s">
        <v>29</v>
      </c>
      <c r="AX173" s="12" t="s">
        <v>72</v>
      </c>
      <c r="AY173" s="148" t="s">
        <v>205</v>
      </c>
    </row>
    <row r="174" spans="2:51" s="13" customFormat="1" ht="12">
      <c r="B174" s="153"/>
      <c r="D174" s="144" t="s">
        <v>222</v>
      </c>
      <c r="E174" s="154" t="s">
        <v>1</v>
      </c>
      <c r="F174" s="155" t="s">
        <v>277</v>
      </c>
      <c r="H174" s="156">
        <v>232.908</v>
      </c>
      <c r="L174" s="153"/>
      <c r="M174" s="157"/>
      <c r="T174" s="158"/>
      <c r="AT174" s="154" t="s">
        <v>222</v>
      </c>
      <c r="AU174" s="154" t="s">
        <v>81</v>
      </c>
      <c r="AV174" s="13" t="s">
        <v>211</v>
      </c>
      <c r="AW174" s="13" t="s">
        <v>29</v>
      </c>
      <c r="AX174" s="13" t="s">
        <v>79</v>
      </c>
      <c r="AY174" s="154" t="s">
        <v>205</v>
      </c>
    </row>
    <row r="175" spans="2:65" s="1" customFormat="1" ht="16.5" customHeight="1">
      <c r="B175" s="131"/>
      <c r="C175" s="159" t="s">
        <v>8</v>
      </c>
      <c r="D175" s="159" t="s">
        <v>278</v>
      </c>
      <c r="E175" s="160" t="s">
        <v>279</v>
      </c>
      <c r="F175" s="161" t="s">
        <v>280</v>
      </c>
      <c r="G175" s="162" t="s">
        <v>281</v>
      </c>
      <c r="H175" s="163">
        <v>11.664</v>
      </c>
      <c r="I175" s="164"/>
      <c r="J175" s="164">
        <f>ROUND(I175*H175,2)</f>
        <v>0</v>
      </c>
      <c r="K175" s="161" t="s">
        <v>210</v>
      </c>
      <c r="L175" s="165"/>
      <c r="M175" s="166" t="s">
        <v>1</v>
      </c>
      <c r="N175" s="167" t="s">
        <v>37</v>
      </c>
      <c r="O175" s="140">
        <v>0</v>
      </c>
      <c r="P175" s="140">
        <f>O175*H175</f>
        <v>0</v>
      </c>
      <c r="Q175" s="140">
        <v>1</v>
      </c>
      <c r="R175" s="140">
        <f>Q175*H175</f>
        <v>11.664</v>
      </c>
      <c r="S175" s="140">
        <v>0</v>
      </c>
      <c r="T175" s="141">
        <f>S175*H175</f>
        <v>0</v>
      </c>
      <c r="AR175" s="142" t="s">
        <v>238</v>
      </c>
      <c r="AT175" s="142" t="s">
        <v>278</v>
      </c>
      <c r="AU175" s="142" t="s">
        <v>81</v>
      </c>
      <c r="AY175" s="15" t="s">
        <v>205</v>
      </c>
      <c r="BE175" s="143">
        <f>IF(N175="základní",J175,0)</f>
        <v>0</v>
      </c>
      <c r="BF175" s="143">
        <f>IF(N175="snížená",J175,0)</f>
        <v>0</v>
      </c>
      <c r="BG175" s="143">
        <f>IF(N175="zákl. přenesená",J175,0)</f>
        <v>0</v>
      </c>
      <c r="BH175" s="143">
        <f>IF(N175="sníž. přenesená",J175,0)</f>
        <v>0</v>
      </c>
      <c r="BI175" s="143">
        <f>IF(N175="nulová",J175,0)</f>
        <v>0</v>
      </c>
      <c r="BJ175" s="15" t="s">
        <v>79</v>
      </c>
      <c r="BK175" s="143">
        <f>ROUND(I175*H175,2)</f>
        <v>0</v>
      </c>
      <c r="BL175" s="15" t="s">
        <v>211</v>
      </c>
      <c r="BM175" s="142" t="s">
        <v>282</v>
      </c>
    </row>
    <row r="176" spans="2:47" s="1" customFormat="1" ht="12">
      <c r="B176" s="27"/>
      <c r="D176" s="144" t="s">
        <v>213</v>
      </c>
      <c r="F176" s="145" t="s">
        <v>280</v>
      </c>
      <c r="L176" s="27"/>
      <c r="M176" s="146"/>
      <c r="T176" s="50"/>
      <c r="AT176" s="15" t="s">
        <v>213</v>
      </c>
      <c r="AU176" s="15" t="s">
        <v>81</v>
      </c>
    </row>
    <row r="177" spans="2:51" s="12" customFormat="1" ht="12">
      <c r="B177" s="147"/>
      <c r="D177" s="144" t="s">
        <v>222</v>
      </c>
      <c r="E177" s="148" t="s">
        <v>1</v>
      </c>
      <c r="F177" s="149" t="s">
        <v>141</v>
      </c>
      <c r="H177" s="150">
        <v>6.48</v>
      </c>
      <c r="L177" s="147"/>
      <c r="M177" s="151"/>
      <c r="T177" s="152"/>
      <c r="AT177" s="148" t="s">
        <v>222</v>
      </c>
      <c r="AU177" s="148" t="s">
        <v>81</v>
      </c>
      <c r="AV177" s="12" t="s">
        <v>81</v>
      </c>
      <c r="AW177" s="12" t="s">
        <v>29</v>
      </c>
      <c r="AX177" s="12" t="s">
        <v>72</v>
      </c>
      <c r="AY177" s="148" t="s">
        <v>205</v>
      </c>
    </row>
    <row r="178" spans="2:51" s="12" customFormat="1" ht="12">
      <c r="B178" s="147"/>
      <c r="D178" s="144" t="s">
        <v>222</v>
      </c>
      <c r="E178" s="148" t="s">
        <v>1</v>
      </c>
      <c r="F178" s="149" t="s">
        <v>283</v>
      </c>
      <c r="H178" s="150">
        <v>11.664</v>
      </c>
      <c r="L178" s="147"/>
      <c r="M178" s="151"/>
      <c r="T178" s="152"/>
      <c r="AT178" s="148" t="s">
        <v>222</v>
      </c>
      <c r="AU178" s="148" t="s">
        <v>81</v>
      </c>
      <c r="AV178" s="12" t="s">
        <v>81</v>
      </c>
      <c r="AW178" s="12" t="s">
        <v>29</v>
      </c>
      <c r="AX178" s="12" t="s">
        <v>79</v>
      </c>
      <c r="AY178" s="148" t="s">
        <v>205</v>
      </c>
    </row>
    <row r="179" spans="2:65" s="1" customFormat="1" ht="44.25" customHeight="1">
      <c r="B179" s="131"/>
      <c r="C179" s="132" t="s">
        <v>284</v>
      </c>
      <c r="D179" s="132" t="s">
        <v>207</v>
      </c>
      <c r="E179" s="133" t="s">
        <v>285</v>
      </c>
      <c r="F179" s="134" t="s">
        <v>286</v>
      </c>
      <c r="G179" s="135" t="s">
        <v>143</v>
      </c>
      <c r="H179" s="136">
        <v>6.48</v>
      </c>
      <c r="I179" s="137"/>
      <c r="J179" s="137">
        <f>ROUND(I179*H179,2)</f>
        <v>0</v>
      </c>
      <c r="K179" s="134" t="s">
        <v>210</v>
      </c>
      <c r="L179" s="27"/>
      <c r="M179" s="138" t="s">
        <v>1</v>
      </c>
      <c r="N179" s="139" t="s">
        <v>37</v>
      </c>
      <c r="O179" s="140">
        <v>0.197</v>
      </c>
      <c r="P179" s="140">
        <f>O179*H179</f>
        <v>1.2765600000000001</v>
      </c>
      <c r="Q179" s="140">
        <v>0</v>
      </c>
      <c r="R179" s="140">
        <f>Q179*H179</f>
        <v>0</v>
      </c>
      <c r="S179" s="140">
        <v>0</v>
      </c>
      <c r="T179" s="141">
        <f>S179*H179</f>
        <v>0</v>
      </c>
      <c r="AR179" s="142" t="s">
        <v>211</v>
      </c>
      <c r="AT179" s="142" t="s">
        <v>207</v>
      </c>
      <c r="AU179" s="142" t="s">
        <v>81</v>
      </c>
      <c r="AY179" s="15" t="s">
        <v>205</v>
      </c>
      <c r="BE179" s="143">
        <f>IF(N179="základní",J179,0)</f>
        <v>0</v>
      </c>
      <c r="BF179" s="143">
        <f>IF(N179="snížená",J179,0)</f>
        <v>0</v>
      </c>
      <c r="BG179" s="143">
        <f>IF(N179="zákl. přenesená",J179,0)</f>
        <v>0</v>
      </c>
      <c r="BH179" s="143">
        <f>IF(N179="sníž. přenesená",J179,0)</f>
        <v>0</v>
      </c>
      <c r="BI179" s="143">
        <f>IF(N179="nulová",J179,0)</f>
        <v>0</v>
      </c>
      <c r="BJ179" s="15" t="s">
        <v>79</v>
      </c>
      <c r="BK179" s="143">
        <f>ROUND(I179*H179,2)</f>
        <v>0</v>
      </c>
      <c r="BL179" s="15" t="s">
        <v>211</v>
      </c>
      <c r="BM179" s="142" t="s">
        <v>287</v>
      </c>
    </row>
    <row r="180" spans="2:47" s="1" customFormat="1" ht="28.8">
      <c r="B180" s="27"/>
      <c r="D180" s="144" t="s">
        <v>213</v>
      </c>
      <c r="F180" s="145" t="s">
        <v>286</v>
      </c>
      <c r="L180" s="27"/>
      <c r="M180" s="146"/>
      <c r="T180" s="50"/>
      <c r="AT180" s="15" t="s">
        <v>213</v>
      </c>
      <c r="AU180" s="15" t="s">
        <v>81</v>
      </c>
    </row>
    <row r="181" spans="2:51" s="12" customFormat="1" ht="12">
      <c r="B181" s="147"/>
      <c r="D181" s="144" t="s">
        <v>222</v>
      </c>
      <c r="E181" s="148" t="s">
        <v>1</v>
      </c>
      <c r="F181" s="149" t="s">
        <v>141</v>
      </c>
      <c r="H181" s="150">
        <v>6.48</v>
      </c>
      <c r="L181" s="147"/>
      <c r="M181" s="151"/>
      <c r="T181" s="152"/>
      <c r="AT181" s="148" t="s">
        <v>222</v>
      </c>
      <c r="AU181" s="148" t="s">
        <v>81</v>
      </c>
      <c r="AV181" s="12" t="s">
        <v>81</v>
      </c>
      <c r="AW181" s="12" t="s">
        <v>29</v>
      </c>
      <c r="AX181" s="12" t="s">
        <v>79</v>
      </c>
      <c r="AY181" s="148" t="s">
        <v>205</v>
      </c>
    </row>
    <row r="182" spans="2:65" s="1" customFormat="1" ht="44.25" customHeight="1">
      <c r="B182" s="131"/>
      <c r="C182" s="132" t="s">
        <v>288</v>
      </c>
      <c r="D182" s="132" t="s">
        <v>207</v>
      </c>
      <c r="E182" s="133" t="s">
        <v>289</v>
      </c>
      <c r="F182" s="134" t="s">
        <v>290</v>
      </c>
      <c r="G182" s="135" t="s">
        <v>143</v>
      </c>
      <c r="H182" s="136">
        <v>2.563</v>
      </c>
      <c r="I182" s="137"/>
      <c r="J182" s="137">
        <f>ROUND(I182*H182,2)</f>
        <v>0</v>
      </c>
      <c r="K182" s="134" t="s">
        <v>210</v>
      </c>
      <c r="L182" s="27"/>
      <c r="M182" s="138" t="s">
        <v>1</v>
      </c>
      <c r="N182" s="139" t="s">
        <v>37</v>
      </c>
      <c r="O182" s="140">
        <v>0.131</v>
      </c>
      <c r="P182" s="140">
        <f>O182*H182</f>
        <v>0.335753</v>
      </c>
      <c r="Q182" s="140">
        <v>0</v>
      </c>
      <c r="R182" s="140">
        <f>Q182*H182</f>
        <v>0</v>
      </c>
      <c r="S182" s="140">
        <v>0</v>
      </c>
      <c r="T182" s="141">
        <f>S182*H182</f>
        <v>0</v>
      </c>
      <c r="AR182" s="142" t="s">
        <v>211</v>
      </c>
      <c r="AT182" s="142" t="s">
        <v>207</v>
      </c>
      <c r="AU182" s="142" t="s">
        <v>81</v>
      </c>
      <c r="AY182" s="15" t="s">
        <v>205</v>
      </c>
      <c r="BE182" s="143">
        <f>IF(N182="základní",J182,0)</f>
        <v>0</v>
      </c>
      <c r="BF182" s="143">
        <f>IF(N182="snížená",J182,0)</f>
        <v>0</v>
      </c>
      <c r="BG182" s="143">
        <f>IF(N182="zákl. přenesená",J182,0)</f>
        <v>0</v>
      </c>
      <c r="BH182" s="143">
        <f>IF(N182="sníž. přenesená",J182,0)</f>
        <v>0</v>
      </c>
      <c r="BI182" s="143">
        <f>IF(N182="nulová",J182,0)</f>
        <v>0</v>
      </c>
      <c r="BJ182" s="15" t="s">
        <v>79</v>
      </c>
      <c r="BK182" s="143">
        <f>ROUND(I182*H182,2)</f>
        <v>0</v>
      </c>
      <c r="BL182" s="15" t="s">
        <v>211</v>
      </c>
      <c r="BM182" s="142" t="s">
        <v>291</v>
      </c>
    </row>
    <row r="183" spans="2:47" s="1" customFormat="1" ht="28.8">
      <c r="B183" s="27"/>
      <c r="D183" s="144" t="s">
        <v>213</v>
      </c>
      <c r="F183" s="145" t="s">
        <v>290</v>
      </c>
      <c r="L183" s="27"/>
      <c r="M183" s="146"/>
      <c r="T183" s="50"/>
      <c r="AT183" s="15" t="s">
        <v>213</v>
      </c>
      <c r="AU183" s="15" t="s">
        <v>81</v>
      </c>
    </row>
    <row r="184" spans="2:51" s="12" customFormat="1" ht="12">
      <c r="B184" s="147"/>
      <c r="D184" s="144" t="s">
        <v>222</v>
      </c>
      <c r="E184" s="148" t="s">
        <v>1</v>
      </c>
      <c r="F184" s="149" t="s">
        <v>292</v>
      </c>
      <c r="H184" s="150">
        <v>2.563</v>
      </c>
      <c r="L184" s="147"/>
      <c r="M184" s="151"/>
      <c r="T184" s="152"/>
      <c r="AT184" s="148" t="s">
        <v>222</v>
      </c>
      <c r="AU184" s="148" t="s">
        <v>81</v>
      </c>
      <c r="AV184" s="12" t="s">
        <v>81</v>
      </c>
      <c r="AW184" s="12" t="s">
        <v>29</v>
      </c>
      <c r="AX184" s="12" t="s">
        <v>79</v>
      </c>
      <c r="AY184" s="148" t="s">
        <v>205</v>
      </c>
    </row>
    <row r="185" spans="2:65" s="1" customFormat="1" ht="44.25" customHeight="1">
      <c r="B185" s="131"/>
      <c r="C185" s="132" t="s">
        <v>293</v>
      </c>
      <c r="D185" s="132" t="s">
        <v>207</v>
      </c>
      <c r="E185" s="133" t="s">
        <v>294</v>
      </c>
      <c r="F185" s="134" t="s">
        <v>295</v>
      </c>
      <c r="G185" s="135" t="s">
        <v>281</v>
      </c>
      <c r="H185" s="136">
        <v>226.428</v>
      </c>
      <c r="I185" s="137"/>
      <c r="J185" s="137">
        <f>ROUND(I185*H185,2)</f>
        <v>0</v>
      </c>
      <c r="K185" s="134" t="s">
        <v>210</v>
      </c>
      <c r="L185" s="27"/>
      <c r="M185" s="138" t="s">
        <v>1</v>
      </c>
      <c r="N185" s="139" t="s">
        <v>37</v>
      </c>
      <c r="O185" s="140">
        <v>0</v>
      </c>
      <c r="P185" s="140">
        <f>O185*H185</f>
        <v>0</v>
      </c>
      <c r="Q185" s="140">
        <v>0</v>
      </c>
      <c r="R185" s="140">
        <f>Q185*H185</f>
        <v>0</v>
      </c>
      <c r="S185" s="140">
        <v>0</v>
      </c>
      <c r="T185" s="141">
        <f>S185*H185</f>
        <v>0</v>
      </c>
      <c r="AR185" s="142" t="s">
        <v>211</v>
      </c>
      <c r="AT185" s="142" t="s">
        <v>207</v>
      </c>
      <c r="AU185" s="142" t="s">
        <v>81</v>
      </c>
      <c r="AY185" s="15" t="s">
        <v>205</v>
      </c>
      <c r="BE185" s="143">
        <f>IF(N185="základní",J185,0)</f>
        <v>0</v>
      </c>
      <c r="BF185" s="143">
        <f>IF(N185="snížená",J185,0)</f>
        <v>0</v>
      </c>
      <c r="BG185" s="143">
        <f>IF(N185="zákl. přenesená",J185,0)</f>
        <v>0</v>
      </c>
      <c r="BH185" s="143">
        <f>IF(N185="sníž. přenesená",J185,0)</f>
        <v>0</v>
      </c>
      <c r="BI185" s="143">
        <f>IF(N185="nulová",J185,0)</f>
        <v>0</v>
      </c>
      <c r="BJ185" s="15" t="s">
        <v>79</v>
      </c>
      <c r="BK185" s="143">
        <f>ROUND(I185*H185,2)</f>
        <v>0</v>
      </c>
      <c r="BL185" s="15" t="s">
        <v>211</v>
      </c>
      <c r="BM185" s="142" t="s">
        <v>296</v>
      </c>
    </row>
    <row r="186" spans="2:47" s="1" customFormat="1" ht="28.8">
      <c r="B186" s="27"/>
      <c r="D186" s="144" t="s">
        <v>213</v>
      </c>
      <c r="F186" s="145" t="s">
        <v>295</v>
      </c>
      <c r="L186" s="27"/>
      <c r="M186" s="146"/>
      <c r="T186" s="50"/>
      <c r="AT186" s="15" t="s">
        <v>213</v>
      </c>
      <c r="AU186" s="15" t="s">
        <v>81</v>
      </c>
    </row>
    <row r="187" spans="2:51" s="12" customFormat="1" ht="12">
      <c r="B187" s="147"/>
      <c r="D187" s="144" t="s">
        <v>222</v>
      </c>
      <c r="E187" s="148" t="s">
        <v>1</v>
      </c>
      <c r="F187" s="149" t="s">
        <v>270</v>
      </c>
      <c r="H187" s="150">
        <v>42.66</v>
      </c>
      <c r="L187" s="147"/>
      <c r="M187" s="151"/>
      <c r="T187" s="152"/>
      <c r="AT187" s="148" t="s">
        <v>222</v>
      </c>
      <c r="AU187" s="148" t="s">
        <v>81</v>
      </c>
      <c r="AV187" s="12" t="s">
        <v>81</v>
      </c>
      <c r="AW187" s="12" t="s">
        <v>29</v>
      </c>
      <c r="AX187" s="12" t="s">
        <v>72</v>
      </c>
      <c r="AY187" s="148" t="s">
        <v>205</v>
      </c>
    </row>
    <row r="188" spans="2:51" s="12" customFormat="1" ht="12">
      <c r="B188" s="147"/>
      <c r="D188" s="144" t="s">
        <v>222</v>
      </c>
      <c r="E188" s="148" t="s">
        <v>1</v>
      </c>
      <c r="F188" s="149" t="s">
        <v>265</v>
      </c>
      <c r="H188" s="150">
        <v>186.331</v>
      </c>
      <c r="L188" s="147"/>
      <c r="M188" s="151"/>
      <c r="T188" s="152"/>
      <c r="AT188" s="148" t="s">
        <v>222</v>
      </c>
      <c r="AU188" s="148" t="s">
        <v>81</v>
      </c>
      <c r="AV188" s="12" t="s">
        <v>81</v>
      </c>
      <c r="AW188" s="12" t="s">
        <v>29</v>
      </c>
      <c r="AX188" s="12" t="s">
        <v>72</v>
      </c>
      <c r="AY188" s="148" t="s">
        <v>205</v>
      </c>
    </row>
    <row r="189" spans="2:51" s="12" customFormat="1" ht="12">
      <c r="B189" s="147"/>
      <c r="D189" s="144" t="s">
        <v>222</v>
      </c>
      <c r="E189" s="148" t="s">
        <v>1</v>
      </c>
      <c r="F189" s="149" t="s">
        <v>276</v>
      </c>
      <c r="H189" s="150">
        <v>-2.563</v>
      </c>
      <c r="L189" s="147"/>
      <c r="M189" s="151"/>
      <c r="T189" s="152"/>
      <c r="AT189" s="148" t="s">
        <v>222</v>
      </c>
      <c r="AU189" s="148" t="s">
        <v>81</v>
      </c>
      <c r="AV189" s="12" t="s">
        <v>81</v>
      </c>
      <c r="AW189" s="12" t="s">
        <v>29</v>
      </c>
      <c r="AX189" s="12" t="s">
        <v>72</v>
      </c>
      <c r="AY189" s="148" t="s">
        <v>205</v>
      </c>
    </row>
    <row r="190" spans="2:51" s="13" customFormat="1" ht="12">
      <c r="B190" s="153"/>
      <c r="D190" s="144" t="s">
        <v>222</v>
      </c>
      <c r="E190" s="154" t="s">
        <v>1</v>
      </c>
      <c r="F190" s="155" t="s">
        <v>277</v>
      </c>
      <c r="H190" s="156">
        <v>226.428</v>
      </c>
      <c r="L190" s="153"/>
      <c r="M190" s="157"/>
      <c r="T190" s="158"/>
      <c r="AT190" s="154" t="s">
        <v>222</v>
      </c>
      <c r="AU190" s="154" t="s">
        <v>81</v>
      </c>
      <c r="AV190" s="13" t="s">
        <v>211</v>
      </c>
      <c r="AW190" s="13" t="s">
        <v>29</v>
      </c>
      <c r="AX190" s="13" t="s">
        <v>79</v>
      </c>
      <c r="AY190" s="154" t="s">
        <v>205</v>
      </c>
    </row>
    <row r="191" spans="2:65" s="1" customFormat="1" ht="37.8" customHeight="1">
      <c r="B191" s="131"/>
      <c r="C191" s="132" t="s">
        <v>297</v>
      </c>
      <c r="D191" s="132" t="s">
        <v>207</v>
      </c>
      <c r="E191" s="133" t="s">
        <v>298</v>
      </c>
      <c r="F191" s="134" t="s">
        <v>299</v>
      </c>
      <c r="G191" s="135" t="s">
        <v>143</v>
      </c>
      <c r="H191" s="136">
        <v>226.428</v>
      </c>
      <c r="I191" s="137"/>
      <c r="J191" s="137">
        <f>ROUND(I191*H191,2)</f>
        <v>0</v>
      </c>
      <c r="K191" s="134" t="s">
        <v>210</v>
      </c>
      <c r="L191" s="27"/>
      <c r="M191" s="138" t="s">
        <v>1</v>
      </c>
      <c r="N191" s="139" t="s">
        <v>37</v>
      </c>
      <c r="O191" s="140">
        <v>0.009</v>
      </c>
      <c r="P191" s="140">
        <f>O191*H191</f>
        <v>2.037852</v>
      </c>
      <c r="Q191" s="140">
        <v>0</v>
      </c>
      <c r="R191" s="140">
        <f>Q191*H191</f>
        <v>0</v>
      </c>
      <c r="S191" s="140">
        <v>0</v>
      </c>
      <c r="T191" s="141">
        <f>S191*H191</f>
        <v>0</v>
      </c>
      <c r="AR191" s="142" t="s">
        <v>211</v>
      </c>
      <c r="AT191" s="142" t="s">
        <v>207</v>
      </c>
      <c r="AU191" s="142" t="s">
        <v>81</v>
      </c>
      <c r="AY191" s="15" t="s">
        <v>205</v>
      </c>
      <c r="BE191" s="143">
        <f>IF(N191="základní",J191,0)</f>
        <v>0</v>
      </c>
      <c r="BF191" s="143">
        <f>IF(N191="snížená",J191,0)</f>
        <v>0</v>
      </c>
      <c r="BG191" s="143">
        <f>IF(N191="zákl. přenesená",J191,0)</f>
        <v>0</v>
      </c>
      <c r="BH191" s="143">
        <f>IF(N191="sníž. přenesená",J191,0)</f>
        <v>0</v>
      </c>
      <c r="BI191" s="143">
        <f>IF(N191="nulová",J191,0)</f>
        <v>0</v>
      </c>
      <c r="BJ191" s="15" t="s">
        <v>79</v>
      </c>
      <c r="BK191" s="143">
        <f>ROUND(I191*H191,2)</f>
        <v>0</v>
      </c>
      <c r="BL191" s="15" t="s">
        <v>211</v>
      </c>
      <c r="BM191" s="142" t="s">
        <v>300</v>
      </c>
    </row>
    <row r="192" spans="2:47" s="1" customFormat="1" ht="19.2">
      <c r="B192" s="27"/>
      <c r="D192" s="144" t="s">
        <v>213</v>
      </c>
      <c r="F192" s="145" t="s">
        <v>299</v>
      </c>
      <c r="L192" s="27"/>
      <c r="M192" s="146"/>
      <c r="T192" s="50"/>
      <c r="AT192" s="15" t="s">
        <v>213</v>
      </c>
      <c r="AU192" s="15" t="s">
        <v>81</v>
      </c>
    </row>
    <row r="193" spans="2:51" s="12" customFormat="1" ht="12">
      <c r="B193" s="147"/>
      <c r="D193" s="144" t="s">
        <v>222</v>
      </c>
      <c r="E193" s="148" t="s">
        <v>1</v>
      </c>
      <c r="F193" s="149" t="s">
        <v>270</v>
      </c>
      <c r="H193" s="150">
        <v>42.66</v>
      </c>
      <c r="L193" s="147"/>
      <c r="M193" s="151"/>
      <c r="T193" s="152"/>
      <c r="AT193" s="148" t="s">
        <v>222</v>
      </c>
      <c r="AU193" s="148" t="s">
        <v>81</v>
      </c>
      <c r="AV193" s="12" t="s">
        <v>81</v>
      </c>
      <c r="AW193" s="12" t="s">
        <v>29</v>
      </c>
      <c r="AX193" s="12" t="s">
        <v>72</v>
      </c>
      <c r="AY193" s="148" t="s">
        <v>205</v>
      </c>
    </row>
    <row r="194" spans="2:51" s="12" customFormat="1" ht="12">
      <c r="B194" s="147"/>
      <c r="D194" s="144" t="s">
        <v>222</v>
      </c>
      <c r="E194" s="148" t="s">
        <v>1</v>
      </c>
      <c r="F194" s="149" t="s">
        <v>265</v>
      </c>
      <c r="H194" s="150">
        <v>186.331</v>
      </c>
      <c r="L194" s="147"/>
      <c r="M194" s="151"/>
      <c r="T194" s="152"/>
      <c r="AT194" s="148" t="s">
        <v>222</v>
      </c>
      <c r="AU194" s="148" t="s">
        <v>81</v>
      </c>
      <c r="AV194" s="12" t="s">
        <v>81</v>
      </c>
      <c r="AW194" s="12" t="s">
        <v>29</v>
      </c>
      <c r="AX194" s="12" t="s">
        <v>72</v>
      </c>
      <c r="AY194" s="148" t="s">
        <v>205</v>
      </c>
    </row>
    <row r="195" spans="2:51" s="12" customFormat="1" ht="12">
      <c r="B195" s="147"/>
      <c r="D195" s="144" t="s">
        <v>222</v>
      </c>
      <c r="E195" s="148" t="s">
        <v>1</v>
      </c>
      <c r="F195" s="149" t="s">
        <v>276</v>
      </c>
      <c r="H195" s="150">
        <v>-2.563</v>
      </c>
      <c r="L195" s="147"/>
      <c r="M195" s="151"/>
      <c r="T195" s="152"/>
      <c r="AT195" s="148" t="s">
        <v>222</v>
      </c>
      <c r="AU195" s="148" t="s">
        <v>81</v>
      </c>
      <c r="AV195" s="12" t="s">
        <v>81</v>
      </c>
      <c r="AW195" s="12" t="s">
        <v>29</v>
      </c>
      <c r="AX195" s="12" t="s">
        <v>72</v>
      </c>
      <c r="AY195" s="148" t="s">
        <v>205</v>
      </c>
    </row>
    <row r="196" spans="2:51" s="13" customFormat="1" ht="12">
      <c r="B196" s="153"/>
      <c r="D196" s="144" t="s">
        <v>222</v>
      </c>
      <c r="E196" s="154" t="s">
        <v>1</v>
      </c>
      <c r="F196" s="155" t="s">
        <v>277</v>
      </c>
      <c r="H196" s="156">
        <v>226.428</v>
      </c>
      <c r="L196" s="153"/>
      <c r="M196" s="157"/>
      <c r="T196" s="158"/>
      <c r="AT196" s="154" t="s">
        <v>222</v>
      </c>
      <c r="AU196" s="154" t="s">
        <v>81</v>
      </c>
      <c r="AV196" s="13" t="s">
        <v>211</v>
      </c>
      <c r="AW196" s="13" t="s">
        <v>29</v>
      </c>
      <c r="AX196" s="13" t="s">
        <v>79</v>
      </c>
      <c r="AY196" s="154" t="s">
        <v>205</v>
      </c>
    </row>
    <row r="197" spans="2:65" s="1" customFormat="1" ht="66.75" customHeight="1">
      <c r="B197" s="131"/>
      <c r="C197" s="132" t="s">
        <v>301</v>
      </c>
      <c r="D197" s="132" t="s">
        <v>207</v>
      </c>
      <c r="E197" s="133" t="s">
        <v>302</v>
      </c>
      <c r="F197" s="134" t="s">
        <v>303</v>
      </c>
      <c r="G197" s="135" t="s">
        <v>143</v>
      </c>
      <c r="H197" s="136">
        <v>42.66</v>
      </c>
      <c r="I197" s="137"/>
      <c r="J197" s="137">
        <f>ROUND(I197*H197,2)</f>
        <v>0</v>
      </c>
      <c r="K197" s="134" t="s">
        <v>210</v>
      </c>
      <c r="L197" s="27"/>
      <c r="M197" s="138" t="s">
        <v>1</v>
      </c>
      <c r="N197" s="139" t="s">
        <v>37</v>
      </c>
      <c r="O197" s="140">
        <v>0.435</v>
      </c>
      <c r="P197" s="140">
        <f>O197*H197</f>
        <v>18.5571</v>
      </c>
      <c r="Q197" s="140">
        <v>0</v>
      </c>
      <c r="R197" s="140">
        <f>Q197*H197</f>
        <v>0</v>
      </c>
      <c r="S197" s="140">
        <v>0</v>
      </c>
      <c r="T197" s="141">
        <f>S197*H197</f>
        <v>0</v>
      </c>
      <c r="AR197" s="142" t="s">
        <v>211</v>
      </c>
      <c r="AT197" s="142" t="s">
        <v>207</v>
      </c>
      <c r="AU197" s="142" t="s">
        <v>81</v>
      </c>
      <c r="AY197" s="15" t="s">
        <v>205</v>
      </c>
      <c r="BE197" s="143">
        <f>IF(N197="základní",J197,0)</f>
        <v>0</v>
      </c>
      <c r="BF197" s="143">
        <f>IF(N197="snížená",J197,0)</f>
        <v>0</v>
      </c>
      <c r="BG197" s="143">
        <f>IF(N197="zákl. přenesená",J197,0)</f>
        <v>0</v>
      </c>
      <c r="BH197" s="143">
        <f>IF(N197="sníž. přenesená",J197,0)</f>
        <v>0</v>
      </c>
      <c r="BI197" s="143">
        <f>IF(N197="nulová",J197,0)</f>
        <v>0</v>
      </c>
      <c r="BJ197" s="15" t="s">
        <v>79</v>
      </c>
      <c r="BK197" s="143">
        <f>ROUND(I197*H197,2)</f>
        <v>0</v>
      </c>
      <c r="BL197" s="15" t="s">
        <v>211</v>
      </c>
      <c r="BM197" s="142" t="s">
        <v>304</v>
      </c>
    </row>
    <row r="198" spans="2:47" s="1" customFormat="1" ht="48">
      <c r="B198" s="27"/>
      <c r="D198" s="144" t="s">
        <v>213</v>
      </c>
      <c r="F198" s="145" t="s">
        <v>303</v>
      </c>
      <c r="L198" s="27"/>
      <c r="M198" s="146"/>
      <c r="T198" s="50"/>
      <c r="AT198" s="15" t="s">
        <v>213</v>
      </c>
      <c r="AU198" s="15" t="s">
        <v>81</v>
      </c>
    </row>
    <row r="199" spans="2:51" s="12" customFormat="1" ht="12">
      <c r="B199" s="147"/>
      <c r="D199" s="144" t="s">
        <v>222</v>
      </c>
      <c r="E199" s="148" t="s">
        <v>1</v>
      </c>
      <c r="F199" s="149" t="s">
        <v>270</v>
      </c>
      <c r="H199" s="150">
        <v>42.66</v>
      </c>
      <c r="L199" s="147"/>
      <c r="M199" s="151"/>
      <c r="T199" s="152"/>
      <c r="AT199" s="148" t="s">
        <v>222</v>
      </c>
      <c r="AU199" s="148" t="s">
        <v>81</v>
      </c>
      <c r="AV199" s="12" t="s">
        <v>81</v>
      </c>
      <c r="AW199" s="12" t="s">
        <v>29</v>
      </c>
      <c r="AX199" s="12" t="s">
        <v>79</v>
      </c>
      <c r="AY199" s="148" t="s">
        <v>205</v>
      </c>
    </row>
    <row r="200" spans="2:65" s="1" customFormat="1" ht="16.5" customHeight="1">
      <c r="B200" s="131"/>
      <c r="C200" s="159" t="s">
        <v>7</v>
      </c>
      <c r="D200" s="159" t="s">
        <v>278</v>
      </c>
      <c r="E200" s="160" t="s">
        <v>305</v>
      </c>
      <c r="F200" s="161" t="s">
        <v>306</v>
      </c>
      <c r="G200" s="162" t="s">
        <v>281</v>
      </c>
      <c r="H200" s="163">
        <v>85.32</v>
      </c>
      <c r="I200" s="164"/>
      <c r="J200" s="164">
        <f>ROUND(I200*H200,2)</f>
        <v>0</v>
      </c>
      <c r="K200" s="161" t="s">
        <v>210</v>
      </c>
      <c r="L200" s="165"/>
      <c r="M200" s="166" t="s">
        <v>1</v>
      </c>
      <c r="N200" s="167" t="s">
        <v>37</v>
      </c>
      <c r="O200" s="140">
        <v>0</v>
      </c>
      <c r="P200" s="140">
        <f>O200*H200</f>
        <v>0</v>
      </c>
      <c r="Q200" s="140">
        <v>1</v>
      </c>
      <c r="R200" s="140">
        <f>Q200*H200</f>
        <v>85.32</v>
      </c>
      <c r="S200" s="140">
        <v>0</v>
      </c>
      <c r="T200" s="141">
        <f>S200*H200</f>
        <v>0</v>
      </c>
      <c r="AR200" s="142" t="s">
        <v>238</v>
      </c>
      <c r="AT200" s="142" t="s">
        <v>278</v>
      </c>
      <c r="AU200" s="142" t="s">
        <v>81</v>
      </c>
      <c r="AY200" s="15" t="s">
        <v>205</v>
      </c>
      <c r="BE200" s="143">
        <f>IF(N200="základní",J200,0)</f>
        <v>0</v>
      </c>
      <c r="BF200" s="143">
        <f>IF(N200="snížená",J200,0)</f>
        <v>0</v>
      </c>
      <c r="BG200" s="143">
        <f>IF(N200="zákl. přenesená",J200,0)</f>
        <v>0</v>
      </c>
      <c r="BH200" s="143">
        <f>IF(N200="sníž. přenesená",J200,0)</f>
        <v>0</v>
      </c>
      <c r="BI200" s="143">
        <f>IF(N200="nulová",J200,0)</f>
        <v>0</v>
      </c>
      <c r="BJ200" s="15" t="s">
        <v>79</v>
      </c>
      <c r="BK200" s="143">
        <f>ROUND(I200*H200,2)</f>
        <v>0</v>
      </c>
      <c r="BL200" s="15" t="s">
        <v>211</v>
      </c>
      <c r="BM200" s="142" t="s">
        <v>307</v>
      </c>
    </row>
    <row r="201" spans="2:47" s="1" customFormat="1" ht="12">
      <c r="B201" s="27"/>
      <c r="D201" s="144" t="s">
        <v>213</v>
      </c>
      <c r="F201" s="145" t="s">
        <v>306</v>
      </c>
      <c r="L201" s="27"/>
      <c r="M201" s="146"/>
      <c r="T201" s="50"/>
      <c r="AT201" s="15" t="s">
        <v>213</v>
      </c>
      <c r="AU201" s="15" t="s">
        <v>81</v>
      </c>
    </row>
    <row r="202" spans="2:51" s="12" customFormat="1" ht="12">
      <c r="B202" s="147"/>
      <c r="D202" s="144" t="s">
        <v>222</v>
      </c>
      <c r="E202" s="148" t="s">
        <v>1</v>
      </c>
      <c r="F202" s="149" t="s">
        <v>308</v>
      </c>
      <c r="H202" s="150">
        <v>85.32</v>
      </c>
      <c r="L202" s="147"/>
      <c r="M202" s="151"/>
      <c r="T202" s="152"/>
      <c r="AT202" s="148" t="s">
        <v>222</v>
      </c>
      <c r="AU202" s="148" t="s">
        <v>81</v>
      </c>
      <c r="AV202" s="12" t="s">
        <v>81</v>
      </c>
      <c r="AW202" s="12" t="s">
        <v>29</v>
      </c>
      <c r="AX202" s="12" t="s">
        <v>79</v>
      </c>
      <c r="AY202" s="148" t="s">
        <v>205</v>
      </c>
    </row>
    <row r="203" spans="2:65" s="1" customFormat="1" ht="55.5" customHeight="1">
      <c r="B203" s="131"/>
      <c r="C203" s="132" t="s">
        <v>309</v>
      </c>
      <c r="D203" s="132" t="s">
        <v>207</v>
      </c>
      <c r="E203" s="133" t="s">
        <v>310</v>
      </c>
      <c r="F203" s="134" t="s">
        <v>311</v>
      </c>
      <c r="G203" s="135" t="s">
        <v>128</v>
      </c>
      <c r="H203" s="136">
        <v>32.4</v>
      </c>
      <c r="I203" s="137"/>
      <c r="J203" s="137">
        <f>ROUND(I203*H203,2)</f>
        <v>0</v>
      </c>
      <c r="K203" s="134" t="s">
        <v>210</v>
      </c>
      <c r="L203" s="27"/>
      <c r="M203" s="138" t="s">
        <v>1</v>
      </c>
      <c r="N203" s="139" t="s">
        <v>37</v>
      </c>
      <c r="O203" s="140">
        <v>0.126</v>
      </c>
      <c r="P203" s="140">
        <f>O203*H203</f>
        <v>4.0824</v>
      </c>
      <c r="Q203" s="140">
        <v>0</v>
      </c>
      <c r="R203" s="140">
        <f>Q203*H203</f>
        <v>0</v>
      </c>
      <c r="S203" s="140">
        <v>0</v>
      </c>
      <c r="T203" s="141">
        <f>S203*H203</f>
        <v>0</v>
      </c>
      <c r="AR203" s="142" t="s">
        <v>211</v>
      </c>
      <c r="AT203" s="142" t="s">
        <v>207</v>
      </c>
      <c r="AU203" s="142" t="s">
        <v>81</v>
      </c>
      <c r="AY203" s="15" t="s">
        <v>205</v>
      </c>
      <c r="BE203" s="143">
        <f>IF(N203="základní",J203,0)</f>
        <v>0</v>
      </c>
      <c r="BF203" s="143">
        <f>IF(N203="snížená",J203,0)</f>
        <v>0</v>
      </c>
      <c r="BG203" s="143">
        <f>IF(N203="zákl. přenesená",J203,0)</f>
        <v>0</v>
      </c>
      <c r="BH203" s="143">
        <f>IF(N203="sníž. přenesená",J203,0)</f>
        <v>0</v>
      </c>
      <c r="BI203" s="143">
        <f>IF(N203="nulová",J203,0)</f>
        <v>0</v>
      </c>
      <c r="BJ203" s="15" t="s">
        <v>79</v>
      </c>
      <c r="BK203" s="143">
        <f>ROUND(I203*H203,2)</f>
        <v>0</v>
      </c>
      <c r="BL203" s="15" t="s">
        <v>211</v>
      </c>
      <c r="BM203" s="142" t="s">
        <v>312</v>
      </c>
    </row>
    <row r="204" spans="2:47" s="1" customFormat="1" ht="38.4">
      <c r="B204" s="27"/>
      <c r="D204" s="144" t="s">
        <v>213</v>
      </c>
      <c r="F204" s="145" t="s">
        <v>311</v>
      </c>
      <c r="L204" s="27"/>
      <c r="M204" s="146"/>
      <c r="T204" s="50"/>
      <c r="AT204" s="15" t="s">
        <v>213</v>
      </c>
      <c r="AU204" s="15" t="s">
        <v>81</v>
      </c>
    </row>
    <row r="205" spans="2:51" s="12" customFormat="1" ht="12">
      <c r="B205" s="147"/>
      <c r="D205" s="144" t="s">
        <v>222</v>
      </c>
      <c r="E205" s="148" t="s">
        <v>1</v>
      </c>
      <c r="F205" s="149" t="s">
        <v>138</v>
      </c>
      <c r="H205" s="150">
        <v>32.4</v>
      </c>
      <c r="L205" s="147"/>
      <c r="M205" s="151"/>
      <c r="T205" s="152"/>
      <c r="AT205" s="148" t="s">
        <v>222</v>
      </c>
      <c r="AU205" s="148" t="s">
        <v>81</v>
      </c>
      <c r="AV205" s="12" t="s">
        <v>81</v>
      </c>
      <c r="AW205" s="12" t="s">
        <v>29</v>
      </c>
      <c r="AX205" s="12" t="s">
        <v>79</v>
      </c>
      <c r="AY205" s="148" t="s">
        <v>205</v>
      </c>
    </row>
    <row r="206" spans="2:65" s="1" customFormat="1" ht="37.8" customHeight="1">
      <c r="B206" s="131"/>
      <c r="C206" s="132" t="s">
        <v>313</v>
      </c>
      <c r="D206" s="132" t="s">
        <v>207</v>
      </c>
      <c r="E206" s="133" t="s">
        <v>314</v>
      </c>
      <c r="F206" s="134" t="s">
        <v>315</v>
      </c>
      <c r="G206" s="135" t="s">
        <v>128</v>
      </c>
      <c r="H206" s="136">
        <v>32.4</v>
      </c>
      <c r="I206" s="137"/>
      <c r="J206" s="137">
        <f>ROUND(I206*H206,2)</f>
        <v>0</v>
      </c>
      <c r="K206" s="134" t="s">
        <v>210</v>
      </c>
      <c r="L206" s="27"/>
      <c r="M206" s="138" t="s">
        <v>1</v>
      </c>
      <c r="N206" s="139" t="s">
        <v>37</v>
      </c>
      <c r="O206" s="140">
        <v>0.044</v>
      </c>
      <c r="P206" s="140">
        <f>O206*H206</f>
        <v>1.4255999999999998</v>
      </c>
      <c r="Q206" s="140">
        <v>0</v>
      </c>
      <c r="R206" s="140">
        <f>Q206*H206</f>
        <v>0</v>
      </c>
      <c r="S206" s="140">
        <v>0</v>
      </c>
      <c r="T206" s="141">
        <f>S206*H206</f>
        <v>0</v>
      </c>
      <c r="AR206" s="142" t="s">
        <v>211</v>
      </c>
      <c r="AT206" s="142" t="s">
        <v>207</v>
      </c>
      <c r="AU206" s="142" t="s">
        <v>81</v>
      </c>
      <c r="AY206" s="15" t="s">
        <v>205</v>
      </c>
      <c r="BE206" s="143">
        <f>IF(N206="základní",J206,0)</f>
        <v>0</v>
      </c>
      <c r="BF206" s="143">
        <f>IF(N206="snížená",J206,0)</f>
        <v>0</v>
      </c>
      <c r="BG206" s="143">
        <f>IF(N206="zákl. přenesená",J206,0)</f>
        <v>0</v>
      </c>
      <c r="BH206" s="143">
        <f>IF(N206="sníž. přenesená",J206,0)</f>
        <v>0</v>
      </c>
      <c r="BI206" s="143">
        <f>IF(N206="nulová",J206,0)</f>
        <v>0</v>
      </c>
      <c r="BJ206" s="15" t="s">
        <v>79</v>
      </c>
      <c r="BK206" s="143">
        <f>ROUND(I206*H206,2)</f>
        <v>0</v>
      </c>
      <c r="BL206" s="15" t="s">
        <v>211</v>
      </c>
      <c r="BM206" s="142" t="s">
        <v>316</v>
      </c>
    </row>
    <row r="207" spans="2:47" s="1" customFormat="1" ht="28.8">
      <c r="B207" s="27"/>
      <c r="D207" s="144" t="s">
        <v>213</v>
      </c>
      <c r="F207" s="145" t="s">
        <v>315</v>
      </c>
      <c r="L207" s="27"/>
      <c r="M207" s="146"/>
      <c r="T207" s="50"/>
      <c r="AT207" s="15" t="s">
        <v>213</v>
      </c>
      <c r="AU207" s="15" t="s">
        <v>81</v>
      </c>
    </row>
    <row r="208" spans="2:51" s="12" customFormat="1" ht="12">
      <c r="B208" s="147"/>
      <c r="D208" s="144" t="s">
        <v>222</v>
      </c>
      <c r="E208" s="148" t="s">
        <v>1</v>
      </c>
      <c r="F208" s="149" t="s">
        <v>138</v>
      </c>
      <c r="H208" s="150">
        <v>32.4</v>
      </c>
      <c r="L208" s="147"/>
      <c r="M208" s="151"/>
      <c r="T208" s="152"/>
      <c r="AT208" s="148" t="s">
        <v>222</v>
      </c>
      <c r="AU208" s="148" t="s">
        <v>81</v>
      </c>
      <c r="AV208" s="12" t="s">
        <v>81</v>
      </c>
      <c r="AW208" s="12" t="s">
        <v>29</v>
      </c>
      <c r="AX208" s="12" t="s">
        <v>79</v>
      </c>
      <c r="AY208" s="148" t="s">
        <v>205</v>
      </c>
    </row>
    <row r="209" spans="2:65" s="1" customFormat="1" ht="37.8" customHeight="1">
      <c r="B209" s="131"/>
      <c r="C209" s="132" t="s">
        <v>317</v>
      </c>
      <c r="D209" s="132" t="s">
        <v>207</v>
      </c>
      <c r="E209" s="133" t="s">
        <v>318</v>
      </c>
      <c r="F209" s="134" t="s">
        <v>319</v>
      </c>
      <c r="G209" s="135" t="s">
        <v>128</v>
      </c>
      <c r="H209" s="136">
        <v>32.4</v>
      </c>
      <c r="I209" s="137"/>
      <c r="J209" s="137">
        <f>ROUND(I209*H209,2)</f>
        <v>0</v>
      </c>
      <c r="K209" s="134" t="s">
        <v>210</v>
      </c>
      <c r="L209" s="27"/>
      <c r="M209" s="138" t="s">
        <v>1</v>
      </c>
      <c r="N209" s="139" t="s">
        <v>37</v>
      </c>
      <c r="O209" s="140">
        <v>0.058</v>
      </c>
      <c r="P209" s="140">
        <f>O209*H209</f>
        <v>1.8792</v>
      </c>
      <c r="Q209" s="140">
        <v>0</v>
      </c>
      <c r="R209" s="140">
        <f>Q209*H209</f>
        <v>0</v>
      </c>
      <c r="S209" s="140">
        <v>0</v>
      </c>
      <c r="T209" s="141">
        <f>S209*H209</f>
        <v>0</v>
      </c>
      <c r="AR209" s="142" t="s">
        <v>211</v>
      </c>
      <c r="AT209" s="142" t="s">
        <v>207</v>
      </c>
      <c r="AU209" s="142" t="s">
        <v>81</v>
      </c>
      <c r="AY209" s="15" t="s">
        <v>205</v>
      </c>
      <c r="BE209" s="143">
        <f>IF(N209="základní",J209,0)</f>
        <v>0</v>
      </c>
      <c r="BF209" s="143">
        <f>IF(N209="snížená",J209,0)</f>
        <v>0</v>
      </c>
      <c r="BG209" s="143">
        <f>IF(N209="zákl. přenesená",J209,0)</f>
        <v>0</v>
      </c>
      <c r="BH209" s="143">
        <f>IF(N209="sníž. přenesená",J209,0)</f>
        <v>0</v>
      </c>
      <c r="BI209" s="143">
        <f>IF(N209="nulová",J209,0)</f>
        <v>0</v>
      </c>
      <c r="BJ209" s="15" t="s">
        <v>79</v>
      </c>
      <c r="BK209" s="143">
        <f>ROUND(I209*H209,2)</f>
        <v>0</v>
      </c>
      <c r="BL209" s="15" t="s">
        <v>211</v>
      </c>
      <c r="BM209" s="142" t="s">
        <v>320</v>
      </c>
    </row>
    <row r="210" spans="2:47" s="1" customFormat="1" ht="28.8">
      <c r="B210" s="27"/>
      <c r="D210" s="144" t="s">
        <v>213</v>
      </c>
      <c r="F210" s="145" t="s">
        <v>319</v>
      </c>
      <c r="L210" s="27"/>
      <c r="M210" s="146"/>
      <c r="T210" s="50"/>
      <c r="AT210" s="15" t="s">
        <v>213</v>
      </c>
      <c r="AU210" s="15" t="s">
        <v>81</v>
      </c>
    </row>
    <row r="211" spans="2:51" s="12" customFormat="1" ht="12">
      <c r="B211" s="147"/>
      <c r="D211" s="144" t="s">
        <v>222</v>
      </c>
      <c r="E211" s="148" t="s">
        <v>138</v>
      </c>
      <c r="F211" s="149" t="s">
        <v>140</v>
      </c>
      <c r="H211" s="150">
        <v>32.4</v>
      </c>
      <c r="L211" s="147"/>
      <c r="M211" s="151"/>
      <c r="T211" s="152"/>
      <c r="AT211" s="148" t="s">
        <v>222</v>
      </c>
      <c r="AU211" s="148" t="s">
        <v>81</v>
      </c>
      <c r="AV211" s="12" t="s">
        <v>81</v>
      </c>
      <c r="AW211" s="12" t="s">
        <v>29</v>
      </c>
      <c r="AX211" s="12" t="s">
        <v>79</v>
      </c>
      <c r="AY211" s="148" t="s">
        <v>205</v>
      </c>
    </row>
    <row r="212" spans="2:65" s="1" customFormat="1" ht="16.5" customHeight="1">
      <c r="B212" s="131"/>
      <c r="C212" s="159" t="s">
        <v>321</v>
      </c>
      <c r="D212" s="159" t="s">
        <v>278</v>
      </c>
      <c r="E212" s="160" t="s">
        <v>322</v>
      </c>
      <c r="F212" s="161" t="s">
        <v>323</v>
      </c>
      <c r="G212" s="162" t="s">
        <v>324</v>
      </c>
      <c r="H212" s="163">
        <v>0.648</v>
      </c>
      <c r="I212" s="164"/>
      <c r="J212" s="164">
        <f>ROUND(I212*H212,2)</f>
        <v>0</v>
      </c>
      <c r="K212" s="161" t="s">
        <v>210</v>
      </c>
      <c r="L212" s="165"/>
      <c r="M212" s="166" t="s">
        <v>1</v>
      </c>
      <c r="N212" s="167" t="s">
        <v>37</v>
      </c>
      <c r="O212" s="140">
        <v>0</v>
      </c>
      <c r="P212" s="140">
        <f>O212*H212</f>
        <v>0</v>
      </c>
      <c r="Q212" s="140">
        <v>0.001</v>
      </c>
      <c r="R212" s="140">
        <f>Q212*H212</f>
        <v>0.000648</v>
      </c>
      <c r="S212" s="140">
        <v>0</v>
      </c>
      <c r="T212" s="141">
        <f>S212*H212</f>
        <v>0</v>
      </c>
      <c r="AR212" s="142" t="s">
        <v>238</v>
      </c>
      <c r="AT212" s="142" t="s">
        <v>278</v>
      </c>
      <c r="AU212" s="142" t="s">
        <v>81</v>
      </c>
      <c r="AY212" s="15" t="s">
        <v>205</v>
      </c>
      <c r="BE212" s="143">
        <f>IF(N212="základní",J212,0)</f>
        <v>0</v>
      </c>
      <c r="BF212" s="143">
        <f>IF(N212="snížená",J212,0)</f>
        <v>0</v>
      </c>
      <c r="BG212" s="143">
        <f>IF(N212="zákl. přenesená",J212,0)</f>
        <v>0</v>
      </c>
      <c r="BH212" s="143">
        <f>IF(N212="sníž. přenesená",J212,0)</f>
        <v>0</v>
      </c>
      <c r="BI212" s="143">
        <f>IF(N212="nulová",J212,0)</f>
        <v>0</v>
      </c>
      <c r="BJ212" s="15" t="s">
        <v>79</v>
      </c>
      <c r="BK212" s="143">
        <f>ROUND(I212*H212,2)</f>
        <v>0</v>
      </c>
      <c r="BL212" s="15" t="s">
        <v>211</v>
      </c>
      <c r="BM212" s="142" t="s">
        <v>325</v>
      </c>
    </row>
    <row r="213" spans="2:47" s="1" customFormat="1" ht="12">
      <c r="B213" s="27"/>
      <c r="D213" s="144" t="s">
        <v>213</v>
      </c>
      <c r="F213" s="145" t="s">
        <v>323</v>
      </c>
      <c r="L213" s="27"/>
      <c r="M213" s="146"/>
      <c r="T213" s="50"/>
      <c r="AT213" s="15" t="s">
        <v>213</v>
      </c>
      <c r="AU213" s="15" t="s">
        <v>81</v>
      </c>
    </row>
    <row r="214" spans="2:51" s="12" customFormat="1" ht="12">
      <c r="B214" s="147"/>
      <c r="D214" s="144" t="s">
        <v>222</v>
      </c>
      <c r="E214" s="148" t="s">
        <v>1</v>
      </c>
      <c r="F214" s="149" t="s">
        <v>326</v>
      </c>
      <c r="H214" s="150">
        <v>0.648</v>
      </c>
      <c r="L214" s="147"/>
      <c r="M214" s="151"/>
      <c r="T214" s="152"/>
      <c r="AT214" s="148" t="s">
        <v>222</v>
      </c>
      <c r="AU214" s="148" t="s">
        <v>81</v>
      </c>
      <c r="AV214" s="12" t="s">
        <v>81</v>
      </c>
      <c r="AW214" s="12" t="s">
        <v>29</v>
      </c>
      <c r="AX214" s="12" t="s">
        <v>79</v>
      </c>
      <c r="AY214" s="148" t="s">
        <v>205</v>
      </c>
    </row>
    <row r="215" spans="2:65" s="1" customFormat="1" ht="33" customHeight="1">
      <c r="B215" s="131"/>
      <c r="C215" s="132" t="s">
        <v>327</v>
      </c>
      <c r="D215" s="132" t="s">
        <v>207</v>
      </c>
      <c r="E215" s="133" t="s">
        <v>328</v>
      </c>
      <c r="F215" s="134" t="s">
        <v>329</v>
      </c>
      <c r="G215" s="135" t="s">
        <v>128</v>
      </c>
      <c r="H215" s="136">
        <v>998.369</v>
      </c>
      <c r="I215" s="137"/>
      <c r="J215" s="137">
        <f>ROUND(I215*H215,2)</f>
        <v>0</v>
      </c>
      <c r="K215" s="134" t="s">
        <v>210</v>
      </c>
      <c r="L215" s="27"/>
      <c r="M215" s="138" t="s">
        <v>1</v>
      </c>
      <c r="N215" s="139" t="s">
        <v>37</v>
      </c>
      <c r="O215" s="140">
        <v>0.025</v>
      </c>
      <c r="P215" s="140">
        <f>O215*H215</f>
        <v>24.959225000000004</v>
      </c>
      <c r="Q215" s="140">
        <v>0</v>
      </c>
      <c r="R215" s="140">
        <f>Q215*H215</f>
        <v>0</v>
      </c>
      <c r="S215" s="140">
        <v>0</v>
      </c>
      <c r="T215" s="141">
        <f>S215*H215</f>
        <v>0</v>
      </c>
      <c r="AR215" s="142" t="s">
        <v>211</v>
      </c>
      <c r="AT215" s="142" t="s">
        <v>207</v>
      </c>
      <c r="AU215" s="142" t="s">
        <v>81</v>
      </c>
      <c r="AY215" s="15" t="s">
        <v>205</v>
      </c>
      <c r="BE215" s="143">
        <f>IF(N215="základní",J215,0)</f>
        <v>0</v>
      </c>
      <c r="BF215" s="143">
        <f>IF(N215="snížená",J215,0)</f>
        <v>0</v>
      </c>
      <c r="BG215" s="143">
        <f>IF(N215="zákl. přenesená",J215,0)</f>
        <v>0</v>
      </c>
      <c r="BH215" s="143">
        <f>IF(N215="sníž. přenesená",J215,0)</f>
        <v>0</v>
      </c>
      <c r="BI215" s="143">
        <f>IF(N215="nulová",J215,0)</f>
        <v>0</v>
      </c>
      <c r="BJ215" s="15" t="s">
        <v>79</v>
      </c>
      <c r="BK215" s="143">
        <f>ROUND(I215*H215,2)</f>
        <v>0</v>
      </c>
      <c r="BL215" s="15" t="s">
        <v>211</v>
      </c>
      <c r="BM215" s="142" t="s">
        <v>330</v>
      </c>
    </row>
    <row r="216" spans="2:47" s="1" customFormat="1" ht="19.2">
      <c r="B216" s="27"/>
      <c r="D216" s="144" t="s">
        <v>213</v>
      </c>
      <c r="F216" s="145" t="s">
        <v>329</v>
      </c>
      <c r="L216" s="27"/>
      <c r="M216" s="146"/>
      <c r="T216" s="50"/>
      <c r="AT216" s="15" t="s">
        <v>213</v>
      </c>
      <c r="AU216" s="15" t="s">
        <v>81</v>
      </c>
    </row>
    <row r="217" spans="2:51" s="12" customFormat="1" ht="12">
      <c r="B217" s="147"/>
      <c r="D217" s="144" t="s">
        <v>222</v>
      </c>
      <c r="E217" s="148" t="s">
        <v>1</v>
      </c>
      <c r="F217" s="149" t="s">
        <v>331</v>
      </c>
      <c r="H217" s="150">
        <v>942.269</v>
      </c>
      <c r="L217" s="147"/>
      <c r="M217" s="151"/>
      <c r="T217" s="152"/>
      <c r="AT217" s="148" t="s">
        <v>222</v>
      </c>
      <c r="AU217" s="148" t="s">
        <v>81</v>
      </c>
      <c r="AV217" s="12" t="s">
        <v>81</v>
      </c>
      <c r="AW217" s="12" t="s">
        <v>29</v>
      </c>
      <c r="AX217" s="12" t="s">
        <v>72</v>
      </c>
      <c r="AY217" s="148" t="s">
        <v>205</v>
      </c>
    </row>
    <row r="218" spans="2:51" s="12" customFormat="1" ht="12">
      <c r="B218" s="147"/>
      <c r="D218" s="144" t="s">
        <v>222</v>
      </c>
      <c r="E218" s="148" t="s">
        <v>1</v>
      </c>
      <c r="F218" s="149" t="s">
        <v>332</v>
      </c>
      <c r="H218" s="150">
        <v>56.1</v>
      </c>
      <c r="L218" s="147"/>
      <c r="M218" s="151"/>
      <c r="T218" s="152"/>
      <c r="AT218" s="148" t="s">
        <v>222</v>
      </c>
      <c r="AU218" s="148" t="s">
        <v>81</v>
      </c>
      <c r="AV218" s="12" t="s">
        <v>81</v>
      </c>
      <c r="AW218" s="12" t="s">
        <v>29</v>
      </c>
      <c r="AX218" s="12" t="s">
        <v>72</v>
      </c>
      <c r="AY218" s="148" t="s">
        <v>205</v>
      </c>
    </row>
    <row r="219" spans="2:51" s="13" customFormat="1" ht="12">
      <c r="B219" s="153"/>
      <c r="D219" s="144" t="s">
        <v>222</v>
      </c>
      <c r="E219" s="154" t="s">
        <v>1</v>
      </c>
      <c r="F219" s="155" t="s">
        <v>277</v>
      </c>
      <c r="H219" s="156">
        <v>998.369</v>
      </c>
      <c r="L219" s="153"/>
      <c r="M219" s="157"/>
      <c r="T219" s="158"/>
      <c r="AT219" s="154" t="s">
        <v>222</v>
      </c>
      <c r="AU219" s="154" t="s">
        <v>81</v>
      </c>
      <c r="AV219" s="13" t="s">
        <v>211</v>
      </c>
      <c r="AW219" s="13" t="s">
        <v>29</v>
      </c>
      <c r="AX219" s="13" t="s">
        <v>79</v>
      </c>
      <c r="AY219" s="154" t="s">
        <v>205</v>
      </c>
    </row>
    <row r="220" spans="2:65" s="1" customFormat="1" ht="49.05" customHeight="1">
      <c r="B220" s="131"/>
      <c r="C220" s="132" t="s">
        <v>333</v>
      </c>
      <c r="D220" s="132" t="s">
        <v>207</v>
      </c>
      <c r="E220" s="133" t="s">
        <v>334</v>
      </c>
      <c r="F220" s="134" t="s">
        <v>335</v>
      </c>
      <c r="G220" s="135" t="s">
        <v>128</v>
      </c>
      <c r="H220" s="136">
        <v>30.516</v>
      </c>
      <c r="I220" s="137"/>
      <c r="J220" s="137">
        <f>ROUND(I220*H220,2)</f>
        <v>0</v>
      </c>
      <c r="K220" s="134" t="s">
        <v>210</v>
      </c>
      <c r="L220" s="27"/>
      <c r="M220" s="138" t="s">
        <v>1</v>
      </c>
      <c r="N220" s="139" t="s">
        <v>37</v>
      </c>
      <c r="O220" s="140">
        <v>0.08</v>
      </c>
      <c r="P220" s="140">
        <f>O220*H220</f>
        <v>2.44128</v>
      </c>
      <c r="Q220" s="140">
        <v>0</v>
      </c>
      <c r="R220" s="140">
        <f>Q220*H220</f>
        <v>0</v>
      </c>
      <c r="S220" s="140">
        <v>0</v>
      </c>
      <c r="T220" s="141">
        <f>S220*H220</f>
        <v>0</v>
      </c>
      <c r="AR220" s="142" t="s">
        <v>211</v>
      </c>
      <c r="AT220" s="142" t="s">
        <v>207</v>
      </c>
      <c r="AU220" s="142" t="s">
        <v>81</v>
      </c>
      <c r="AY220" s="15" t="s">
        <v>205</v>
      </c>
      <c r="BE220" s="143">
        <f>IF(N220="základní",J220,0)</f>
        <v>0</v>
      </c>
      <c r="BF220" s="143">
        <f>IF(N220="snížená",J220,0)</f>
        <v>0</v>
      </c>
      <c r="BG220" s="143">
        <f>IF(N220="zákl. přenesená",J220,0)</f>
        <v>0</v>
      </c>
      <c r="BH220" s="143">
        <f>IF(N220="sníž. přenesená",J220,0)</f>
        <v>0</v>
      </c>
      <c r="BI220" s="143">
        <f>IF(N220="nulová",J220,0)</f>
        <v>0</v>
      </c>
      <c r="BJ220" s="15" t="s">
        <v>79</v>
      </c>
      <c r="BK220" s="143">
        <f>ROUND(I220*H220,2)</f>
        <v>0</v>
      </c>
      <c r="BL220" s="15" t="s">
        <v>211</v>
      </c>
      <c r="BM220" s="142" t="s">
        <v>336</v>
      </c>
    </row>
    <row r="221" spans="2:47" s="1" customFormat="1" ht="28.8">
      <c r="B221" s="27"/>
      <c r="D221" s="144" t="s">
        <v>213</v>
      </c>
      <c r="F221" s="145" t="s">
        <v>335</v>
      </c>
      <c r="L221" s="27"/>
      <c r="M221" s="146"/>
      <c r="T221" s="50"/>
      <c r="AT221" s="15" t="s">
        <v>213</v>
      </c>
      <c r="AU221" s="15" t="s">
        <v>81</v>
      </c>
    </row>
    <row r="222" spans="2:51" s="12" customFormat="1" ht="12">
      <c r="B222" s="147"/>
      <c r="D222" s="144" t="s">
        <v>222</v>
      </c>
      <c r="E222" s="148" t="s">
        <v>1</v>
      </c>
      <c r="F222" s="149" t="s">
        <v>337</v>
      </c>
      <c r="H222" s="150">
        <v>30.516</v>
      </c>
      <c r="L222" s="147"/>
      <c r="M222" s="151"/>
      <c r="T222" s="152"/>
      <c r="AT222" s="148" t="s">
        <v>222</v>
      </c>
      <c r="AU222" s="148" t="s">
        <v>81</v>
      </c>
      <c r="AV222" s="12" t="s">
        <v>81</v>
      </c>
      <c r="AW222" s="12" t="s">
        <v>29</v>
      </c>
      <c r="AX222" s="12" t="s">
        <v>79</v>
      </c>
      <c r="AY222" s="148" t="s">
        <v>205</v>
      </c>
    </row>
    <row r="223" spans="2:65" s="1" customFormat="1" ht="37.8" customHeight="1">
      <c r="B223" s="131"/>
      <c r="C223" s="132" t="s">
        <v>338</v>
      </c>
      <c r="D223" s="132" t="s">
        <v>207</v>
      </c>
      <c r="E223" s="133" t="s">
        <v>339</v>
      </c>
      <c r="F223" s="134" t="s">
        <v>340</v>
      </c>
      <c r="G223" s="135" t="s">
        <v>128</v>
      </c>
      <c r="H223" s="136">
        <v>12.449</v>
      </c>
      <c r="I223" s="137"/>
      <c r="J223" s="137">
        <f>ROUND(I223*H223,2)</f>
        <v>0</v>
      </c>
      <c r="K223" s="134" t="s">
        <v>210</v>
      </c>
      <c r="L223" s="27"/>
      <c r="M223" s="138" t="s">
        <v>1</v>
      </c>
      <c r="N223" s="139" t="s">
        <v>37</v>
      </c>
      <c r="O223" s="140">
        <v>0.067</v>
      </c>
      <c r="P223" s="140">
        <f>O223*H223</f>
        <v>0.834083</v>
      </c>
      <c r="Q223" s="140">
        <v>0</v>
      </c>
      <c r="R223" s="140">
        <f>Q223*H223</f>
        <v>0</v>
      </c>
      <c r="S223" s="140">
        <v>0</v>
      </c>
      <c r="T223" s="141">
        <f>S223*H223</f>
        <v>0</v>
      </c>
      <c r="AR223" s="142" t="s">
        <v>211</v>
      </c>
      <c r="AT223" s="142" t="s">
        <v>207</v>
      </c>
      <c r="AU223" s="142" t="s">
        <v>81</v>
      </c>
      <c r="AY223" s="15" t="s">
        <v>205</v>
      </c>
      <c r="BE223" s="143">
        <f>IF(N223="základní",J223,0)</f>
        <v>0</v>
      </c>
      <c r="BF223" s="143">
        <f>IF(N223="snížená",J223,0)</f>
        <v>0</v>
      </c>
      <c r="BG223" s="143">
        <f>IF(N223="zákl. přenesená",J223,0)</f>
        <v>0</v>
      </c>
      <c r="BH223" s="143">
        <f>IF(N223="sníž. přenesená",J223,0)</f>
        <v>0</v>
      </c>
      <c r="BI223" s="143">
        <f>IF(N223="nulová",J223,0)</f>
        <v>0</v>
      </c>
      <c r="BJ223" s="15" t="s">
        <v>79</v>
      </c>
      <c r="BK223" s="143">
        <f>ROUND(I223*H223,2)</f>
        <v>0</v>
      </c>
      <c r="BL223" s="15" t="s">
        <v>211</v>
      </c>
      <c r="BM223" s="142" t="s">
        <v>341</v>
      </c>
    </row>
    <row r="224" spans="2:47" s="1" customFormat="1" ht="28.8">
      <c r="B224" s="27"/>
      <c r="D224" s="144" t="s">
        <v>213</v>
      </c>
      <c r="F224" s="145" t="s">
        <v>340</v>
      </c>
      <c r="L224" s="27"/>
      <c r="M224" s="146"/>
      <c r="T224" s="50"/>
      <c r="AT224" s="15" t="s">
        <v>213</v>
      </c>
      <c r="AU224" s="15" t="s">
        <v>81</v>
      </c>
    </row>
    <row r="225" spans="2:51" s="12" customFormat="1" ht="12">
      <c r="B225" s="147"/>
      <c r="D225" s="144" t="s">
        <v>222</v>
      </c>
      <c r="E225" s="148" t="s">
        <v>1</v>
      </c>
      <c r="F225" s="149" t="s">
        <v>342</v>
      </c>
      <c r="H225" s="150">
        <v>12.449</v>
      </c>
      <c r="L225" s="147"/>
      <c r="M225" s="151"/>
      <c r="T225" s="152"/>
      <c r="AT225" s="148" t="s">
        <v>222</v>
      </c>
      <c r="AU225" s="148" t="s">
        <v>81</v>
      </c>
      <c r="AV225" s="12" t="s">
        <v>81</v>
      </c>
      <c r="AW225" s="12" t="s">
        <v>29</v>
      </c>
      <c r="AX225" s="12" t="s">
        <v>79</v>
      </c>
      <c r="AY225" s="148" t="s">
        <v>205</v>
      </c>
    </row>
    <row r="226" spans="2:63" s="11" customFormat="1" ht="22.8" customHeight="1">
      <c r="B226" s="120"/>
      <c r="D226" s="121" t="s">
        <v>71</v>
      </c>
      <c r="E226" s="129" t="s">
        <v>218</v>
      </c>
      <c r="F226" s="129" t="s">
        <v>343</v>
      </c>
      <c r="J226" s="130">
        <f>BK226</f>
        <v>0</v>
      </c>
      <c r="L226" s="120"/>
      <c r="M226" s="124"/>
      <c r="P226" s="125">
        <f>SUM(P227:P237)</f>
        <v>61.256</v>
      </c>
      <c r="R226" s="125">
        <f>SUM(R227:R237)</f>
        <v>29.682071999999998</v>
      </c>
      <c r="T226" s="126">
        <f>SUM(T227:T237)</f>
        <v>0</v>
      </c>
      <c r="AR226" s="121" t="s">
        <v>79</v>
      </c>
      <c r="AT226" s="127" t="s">
        <v>71</v>
      </c>
      <c r="AU226" s="127" t="s">
        <v>79</v>
      </c>
      <c r="AY226" s="121" t="s">
        <v>205</v>
      </c>
      <c r="BK226" s="128">
        <f>SUM(BK227:BK237)</f>
        <v>0</v>
      </c>
    </row>
    <row r="227" spans="2:65" s="1" customFormat="1" ht="33" customHeight="1">
      <c r="B227" s="131"/>
      <c r="C227" s="132" t="s">
        <v>344</v>
      </c>
      <c r="D227" s="132" t="s">
        <v>207</v>
      </c>
      <c r="E227" s="133" t="s">
        <v>345</v>
      </c>
      <c r="F227" s="134" t="s">
        <v>346</v>
      </c>
      <c r="G227" s="135" t="s">
        <v>136</v>
      </c>
      <c r="H227" s="136">
        <v>26.5</v>
      </c>
      <c r="I227" s="137"/>
      <c r="J227" s="137">
        <f>ROUND(I227*H227,2)</f>
        <v>0</v>
      </c>
      <c r="K227" s="134" t="s">
        <v>210</v>
      </c>
      <c r="L227" s="27"/>
      <c r="M227" s="138" t="s">
        <v>1</v>
      </c>
      <c r="N227" s="139" t="s">
        <v>37</v>
      </c>
      <c r="O227" s="140">
        <v>1.235</v>
      </c>
      <c r="P227" s="140">
        <f>O227*H227</f>
        <v>32.7275</v>
      </c>
      <c r="Q227" s="140">
        <v>0.29757</v>
      </c>
      <c r="R227" s="140">
        <f>Q227*H227</f>
        <v>7.885605</v>
      </c>
      <c r="S227" s="140">
        <v>0</v>
      </c>
      <c r="T227" s="141">
        <f>S227*H227</f>
        <v>0</v>
      </c>
      <c r="AR227" s="142" t="s">
        <v>211</v>
      </c>
      <c r="AT227" s="142" t="s">
        <v>207</v>
      </c>
      <c r="AU227" s="142" t="s">
        <v>81</v>
      </c>
      <c r="AY227" s="15" t="s">
        <v>205</v>
      </c>
      <c r="BE227" s="143">
        <f>IF(N227="základní",J227,0)</f>
        <v>0</v>
      </c>
      <c r="BF227" s="143">
        <f>IF(N227="snížená",J227,0)</f>
        <v>0</v>
      </c>
      <c r="BG227" s="143">
        <f>IF(N227="zákl. přenesená",J227,0)</f>
        <v>0</v>
      </c>
      <c r="BH227" s="143">
        <f>IF(N227="sníž. přenesená",J227,0)</f>
        <v>0</v>
      </c>
      <c r="BI227" s="143">
        <f>IF(N227="nulová",J227,0)</f>
        <v>0</v>
      </c>
      <c r="BJ227" s="15" t="s">
        <v>79</v>
      </c>
      <c r="BK227" s="143">
        <f>ROUND(I227*H227,2)</f>
        <v>0</v>
      </c>
      <c r="BL227" s="15" t="s">
        <v>211</v>
      </c>
      <c r="BM227" s="142" t="s">
        <v>347</v>
      </c>
    </row>
    <row r="228" spans="2:47" s="1" customFormat="1" ht="19.2">
      <c r="B228" s="27"/>
      <c r="D228" s="144" t="s">
        <v>213</v>
      </c>
      <c r="F228" s="145" t="s">
        <v>348</v>
      </c>
      <c r="L228" s="27"/>
      <c r="M228" s="146"/>
      <c r="T228" s="50"/>
      <c r="AT228" s="15" t="s">
        <v>213</v>
      </c>
      <c r="AU228" s="15" t="s">
        <v>81</v>
      </c>
    </row>
    <row r="229" spans="2:51" s="12" customFormat="1" ht="20.4">
      <c r="B229" s="147"/>
      <c r="D229" s="144" t="s">
        <v>222</v>
      </c>
      <c r="E229" s="148" t="s">
        <v>1</v>
      </c>
      <c r="F229" s="149" t="s">
        <v>349</v>
      </c>
      <c r="H229" s="150">
        <v>26.5</v>
      </c>
      <c r="L229" s="147"/>
      <c r="M229" s="151"/>
      <c r="T229" s="152"/>
      <c r="AT229" s="148" t="s">
        <v>222</v>
      </c>
      <c r="AU229" s="148" t="s">
        <v>81</v>
      </c>
      <c r="AV229" s="12" t="s">
        <v>81</v>
      </c>
      <c r="AW229" s="12" t="s">
        <v>29</v>
      </c>
      <c r="AX229" s="12" t="s">
        <v>79</v>
      </c>
      <c r="AY229" s="148" t="s">
        <v>205</v>
      </c>
    </row>
    <row r="230" spans="2:65" s="1" customFormat="1" ht="16.5" customHeight="1">
      <c r="B230" s="131"/>
      <c r="C230" s="159" t="s">
        <v>350</v>
      </c>
      <c r="D230" s="159" t="s">
        <v>278</v>
      </c>
      <c r="E230" s="160" t="s">
        <v>351</v>
      </c>
      <c r="F230" s="161" t="s">
        <v>352</v>
      </c>
      <c r="G230" s="162" t="s">
        <v>353</v>
      </c>
      <c r="H230" s="163">
        <v>222.6</v>
      </c>
      <c r="I230" s="164"/>
      <c r="J230" s="164">
        <f>ROUND(I230*H230,2)</f>
        <v>0</v>
      </c>
      <c r="K230" s="161" t="s">
        <v>1</v>
      </c>
      <c r="L230" s="165"/>
      <c r="M230" s="166" t="s">
        <v>1</v>
      </c>
      <c r="N230" s="167" t="s">
        <v>37</v>
      </c>
      <c r="O230" s="140">
        <v>0</v>
      </c>
      <c r="P230" s="140">
        <f>O230*H230</f>
        <v>0</v>
      </c>
      <c r="Q230" s="140">
        <v>0.011</v>
      </c>
      <c r="R230" s="140">
        <f>Q230*H230</f>
        <v>2.4486</v>
      </c>
      <c r="S230" s="140">
        <v>0</v>
      </c>
      <c r="T230" s="141">
        <f>S230*H230</f>
        <v>0</v>
      </c>
      <c r="AR230" s="142" t="s">
        <v>238</v>
      </c>
      <c r="AT230" s="142" t="s">
        <v>278</v>
      </c>
      <c r="AU230" s="142" t="s">
        <v>81</v>
      </c>
      <c r="AY230" s="15" t="s">
        <v>205</v>
      </c>
      <c r="BE230" s="143">
        <f>IF(N230="základní",J230,0)</f>
        <v>0</v>
      </c>
      <c r="BF230" s="143">
        <f>IF(N230="snížená",J230,0)</f>
        <v>0</v>
      </c>
      <c r="BG230" s="143">
        <f>IF(N230="zákl. přenesená",J230,0)</f>
        <v>0</v>
      </c>
      <c r="BH230" s="143">
        <f>IF(N230="sníž. přenesená",J230,0)</f>
        <v>0</v>
      </c>
      <c r="BI230" s="143">
        <f>IF(N230="nulová",J230,0)</f>
        <v>0</v>
      </c>
      <c r="BJ230" s="15" t="s">
        <v>79</v>
      </c>
      <c r="BK230" s="143">
        <f>ROUND(I230*H230,2)</f>
        <v>0</v>
      </c>
      <c r="BL230" s="15" t="s">
        <v>211</v>
      </c>
      <c r="BM230" s="142" t="s">
        <v>354</v>
      </c>
    </row>
    <row r="231" spans="2:47" s="1" customFormat="1" ht="12">
      <c r="B231" s="27"/>
      <c r="D231" s="144" t="s">
        <v>213</v>
      </c>
      <c r="F231" s="145" t="s">
        <v>352</v>
      </c>
      <c r="L231" s="27"/>
      <c r="M231" s="146"/>
      <c r="T231" s="50"/>
      <c r="AT231" s="15" t="s">
        <v>213</v>
      </c>
      <c r="AU231" s="15" t="s">
        <v>81</v>
      </c>
    </row>
    <row r="232" spans="2:51" s="12" customFormat="1" ht="12">
      <c r="B232" s="147"/>
      <c r="D232" s="144" t="s">
        <v>222</v>
      </c>
      <c r="E232" s="148" t="s">
        <v>1</v>
      </c>
      <c r="F232" s="149" t="s">
        <v>355</v>
      </c>
      <c r="H232" s="150">
        <v>222.6</v>
      </c>
      <c r="L232" s="147"/>
      <c r="M232" s="151"/>
      <c r="T232" s="152"/>
      <c r="AT232" s="148" t="s">
        <v>222</v>
      </c>
      <c r="AU232" s="148" t="s">
        <v>81</v>
      </c>
      <c r="AV232" s="12" t="s">
        <v>81</v>
      </c>
      <c r="AW232" s="12" t="s">
        <v>29</v>
      </c>
      <c r="AX232" s="12" t="s">
        <v>79</v>
      </c>
      <c r="AY232" s="148" t="s">
        <v>205</v>
      </c>
    </row>
    <row r="233" spans="2:65" s="1" customFormat="1" ht="33" customHeight="1">
      <c r="B233" s="131"/>
      <c r="C233" s="132" t="s">
        <v>356</v>
      </c>
      <c r="D233" s="132" t="s">
        <v>207</v>
      </c>
      <c r="E233" s="133" t="s">
        <v>345</v>
      </c>
      <c r="F233" s="134" t="s">
        <v>346</v>
      </c>
      <c r="G233" s="135" t="s">
        <v>136</v>
      </c>
      <c r="H233" s="136">
        <v>23.1</v>
      </c>
      <c r="I233" s="137"/>
      <c r="J233" s="137">
        <f>ROUND(I233*H233,2)</f>
        <v>0</v>
      </c>
      <c r="K233" s="134" t="s">
        <v>210</v>
      </c>
      <c r="L233" s="27"/>
      <c r="M233" s="138" t="s">
        <v>1</v>
      </c>
      <c r="N233" s="139" t="s">
        <v>37</v>
      </c>
      <c r="O233" s="140">
        <v>1.235</v>
      </c>
      <c r="P233" s="140">
        <f>O233*H233</f>
        <v>28.528500000000005</v>
      </c>
      <c r="Q233" s="140">
        <v>0.29757</v>
      </c>
      <c r="R233" s="140">
        <f>Q233*H233</f>
        <v>6.873867000000001</v>
      </c>
      <c r="S233" s="140">
        <v>0</v>
      </c>
      <c r="T233" s="141">
        <f>S233*H233</f>
        <v>0</v>
      </c>
      <c r="AR233" s="142" t="s">
        <v>211</v>
      </c>
      <c r="AT233" s="142" t="s">
        <v>207</v>
      </c>
      <c r="AU233" s="142" t="s">
        <v>81</v>
      </c>
      <c r="AY233" s="15" t="s">
        <v>205</v>
      </c>
      <c r="BE233" s="143">
        <f>IF(N233="základní",J233,0)</f>
        <v>0</v>
      </c>
      <c r="BF233" s="143">
        <f>IF(N233="snížená",J233,0)</f>
        <v>0</v>
      </c>
      <c r="BG233" s="143">
        <f>IF(N233="zákl. přenesená",J233,0)</f>
        <v>0</v>
      </c>
      <c r="BH233" s="143">
        <f>IF(N233="sníž. přenesená",J233,0)</f>
        <v>0</v>
      </c>
      <c r="BI233" s="143">
        <f>IF(N233="nulová",J233,0)</f>
        <v>0</v>
      </c>
      <c r="BJ233" s="15" t="s">
        <v>79</v>
      </c>
      <c r="BK233" s="143">
        <f>ROUND(I233*H233,2)</f>
        <v>0</v>
      </c>
      <c r="BL233" s="15" t="s">
        <v>211</v>
      </c>
      <c r="BM233" s="142" t="s">
        <v>357</v>
      </c>
    </row>
    <row r="234" spans="2:47" s="1" customFormat="1" ht="19.2">
      <c r="B234" s="27"/>
      <c r="D234" s="144" t="s">
        <v>213</v>
      </c>
      <c r="F234" s="145" t="s">
        <v>348</v>
      </c>
      <c r="L234" s="27"/>
      <c r="M234" s="146"/>
      <c r="T234" s="50"/>
      <c r="AT234" s="15" t="s">
        <v>213</v>
      </c>
      <c r="AU234" s="15" t="s">
        <v>81</v>
      </c>
    </row>
    <row r="235" spans="2:65" s="1" customFormat="1" ht="24.15" customHeight="1">
      <c r="B235" s="131"/>
      <c r="C235" s="159" t="s">
        <v>358</v>
      </c>
      <c r="D235" s="159" t="s">
        <v>278</v>
      </c>
      <c r="E235" s="160" t="s">
        <v>359</v>
      </c>
      <c r="F235" s="161" t="s">
        <v>360</v>
      </c>
      <c r="G235" s="162" t="s">
        <v>353</v>
      </c>
      <c r="H235" s="163">
        <v>173.25</v>
      </c>
      <c r="I235" s="164"/>
      <c r="J235" s="164">
        <f>ROUND(I235*H235,2)</f>
        <v>0</v>
      </c>
      <c r="K235" s="161" t="s">
        <v>210</v>
      </c>
      <c r="L235" s="165"/>
      <c r="M235" s="166" t="s">
        <v>1</v>
      </c>
      <c r="N235" s="167" t="s">
        <v>37</v>
      </c>
      <c r="O235" s="140">
        <v>0</v>
      </c>
      <c r="P235" s="140">
        <f>O235*H235</f>
        <v>0</v>
      </c>
      <c r="Q235" s="140">
        <v>0.072</v>
      </c>
      <c r="R235" s="140">
        <f>Q235*H235</f>
        <v>12.473999999999998</v>
      </c>
      <c r="S235" s="140">
        <v>0</v>
      </c>
      <c r="T235" s="141">
        <f>S235*H235</f>
        <v>0</v>
      </c>
      <c r="AR235" s="142" t="s">
        <v>238</v>
      </c>
      <c r="AT235" s="142" t="s">
        <v>278</v>
      </c>
      <c r="AU235" s="142" t="s">
        <v>81</v>
      </c>
      <c r="AY235" s="15" t="s">
        <v>205</v>
      </c>
      <c r="BE235" s="143">
        <f>IF(N235="základní",J235,0)</f>
        <v>0</v>
      </c>
      <c r="BF235" s="143">
        <f>IF(N235="snížená",J235,0)</f>
        <v>0</v>
      </c>
      <c r="BG235" s="143">
        <f>IF(N235="zákl. přenesená",J235,0)</f>
        <v>0</v>
      </c>
      <c r="BH235" s="143">
        <f>IF(N235="sníž. přenesená",J235,0)</f>
        <v>0</v>
      </c>
      <c r="BI235" s="143">
        <f>IF(N235="nulová",J235,0)</f>
        <v>0</v>
      </c>
      <c r="BJ235" s="15" t="s">
        <v>79</v>
      </c>
      <c r="BK235" s="143">
        <f>ROUND(I235*H235,2)</f>
        <v>0</v>
      </c>
      <c r="BL235" s="15" t="s">
        <v>211</v>
      </c>
      <c r="BM235" s="142" t="s">
        <v>361</v>
      </c>
    </row>
    <row r="236" spans="2:47" s="1" customFormat="1" ht="19.2">
      <c r="B236" s="27"/>
      <c r="D236" s="144" t="s">
        <v>213</v>
      </c>
      <c r="F236" s="145" t="s">
        <v>360</v>
      </c>
      <c r="L236" s="27"/>
      <c r="M236" s="146"/>
      <c r="T236" s="50"/>
      <c r="AT236" s="15" t="s">
        <v>213</v>
      </c>
      <c r="AU236" s="15" t="s">
        <v>81</v>
      </c>
    </row>
    <row r="237" spans="2:51" s="12" customFormat="1" ht="12">
      <c r="B237" s="147"/>
      <c r="D237" s="144" t="s">
        <v>222</v>
      </c>
      <c r="E237" s="148" t="s">
        <v>1</v>
      </c>
      <c r="F237" s="149" t="s">
        <v>362</v>
      </c>
      <c r="H237" s="150">
        <v>173.25</v>
      </c>
      <c r="L237" s="147"/>
      <c r="M237" s="151"/>
      <c r="T237" s="152"/>
      <c r="AT237" s="148" t="s">
        <v>222</v>
      </c>
      <c r="AU237" s="148" t="s">
        <v>81</v>
      </c>
      <c r="AV237" s="12" t="s">
        <v>81</v>
      </c>
      <c r="AW237" s="12" t="s">
        <v>29</v>
      </c>
      <c r="AX237" s="12" t="s">
        <v>79</v>
      </c>
      <c r="AY237" s="148" t="s">
        <v>205</v>
      </c>
    </row>
    <row r="238" spans="2:63" s="11" customFormat="1" ht="22.8" customHeight="1">
      <c r="B238" s="120"/>
      <c r="D238" s="121" t="s">
        <v>71</v>
      </c>
      <c r="E238" s="129" t="s">
        <v>211</v>
      </c>
      <c r="F238" s="129" t="s">
        <v>363</v>
      </c>
      <c r="J238" s="130">
        <f>BK238</f>
        <v>0</v>
      </c>
      <c r="L238" s="120"/>
      <c r="M238" s="124"/>
      <c r="P238" s="125">
        <f>SUM(P239:P241)</f>
        <v>2.9850000000000003</v>
      </c>
      <c r="R238" s="125">
        <f>SUM(R239:R241)</f>
        <v>9.666624</v>
      </c>
      <c r="T238" s="126">
        <f>SUM(T239:T241)</f>
        <v>0</v>
      </c>
      <c r="AR238" s="121" t="s">
        <v>79</v>
      </c>
      <c r="AT238" s="127" t="s">
        <v>71</v>
      </c>
      <c r="AU238" s="127" t="s">
        <v>79</v>
      </c>
      <c r="AY238" s="121" t="s">
        <v>205</v>
      </c>
      <c r="BK238" s="128">
        <f>SUM(BK239:BK241)</f>
        <v>0</v>
      </c>
    </row>
    <row r="239" spans="2:65" s="1" customFormat="1" ht="44.25" customHeight="1">
      <c r="B239" s="131"/>
      <c r="C239" s="132" t="s">
        <v>364</v>
      </c>
      <c r="D239" s="132" t="s">
        <v>207</v>
      </c>
      <c r="E239" s="133" t="s">
        <v>365</v>
      </c>
      <c r="F239" s="134" t="s">
        <v>366</v>
      </c>
      <c r="G239" s="135" t="s">
        <v>128</v>
      </c>
      <c r="H239" s="136">
        <v>59.7</v>
      </c>
      <c r="I239" s="137"/>
      <c r="J239" s="137">
        <f>ROUND(I239*H239,2)</f>
        <v>0</v>
      </c>
      <c r="K239" s="134" t="s">
        <v>210</v>
      </c>
      <c r="L239" s="27"/>
      <c r="M239" s="138" t="s">
        <v>1</v>
      </c>
      <c r="N239" s="139" t="s">
        <v>37</v>
      </c>
      <c r="O239" s="140">
        <v>0.05</v>
      </c>
      <c r="P239" s="140">
        <f>O239*H239</f>
        <v>2.9850000000000003</v>
      </c>
      <c r="Q239" s="140">
        <v>0.16192</v>
      </c>
      <c r="R239" s="140">
        <f>Q239*H239</f>
        <v>9.666624</v>
      </c>
      <c r="S239" s="140">
        <v>0</v>
      </c>
      <c r="T239" s="141">
        <f>S239*H239</f>
        <v>0</v>
      </c>
      <c r="AR239" s="142" t="s">
        <v>211</v>
      </c>
      <c r="AT239" s="142" t="s">
        <v>207</v>
      </c>
      <c r="AU239" s="142" t="s">
        <v>81</v>
      </c>
      <c r="AY239" s="15" t="s">
        <v>205</v>
      </c>
      <c r="BE239" s="143">
        <f>IF(N239="základní",J239,0)</f>
        <v>0</v>
      </c>
      <c r="BF239" s="143">
        <f>IF(N239="snížená",J239,0)</f>
        <v>0</v>
      </c>
      <c r="BG239" s="143">
        <f>IF(N239="zákl. přenesená",J239,0)</f>
        <v>0</v>
      </c>
      <c r="BH239" s="143">
        <f>IF(N239="sníž. přenesená",J239,0)</f>
        <v>0</v>
      </c>
      <c r="BI239" s="143">
        <f>IF(N239="nulová",J239,0)</f>
        <v>0</v>
      </c>
      <c r="BJ239" s="15" t="s">
        <v>79</v>
      </c>
      <c r="BK239" s="143">
        <f>ROUND(I239*H239,2)</f>
        <v>0</v>
      </c>
      <c r="BL239" s="15" t="s">
        <v>211</v>
      </c>
      <c r="BM239" s="142" t="s">
        <v>367</v>
      </c>
    </row>
    <row r="240" spans="2:47" s="1" customFormat="1" ht="28.8">
      <c r="B240" s="27"/>
      <c r="D240" s="144" t="s">
        <v>213</v>
      </c>
      <c r="F240" s="145" t="s">
        <v>368</v>
      </c>
      <c r="L240" s="27"/>
      <c r="M240" s="146"/>
      <c r="T240" s="50"/>
      <c r="AT240" s="15" t="s">
        <v>213</v>
      </c>
      <c r="AU240" s="15" t="s">
        <v>81</v>
      </c>
    </row>
    <row r="241" spans="2:51" s="12" customFormat="1" ht="12">
      <c r="B241" s="147"/>
      <c r="D241" s="144" t="s">
        <v>222</v>
      </c>
      <c r="E241" s="148" t="s">
        <v>1</v>
      </c>
      <c r="F241" s="149" t="s">
        <v>369</v>
      </c>
      <c r="H241" s="150">
        <v>59.7</v>
      </c>
      <c r="L241" s="147"/>
      <c r="M241" s="151"/>
      <c r="T241" s="152"/>
      <c r="AT241" s="148" t="s">
        <v>222</v>
      </c>
      <c r="AU241" s="148" t="s">
        <v>81</v>
      </c>
      <c r="AV241" s="12" t="s">
        <v>81</v>
      </c>
      <c r="AW241" s="12" t="s">
        <v>29</v>
      </c>
      <c r="AX241" s="12" t="s">
        <v>79</v>
      </c>
      <c r="AY241" s="148" t="s">
        <v>205</v>
      </c>
    </row>
    <row r="242" spans="2:63" s="11" customFormat="1" ht="22.8" customHeight="1">
      <c r="B242" s="120"/>
      <c r="D242" s="121" t="s">
        <v>71</v>
      </c>
      <c r="E242" s="129" t="s">
        <v>226</v>
      </c>
      <c r="F242" s="129" t="s">
        <v>370</v>
      </c>
      <c r="J242" s="130">
        <f>BK242</f>
        <v>0</v>
      </c>
      <c r="L242" s="120"/>
      <c r="M242" s="124"/>
      <c r="P242" s="125">
        <f>SUM(P243:P289)</f>
        <v>922.2845400000001</v>
      </c>
      <c r="R242" s="125">
        <f>SUM(R243:R289)</f>
        <v>821.4311988000001</v>
      </c>
      <c r="T242" s="126">
        <f>SUM(T243:T289)</f>
        <v>0</v>
      </c>
      <c r="AR242" s="121" t="s">
        <v>79</v>
      </c>
      <c r="AT242" s="127" t="s">
        <v>71</v>
      </c>
      <c r="AU242" s="127" t="s">
        <v>79</v>
      </c>
      <c r="AY242" s="121" t="s">
        <v>205</v>
      </c>
      <c r="BK242" s="128">
        <f>SUM(BK243:BK289)</f>
        <v>0</v>
      </c>
    </row>
    <row r="243" spans="2:65" s="1" customFormat="1" ht="24.15" customHeight="1">
      <c r="B243" s="131"/>
      <c r="C243" s="132" t="s">
        <v>371</v>
      </c>
      <c r="D243" s="132" t="s">
        <v>207</v>
      </c>
      <c r="E243" s="133" t="s">
        <v>372</v>
      </c>
      <c r="F243" s="134" t="s">
        <v>373</v>
      </c>
      <c r="G243" s="135" t="s">
        <v>128</v>
      </c>
      <c r="H243" s="136">
        <v>264.5</v>
      </c>
      <c r="I243" s="137"/>
      <c r="J243" s="137">
        <f>ROUND(I243*H243,2)</f>
        <v>0</v>
      </c>
      <c r="K243" s="134" t="s">
        <v>210</v>
      </c>
      <c r="L243" s="27"/>
      <c r="M243" s="138" t="s">
        <v>1</v>
      </c>
      <c r="N243" s="139" t="s">
        <v>37</v>
      </c>
      <c r="O243" s="140">
        <v>0.029</v>
      </c>
      <c r="P243" s="140">
        <f>O243*H243</f>
        <v>7.6705000000000005</v>
      </c>
      <c r="Q243" s="140">
        <v>0.46</v>
      </c>
      <c r="R243" s="140">
        <f>Q243*H243</f>
        <v>121.67</v>
      </c>
      <c r="S243" s="140">
        <v>0</v>
      </c>
      <c r="T243" s="141">
        <f>S243*H243</f>
        <v>0</v>
      </c>
      <c r="AR243" s="142" t="s">
        <v>211</v>
      </c>
      <c r="AT243" s="142" t="s">
        <v>207</v>
      </c>
      <c r="AU243" s="142" t="s">
        <v>81</v>
      </c>
      <c r="AY243" s="15" t="s">
        <v>205</v>
      </c>
      <c r="BE243" s="143">
        <f>IF(N243="základní",J243,0)</f>
        <v>0</v>
      </c>
      <c r="BF243" s="143">
        <f>IF(N243="snížená",J243,0)</f>
        <v>0</v>
      </c>
      <c r="BG243" s="143">
        <f>IF(N243="zákl. přenesená",J243,0)</f>
        <v>0</v>
      </c>
      <c r="BH243" s="143">
        <f>IF(N243="sníž. přenesená",J243,0)</f>
        <v>0</v>
      </c>
      <c r="BI243" s="143">
        <f>IF(N243="nulová",J243,0)</f>
        <v>0</v>
      </c>
      <c r="BJ243" s="15" t="s">
        <v>79</v>
      </c>
      <c r="BK243" s="143">
        <f>ROUND(I243*H243,2)</f>
        <v>0</v>
      </c>
      <c r="BL243" s="15" t="s">
        <v>211</v>
      </c>
      <c r="BM243" s="142" t="s">
        <v>374</v>
      </c>
    </row>
    <row r="244" spans="2:47" s="1" customFormat="1" ht="19.2">
      <c r="B244" s="27"/>
      <c r="D244" s="144" t="s">
        <v>213</v>
      </c>
      <c r="F244" s="145" t="s">
        <v>375</v>
      </c>
      <c r="L244" s="27"/>
      <c r="M244" s="146"/>
      <c r="T244" s="50"/>
      <c r="AT244" s="15" t="s">
        <v>213</v>
      </c>
      <c r="AU244" s="15" t="s">
        <v>81</v>
      </c>
    </row>
    <row r="245" spans="2:51" s="12" customFormat="1" ht="12">
      <c r="B245" s="147"/>
      <c r="D245" s="144" t="s">
        <v>222</v>
      </c>
      <c r="E245" s="148" t="s">
        <v>1</v>
      </c>
      <c r="F245" s="149" t="s">
        <v>130</v>
      </c>
      <c r="H245" s="150">
        <v>264.5</v>
      </c>
      <c r="L245" s="147"/>
      <c r="M245" s="151"/>
      <c r="T245" s="152"/>
      <c r="AT245" s="148" t="s">
        <v>222</v>
      </c>
      <c r="AU245" s="148" t="s">
        <v>81</v>
      </c>
      <c r="AV245" s="12" t="s">
        <v>81</v>
      </c>
      <c r="AW245" s="12" t="s">
        <v>29</v>
      </c>
      <c r="AX245" s="12" t="s">
        <v>79</v>
      </c>
      <c r="AY245" s="148" t="s">
        <v>205</v>
      </c>
    </row>
    <row r="246" spans="2:65" s="1" customFormat="1" ht="24.15" customHeight="1">
      <c r="B246" s="131"/>
      <c r="C246" s="132" t="s">
        <v>376</v>
      </c>
      <c r="D246" s="132" t="s">
        <v>207</v>
      </c>
      <c r="E246" s="133" t="s">
        <v>377</v>
      </c>
      <c r="F246" s="134" t="s">
        <v>378</v>
      </c>
      <c r="G246" s="135" t="s">
        <v>128</v>
      </c>
      <c r="H246" s="136">
        <v>740.34</v>
      </c>
      <c r="I246" s="137"/>
      <c r="J246" s="137">
        <f>ROUND(I246*H246,2)</f>
        <v>0</v>
      </c>
      <c r="K246" s="134" t="s">
        <v>210</v>
      </c>
      <c r="L246" s="27"/>
      <c r="M246" s="138" t="s">
        <v>1</v>
      </c>
      <c r="N246" s="139" t="s">
        <v>37</v>
      </c>
      <c r="O246" s="140">
        <v>0.031</v>
      </c>
      <c r="P246" s="140">
        <f>O246*H246</f>
        <v>22.95054</v>
      </c>
      <c r="Q246" s="140">
        <v>0.575</v>
      </c>
      <c r="R246" s="140">
        <f>Q246*H246</f>
        <v>425.6955</v>
      </c>
      <c r="S246" s="140">
        <v>0</v>
      </c>
      <c r="T246" s="141">
        <f>S246*H246</f>
        <v>0</v>
      </c>
      <c r="AR246" s="142" t="s">
        <v>211</v>
      </c>
      <c r="AT246" s="142" t="s">
        <v>207</v>
      </c>
      <c r="AU246" s="142" t="s">
        <v>81</v>
      </c>
      <c r="AY246" s="15" t="s">
        <v>205</v>
      </c>
      <c r="BE246" s="143">
        <f>IF(N246="základní",J246,0)</f>
        <v>0</v>
      </c>
      <c r="BF246" s="143">
        <f>IF(N246="snížená",J246,0)</f>
        <v>0</v>
      </c>
      <c r="BG246" s="143">
        <f>IF(N246="zákl. přenesená",J246,0)</f>
        <v>0</v>
      </c>
      <c r="BH246" s="143">
        <f>IF(N246="sníž. přenesená",J246,0)</f>
        <v>0</v>
      </c>
      <c r="BI246" s="143">
        <f>IF(N246="nulová",J246,0)</f>
        <v>0</v>
      </c>
      <c r="BJ246" s="15" t="s">
        <v>79</v>
      </c>
      <c r="BK246" s="143">
        <f>ROUND(I246*H246,2)</f>
        <v>0</v>
      </c>
      <c r="BL246" s="15" t="s">
        <v>211</v>
      </c>
      <c r="BM246" s="142" t="s">
        <v>379</v>
      </c>
    </row>
    <row r="247" spans="2:47" s="1" customFormat="1" ht="19.2">
      <c r="B247" s="27"/>
      <c r="D247" s="144" t="s">
        <v>213</v>
      </c>
      <c r="F247" s="145" t="s">
        <v>380</v>
      </c>
      <c r="L247" s="27"/>
      <c r="M247" s="146"/>
      <c r="T247" s="50"/>
      <c r="AT247" s="15" t="s">
        <v>213</v>
      </c>
      <c r="AU247" s="15" t="s">
        <v>81</v>
      </c>
    </row>
    <row r="248" spans="2:51" s="12" customFormat="1" ht="12">
      <c r="B248" s="147"/>
      <c r="D248" s="144" t="s">
        <v>222</v>
      </c>
      <c r="E248" s="148" t="s">
        <v>1</v>
      </c>
      <c r="F248" s="149" t="s">
        <v>381</v>
      </c>
      <c r="H248" s="150">
        <v>740.34</v>
      </c>
      <c r="L248" s="147"/>
      <c r="M248" s="151"/>
      <c r="T248" s="152"/>
      <c r="AT248" s="148" t="s">
        <v>222</v>
      </c>
      <c r="AU248" s="148" t="s">
        <v>81</v>
      </c>
      <c r="AV248" s="12" t="s">
        <v>81</v>
      </c>
      <c r="AW248" s="12" t="s">
        <v>29</v>
      </c>
      <c r="AX248" s="12" t="s">
        <v>79</v>
      </c>
      <c r="AY248" s="148" t="s">
        <v>205</v>
      </c>
    </row>
    <row r="249" spans="2:65" s="1" customFormat="1" ht="55.5" customHeight="1">
      <c r="B249" s="131"/>
      <c r="C249" s="132" t="s">
        <v>382</v>
      </c>
      <c r="D249" s="132" t="s">
        <v>207</v>
      </c>
      <c r="E249" s="133" t="s">
        <v>383</v>
      </c>
      <c r="F249" s="134" t="s">
        <v>384</v>
      </c>
      <c r="G249" s="135" t="s">
        <v>128</v>
      </c>
      <c r="H249" s="136">
        <v>59.7</v>
      </c>
      <c r="I249" s="137"/>
      <c r="J249" s="137">
        <f>ROUND(I249*H249,2)</f>
        <v>0</v>
      </c>
      <c r="K249" s="134" t="s">
        <v>210</v>
      </c>
      <c r="L249" s="27"/>
      <c r="M249" s="138" t="s">
        <v>1</v>
      </c>
      <c r="N249" s="139" t="s">
        <v>37</v>
      </c>
      <c r="O249" s="140">
        <v>0.909</v>
      </c>
      <c r="P249" s="140">
        <f>O249*H249</f>
        <v>54.267300000000006</v>
      </c>
      <c r="Q249" s="140">
        <v>0.1837</v>
      </c>
      <c r="R249" s="140">
        <f>Q249*H249</f>
        <v>10.966890000000001</v>
      </c>
      <c r="S249" s="140">
        <v>0</v>
      </c>
      <c r="T249" s="141">
        <f>S249*H249</f>
        <v>0</v>
      </c>
      <c r="AR249" s="142" t="s">
        <v>211</v>
      </c>
      <c r="AT249" s="142" t="s">
        <v>207</v>
      </c>
      <c r="AU249" s="142" t="s">
        <v>81</v>
      </c>
      <c r="AY249" s="15" t="s">
        <v>205</v>
      </c>
      <c r="BE249" s="143">
        <f>IF(N249="základní",J249,0)</f>
        <v>0</v>
      </c>
      <c r="BF249" s="143">
        <f>IF(N249="snížená",J249,0)</f>
        <v>0</v>
      </c>
      <c r="BG249" s="143">
        <f>IF(N249="zákl. přenesená",J249,0)</f>
        <v>0</v>
      </c>
      <c r="BH249" s="143">
        <f>IF(N249="sníž. přenesená",J249,0)</f>
        <v>0</v>
      </c>
      <c r="BI249" s="143">
        <f>IF(N249="nulová",J249,0)</f>
        <v>0</v>
      </c>
      <c r="BJ249" s="15" t="s">
        <v>79</v>
      </c>
      <c r="BK249" s="143">
        <f>ROUND(I249*H249,2)</f>
        <v>0</v>
      </c>
      <c r="BL249" s="15" t="s">
        <v>211</v>
      </c>
      <c r="BM249" s="142" t="s">
        <v>385</v>
      </c>
    </row>
    <row r="250" spans="2:47" s="1" customFormat="1" ht="38.4">
      <c r="B250" s="27"/>
      <c r="D250" s="144" t="s">
        <v>213</v>
      </c>
      <c r="F250" s="145" t="s">
        <v>386</v>
      </c>
      <c r="L250" s="27"/>
      <c r="M250" s="146"/>
      <c r="T250" s="50"/>
      <c r="AT250" s="15" t="s">
        <v>213</v>
      </c>
      <c r="AU250" s="15" t="s">
        <v>81</v>
      </c>
    </row>
    <row r="251" spans="2:51" s="12" customFormat="1" ht="12">
      <c r="B251" s="147"/>
      <c r="D251" s="144" t="s">
        <v>222</v>
      </c>
      <c r="E251" s="148" t="s">
        <v>1</v>
      </c>
      <c r="F251" s="149" t="s">
        <v>126</v>
      </c>
      <c r="H251" s="150">
        <v>59.7</v>
      </c>
      <c r="L251" s="147"/>
      <c r="M251" s="151"/>
      <c r="T251" s="152"/>
      <c r="AT251" s="148" t="s">
        <v>222</v>
      </c>
      <c r="AU251" s="148" t="s">
        <v>81</v>
      </c>
      <c r="AV251" s="12" t="s">
        <v>81</v>
      </c>
      <c r="AW251" s="12" t="s">
        <v>29</v>
      </c>
      <c r="AX251" s="12" t="s">
        <v>79</v>
      </c>
      <c r="AY251" s="148" t="s">
        <v>205</v>
      </c>
    </row>
    <row r="252" spans="2:65" s="1" customFormat="1" ht="55.5" customHeight="1">
      <c r="B252" s="131"/>
      <c r="C252" s="132" t="s">
        <v>387</v>
      </c>
      <c r="D252" s="132" t="s">
        <v>207</v>
      </c>
      <c r="E252" s="133" t="s">
        <v>388</v>
      </c>
      <c r="F252" s="134" t="s">
        <v>389</v>
      </c>
      <c r="G252" s="135" t="s">
        <v>128</v>
      </c>
      <c r="H252" s="136">
        <v>45.6</v>
      </c>
      <c r="I252" s="137"/>
      <c r="J252" s="137">
        <f>ROUND(I252*H252,2)</f>
        <v>0</v>
      </c>
      <c r="K252" s="134" t="s">
        <v>210</v>
      </c>
      <c r="L252" s="27"/>
      <c r="M252" s="138" t="s">
        <v>1</v>
      </c>
      <c r="N252" s="139" t="s">
        <v>37</v>
      </c>
      <c r="O252" s="140">
        <v>1.106</v>
      </c>
      <c r="P252" s="140">
        <f>O252*H252</f>
        <v>50.433600000000006</v>
      </c>
      <c r="Q252" s="140">
        <v>0.1837</v>
      </c>
      <c r="R252" s="140">
        <f>Q252*H252</f>
        <v>8.37672</v>
      </c>
      <c r="S252" s="140">
        <v>0</v>
      </c>
      <c r="T252" s="141">
        <f>S252*H252</f>
        <v>0</v>
      </c>
      <c r="AR252" s="142" t="s">
        <v>211</v>
      </c>
      <c r="AT252" s="142" t="s">
        <v>207</v>
      </c>
      <c r="AU252" s="142" t="s">
        <v>81</v>
      </c>
      <c r="AY252" s="15" t="s">
        <v>205</v>
      </c>
      <c r="BE252" s="143">
        <f>IF(N252="základní",J252,0)</f>
        <v>0</v>
      </c>
      <c r="BF252" s="143">
        <f>IF(N252="snížená",J252,0)</f>
        <v>0</v>
      </c>
      <c r="BG252" s="143">
        <f>IF(N252="zákl. přenesená",J252,0)</f>
        <v>0</v>
      </c>
      <c r="BH252" s="143">
        <f>IF(N252="sníž. přenesená",J252,0)</f>
        <v>0</v>
      </c>
      <c r="BI252" s="143">
        <f>IF(N252="nulová",J252,0)</f>
        <v>0</v>
      </c>
      <c r="BJ252" s="15" t="s">
        <v>79</v>
      </c>
      <c r="BK252" s="143">
        <f>ROUND(I252*H252,2)</f>
        <v>0</v>
      </c>
      <c r="BL252" s="15" t="s">
        <v>211</v>
      </c>
      <c r="BM252" s="142" t="s">
        <v>390</v>
      </c>
    </row>
    <row r="253" spans="2:47" s="1" customFormat="1" ht="38.4">
      <c r="B253" s="27"/>
      <c r="D253" s="144" t="s">
        <v>213</v>
      </c>
      <c r="F253" s="145" t="s">
        <v>391</v>
      </c>
      <c r="L253" s="27"/>
      <c r="M253" s="146"/>
      <c r="T253" s="50"/>
      <c r="AT253" s="15" t="s">
        <v>213</v>
      </c>
      <c r="AU253" s="15" t="s">
        <v>81</v>
      </c>
    </row>
    <row r="254" spans="2:51" s="12" customFormat="1" ht="20.4">
      <c r="B254" s="147"/>
      <c r="D254" s="144" t="s">
        <v>222</v>
      </c>
      <c r="E254" s="148" t="s">
        <v>157</v>
      </c>
      <c r="F254" s="149" t="s">
        <v>392</v>
      </c>
      <c r="H254" s="150">
        <v>26.7</v>
      </c>
      <c r="L254" s="147"/>
      <c r="M254" s="151"/>
      <c r="T254" s="152"/>
      <c r="AT254" s="148" t="s">
        <v>222</v>
      </c>
      <c r="AU254" s="148" t="s">
        <v>81</v>
      </c>
      <c r="AV254" s="12" t="s">
        <v>81</v>
      </c>
      <c r="AW254" s="12" t="s">
        <v>29</v>
      </c>
      <c r="AX254" s="12" t="s">
        <v>72</v>
      </c>
      <c r="AY254" s="148" t="s">
        <v>205</v>
      </c>
    </row>
    <row r="255" spans="2:51" s="12" customFormat="1" ht="12">
      <c r="B255" s="147"/>
      <c r="D255" s="144" t="s">
        <v>222</v>
      </c>
      <c r="E255" s="148" t="s">
        <v>161</v>
      </c>
      <c r="F255" s="149" t="s">
        <v>393</v>
      </c>
      <c r="H255" s="150">
        <v>18.9</v>
      </c>
      <c r="L255" s="147"/>
      <c r="M255" s="151"/>
      <c r="T255" s="152"/>
      <c r="AT255" s="148" t="s">
        <v>222</v>
      </c>
      <c r="AU255" s="148" t="s">
        <v>81</v>
      </c>
      <c r="AV255" s="12" t="s">
        <v>81</v>
      </c>
      <c r="AW255" s="12" t="s">
        <v>29</v>
      </c>
      <c r="AX255" s="12" t="s">
        <v>72</v>
      </c>
      <c r="AY255" s="148" t="s">
        <v>205</v>
      </c>
    </row>
    <row r="256" spans="2:51" s="13" customFormat="1" ht="12">
      <c r="B256" s="153"/>
      <c r="D256" s="144" t="s">
        <v>222</v>
      </c>
      <c r="E256" s="154" t="s">
        <v>149</v>
      </c>
      <c r="F256" s="155" t="s">
        <v>277</v>
      </c>
      <c r="H256" s="156">
        <v>45.6</v>
      </c>
      <c r="L256" s="153"/>
      <c r="M256" s="157"/>
      <c r="T256" s="158"/>
      <c r="AT256" s="154" t="s">
        <v>222</v>
      </c>
      <c r="AU256" s="154" t="s">
        <v>81</v>
      </c>
      <c r="AV256" s="13" t="s">
        <v>211</v>
      </c>
      <c r="AW256" s="13" t="s">
        <v>29</v>
      </c>
      <c r="AX256" s="13" t="s">
        <v>79</v>
      </c>
      <c r="AY256" s="154" t="s">
        <v>205</v>
      </c>
    </row>
    <row r="257" spans="2:65" s="1" customFormat="1" ht="24.15" customHeight="1">
      <c r="B257" s="131"/>
      <c r="C257" s="159" t="s">
        <v>394</v>
      </c>
      <c r="D257" s="159" t="s">
        <v>278</v>
      </c>
      <c r="E257" s="160" t="s">
        <v>395</v>
      </c>
      <c r="F257" s="161" t="s">
        <v>396</v>
      </c>
      <c r="G257" s="162" t="s">
        <v>128</v>
      </c>
      <c r="H257" s="163">
        <v>19.467</v>
      </c>
      <c r="I257" s="164"/>
      <c r="J257" s="164">
        <f>ROUND(I257*H257,2)</f>
        <v>0</v>
      </c>
      <c r="K257" s="161" t="s">
        <v>1</v>
      </c>
      <c r="L257" s="165"/>
      <c r="M257" s="166" t="s">
        <v>1</v>
      </c>
      <c r="N257" s="167" t="s">
        <v>37</v>
      </c>
      <c r="O257" s="140">
        <v>0</v>
      </c>
      <c r="P257" s="140">
        <f>O257*H257</f>
        <v>0</v>
      </c>
      <c r="Q257" s="140">
        <v>0.266</v>
      </c>
      <c r="R257" s="140">
        <f>Q257*H257</f>
        <v>5.178222</v>
      </c>
      <c r="S257" s="140">
        <v>0</v>
      </c>
      <c r="T257" s="141">
        <f>S257*H257</f>
        <v>0</v>
      </c>
      <c r="AR257" s="142" t="s">
        <v>238</v>
      </c>
      <c r="AT257" s="142" t="s">
        <v>278</v>
      </c>
      <c r="AU257" s="142" t="s">
        <v>81</v>
      </c>
      <c r="AY257" s="15" t="s">
        <v>205</v>
      </c>
      <c r="BE257" s="143">
        <f>IF(N257="základní",J257,0)</f>
        <v>0</v>
      </c>
      <c r="BF257" s="143">
        <f>IF(N257="snížená",J257,0)</f>
        <v>0</v>
      </c>
      <c r="BG257" s="143">
        <f>IF(N257="zákl. přenesená",J257,0)</f>
        <v>0</v>
      </c>
      <c r="BH257" s="143">
        <f>IF(N257="sníž. přenesená",J257,0)</f>
        <v>0</v>
      </c>
      <c r="BI257" s="143">
        <f>IF(N257="nulová",J257,0)</f>
        <v>0</v>
      </c>
      <c r="BJ257" s="15" t="s">
        <v>79</v>
      </c>
      <c r="BK257" s="143">
        <f>ROUND(I257*H257,2)</f>
        <v>0</v>
      </c>
      <c r="BL257" s="15" t="s">
        <v>211</v>
      </c>
      <c r="BM257" s="142" t="s">
        <v>397</v>
      </c>
    </row>
    <row r="258" spans="2:47" s="1" customFormat="1" ht="19.2">
      <c r="B258" s="27"/>
      <c r="D258" s="144" t="s">
        <v>213</v>
      </c>
      <c r="F258" s="145" t="s">
        <v>398</v>
      </c>
      <c r="L258" s="27"/>
      <c r="M258" s="146"/>
      <c r="T258" s="50"/>
      <c r="AT258" s="15" t="s">
        <v>213</v>
      </c>
      <c r="AU258" s="15" t="s">
        <v>81</v>
      </c>
    </row>
    <row r="259" spans="2:47" s="1" customFormat="1" ht="28.8">
      <c r="B259" s="27"/>
      <c r="D259" s="144" t="s">
        <v>399</v>
      </c>
      <c r="F259" s="168" t="s">
        <v>400</v>
      </c>
      <c r="L259" s="27"/>
      <c r="M259" s="146"/>
      <c r="T259" s="50"/>
      <c r="AT259" s="15" t="s">
        <v>399</v>
      </c>
      <c r="AU259" s="15" t="s">
        <v>81</v>
      </c>
    </row>
    <row r="260" spans="2:51" s="12" customFormat="1" ht="12">
      <c r="B260" s="147"/>
      <c r="D260" s="144" t="s">
        <v>222</v>
      </c>
      <c r="E260" s="148" t="s">
        <v>1</v>
      </c>
      <c r="F260" s="149" t="s">
        <v>161</v>
      </c>
      <c r="H260" s="150">
        <v>18.9</v>
      </c>
      <c r="L260" s="147"/>
      <c r="M260" s="151"/>
      <c r="T260" s="152"/>
      <c r="AT260" s="148" t="s">
        <v>222</v>
      </c>
      <c r="AU260" s="148" t="s">
        <v>81</v>
      </c>
      <c r="AV260" s="12" t="s">
        <v>81</v>
      </c>
      <c r="AW260" s="12" t="s">
        <v>29</v>
      </c>
      <c r="AX260" s="12" t="s">
        <v>72</v>
      </c>
      <c r="AY260" s="148" t="s">
        <v>205</v>
      </c>
    </row>
    <row r="261" spans="2:51" s="12" customFormat="1" ht="12">
      <c r="B261" s="147"/>
      <c r="D261" s="144" t="s">
        <v>222</v>
      </c>
      <c r="E261" s="148" t="s">
        <v>1</v>
      </c>
      <c r="F261" s="149" t="s">
        <v>401</v>
      </c>
      <c r="H261" s="150">
        <v>19.467</v>
      </c>
      <c r="L261" s="147"/>
      <c r="M261" s="151"/>
      <c r="T261" s="152"/>
      <c r="AT261" s="148" t="s">
        <v>222</v>
      </c>
      <c r="AU261" s="148" t="s">
        <v>81</v>
      </c>
      <c r="AV261" s="12" t="s">
        <v>81</v>
      </c>
      <c r="AW261" s="12" t="s">
        <v>29</v>
      </c>
      <c r="AX261" s="12" t="s">
        <v>79</v>
      </c>
      <c r="AY261" s="148" t="s">
        <v>205</v>
      </c>
    </row>
    <row r="262" spans="2:65" s="1" customFormat="1" ht="21.75" customHeight="1">
      <c r="B262" s="131"/>
      <c r="C262" s="159" t="s">
        <v>402</v>
      </c>
      <c r="D262" s="159" t="s">
        <v>278</v>
      </c>
      <c r="E262" s="160" t="s">
        <v>403</v>
      </c>
      <c r="F262" s="161" t="s">
        <v>404</v>
      </c>
      <c r="G262" s="162" t="s">
        <v>128</v>
      </c>
      <c r="H262" s="163">
        <v>27.501</v>
      </c>
      <c r="I262" s="164"/>
      <c r="J262" s="164">
        <f>ROUND(I262*H262,2)</f>
        <v>0</v>
      </c>
      <c r="K262" s="161" t="s">
        <v>1</v>
      </c>
      <c r="L262" s="165"/>
      <c r="M262" s="166" t="s">
        <v>1</v>
      </c>
      <c r="N262" s="167" t="s">
        <v>37</v>
      </c>
      <c r="O262" s="140">
        <v>0</v>
      </c>
      <c r="P262" s="140">
        <f>O262*H262</f>
        <v>0</v>
      </c>
      <c r="Q262" s="140">
        <v>0.092</v>
      </c>
      <c r="R262" s="140">
        <f>Q262*H262</f>
        <v>2.5300920000000002</v>
      </c>
      <c r="S262" s="140">
        <v>0</v>
      </c>
      <c r="T262" s="141">
        <f>S262*H262</f>
        <v>0</v>
      </c>
      <c r="AR262" s="142" t="s">
        <v>238</v>
      </c>
      <c r="AT262" s="142" t="s">
        <v>278</v>
      </c>
      <c r="AU262" s="142" t="s">
        <v>81</v>
      </c>
      <c r="AY262" s="15" t="s">
        <v>205</v>
      </c>
      <c r="BE262" s="143">
        <f>IF(N262="základní",J262,0)</f>
        <v>0</v>
      </c>
      <c r="BF262" s="143">
        <f>IF(N262="snížená",J262,0)</f>
        <v>0</v>
      </c>
      <c r="BG262" s="143">
        <f>IF(N262="zákl. přenesená",J262,0)</f>
        <v>0</v>
      </c>
      <c r="BH262" s="143">
        <f>IF(N262="sníž. přenesená",J262,0)</f>
        <v>0</v>
      </c>
      <c r="BI262" s="143">
        <f>IF(N262="nulová",J262,0)</f>
        <v>0</v>
      </c>
      <c r="BJ262" s="15" t="s">
        <v>79</v>
      </c>
      <c r="BK262" s="143">
        <f>ROUND(I262*H262,2)</f>
        <v>0</v>
      </c>
      <c r="BL262" s="15" t="s">
        <v>211</v>
      </c>
      <c r="BM262" s="142" t="s">
        <v>405</v>
      </c>
    </row>
    <row r="263" spans="2:47" s="1" customFormat="1" ht="12">
      <c r="B263" s="27"/>
      <c r="D263" s="144" t="s">
        <v>213</v>
      </c>
      <c r="F263" s="145" t="s">
        <v>404</v>
      </c>
      <c r="L263" s="27"/>
      <c r="M263" s="146"/>
      <c r="T263" s="50"/>
      <c r="AT263" s="15" t="s">
        <v>213</v>
      </c>
      <c r="AU263" s="15" t="s">
        <v>81</v>
      </c>
    </row>
    <row r="264" spans="2:51" s="12" customFormat="1" ht="12">
      <c r="B264" s="147"/>
      <c r="D264" s="144" t="s">
        <v>222</v>
      </c>
      <c r="E264" s="148" t="s">
        <v>1</v>
      </c>
      <c r="F264" s="149" t="s">
        <v>157</v>
      </c>
      <c r="H264" s="150">
        <v>26.7</v>
      </c>
      <c r="L264" s="147"/>
      <c r="M264" s="151"/>
      <c r="T264" s="152"/>
      <c r="AT264" s="148" t="s">
        <v>222</v>
      </c>
      <c r="AU264" s="148" t="s">
        <v>81</v>
      </c>
      <c r="AV264" s="12" t="s">
        <v>81</v>
      </c>
      <c r="AW264" s="12" t="s">
        <v>29</v>
      </c>
      <c r="AX264" s="12" t="s">
        <v>72</v>
      </c>
      <c r="AY264" s="148" t="s">
        <v>205</v>
      </c>
    </row>
    <row r="265" spans="2:51" s="12" customFormat="1" ht="12">
      <c r="B265" s="147"/>
      <c r="D265" s="144" t="s">
        <v>222</v>
      </c>
      <c r="E265" s="148" t="s">
        <v>1</v>
      </c>
      <c r="F265" s="149" t="s">
        <v>406</v>
      </c>
      <c r="H265" s="150">
        <v>27.501</v>
      </c>
      <c r="L265" s="147"/>
      <c r="M265" s="151"/>
      <c r="T265" s="152"/>
      <c r="AT265" s="148" t="s">
        <v>222</v>
      </c>
      <c r="AU265" s="148" t="s">
        <v>81</v>
      </c>
      <c r="AV265" s="12" t="s">
        <v>81</v>
      </c>
      <c r="AW265" s="12" t="s">
        <v>29</v>
      </c>
      <c r="AX265" s="12" t="s">
        <v>79</v>
      </c>
      <c r="AY265" s="148" t="s">
        <v>205</v>
      </c>
    </row>
    <row r="266" spans="2:65" s="1" customFormat="1" ht="55.5" customHeight="1">
      <c r="B266" s="131"/>
      <c r="C266" s="132" t="s">
        <v>407</v>
      </c>
      <c r="D266" s="132" t="s">
        <v>207</v>
      </c>
      <c r="E266" s="133" t="s">
        <v>408</v>
      </c>
      <c r="F266" s="134" t="s">
        <v>409</v>
      </c>
      <c r="G266" s="135" t="s">
        <v>128</v>
      </c>
      <c r="H266" s="136">
        <v>469.7</v>
      </c>
      <c r="I266" s="137"/>
      <c r="J266" s="137">
        <f>ROUND(I266*H266,2)</f>
        <v>0</v>
      </c>
      <c r="K266" s="134" t="s">
        <v>210</v>
      </c>
      <c r="L266" s="27"/>
      <c r="M266" s="138" t="s">
        <v>1</v>
      </c>
      <c r="N266" s="139" t="s">
        <v>37</v>
      </c>
      <c r="O266" s="140">
        <v>1.374</v>
      </c>
      <c r="P266" s="140">
        <f>O266*H266</f>
        <v>645.3678</v>
      </c>
      <c r="Q266" s="140">
        <v>0.167</v>
      </c>
      <c r="R266" s="140">
        <f>Q266*H266</f>
        <v>78.43990000000001</v>
      </c>
      <c r="S266" s="140">
        <v>0</v>
      </c>
      <c r="T266" s="141">
        <f>S266*H266</f>
        <v>0</v>
      </c>
      <c r="AR266" s="142" t="s">
        <v>211</v>
      </c>
      <c r="AT266" s="142" t="s">
        <v>207</v>
      </c>
      <c r="AU266" s="142" t="s">
        <v>81</v>
      </c>
      <c r="AY266" s="15" t="s">
        <v>205</v>
      </c>
      <c r="BE266" s="143">
        <f>IF(N266="základní",J266,0)</f>
        <v>0</v>
      </c>
      <c r="BF266" s="143">
        <f>IF(N266="snížená",J266,0)</f>
        <v>0</v>
      </c>
      <c r="BG266" s="143">
        <f>IF(N266="zákl. přenesená",J266,0)</f>
        <v>0</v>
      </c>
      <c r="BH266" s="143">
        <f>IF(N266="sníž. přenesená",J266,0)</f>
        <v>0</v>
      </c>
      <c r="BI266" s="143">
        <f>IF(N266="nulová",J266,0)</f>
        <v>0</v>
      </c>
      <c r="BJ266" s="15" t="s">
        <v>79</v>
      </c>
      <c r="BK266" s="143">
        <f>ROUND(I266*H266,2)</f>
        <v>0</v>
      </c>
      <c r="BL266" s="15" t="s">
        <v>211</v>
      </c>
      <c r="BM266" s="142" t="s">
        <v>410</v>
      </c>
    </row>
    <row r="267" spans="2:47" s="1" customFormat="1" ht="38.4">
      <c r="B267" s="27"/>
      <c r="D267" s="144" t="s">
        <v>213</v>
      </c>
      <c r="F267" s="145" t="s">
        <v>411</v>
      </c>
      <c r="L267" s="27"/>
      <c r="M267" s="146"/>
      <c r="T267" s="50"/>
      <c r="AT267" s="15" t="s">
        <v>213</v>
      </c>
      <c r="AU267" s="15" t="s">
        <v>81</v>
      </c>
    </row>
    <row r="268" spans="2:51" s="12" customFormat="1" ht="12">
      <c r="B268" s="147"/>
      <c r="D268" s="144" t="s">
        <v>222</v>
      </c>
      <c r="E268" s="148" t="s">
        <v>1</v>
      </c>
      <c r="F268" s="149" t="s">
        <v>412</v>
      </c>
      <c r="H268" s="150">
        <v>469.7</v>
      </c>
      <c r="L268" s="147"/>
      <c r="M268" s="151"/>
      <c r="T268" s="152"/>
      <c r="AT268" s="148" t="s">
        <v>222</v>
      </c>
      <c r="AU268" s="148" t="s">
        <v>81</v>
      </c>
      <c r="AV268" s="12" t="s">
        <v>81</v>
      </c>
      <c r="AW268" s="12" t="s">
        <v>29</v>
      </c>
      <c r="AX268" s="12" t="s">
        <v>72</v>
      </c>
      <c r="AY268" s="148" t="s">
        <v>205</v>
      </c>
    </row>
    <row r="269" spans="2:51" s="13" customFormat="1" ht="12">
      <c r="B269" s="153"/>
      <c r="D269" s="144" t="s">
        <v>222</v>
      </c>
      <c r="E269" s="154" t="s">
        <v>145</v>
      </c>
      <c r="F269" s="155" t="s">
        <v>277</v>
      </c>
      <c r="H269" s="156">
        <v>469.7</v>
      </c>
      <c r="L269" s="153"/>
      <c r="M269" s="157"/>
      <c r="T269" s="158"/>
      <c r="AT269" s="154" t="s">
        <v>222</v>
      </c>
      <c r="AU269" s="154" t="s">
        <v>81</v>
      </c>
      <c r="AV269" s="13" t="s">
        <v>211</v>
      </c>
      <c r="AW269" s="13" t="s">
        <v>29</v>
      </c>
      <c r="AX269" s="13" t="s">
        <v>79</v>
      </c>
      <c r="AY269" s="154" t="s">
        <v>205</v>
      </c>
    </row>
    <row r="270" spans="2:65" s="1" customFormat="1" ht="16.5" customHeight="1">
      <c r="B270" s="131"/>
      <c r="C270" s="159" t="s">
        <v>413</v>
      </c>
      <c r="D270" s="159" t="s">
        <v>278</v>
      </c>
      <c r="E270" s="160" t="s">
        <v>414</v>
      </c>
      <c r="F270" s="161" t="s">
        <v>415</v>
      </c>
      <c r="G270" s="162" t="s">
        <v>128</v>
      </c>
      <c r="H270" s="163">
        <v>483.791</v>
      </c>
      <c r="I270" s="164"/>
      <c r="J270" s="164">
        <f>ROUND(I270*H270,2)</f>
        <v>0</v>
      </c>
      <c r="K270" s="161" t="s">
        <v>210</v>
      </c>
      <c r="L270" s="165"/>
      <c r="M270" s="166" t="s">
        <v>1</v>
      </c>
      <c r="N270" s="167" t="s">
        <v>37</v>
      </c>
      <c r="O270" s="140">
        <v>0</v>
      </c>
      <c r="P270" s="140">
        <f>O270*H270</f>
        <v>0</v>
      </c>
      <c r="Q270" s="140">
        <v>0.222</v>
      </c>
      <c r="R270" s="140">
        <f>Q270*H270</f>
        <v>107.401602</v>
      </c>
      <c r="S270" s="140">
        <v>0</v>
      </c>
      <c r="T270" s="141">
        <f>S270*H270</f>
        <v>0</v>
      </c>
      <c r="AR270" s="142" t="s">
        <v>238</v>
      </c>
      <c r="AT270" s="142" t="s">
        <v>278</v>
      </c>
      <c r="AU270" s="142" t="s">
        <v>81</v>
      </c>
      <c r="AY270" s="15" t="s">
        <v>205</v>
      </c>
      <c r="BE270" s="143">
        <f>IF(N270="základní",J270,0)</f>
        <v>0</v>
      </c>
      <c r="BF270" s="143">
        <f>IF(N270="snížená",J270,0)</f>
        <v>0</v>
      </c>
      <c r="BG270" s="143">
        <f>IF(N270="zákl. přenesená",J270,0)</f>
        <v>0</v>
      </c>
      <c r="BH270" s="143">
        <f>IF(N270="sníž. přenesená",J270,0)</f>
        <v>0</v>
      </c>
      <c r="BI270" s="143">
        <f>IF(N270="nulová",J270,0)</f>
        <v>0</v>
      </c>
      <c r="BJ270" s="15" t="s">
        <v>79</v>
      </c>
      <c r="BK270" s="143">
        <f>ROUND(I270*H270,2)</f>
        <v>0</v>
      </c>
      <c r="BL270" s="15" t="s">
        <v>211</v>
      </c>
      <c r="BM270" s="142" t="s">
        <v>416</v>
      </c>
    </row>
    <row r="271" spans="2:47" s="1" customFormat="1" ht="12">
      <c r="B271" s="27"/>
      <c r="D271" s="144" t="s">
        <v>213</v>
      </c>
      <c r="F271" s="145" t="s">
        <v>415</v>
      </c>
      <c r="L271" s="27"/>
      <c r="M271" s="146"/>
      <c r="T271" s="50"/>
      <c r="AT271" s="15" t="s">
        <v>213</v>
      </c>
      <c r="AU271" s="15" t="s">
        <v>81</v>
      </c>
    </row>
    <row r="272" spans="2:51" s="12" customFormat="1" ht="12">
      <c r="B272" s="147"/>
      <c r="D272" s="144" t="s">
        <v>222</v>
      </c>
      <c r="E272" s="148" t="s">
        <v>1</v>
      </c>
      <c r="F272" s="149" t="s">
        <v>145</v>
      </c>
      <c r="H272" s="150">
        <v>469.7</v>
      </c>
      <c r="L272" s="147"/>
      <c r="M272" s="151"/>
      <c r="T272" s="152"/>
      <c r="AT272" s="148" t="s">
        <v>222</v>
      </c>
      <c r="AU272" s="148" t="s">
        <v>81</v>
      </c>
      <c r="AV272" s="12" t="s">
        <v>81</v>
      </c>
      <c r="AW272" s="12" t="s">
        <v>29</v>
      </c>
      <c r="AX272" s="12" t="s">
        <v>72</v>
      </c>
      <c r="AY272" s="148" t="s">
        <v>205</v>
      </c>
    </row>
    <row r="273" spans="2:51" s="12" customFormat="1" ht="12">
      <c r="B273" s="147"/>
      <c r="D273" s="144" t="s">
        <v>222</v>
      </c>
      <c r="E273" s="148" t="s">
        <v>1</v>
      </c>
      <c r="F273" s="149" t="s">
        <v>417</v>
      </c>
      <c r="H273" s="150">
        <v>483.791</v>
      </c>
      <c r="L273" s="147"/>
      <c r="M273" s="151"/>
      <c r="T273" s="152"/>
      <c r="AT273" s="148" t="s">
        <v>222</v>
      </c>
      <c r="AU273" s="148" t="s">
        <v>81</v>
      </c>
      <c r="AV273" s="12" t="s">
        <v>81</v>
      </c>
      <c r="AW273" s="12" t="s">
        <v>29</v>
      </c>
      <c r="AX273" s="12" t="s">
        <v>79</v>
      </c>
      <c r="AY273" s="148" t="s">
        <v>205</v>
      </c>
    </row>
    <row r="274" spans="2:65" s="1" customFormat="1" ht="76.35" customHeight="1">
      <c r="B274" s="131"/>
      <c r="C274" s="132" t="s">
        <v>418</v>
      </c>
      <c r="D274" s="132" t="s">
        <v>207</v>
      </c>
      <c r="E274" s="133" t="s">
        <v>419</v>
      </c>
      <c r="F274" s="134" t="s">
        <v>420</v>
      </c>
      <c r="G274" s="135" t="s">
        <v>128</v>
      </c>
      <c r="H274" s="136">
        <v>225.04</v>
      </c>
      <c r="I274" s="137"/>
      <c r="J274" s="137">
        <f>ROUND(I274*H274,2)</f>
        <v>0</v>
      </c>
      <c r="K274" s="134" t="s">
        <v>210</v>
      </c>
      <c r="L274" s="27"/>
      <c r="M274" s="138" t="s">
        <v>1</v>
      </c>
      <c r="N274" s="139" t="s">
        <v>37</v>
      </c>
      <c r="O274" s="140">
        <v>0.62</v>
      </c>
      <c r="P274" s="140">
        <f>O274*H274</f>
        <v>139.5248</v>
      </c>
      <c r="Q274" s="140">
        <v>0.09062</v>
      </c>
      <c r="R274" s="140">
        <f>Q274*H274</f>
        <v>20.3931248</v>
      </c>
      <c r="S274" s="140">
        <v>0</v>
      </c>
      <c r="T274" s="141">
        <f>S274*H274</f>
        <v>0</v>
      </c>
      <c r="AR274" s="142" t="s">
        <v>211</v>
      </c>
      <c r="AT274" s="142" t="s">
        <v>207</v>
      </c>
      <c r="AU274" s="142" t="s">
        <v>81</v>
      </c>
      <c r="AY274" s="15" t="s">
        <v>205</v>
      </c>
      <c r="BE274" s="143">
        <f>IF(N274="základní",J274,0)</f>
        <v>0</v>
      </c>
      <c r="BF274" s="143">
        <f>IF(N274="snížená",J274,0)</f>
        <v>0</v>
      </c>
      <c r="BG274" s="143">
        <f>IF(N274="zákl. přenesená",J274,0)</f>
        <v>0</v>
      </c>
      <c r="BH274" s="143">
        <f>IF(N274="sníž. přenesená",J274,0)</f>
        <v>0</v>
      </c>
      <c r="BI274" s="143">
        <f>IF(N274="nulová",J274,0)</f>
        <v>0</v>
      </c>
      <c r="BJ274" s="15" t="s">
        <v>79</v>
      </c>
      <c r="BK274" s="143">
        <f>ROUND(I274*H274,2)</f>
        <v>0</v>
      </c>
      <c r="BL274" s="15" t="s">
        <v>211</v>
      </c>
      <c r="BM274" s="142" t="s">
        <v>421</v>
      </c>
    </row>
    <row r="275" spans="2:47" s="1" customFormat="1" ht="48">
      <c r="B275" s="27"/>
      <c r="D275" s="144" t="s">
        <v>213</v>
      </c>
      <c r="F275" s="145" t="s">
        <v>422</v>
      </c>
      <c r="L275" s="27"/>
      <c r="M275" s="146"/>
      <c r="T275" s="50"/>
      <c r="AT275" s="15" t="s">
        <v>213</v>
      </c>
      <c r="AU275" s="15" t="s">
        <v>81</v>
      </c>
    </row>
    <row r="276" spans="2:51" s="12" customFormat="1" ht="12">
      <c r="B276" s="147"/>
      <c r="D276" s="144" t="s">
        <v>222</v>
      </c>
      <c r="E276" s="148" t="s">
        <v>164</v>
      </c>
      <c r="F276" s="149" t="s">
        <v>423</v>
      </c>
      <c r="H276" s="150">
        <v>209.44</v>
      </c>
      <c r="L276" s="147"/>
      <c r="M276" s="151"/>
      <c r="T276" s="152"/>
      <c r="AT276" s="148" t="s">
        <v>222</v>
      </c>
      <c r="AU276" s="148" t="s">
        <v>81</v>
      </c>
      <c r="AV276" s="12" t="s">
        <v>81</v>
      </c>
      <c r="AW276" s="12" t="s">
        <v>29</v>
      </c>
      <c r="AX276" s="12" t="s">
        <v>72</v>
      </c>
      <c r="AY276" s="148" t="s">
        <v>205</v>
      </c>
    </row>
    <row r="277" spans="2:51" s="12" customFormat="1" ht="12">
      <c r="B277" s="147"/>
      <c r="D277" s="144" t="s">
        <v>222</v>
      </c>
      <c r="E277" s="148" t="s">
        <v>167</v>
      </c>
      <c r="F277" s="149" t="s">
        <v>424</v>
      </c>
      <c r="H277" s="150">
        <v>15.6</v>
      </c>
      <c r="L277" s="147"/>
      <c r="M277" s="151"/>
      <c r="T277" s="152"/>
      <c r="AT277" s="148" t="s">
        <v>222</v>
      </c>
      <c r="AU277" s="148" t="s">
        <v>81</v>
      </c>
      <c r="AV277" s="12" t="s">
        <v>81</v>
      </c>
      <c r="AW277" s="12" t="s">
        <v>29</v>
      </c>
      <c r="AX277" s="12" t="s">
        <v>72</v>
      </c>
      <c r="AY277" s="148" t="s">
        <v>205</v>
      </c>
    </row>
    <row r="278" spans="2:51" s="13" customFormat="1" ht="12">
      <c r="B278" s="153"/>
      <c r="D278" s="144" t="s">
        <v>222</v>
      </c>
      <c r="E278" s="154" t="s">
        <v>153</v>
      </c>
      <c r="F278" s="155" t="s">
        <v>277</v>
      </c>
      <c r="H278" s="156">
        <v>225.04</v>
      </c>
      <c r="L278" s="153"/>
      <c r="M278" s="157"/>
      <c r="T278" s="158"/>
      <c r="AT278" s="154" t="s">
        <v>222</v>
      </c>
      <c r="AU278" s="154" t="s">
        <v>81</v>
      </c>
      <c r="AV278" s="13" t="s">
        <v>211</v>
      </c>
      <c r="AW278" s="13" t="s">
        <v>29</v>
      </c>
      <c r="AX278" s="13" t="s">
        <v>79</v>
      </c>
      <c r="AY278" s="154" t="s">
        <v>205</v>
      </c>
    </row>
    <row r="279" spans="2:65" s="1" customFormat="1" ht="21.75" customHeight="1">
      <c r="B279" s="131"/>
      <c r="C279" s="159" t="s">
        <v>425</v>
      </c>
      <c r="D279" s="159" t="s">
        <v>278</v>
      </c>
      <c r="E279" s="160" t="s">
        <v>426</v>
      </c>
      <c r="F279" s="161" t="s">
        <v>427</v>
      </c>
      <c r="G279" s="162" t="s">
        <v>128</v>
      </c>
      <c r="H279" s="163">
        <v>215.723</v>
      </c>
      <c r="I279" s="164"/>
      <c r="J279" s="164">
        <f>ROUND(I279*H279,2)</f>
        <v>0</v>
      </c>
      <c r="K279" s="161" t="s">
        <v>210</v>
      </c>
      <c r="L279" s="165"/>
      <c r="M279" s="166" t="s">
        <v>1</v>
      </c>
      <c r="N279" s="167" t="s">
        <v>37</v>
      </c>
      <c r="O279" s="140">
        <v>0</v>
      </c>
      <c r="P279" s="140">
        <f>O279*H279</f>
        <v>0</v>
      </c>
      <c r="Q279" s="140">
        <v>0.176</v>
      </c>
      <c r="R279" s="140">
        <f>Q279*H279</f>
        <v>37.967248</v>
      </c>
      <c r="S279" s="140">
        <v>0</v>
      </c>
      <c r="T279" s="141">
        <f>S279*H279</f>
        <v>0</v>
      </c>
      <c r="AR279" s="142" t="s">
        <v>238</v>
      </c>
      <c r="AT279" s="142" t="s">
        <v>278</v>
      </c>
      <c r="AU279" s="142" t="s">
        <v>81</v>
      </c>
      <c r="AY279" s="15" t="s">
        <v>205</v>
      </c>
      <c r="BE279" s="143">
        <f>IF(N279="základní",J279,0)</f>
        <v>0</v>
      </c>
      <c r="BF279" s="143">
        <f>IF(N279="snížená",J279,0)</f>
        <v>0</v>
      </c>
      <c r="BG279" s="143">
        <f>IF(N279="zákl. přenesená",J279,0)</f>
        <v>0</v>
      </c>
      <c r="BH279" s="143">
        <f>IF(N279="sníž. přenesená",J279,0)</f>
        <v>0</v>
      </c>
      <c r="BI279" s="143">
        <f>IF(N279="nulová",J279,0)</f>
        <v>0</v>
      </c>
      <c r="BJ279" s="15" t="s">
        <v>79</v>
      </c>
      <c r="BK279" s="143">
        <f>ROUND(I279*H279,2)</f>
        <v>0</v>
      </c>
      <c r="BL279" s="15" t="s">
        <v>211</v>
      </c>
      <c r="BM279" s="142" t="s">
        <v>428</v>
      </c>
    </row>
    <row r="280" spans="2:47" s="1" customFormat="1" ht="12">
      <c r="B280" s="27"/>
      <c r="D280" s="144" t="s">
        <v>213</v>
      </c>
      <c r="F280" s="145" t="s">
        <v>427</v>
      </c>
      <c r="L280" s="27"/>
      <c r="M280" s="146"/>
      <c r="T280" s="50"/>
      <c r="AT280" s="15" t="s">
        <v>213</v>
      </c>
      <c r="AU280" s="15" t="s">
        <v>81</v>
      </c>
    </row>
    <row r="281" spans="2:51" s="12" customFormat="1" ht="12">
      <c r="B281" s="147"/>
      <c r="D281" s="144" t="s">
        <v>222</v>
      </c>
      <c r="E281" s="148" t="s">
        <v>1</v>
      </c>
      <c r="F281" s="149" t="s">
        <v>164</v>
      </c>
      <c r="H281" s="150">
        <v>209.44</v>
      </c>
      <c r="L281" s="147"/>
      <c r="M281" s="151"/>
      <c r="T281" s="152"/>
      <c r="AT281" s="148" t="s">
        <v>222</v>
      </c>
      <c r="AU281" s="148" t="s">
        <v>81</v>
      </c>
      <c r="AV281" s="12" t="s">
        <v>81</v>
      </c>
      <c r="AW281" s="12" t="s">
        <v>29</v>
      </c>
      <c r="AX281" s="12" t="s">
        <v>72</v>
      </c>
      <c r="AY281" s="148" t="s">
        <v>205</v>
      </c>
    </row>
    <row r="282" spans="2:51" s="12" customFormat="1" ht="12">
      <c r="B282" s="147"/>
      <c r="D282" s="144" t="s">
        <v>222</v>
      </c>
      <c r="E282" s="148" t="s">
        <v>1</v>
      </c>
      <c r="F282" s="149" t="s">
        <v>429</v>
      </c>
      <c r="H282" s="150">
        <v>215.723</v>
      </c>
      <c r="L282" s="147"/>
      <c r="M282" s="151"/>
      <c r="T282" s="152"/>
      <c r="AT282" s="148" t="s">
        <v>222</v>
      </c>
      <c r="AU282" s="148" t="s">
        <v>81</v>
      </c>
      <c r="AV282" s="12" t="s">
        <v>81</v>
      </c>
      <c r="AW282" s="12" t="s">
        <v>29</v>
      </c>
      <c r="AX282" s="12" t="s">
        <v>79</v>
      </c>
      <c r="AY282" s="148" t="s">
        <v>205</v>
      </c>
    </row>
    <row r="283" spans="2:65" s="1" customFormat="1" ht="24.15" customHeight="1">
      <c r="B283" s="131"/>
      <c r="C283" s="159" t="s">
        <v>430</v>
      </c>
      <c r="D283" s="159" t="s">
        <v>278</v>
      </c>
      <c r="E283" s="160" t="s">
        <v>431</v>
      </c>
      <c r="F283" s="161" t="s">
        <v>432</v>
      </c>
      <c r="G283" s="162" t="s">
        <v>128</v>
      </c>
      <c r="H283" s="163">
        <v>16.068</v>
      </c>
      <c r="I283" s="164"/>
      <c r="J283" s="164">
        <f>ROUND(I283*H283,2)</f>
        <v>0</v>
      </c>
      <c r="K283" s="161" t="s">
        <v>210</v>
      </c>
      <c r="L283" s="165"/>
      <c r="M283" s="166" t="s">
        <v>1</v>
      </c>
      <c r="N283" s="167" t="s">
        <v>37</v>
      </c>
      <c r="O283" s="140">
        <v>0</v>
      </c>
      <c r="P283" s="140">
        <f>O283*H283</f>
        <v>0</v>
      </c>
      <c r="Q283" s="140">
        <v>0.175</v>
      </c>
      <c r="R283" s="140">
        <f>Q283*H283</f>
        <v>2.8119</v>
      </c>
      <c r="S283" s="140">
        <v>0</v>
      </c>
      <c r="T283" s="141">
        <f>S283*H283</f>
        <v>0</v>
      </c>
      <c r="AR283" s="142" t="s">
        <v>238</v>
      </c>
      <c r="AT283" s="142" t="s">
        <v>278</v>
      </c>
      <c r="AU283" s="142" t="s">
        <v>81</v>
      </c>
      <c r="AY283" s="15" t="s">
        <v>205</v>
      </c>
      <c r="BE283" s="143">
        <f>IF(N283="základní",J283,0)</f>
        <v>0</v>
      </c>
      <c r="BF283" s="143">
        <f>IF(N283="snížená",J283,0)</f>
        <v>0</v>
      </c>
      <c r="BG283" s="143">
        <f>IF(N283="zákl. přenesená",J283,0)</f>
        <v>0</v>
      </c>
      <c r="BH283" s="143">
        <f>IF(N283="sníž. přenesená",J283,0)</f>
        <v>0</v>
      </c>
      <c r="BI283" s="143">
        <f>IF(N283="nulová",J283,0)</f>
        <v>0</v>
      </c>
      <c r="BJ283" s="15" t="s">
        <v>79</v>
      </c>
      <c r="BK283" s="143">
        <f>ROUND(I283*H283,2)</f>
        <v>0</v>
      </c>
      <c r="BL283" s="15" t="s">
        <v>211</v>
      </c>
      <c r="BM283" s="142" t="s">
        <v>433</v>
      </c>
    </row>
    <row r="284" spans="2:47" s="1" customFormat="1" ht="19.2">
      <c r="B284" s="27"/>
      <c r="D284" s="144" t="s">
        <v>213</v>
      </c>
      <c r="F284" s="145" t="s">
        <v>432</v>
      </c>
      <c r="L284" s="27"/>
      <c r="M284" s="146"/>
      <c r="T284" s="50"/>
      <c r="AT284" s="15" t="s">
        <v>213</v>
      </c>
      <c r="AU284" s="15" t="s">
        <v>81</v>
      </c>
    </row>
    <row r="285" spans="2:51" s="12" customFormat="1" ht="12">
      <c r="B285" s="147"/>
      <c r="D285" s="144" t="s">
        <v>222</v>
      </c>
      <c r="E285" s="148" t="s">
        <v>1</v>
      </c>
      <c r="F285" s="149" t="s">
        <v>167</v>
      </c>
      <c r="H285" s="150">
        <v>15.6</v>
      </c>
      <c r="L285" s="147"/>
      <c r="M285" s="151"/>
      <c r="T285" s="152"/>
      <c r="AT285" s="148" t="s">
        <v>222</v>
      </c>
      <c r="AU285" s="148" t="s">
        <v>81</v>
      </c>
      <c r="AV285" s="12" t="s">
        <v>81</v>
      </c>
      <c r="AW285" s="12" t="s">
        <v>29</v>
      </c>
      <c r="AX285" s="12" t="s">
        <v>72</v>
      </c>
      <c r="AY285" s="148" t="s">
        <v>205</v>
      </c>
    </row>
    <row r="286" spans="2:51" s="12" customFormat="1" ht="12">
      <c r="B286" s="147"/>
      <c r="D286" s="144" t="s">
        <v>222</v>
      </c>
      <c r="E286" s="148" t="s">
        <v>1</v>
      </c>
      <c r="F286" s="149" t="s">
        <v>434</v>
      </c>
      <c r="H286" s="150">
        <v>16.068</v>
      </c>
      <c r="L286" s="147"/>
      <c r="M286" s="151"/>
      <c r="T286" s="152"/>
      <c r="AT286" s="148" t="s">
        <v>222</v>
      </c>
      <c r="AU286" s="148" t="s">
        <v>81</v>
      </c>
      <c r="AV286" s="12" t="s">
        <v>81</v>
      </c>
      <c r="AW286" s="12" t="s">
        <v>29</v>
      </c>
      <c r="AX286" s="12" t="s">
        <v>79</v>
      </c>
      <c r="AY286" s="148" t="s">
        <v>205</v>
      </c>
    </row>
    <row r="287" spans="2:65" s="1" customFormat="1" ht="76.35" customHeight="1">
      <c r="B287" s="131"/>
      <c r="C287" s="132" t="s">
        <v>435</v>
      </c>
      <c r="D287" s="132" t="s">
        <v>207</v>
      </c>
      <c r="E287" s="133" t="s">
        <v>436</v>
      </c>
      <c r="F287" s="134" t="s">
        <v>437</v>
      </c>
      <c r="G287" s="135" t="s">
        <v>128</v>
      </c>
      <c r="H287" s="136">
        <v>34.5</v>
      </c>
      <c r="I287" s="137"/>
      <c r="J287" s="137">
        <f>ROUND(I287*H287,2)</f>
        <v>0</v>
      </c>
      <c r="K287" s="134" t="s">
        <v>210</v>
      </c>
      <c r="L287" s="27"/>
      <c r="M287" s="138" t="s">
        <v>1</v>
      </c>
      <c r="N287" s="139" t="s">
        <v>37</v>
      </c>
      <c r="O287" s="140">
        <v>0.06</v>
      </c>
      <c r="P287" s="140">
        <f>O287*H287</f>
        <v>2.07</v>
      </c>
      <c r="Q287" s="140">
        <v>0</v>
      </c>
      <c r="R287" s="140">
        <f>Q287*H287</f>
        <v>0</v>
      </c>
      <c r="S287" s="140">
        <v>0</v>
      </c>
      <c r="T287" s="141">
        <f>S287*H287</f>
        <v>0</v>
      </c>
      <c r="AR287" s="142" t="s">
        <v>211</v>
      </c>
      <c r="AT287" s="142" t="s">
        <v>207</v>
      </c>
      <c r="AU287" s="142" t="s">
        <v>81</v>
      </c>
      <c r="AY287" s="15" t="s">
        <v>205</v>
      </c>
      <c r="BE287" s="143">
        <f>IF(N287="základní",J287,0)</f>
        <v>0</v>
      </c>
      <c r="BF287" s="143">
        <f>IF(N287="snížená",J287,0)</f>
        <v>0</v>
      </c>
      <c r="BG287" s="143">
        <f>IF(N287="zákl. přenesená",J287,0)</f>
        <v>0</v>
      </c>
      <c r="BH287" s="143">
        <f>IF(N287="sníž. přenesená",J287,0)</f>
        <v>0</v>
      </c>
      <c r="BI287" s="143">
        <f>IF(N287="nulová",J287,0)</f>
        <v>0</v>
      </c>
      <c r="BJ287" s="15" t="s">
        <v>79</v>
      </c>
      <c r="BK287" s="143">
        <f>ROUND(I287*H287,2)</f>
        <v>0</v>
      </c>
      <c r="BL287" s="15" t="s">
        <v>211</v>
      </c>
      <c r="BM287" s="142" t="s">
        <v>438</v>
      </c>
    </row>
    <row r="288" spans="2:47" s="1" customFormat="1" ht="57.6">
      <c r="B288" s="27"/>
      <c r="D288" s="144" t="s">
        <v>213</v>
      </c>
      <c r="F288" s="145" t="s">
        <v>439</v>
      </c>
      <c r="L288" s="27"/>
      <c r="M288" s="146"/>
      <c r="T288" s="50"/>
      <c r="AT288" s="15" t="s">
        <v>213</v>
      </c>
      <c r="AU288" s="15" t="s">
        <v>81</v>
      </c>
    </row>
    <row r="289" spans="2:51" s="12" customFormat="1" ht="12">
      <c r="B289" s="147"/>
      <c r="D289" s="144" t="s">
        <v>222</v>
      </c>
      <c r="E289" s="148" t="s">
        <v>1</v>
      </c>
      <c r="F289" s="149" t="s">
        <v>440</v>
      </c>
      <c r="H289" s="150">
        <v>34.5</v>
      </c>
      <c r="L289" s="147"/>
      <c r="M289" s="151"/>
      <c r="T289" s="152"/>
      <c r="AT289" s="148" t="s">
        <v>222</v>
      </c>
      <c r="AU289" s="148" t="s">
        <v>81</v>
      </c>
      <c r="AV289" s="12" t="s">
        <v>81</v>
      </c>
      <c r="AW289" s="12" t="s">
        <v>29</v>
      </c>
      <c r="AX289" s="12" t="s">
        <v>79</v>
      </c>
      <c r="AY289" s="148" t="s">
        <v>205</v>
      </c>
    </row>
    <row r="290" spans="2:63" s="11" customFormat="1" ht="22.8" customHeight="1">
      <c r="B290" s="120"/>
      <c r="D290" s="121" t="s">
        <v>71</v>
      </c>
      <c r="E290" s="129" t="s">
        <v>238</v>
      </c>
      <c r="F290" s="129" t="s">
        <v>441</v>
      </c>
      <c r="J290" s="130">
        <f>BK290</f>
        <v>0</v>
      </c>
      <c r="L290" s="120"/>
      <c r="M290" s="124"/>
      <c r="P290" s="125">
        <f>SUM(P291:P307)</f>
        <v>33.3667</v>
      </c>
      <c r="R290" s="125">
        <f>SUM(R291:R307)</f>
        <v>2.68800784</v>
      </c>
      <c r="T290" s="126">
        <f>SUM(T291:T307)</f>
        <v>0</v>
      </c>
      <c r="AR290" s="121" t="s">
        <v>79</v>
      </c>
      <c r="AT290" s="127" t="s">
        <v>71</v>
      </c>
      <c r="AU290" s="127" t="s">
        <v>79</v>
      </c>
      <c r="AY290" s="121" t="s">
        <v>205</v>
      </c>
      <c r="BK290" s="128">
        <f>SUM(BK291:BK307)</f>
        <v>0</v>
      </c>
    </row>
    <row r="291" spans="2:65" s="1" customFormat="1" ht="33" customHeight="1">
      <c r="B291" s="131"/>
      <c r="C291" s="132" t="s">
        <v>442</v>
      </c>
      <c r="D291" s="132" t="s">
        <v>207</v>
      </c>
      <c r="E291" s="133" t="s">
        <v>443</v>
      </c>
      <c r="F291" s="134" t="s">
        <v>444</v>
      </c>
      <c r="G291" s="135" t="s">
        <v>136</v>
      </c>
      <c r="H291" s="136">
        <v>213.3</v>
      </c>
      <c r="I291" s="137"/>
      <c r="J291" s="137">
        <f>ROUND(I291*H291,2)</f>
        <v>0</v>
      </c>
      <c r="K291" s="134" t="s">
        <v>1</v>
      </c>
      <c r="L291" s="27"/>
      <c r="M291" s="138" t="s">
        <v>1</v>
      </c>
      <c r="N291" s="139" t="s">
        <v>37</v>
      </c>
      <c r="O291" s="140">
        <v>0.039</v>
      </c>
      <c r="P291" s="140">
        <f>O291*H291</f>
        <v>8.3187</v>
      </c>
      <c r="Q291" s="140">
        <v>0</v>
      </c>
      <c r="R291" s="140">
        <f>Q291*H291</f>
        <v>0</v>
      </c>
      <c r="S291" s="140">
        <v>0</v>
      </c>
      <c r="T291" s="141">
        <f>S291*H291</f>
        <v>0</v>
      </c>
      <c r="AR291" s="142" t="s">
        <v>211</v>
      </c>
      <c r="AT291" s="142" t="s">
        <v>207</v>
      </c>
      <c r="AU291" s="142" t="s">
        <v>81</v>
      </c>
      <c r="AY291" s="15" t="s">
        <v>205</v>
      </c>
      <c r="BE291" s="143">
        <f>IF(N291="základní",J291,0)</f>
        <v>0</v>
      </c>
      <c r="BF291" s="143">
        <f>IF(N291="snížená",J291,0)</f>
        <v>0</v>
      </c>
      <c r="BG291" s="143">
        <f>IF(N291="zákl. přenesená",J291,0)</f>
        <v>0</v>
      </c>
      <c r="BH291" s="143">
        <f>IF(N291="sníž. přenesená",J291,0)</f>
        <v>0</v>
      </c>
      <c r="BI291" s="143">
        <f>IF(N291="nulová",J291,0)</f>
        <v>0</v>
      </c>
      <c r="BJ291" s="15" t="s">
        <v>79</v>
      </c>
      <c r="BK291" s="143">
        <f>ROUND(I291*H291,2)</f>
        <v>0</v>
      </c>
      <c r="BL291" s="15" t="s">
        <v>211</v>
      </c>
      <c r="BM291" s="142" t="s">
        <v>445</v>
      </c>
    </row>
    <row r="292" spans="2:47" s="1" customFormat="1" ht="19.2">
      <c r="B292" s="27"/>
      <c r="D292" s="144" t="s">
        <v>213</v>
      </c>
      <c r="F292" s="145" t="s">
        <v>444</v>
      </c>
      <c r="L292" s="27"/>
      <c r="M292" s="146"/>
      <c r="T292" s="50"/>
      <c r="AT292" s="15" t="s">
        <v>213</v>
      </c>
      <c r="AU292" s="15" t="s">
        <v>81</v>
      </c>
    </row>
    <row r="293" spans="2:51" s="12" customFormat="1" ht="12">
      <c r="B293" s="147"/>
      <c r="D293" s="144" t="s">
        <v>222</v>
      </c>
      <c r="E293" s="148" t="s">
        <v>134</v>
      </c>
      <c r="F293" s="149" t="s">
        <v>446</v>
      </c>
      <c r="H293" s="150">
        <v>213.3</v>
      </c>
      <c r="L293" s="147"/>
      <c r="M293" s="151"/>
      <c r="T293" s="152"/>
      <c r="AT293" s="148" t="s">
        <v>222</v>
      </c>
      <c r="AU293" s="148" t="s">
        <v>81</v>
      </c>
      <c r="AV293" s="12" t="s">
        <v>81</v>
      </c>
      <c r="AW293" s="12" t="s">
        <v>29</v>
      </c>
      <c r="AX293" s="12" t="s">
        <v>79</v>
      </c>
      <c r="AY293" s="148" t="s">
        <v>205</v>
      </c>
    </row>
    <row r="294" spans="2:65" s="1" customFormat="1" ht="37.8" customHeight="1">
      <c r="B294" s="131"/>
      <c r="C294" s="159" t="s">
        <v>447</v>
      </c>
      <c r="D294" s="159" t="s">
        <v>278</v>
      </c>
      <c r="E294" s="160" t="s">
        <v>448</v>
      </c>
      <c r="F294" s="161" t="s">
        <v>449</v>
      </c>
      <c r="G294" s="162" t="s">
        <v>136</v>
      </c>
      <c r="H294" s="163">
        <v>215.433</v>
      </c>
      <c r="I294" s="164"/>
      <c r="J294" s="164">
        <f>ROUND(I294*H294,2)</f>
        <v>0</v>
      </c>
      <c r="K294" s="161" t="s">
        <v>210</v>
      </c>
      <c r="L294" s="165"/>
      <c r="M294" s="166" t="s">
        <v>1</v>
      </c>
      <c r="N294" s="167" t="s">
        <v>37</v>
      </c>
      <c r="O294" s="140">
        <v>0</v>
      </c>
      <c r="P294" s="140">
        <f>O294*H294</f>
        <v>0</v>
      </c>
      <c r="Q294" s="140">
        <v>0.00048</v>
      </c>
      <c r="R294" s="140">
        <f>Q294*H294</f>
        <v>0.10340784</v>
      </c>
      <c r="S294" s="140">
        <v>0</v>
      </c>
      <c r="T294" s="141">
        <f>S294*H294</f>
        <v>0</v>
      </c>
      <c r="AR294" s="142" t="s">
        <v>238</v>
      </c>
      <c r="AT294" s="142" t="s">
        <v>278</v>
      </c>
      <c r="AU294" s="142" t="s">
        <v>81</v>
      </c>
      <c r="AY294" s="15" t="s">
        <v>205</v>
      </c>
      <c r="BE294" s="143">
        <f>IF(N294="základní",J294,0)</f>
        <v>0</v>
      </c>
      <c r="BF294" s="143">
        <f>IF(N294="snížená",J294,0)</f>
        <v>0</v>
      </c>
      <c r="BG294" s="143">
        <f>IF(N294="zákl. přenesená",J294,0)</f>
        <v>0</v>
      </c>
      <c r="BH294" s="143">
        <f>IF(N294="sníž. přenesená",J294,0)</f>
        <v>0</v>
      </c>
      <c r="BI294" s="143">
        <f>IF(N294="nulová",J294,0)</f>
        <v>0</v>
      </c>
      <c r="BJ294" s="15" t="s">
        <v>79</v>
      </c>
      <c r="BK294" s="143">
        <f>ROUND(I294*H294,2)</f>
        <v>0</v>
      </c>
      <c r="BL294" s="15" t="s">
        <v>211</v>
      </c>
      <c r="BM294" s="142" t="s">
        <v>450</v>
      </c>
    </row>
    <row r="295" spans="2:47" s="1" customFormat="1" ht="19.2">
      <c r="B295" s="27"/>
      <c r="D295" s="144" t="s">
        <v>213</v>
      </c>
      <c r="F295" s="145" t="s">
        <v>449</v>
      </c>
      <c r="L295" s="27"/>
      <c r="M295" s="146"/>
      <c r="T295" s="50"/>
      <c r="AT295" s="15" t="s">
        <v>213</v>
      </c>
      <c r="AU295" s="15" t="s">
        <v>81</v>
      </c>
    </row>
    <row r="296" spans="2:51" s="12" customFormat="1" ht="12">
      <c r="B296" s="147"/>
      <c r="D296" s="144" t="s">
        <v>222</v>
      </c>
      <c r="E296" s="148" t="s">
        <v>1</v>
      </c>
      <c r="F296" s="149" t="s">
        <v>134</v>
      </c>
      <c r="H296" s="150">
        <v>213.3</v>
      </c>
      <c r="L296" s="147"/>
      <c r="M296" s="151"/>
      <c r="T296" s="152"/>
      <c r="AT296" s="148" t="s">
        <v>222</v>
      </c>
      <c r="AU296" s="148" t="s">
        <v>81</v>
      </c>
      <c r="AV296" s="12" t="s">
        <v>81</v>
      </c>
      <c r="AW296" s="12" t="s">
        <v>29</v>
      </c>
      <c r="AX296" s="12" t="s">
        <v>72</v>
      </c>
      <c r="AY296" s="148" t="s">
        <v>205</v>
      </c>
    </row>
    <row r="297" spans="2:51" s="12" customFormat="1" ht="12">
      <c r="B297" s="147"/>
      <c r="D297" s="144" t="s">
        <v>222</v>
      </c>
      <c r="E297" s="148" t="s">
        <v>1</v>
      </c>
      <c r="F297" s="149" t="s">
        <v>451</v>
      </c>
      <c r="H297" s="150">
        <v>215.433</v>
      </c>
      <c r="L297" s="147"/>
      <c r="M297" s="151"/>
      <c r="T297" s="152"/>
      <c r="AT297" s="148" t="s">
        <v>222</v>
      </c>
      <c r="AU297" s="148" t="s">
        <v>81</v>
      </c>
      <c r="AV297" s="12" t="s">
        <v>81</v>
      </c>
      <c r="AW297" s="12" t="s">
        <v>29</v>
      </c>
      <c r="AX297" s="12" t="s">
        <v>79</v>
      </c>
      <c r="AY297" s="148" t="s">
        <v>205</v>
      </c>
    </row>
    <row r="298" spans="2:65" s="1" customFormat="1" ht="24.15" customHeight="1">
      <c r="B298" s="131"/>
      <c r="C298" s="132" t="s">
        <v>452</v>
      </c>
      <c r="D298" s="132" t="s">
        <v>207</v>
      </c>
      <c r="E298" s="133" t="s">
        <v>453</v>
      </c>
      <c r="F298" s="134" t="s">
        <v>454</v>
      </c>
      <c r="G298" s="135" t="s">
        <v>353</v>
      </c>
      <c r="H298" s="136">
        <v>4</v>
      </c>
      <c r="I298" s="137"/>
      <c r="J298" s="137">
        <f>ROUND(I298*H298,2)</f>
        <v>0</v>
      </c>
      <c r="K298" s="134" t="s">
        <v>1</v>
      </c>
      <c r="L298" s="27"/>
      <c r="M298" s="138" t="s">
        <v>1</v>
      </c>
      <c r="N298" s="139" t="s">
        <v>37</v>
      </c>
      <c r="O298" s="140">
        <v>4.198</v>
      </c>
      <c r="P298" s="140">
        <f>O298*H298</f>
        <v>16.792</v>
      </c>
      <c r="Q298" s="140">
        <v>0.3409</v>
      </c>
      <c r="R298" s="140">
        <f>Q298*H298</f>
        <v>1.3636</v>
      </c>
      <c r="S298" s="140">
        <v>0</v>
      </c>
      <c r="T298" s="141">
        <f>S298*H298</f>
        <v>0</v>
      </c>
      <c r="AR298" s="142" t="s">
        <v>211</v>
      </c>
      <c r="AT298" s="142" t="s">
        <v>207</v>
      </c>
      <c r="AU298" s="142" t="s">
        <v>81</v>
      </c>
      <c r="AY298" s="15" t="s">
        <v>205</v>
      </c>
      <c r="BE298" s="143">
        <f>IF(N298="základní",J298,0)</f>
        <v>0</v>
      </c>
      <c r="BF298" s="143">
        <f>IF(N298="snížená",J298,0)</f>
        <v>0</v>
      </c>
      <c r="BG298" s="143">
        <f>IF(N298="zákl. přenesená",J298,0)</f>
        <v>0</v>
      </c>
      <c r="BH298" s="143">
        <f>IF(N298="sníž. přenesená",J298,0)</f>
        <v>0</v>
      </c>
      <c r="BI298" s="143">
        <f>IF(N298="nulová",J298,0)</f>
        <v>0</v>
      </c>
      <c r="BJ298" s="15" t="s">
        <v>79</v>
      </c>
      <c r="BK298" s="143">
        <f>ROUND(I298*H298,2)</f>
        <v>0</v>
      </c>
      <c r="BL298" s="15" t="s">
        <v>211</v>
      </c>
      <c r="BM298" s="142" t="s">
        <v>455</v>
      </c>
    </row>
    <row r="299" spans="2:47" s="1" customFormat="1" ht="19.2">
      <c r="B299" s="27"/>
      <c r="D299" s="144" t="s">
        <v>213</v>
      </c>
      <c r="F299" s="145" t="s">
        <v>456</v>
      </c>
      <c r="L299" s="27"/>
      <c r="M299" s="146"/>
      <c r="T299" s="50"/>
      <c r="AT299" s="15" t="s">
        <v>213</v>
      </c>
      <c r="AU299" s="15" t="s">
        <v>81</v>
      </c>
    </row>
    <row r="300" spans="2:65" s="1" customFormat="1" ht="16.5" customHeight="1">
      <c r="B300" s="131"/>
      <c r="C300" s="159" t="s">
        <v>457</v>
      </c>
      <c r="D300" s="159" t="s">
        <v>278</v>
      </c>
      <c r="E300" s="160" t="s">
        <v>458</v>
      </c>
      <c r="F300" s="161" t="s">
        <v>459</v>
      </c>
      <c r="G300" s="162" t="s">
        <v>353</v>
      </c>
      <c r="H300" s="163">
        <v>4</v>
      </c>
      <c r="I300" s="164"/>
      <c r="J300" s="164">
        <f>ROUND(I300*H300,2)</f>
        <v>0</v>
      </c>
      <c r="K300" s="161" t="s">
        <v>210</v>
      </c>
      <c r="L300" s="165"/>
      <c r="M300" s="166" t="s">
        <v>1</v>
      </c>
      <c r="N300" s="167" t="s">
        <v>37</v>
      </c>
      <c r="O300" s="140">
        <v>0</v>
      </c>
      <c r="P300" s="140">
        <f>O300*H300</f>
        <v>0</v>
      </c>
      <c r="Q300" s="140">
        <v>0.01941</v>
      </c>
      <c r="R300" s="140">
        <f>Q300*H300</f>
        <v>0.07764</v>
      </c>
      <c r="S300" s="140">
        <v>0</v>
      </c>
      <c r="T300" s="141">
        <f>S300*H300</f>
        <v>0</v>
      </c>
      <c r="AR300" s="142" t="s">
        <v>238</v>
      </c>
      <c r="AT300" s="142" t="s">
        <v>278</v>
      </c>
      <c r="AU300" s="142" t="s">
        <v>81</v>
      </c>
      <c r="AY300" s="15" t="s">
        <v>205</v>
      </c>
      <c r="BE300" s="143">
        <f>IF(N300="základní",J300,0)</f>
        <v>0</v>
      </c>
      <c r="BF300" s="143">
        <f>IF(N300="snížená",J300,0)</f>
        <v>0</v>
      </c>
      <c r="BG300" s="143">
        <f>IF(N300="zákl. přenesená",J300,0)</f>
        <v>0</v>
      </c>
      <c r="BH300" s="143">
        <f>IF(N300="sníž. přenesená",J300,0)</f>
        <v>0</v>
      </c>
      <c r="BI300" s="143">
        <f>IF(N300="nulová",J300,0)</f>
        <v>0</v>
      </c>
      <c r="BJ300" s="15" t="s">
        <v>79</v>
      </c>
      <c r="BK300" s="143">
        <f>ROUND(I300*H300,2)</f>
        <v>0</v>
      </c>
      <c r="BL300" s="15" t="s">
        <v>211</v>
      </c>
      <c r="BM300" s="142" t="s">
        <v>460</v>
      </c>
    </row>
    <row r="301" spans="2:47" s="1" customFormat="1" ht="12">
      <c r="B301" s="27"/>
      <c r="D301" s="144" t="s">
        <v>213</v>
      </c>
      <c r="F301" s="145" t="s">
        <v>459</v>
      </c>
      <c r="L301" s="27"/>
      <c r="M301" s="146"/>
      <c r="T301" s="50"/>
      <c r="AT301" s="15" t="s">
        <v>213</v>
      </c>
      <c r="AU301" s="15" t="s">
        <v>81</v>
      </c>
    </row>
    <row r="302" spans="2:65" s="1" customFormat="1" ht="24.15" customHeight="1">
      <c r="B302" s="131"/>
      <c r="C302" s="132" t="s">
        <v>461</v>
      </c>
      <c r="D302" s="132" t="s">
        <v>207</v>
      </c>
      <c r="E302" s="133" t="s">
        <v>462</v>
      </c>
      <c r="F302" s="134" t="s">
        <v>463</v>
      </c>
      <c r="G302" s="135" t="s">
        <v>353</v>
      </c>
      <c r="H302" s="136">
        <v>4</v>
      </c>
      <c r="I302" s="137"/>
      <c r="J302" s="137">
        <f>ROUND(I302*H302,2)</f>
        <v>0</v>
      </c>
      <c r="K302" s="134" t="s">
        <v>210</v>
      </c>
      <c r="L302" s="27"/>
      <c r="M302" s="138" t="s">
        <v>1</v>
      </c>
      <c r="N302" s="139" t="s">
        <v>37</v>
      </c>
      <c r="O302" s="140">
        <v>2.064</v>
      </c>
      <c r="P302" s="140">
        <f>O302*H302</f>
        <v>8.256</v>
      </c>
      <c r="Q302" s="140">
        <v>0.21734</v>
      </c>
      <c r="R302" s="140">
        <f>Q302*H302</f>
        <v>0.86936</v>
      </c>
      <c r="S302" s="140">
        <v>0</v>
      </c>
      <c r="T302" s="141">
        <f>S302*H302</f>
        <v>0</v>
      </c>
      <c r="AR302" s="142" t="s">
        <v>211</v>
      </c>
      <c r="AT302" s="142" t="s">
        <v>207</v>
      </c>
      <c r="AU302" s="142" t="s">
        <v>81</v>
      </c>
      <c r="AY302" s="15" t="s">
        <v>205</v>
      </c>
      <c r="BE302" s="143">
        <f>IF(N302="základní",J302,0)</f>
        <v>0</v>
      </c>
      <c r="BF302" s="143">
        <f>IF(N302="snížená",J302,0)</f>
        <v>0</v>
      </c>
      <c r="BG302" s="143">
        <f>IF(N302="zákl. přenesená",J302,0)</f>
        <v>0</v>
      </c>
      <c r="BH302" s="143">
        <f>IF(N302="sníž. přenesená",J302,0)</f>
        <v>0</v>
      </c>
      <c r="BI302" s="143">
        <f>IF(N302="nulová",J302,0)</f>
        <v>0</v>
      </c>
      <c r="BJ302" s="15" t="s">
        <v>79</v>
      </c>
      <c r="BK302" s="143">
        <f>ROUND(I302*H302,2)</f>
        <v>0</v>
      </c>
      <c r="BL302" s="15" t="s">
        <v>211</v>
      </c>
      <c r="BM302" s="142" t="s">
        <v>464</v>
      </c>
    </row>
    <row r="303" spans="2:47" s="1" customFormat="1" ht="19.2">
      <c r="B303" s="27"/>
      <c r="D303" s="144" t="s">
        <v>213</v>
      </c>
      <c r="F303" s="145" t="s">
        <v>463</v>
      </c>
      <c r="L303" s="27"/>
      <c r="M303" s="146"/>
      <c r="T303" s="50"/>
      <c r="AT303" s="15" t="s">
        <v>213</v>
      </c>
      <c r="AU303" s="15" t="s">
        <v>81</v>
      </c>
    </row>
    <row r="304" spans="2:65" s="1" customFormat="1" ht="16.5" customHeight="1">
      <c r="B304" s="131"/>
      <c r="C304" s="159" t="s">
        <v>465</v>
      </c>
      <c r="D304" s="159" t="s">
        <v>278</v>
      </c>
      <c r="E304" s="160" t="s">
        <v>466</v>
      </c>
      <c r="F304" s="161" t="s">
        <v>467</v>
      </c>
      <c r="G304" s="162" t="s">
        <v>353</v>
      </c>
      <c r="H304" s="163">
        <v>4</v>
      </c>
      <c r="I304" s="164"/>
      <c r="J304" s="164">
        <f>ROUND(I304*H304,2)</f>
        <v>0</v>
      </c>
      <c r="K304" s="161" t="s">
        <v>210</v>
      </c>
      <c r="L304" s="165"/>
      <c r="M304" s="166" t="s">
        <v>1</v>
      </c>
      <c r="N304" s="167" t="s">
        <v>37</v>
      </c>
      <c r="O304" s="140">
        <v>0</v>
      </c>
      <c r="P304" s="140">
        <f>O304*H304</f>
        <v>0</v>
      </c>
      <c r="Q304" s="140">
        <v>0.06</v>
      </c>
      <c r="R304" s="140">
        <f>Q304*H304</f>
        <v>0.24</v>
      </c>
      <c r="S304" s="140">
        <v>0</v>
      </c>
      <c r="T304" s="141">
        <f>S304*H304</f>
        <v>0</v>
      </c>
      <c r="AR304" s="142" t="s">
        <v>238</v>
      </c>
      <c r="AT304" s="142" t="s">
        <v>278</v>
      </c>
      <c r="AU304" s="142" t="s">
        <v>81</v>
      </c>
      <c r="AY304" s="15" t="s">
        <v>205</v>
      </c>
      <c r="BE304" s="143">
        <f>IF(N304="základní",J304,0)</f>
        <v>0</v>
      </c>
      <c r="BF304" s="143">
        <f>IF(N304="snížená",J304,0)</f>
        <v>0</v>
      </c>
      <c r="BG304" s="143">
        <f>IF(N304="zákl. přenesená",J304,0)</f>
        <v>0</v>
      </c>
      <c r="BH304" s="143">
        <f>IF(N304="sníž. přenesená",J304,0)</f>
        <v>0</v>
      </c>
      <c r="BI304" s="143">
        <f>IF(N304="nulová",J304,0)</f>
        <v>0</v>
      </c>
      <c r="BJ304" s="15" t="s">
        <v>79</v>
      </c>
      <c r="BK304" s="143">
        <f>ROUND(I304*H304,2)</f>
        <v>0</v>
      </c>
      <c r="BL304" s="15" t="s">
        <v>211</v>
      </c>
      <c r="BM304" s="142" t="s">
        <v>468</v>
      </c>
    </row>
    <row r="305" spans="2:47" s="1" customFormat="1" ht="12">
      <c r="B305" s="27"/>
      <c r="D305" s="144" t="s">
        <v>213</v>
      </c>
      <c r="F305" s="145" t="s">
        <v>467</v>
      </c>
      <c r="L305" s="27"/>
      <c r="M305" s="146"/>
      <c r="T305" s="50"/>
      <c r="AT305" s="15" t="s">
        <v>213</v>
      </c>
      <c r="AU305" s="15" t="s">
        <v>81</v>
      </c>
    </row>
    <row r="306" spans="2:65" s="1" customFormat="1" ht="21.75" customHeight="1">
      <c r="B306" s="131"/>
      <c r="C306" s="159" t="s">
        <v>469</v>
      </c>
      <c r="D306" s="159" t="s">
        <v>278</v>
      </c>
      <c r="E306" s="160" t="s">
        <v>470</v>
      </c>
      <c r="F306" s="161" t="s">
        <v>471</v>
      </c>
      <c r="G306" s="162" t="s">
        <v>353</v>
      </c>
      <c r="H306" s="163">
        <v>4</v>
      </c>
      <c r="I306" s="164"/>
      <c r="J306" s="164">
        <f>ROUND(I306*H306,2)</f>
        <v>0</v>
      </c>
      <c r="K306" s="161" t="s">
        <v>210</v>
      </c>
      <c r="L306" s="165"/>
      <c r="M306" s="166" t="s">
        <v>1</v>
      </c>
      <c r="N306" s="167" t="s">
        <v>37</v>
      </c>
      <c r="O306" s="140">
        <v>0</v>
      </c>
      <c r="P306" s="140">
        <f>O306*H306</f>
        <v>0</v>
      </c>
      <c r="Q306" s="140">
        <v>0.0085</v>
      </c>
      <c r="R306" s="140">
        <f>Q306*H306</f>
        <v>0.034</v>
      </c>
      <c r="S306" s="140">
        <v>0</v>
      </c>
      <c r="T306" s="141">
        <f>S306*H306</f>
        <v>0</v>
      </c>
      <c r="AR306" s="142" t="s">
        <v>238</v>
      </c>
      <c r="AT306" s="142" t="s">
        <v>278</v>
      </c>
      <c r="AU306" s="142" t="s">
        <v>81</v>
      </c>
      <c r="AY306" s="15" t="s">
        <v>205</v>
      </c>
      <c r="BE306" s="143">
        <f>IF(N306="základní",J306,0)</f>
        <v>0</v>
      </c>
      <c r="BF306" s="143">
        <f>IF(N306="snížená",J306,0)</f>
        <v>0</v>
      </c>
      <c r="BG306" s="143">
        <f>IF(N306="zákl. přenesená",J306,0)</f>
        <v>0</v>
      </c>
      <c r="BH306" s="143">
        <f>IF(N306="sníž. přenesená",J306,0)</f>
        <v>0</v>
      </c>
      <c r="BI306" s="143">
        <f>IF(N306="nulová",J306,0)</f>
        <v>0</v>
      </c>
      <c r="BJ306" s="15" t="s">
        <v>79</v>
      </c>
      <c r="BK306" s="143">
        <f>ROUND(I306*H306,2)</f>
        <v>0</v>
      </c>
      <c r="BL306" s="15" t="s">
        <v>211</v>
      </c>
      <c r="BM306" s="142" t="s">
        <v>472</v>
      </c>
    </row>
    <row r="307" spans="2:47" s="1" customFormat="1" ht="12">
      <c r="B307" s="27"/>
      <c r="D307" s="144" t="s">
        <v>213</v>
      </c>
      <c r="F307" s="145" t="s">
        <v>471</v>
      </c>
      <c r="L307" s="27"/>
      <c r="M307" s="146"/>
      <c r="T307" s="50"/>
      <c r="AT307" s="15" t="s">
        <v>213</v>
      </c>
      <c r="AU307" s="15" t="s">
        <v>81</v>
      </c>
    </row>
    <row r="308" spans="2:63" s="11" customFormat="1" ht="22.8" customHeight="1">
      <c r="B308" s="120"/>
      <c r="D308" s="121" t="s">
        <v>71</v>
      </c>
      <c r="E308" s="129" t="s">
        <v>243</v>
      </c>
      <c r="F308" s="129" t="s">
        <v>473</v>
      </c>
      <c r="J308" s="130">
        <f>BK308</f>
        <v>0</v>
      </c>
      <c r="L308" s="120"/>
      <c r="M308" s="124"/>
      <c r="P308" s="125">
        <f>SUM(P309:P376)</f>
        <v>387.3224</v>
      </c>
      <c r="R308" s="125">
        <f>SUM(R309:R376)</f>
        <v>164.56712499999995</v>
      </c>
      <c r="T308" s="126">
        <f>SUM(T309:T376)</f>
        <v>0.5740000000000001</v>
      </c>
      <c r="AR308" s="121" t="s">
        <v>79</v>
      </c>
      <c r="AT308" s="127" t="s">
        <v>71</v>
      </c>
      <c r="AU308" s="127" t="s">
        <v>79</v>
      </c>
      <c r="AY308" s="121" t="s">
        <v>205</v>
      </c>
      <c r="BK308" s="128">
        <f>SUM(BK309:BK376)</f>
        <v>0</v>
      </c>
    </row>
    <row r="309" spans="2:65" s="1" customFormat="1" ht="24.15" customHeight="1">
      <c r="B309" s="131"/>
      <c r="C309" s="132" t="s">
        <v>474</v>
      </c>
      <c r="D309" s="132" t="s">
        <v>207</v>
      </c>
      <c r="E309" s="133" t="s">
        <v>475</v>
      </c>
      <c r="F309" s="134" t="s">
        <v>476</v>
      </c>
      <c r="G309" s="135" t="s">
        <v>136</v>
      </c>
      <c r="H309" s="136">
        <v>29.6</v>
      </c>
      <c r="I309" s="137"/>
      <c r="J309" s="137">
        <f>ROUND(I309*H309,2)</f>
        <v>0</v>
      </c>
      <c r="K309" s="134" t="s">
        <v>1</v>
      </c>
      <c r="L309" s="27"/>
      <c r="M309" s="138" t="s">
        <v>1</v>
      </c>
      <c r="N309" s="139" t="s">
        <v>37</v>
      </c>
      <c r="O309" s="140">
        <v>0.366</v>
      </c>
      <c r="P309" s="140">
        <f>O309*H309</f>
        <v>10.8336</v>
      </c>
      <c r="Q309" s="140">
        <v>0.00074</v>
      </c>
      <c r="R309" s="140">
        <f>Q309*H309</f>
        <v>0.021904</v>
      </c>
      <c r="S309" s="140">
        <v>0</v>
      </c>
      <c r="T309" s="141">
        <f>S309*H309</f>
        <v>0</v>
      </c>
      <c r="AR309" s="142" t="s">
        <v>211</v>
      </c>
      <c r="AT309" s="142" t="s">
        <v>207</v>
      </c>
      <c r="AU309" s="142" t="s">
        <v>81</v>
      </c>
      <c r="AY309" s="15" t="s">
        <v>205</v>
      </c>
      <c r="BE309" s="143">
        <f>IF(N309="základní",J309,0)</f>
        <v>0</v>
      </c>
      <c r="BF309" s="143">
        <f>IF(N309="snížená",J309,0)</f>
        <v>0</v>
      </c>
      <c r="BG309" s="143">
        <f>IF(N309="zákl. přenesená",J309,0)</f>
        <v>0</v>
      </c>
      <c r="BH309" s="143">
        <f>IF(N309="sníž. přenesená",J309,0)</f>
        <v>0</v>
      </c>
      <c r="BI309" s="143">
        <f>IF(N309="nulová",J309,0)</f>
        <v>0</v>
      </c>
      <c r="BJ309" s="15" t="s">
        <v>79</v>
      </c>
      <c r="BK309" s="143">
        <f>ROUND(I309*H309,2)</f>
        <v>0</v>
      </c>
      <c r="BL309" s="15" t="s">
        <v>211</v>
      </c>
      <c r="BM309" s="142" t="s">
        <v>477</v>
      </c>
    </row>
    <row r="310" spans="2:47" s="1" customFormat="1" ht="19.2">
      <c r="B310" s="27"/>
      <c r="D310" s="144" t="s">
        <v>213</v>
      </c>
      <c r="F310" s="145" t="s">
        <v>476</v>
      </c>
      <c r="L310" s="27"/>
      <c r="M310" s="146"/>
      <c r="T310" s="50"/>
      <c r="AT310" s="15" t="s">
        <v>213</v>
      </c>
      <c r="AU310" s="15" t="s">
        <v>81</v>
      </c>
    </row>
    <row r="311" spans="2:51" s="12" customFormat="1" ht="12">
      <c r="B311" s="147"/>
      <c r="D311" s="144" t="s">
        <v>222</v>
      </c>
      <c r="E311" s="148" t="s">
        <v>1</v>
      </c>
      <c r="F311" s="149" t="s">
        <v>478</v>
      </c>
      <c r="H311" s="150">
        <v>29.6</v>
      </c>
      <c r="L311" s="147"/>
      <c r="M311" s="151"/>
      <c r="T311" s="152"/>
      <c r="AT311" s="148" t="s">
        <v>222</v>
      </c>
      <c r="AU311" s="148" t="s">
        <v>81</v>
      </c>
      <c r="AV311" s="12" t="s">
        <v>81</v>
      </c>
      <c r="AW311" s="12" t="s">
        <v>29</v>
      </c>
      <c r="AX311" s="12" t="s">
        <v>79</v>
      </c>
      <c r="AY311" s="148" t="s">
        <v>205</v>
      </c>
    </row>
    <row r="312" spans="2:65" s="1" customFormat="1" ht="24.15" customHeight="1">
      <c r="B312" s="131"/>
      <c r="C312" s="132" t="s">
        <v>479</v>
      </c>
      <c r="D312" s="132" t="s">
        <v>207</v>
      </c>
      <c r="E312" s="133" t="s">
        <v>480</v>
      </c>
      <c r="F312" s="134" t="s">
        <v>481</v>
      </c>
      <c r="G312" s="135" t="s">
        <v>353</v>
      </c>
      <c r="H312" s="136">
        <v>2</v>
      </c>
      <c r="I312" s="137"/>
      <c r="J312" s="137">
        <f>ROUND(I312*H312,2)</f>
        <v>0</v>
      </c>
      <c r="K312" s="134" t="s">
        <v>210</v>
      </c>
      <c r="L312" s="27"/>
      <c r="M312" s="138" t="s">
        <v>1</v>
      </c>
      <c r="N312" s="139" t="s">
        <v>37</v>
      </c>
      <c r="O312" s="140">
        <v>0.2</v>
      </c>
      <c r="P312" s="140">
        <f>O312*H312</f>
        <v>0.4</v>
      </c>
      <c r="Q312" s="140">
        <v>0.0007</v>
      </c>
      <c r="R312" s="140">
        <f>Q312*H312</f>
        <v>0.0014</v>
      </c>
      <c r="S312" s="140">
        <v>0</v>
      </c>
      <c r="T312" s="141">
        <f>S312*H312</f>
        <v>0</v>
      </c>
      <c r="AR312" s="142" t="s">
        <v>211</v>
      </c>
      <c r="AT312" s="142" t="s">
        <v>207</v>
      </c>
      <c r="AU312" s="142" t="s">
        <v>81</v>
      </c>
      <c r="AY312" s="15" t="s">
        <v>205</v>
      </c>
      <c r="BE312" s="143">
        <f>IF(N312="základní",J312,0)</f>
        <v>0</v>
      </c>
      <c r="BF312" s="143">
        <f>IF(N312="snížená",J312,0)</f>
        <v>0</v>
      </c>
      <c r="BG312" s="143">
        <f>IF(N312="zákl. přenesená",J312,0)</f>
        <v>0</v>
      </c>
      <c r="BH312" s="143">
        <f>IF(N312="sníž. přenesená",J312,0)</f>
        <v>0</v>
      </c>
      <c r="BI312" s="143">
        <f>IF(N312="nulová",J312,0)</f>
        <v>0</v>
      </c>
      <c r="BJ312" s="15" t="s">
        <v>79</v>
      </c>
      <c r="BK312" s="143">
        <f>ROUND(I312*H312,2)</f>
        <v>0</v>
      </c>
      <c r="BL312" s="15" t="s">
        <v>211</v>
      </c>
      <c r="BM312" s="142" t="s">
        <v>482</v>
      </c>
    </row>
    <row r="313" spans="2:47" s="1" customFormat="1" ht="19.2">
      <c r="B313" s="27"/>
      <c r="D313" s="144" t="s">
        <v>213</v>
      </c>
      <c r="F313" s="145" t="s">
        <v>483</v>
      </c>
      <c r="L313" s="27"/>
      <c r="M313" s="146"/>
      <c r="T313" s="50"/>
      <c r="AT313" s="15" t="s">
        <v>213</v>
      </c>
      <c r="AU313" s="15" t="s">
        <v>81</v>
      </c>
    </row>
    <row r="314" spans="2:65" s="1" customFormat="1" ht="24.15" customHeight="1">
      <c r="B314" s="131"/>
      <c r="C314" s="159" t="s">
        <v>484</v>
      </c>
      <c r="D314" s="159" t="s">
        <v>278</v>
      </c>
      <c r="E314" s="160" t="s">
        <v>485</v>
      </c>
      <c r="F314" s="161" t="s">
        <v>486</v>
      </c>
      <c r="G314" s="162" t="s">
        <v>353</v>
      </c>
      <c r="H314" s="163">
        <v>1</v>
      </c>
      <c r="I314" s="164"/>
      <c r="J314" s="164">
        <f>ROUND(I314*H314,2)</f>
        <v>0</v>
      </c>
      <c r="K314" s="161" t="s">
        <v>210</v>
      </c>
      <c r="L314" s="165"/>
      <c r="M314" s="166" t="s">
        <v>1</v>
      </c>
      <c r="N314" s="167" t="s">
        <v>37</v>
      </c>
      <c r="O314" s="140">
        <v>0</v>
      </c>
      <c r="P314" s="140">
        <f>O314*H314</f>
        <v>0</v>
      </c>
      <c r="Q314" s="140">
        <v>0.0013</v>
      </c>
      <c r="R314" s="140">
        <f>Q314*H314</f>
        <v>0.0013</v>
      </c>
      <c r="S314" s="140">
        <v>0</v>
      </c>
      <c r="T314" s="141">
        <f>S314*H314</f>
        <v>0</v>
      </c>
      <c r="AR314" s="142" t="s">
        <v>238</v>
      </c>
      <c r="AT314" s="142" t="s">
        <v>278</v>
      </c>
      <c r="AU314" s="142" t="s">
        <v>81</v>
      </c>
      <c r="AY314" s="15" t="s">
        <v>205</v>
      </c>
      <c r="BE314" s="143">
        <f>IF(N314="základní",J314,0)</f>
        <v>0</v>
      </c>
      <c r="BF314" s="143">
        <f>IF(N314="snížená",J314,0)</f>
        <v>0</v>
      </c>
      <c r="BG314" s="143">
        <f>IF(N314="zákl. přenesená",J314,0)</f>
        <v>0</v>
      </c>
      <c r="BH314" s="143">
        <f>IF(N314="sníž. přenesená",J314,0)</f>
        <v>0</v>
      </c>
      <c r="BI314" s="143">
        <f>IF(N314="nulová",J314,0)</f>
        <v>0</v>
      </c>
      <c r="BJ314" s="15" t="s">
        <v>79</v>
      </c>
      <c r="BK314" s="143">
        <f>ROUND(I314*H314,2)</f>
        <v>0</v>
      </c>
      <c r="BL314" s="15" t="s">
        <v>211</v>
      </c>
      <c r="BM314" s="142" t="s">
        <v>487</v>
      </c>
    </row>
    <row r="315" spans="2:47" s="1" customFormat="1" ht="12">
      <c r="B315" s="27"/>
      <c r="D315" s="144" t="s">
        <v>213</v>
      </c>
      <c r="F315" s="145" t="s">
        <v>486</v>
      </c>
      <c r="L315" s="27"/>
      <c r="M315" s="146"/>
      <c r="T315" s="50"/>
      <c r="AT315" s="15" t="s">
        <v>213</v>
      </c>
      <c r="AU315" s="15" t="s">
        <v>81</v>
      </c>
    </row>
    <row r="316" spans="2:65" s="1" customFormat="1" ht="21.75" customHeight="1">
      <c r="B316" s="131"/>
      <c r="C316" s="159" t="s">
        <v>488</v>
      </c>
      <c r="D316" s="159" t="s">
        <v>278</v>
      </c>
      <c r="E316" s="160" t="s">
        <v>489</v>
      </c>
      <c r="F316" s="161" t="s">
        <v>490</v>
      </c>
      <c r="G316" s="162" t="s">
        <v>353</v>
      </c>
      <c r="H316" s="163">
        <v>1</v>
      </c>
      <c r="I316" s="164"/>
      <c r="J316" s="164">
        <f>ROUND(I316*H316,2)</f>
        <v>0</v>
      </c>
      <c r="K316" s="161" t="s">
        <v>210</v>
      </c>
      <c r="L316" s="165"/>
      <c r="M316" s="166" t="s">
        <v>1</v>
      </c>
      <c r="N316" s="167" t="s">
        <v>37</v>
      </c>
      <c r="O316" s="140">
        <v>0</v>
      </c>
      <c r="P316" s="140">
        <f>O316*H316</f>
        <v>0</v>
      </c>
      <c r="Q316" s="140">
        <v>0.0005</v>
      </c>
      <c r="R316" s="140">
        <f>Q316*H316</f>
        <v>0.0005</v>
      </c>
      <c r="S316" s="140">
        <v>0</v>
      </c>
      <c r="T316" s="141">
        <f>S316*H316</f>
        <v>0</v>
      </c>
      <c r="AR316" s="142" t="s">
        <v>238</v>
      </c>
      <c r="AT316" s="142" t="s">
        <v>278</v>
      </c>
      <c r="AU316" s="142" t="s">
        <v>81</v>
      </c>
      <c r="AY316" s="15" t="s">
        <v>205</v>
      </c>
      <c r="BE316" s="143">
        <f>IF(N316="základní",J316,0)</f>
        <v>0</v>
      </c>
      <c r="BF316" s="143">
        <f>IF(N316="snížená",J316,0)</f>
        <v>0</v>
      </c>
      <c r="BG316" s="143">
        <f>IF(N316="zákl. přenesená",J316,0)</f>
        <v>0</v>
      </c>
      <c r="BH316" s="143">
        <f>IF(N316="sníž. přenesená",J316,0)</f>
        <v>0</v>
      </c>
      <c r="BI316" s="143">
        <f>IF(N316="nulová",J316,0)</f>
        <v>0</v>
      </c>
      <c r="BJ316" s="15" t="s">
        <v>79</v>
      </c>
      <c r="BK316" s="143">
        <f>ROUND(I316*H316,2)</f>
        <v>0</v>
      </c>
      <c r="BL316" s="15" t="s">
        <v>211</v>
      </c>
      <c r="BM316" s="142" t="s">
        <v>491</v>
      </c>
    </row>
    <row r="317" spans="2:47" s="1" customFormat="1" ht="12">
      <c r="B317" s="27"/>
      <c r="D317" s="144" t="s">
        <v>213</v>
      </c>
      <c r="F317" s="145" t="s">
        <v>490</v>
      </c>
      <c r="L317" s="27"/>
      <c r="M317" s="146"/>
      <c r="T317" s="50"/>
      <c r="AT317" s="15" t="s">
        <v>213</v>
      </c>
      <c r="AU317" s="15" t="s">
        <v>81</v>
      </c>
    </row>
    <row r="318" spans="2:65" s="1" customFormat="1" ht="24.15" customHeight="1">
      <c r="B318" s="131"/>
      <c r="C318" s="132" t="s">
        <v>492</v>
      </c>
      <c r="D318" s="132" t="s">
        <v>207</v>
      </c>
      <c r="E318" s="133" t="s">
        <v>493</v>
      </c>
      <c r="F318" s="134" t="s">
        <v>494</v>
      </c>
      <c r="G318" s="135" t="s">
        <v>353</v>
      </c>
      <c r="H318" s="136">
        <v>9</v>
      </c>
      <c r="I318" s="137"/>
      <c r="J318" s="137">
        <f>ROUND(I318*H318,2)</f>
        <v>0</v>
      </c>
      <c r="K318" s="134" t="s">
        <v>210</v>
      </c>
      <c r="L318" s="27"/>
      <c r="M318" s="138" t="s">
        <v>1</v>
      </c>
      <c r="N318" s="139" t="s">
        <v>37</v>
      </c>
      <c r="O318" s="140">
        <v>0.416</v>
      </c>
      <c r="P318" s="140">
        <f>O318*H318</f>
        <v>3.7439999999999998</v>
      </c>
      <c r="Q318" s="140">
        <v>0.10941</v>
      </c>
      <c r="R318" s="140">
        <f>Q318*H318</f>
        <v>0.98469</v>
      </c>
      <c r="S318" s="140">
        <v>0</v>
      </c>
      <c r="T318" s="141">
        <f>S318*H318</f>
        <v>0</v>
      </c>
      <c r="AR318" s="142" t="s">
        <v>211</v>
      </c>
      <c r="AT318" s="142" t="s">
        <v>207</v>
      </c>
      <c r="AU318" s="142" t="s">
        <v>81</v>
      </c>
      <c r="AY318" s="15" t="s">
        <v>205</v>
      </c>
      <c r="BE318" s="143">
        <f>IF(N318="základní",J318,0)</f>
        <v>0</v>
      </c>
      <c r="BF318" s="143">
        <f>IF(N318="snížená",J318,0)</f>
        <v>0</v>
      </c>
      <c r="BG318" s="143">
        <f>IF(N318="zákl. přenesená",J318,0)</f>
        <v>0</v>
      </c>
      <c r="BH318" s="143">
        <f>IF(N318="sníž. přenesená",J318,0)</f>
        <v>0</v>
      </c>
      <c r="BI318" s="143">
        <f>IF(N318="nulová",J318,0)</f>
        <v>0</v>
      </c>
      <c r="BJ318" s="15" t="s">
        <v>79</v>
      </c>
      <c r="BK318" s="143">
        <f>ROUND(I318*H318,2)</f>
        <v>0</v>
      </c>
      <c r="BL318" s="15" t="s">
        <v>211</v>
      </c>
      <c r="BM318" s="142" t="s">
        <v>495</v>
      </c>
    </row>
    <row r="319" spans="2:47" s="1" customFormat="1" ht="19.2">
      <c r="B319" s="27"/>
      <c r="D319" s="144" t="s">
        <v>213</v>
      </c>
      <c r="F319" s="145" t="s">
        <v>496</v>
      </c>
      <c r="L319" s="27"/>
      <c r="M319" s="146"/>
      <c r="T319" s="50"/>
      <c r="AT319" s="15" t="s">
        <v>213</v>
      </c>
      <c r="AU319" s="15" t="s">
        <v>81</v>
      </c>
    </row>
    <row r="320" spans="2:51" s="12" customFormat="1" ht="12">
      <c r="B320" s="147"/>
      <c r="D320" s="144" t="s">
        <v>222</v>
      </c>
      <c r="E320" s="148" t="s">
        <v>1</v>
      </c>
      <c r="F320" s="149" t="s">
        <v>81</v>
      </c>
      <c r="H320" s="150">
        <v>2</v>
      </c>
      <c r="L320" s="147"/>
      <c r="M320" s="151"/>
      <c r="T320" s="152"/>
      <c r="AT320" s="148" t="s">
        <v>222</v>
      </c>
      <c r="AU320" s="148" t="s">
        <v>81</v>
      </c>
      <c r="AV320" s="12" t="s">
        <v>81</v>
      </c>
      <c r="AW320" s="12" t="s">
        <v>29</v>
      </c>
      <c r="AX320" s="12" t="s">
        <v>72</v>
      </c>
      <c r="AY320" s="148" t="s">
        <v>205</v>
      </c>
    </row>
    <row r="321" spans="2:51" s="12" customFormat="1" ht="12">
      <c r="B321" s="147"/>
      <c r="D321" s="144" t="s">
        <v>222</v>
      </c>
      <c r="E321" s="148" t="s">
        <v>1</v>
      </c>
      <c r="F321" s="149" t="s">
        <v>497</v>
      </c>
      <c r="H321" s="150">
        <v>7</v>
      </c>
      <c r="L321" s="147"/>
      <c r="M321" s="151"/>
      <c r="T321" s="152"/>
      <c r="AT321" s="148" t="s">
        <v>222</v>
      </c>
      <c r="AU321" s="148" t="s">
        <v>81</v>
      </c>
      <c r="AV321" s="12" t="s">
        <v>81</v>
      </c>
      <c r="AW321" s="12" t="s">
        <v>29</v>
      </c>
      <c r="AX321" s="12" t="s">
        <v>72</v>
      </c>
      <c r="AY321" s="148" t="s">
        <v>205</v>
      </c>
    </row>
    <row r="322" spans="2:51" s="13" customFormat="1" ht="12">
      <c r="B322" s="153"/>
      <c r="D322" s="144" t="s">
        <v>222</v>
      </c>
      <c r="E322" s="154" t="s">
        <v>1</v>
      </c>
      <c r="F322" s="155" t="s">
        <v>277</v>
      </c>
      <c r="H322" s="156">
        <v>9</v>
      </c>
      <c r="L322" s="153"/>
      <c r="M322" s="157"/>
      <c r="T322" s="158"/>
      <c r="AT322" s="154" t="s">
        <v>222</v>
      </c>
      <c r="AU322" s="154" t="s">
        <v>81</v>
      </c>
      <c r="AV322" s="13" t="s">
        <v>211</v>
      </c>
      <c r="AW322" s="13" t="s">
        <v>29</v>
      </c>
      <c r="AX322" s="13" t="s">
        <v>79</v>
      </c>
      <c r="AY322" s="154" t="s">
        <v>205</v>
      </c>
    </row>
    <row r="323" spans="2:65" s="1" customFormat="1" ht="21.75" customHeight="1">
      <c r="B323" s="131"/>
      <c r="C323" s="159" t="s">
        <v>498</v>
      </c>
      <c r="D323" s="159" t="s">
        <v>278</v>
      </c>
      <c r="E323" s="160" t="s">
        <v>499</v>
      </c>
      <c r="F323" s="161" t="s">
        <v>500</v>
      </c>
      <c r="G323" s="162" t="s">
        <v>353</v>
      </c>
      <c r="H323" s="163">
        <v>2</v>
      </c>
      <c r="I323" s="164"/>
      <c r="J323" s="164">
        <f>ROUND(I323*H323,2)</f>
        <v>0</v>
      </c>
      <c r="K323" s="161" t="s">
        <v>210</v>
      </c>
      <c r="L323" s="165"/>
      <c r="M323" s="166" t="s">
        <v>1</v>
      </c>
      <c r="N323" s="167" t="s">
        <v>37</v>
      </c>
      <c r="O323" s="140">
        <v>0</v>
      </c>
      <c r="P323" s="140">
        <f>O323*H323</f>
        <v>0</v>
      </c>
      <c r="Q323" s="140">
        <v>0.0065</v>
      </c>
      <c r="R323" s="140">
        <f>Q323*H323</f>
        <v>0.013</v>
      </c>
      <c r="S323" s="140">
        <v>0</v>
      </c>
      <c r="T323" s="141">
        <f>S323*H323</f>
        <v>0</v>
      </c>
      <c r="AR323" s="142" t="s">
        <v>238</v>
      </c>
      <c r="AT323" s="142" t="s">
        <v>278</v>
      </c>
      <c r="AU323" s="142" t="s">
        <v>81</v>
      </c>
      <c r="AY323" s="15" t="s">
        <v>205</v>
      </c>
      <c r="BE323" s="143">
        <f>IF(N323="základní",J323,0)</f>
        <v>0</v>
      </c>
      <c r="BF323" s="143">
        <f>IF(N323="snížená",J323,0)</f>
        <v>0</v>
      </c>
      <c r="BG323" s="143">
        <f>IF(N323="zákl. přenesená",J323,0)</f>
        <v>0</v>
      </c>
      <c r="BH323" s="143">
        <f>IF(N323="sníž. přenesená",J323,0)</f>
        <v>0</v>
      </c>
      <c r="BI323" s="143">
        <f>IF(N323="nulová",J323,0)</f>
        <v>0</v>
      </c>
      <c r="BJ323" s="15" t="s">
        <v>79</v>
      </c>
      <c r="BK323" s="143">
        <f>ROUND(I323*H323,2)</f>
        <v>0</v>
      </c>
      <c r="BL323" s="15" t="s">
        <v>211</v>
      </c>
      <c r="BM323" s="142" t="s">
        <v>501</v>
      </c>
    </row>
    <row r="324" spans="2:47" s="1" customFormat="1" ht="12">
      <c r="B324" s="27"/>
      <c r="D324" s="144" t="s">
        <v>213</v>
      </c>
      <c r="F324" s="145" t="s">
        <v>500</v>
      </c>
      <c r="L324" s="27"/>
      <c r="M324" s="146"/>
      <c r="T324" s="50"/>
      <c r="AT324" s="15" t="s">
        <v>213</v>
      </c>
      <c r="AU324" s="15" t="s">
        <v>81</v>
      </c>
    </row>
    <row r="325" spans="2:65" s="1" customFormat="1" ht="16.5" customHeight="1">
      <c r="B325" s="131"/>
      <c r="C325" s="159" t="s">
        <v>502</v>
      </c>
      <c r="D325" s="159" t="s">
        <v>278</v>
      </c>
      <c r="E325" s="160" t="s">
        <v>503</v>
      </c>
      <c r="F325" s="161" t="s">
        <v>504</v>
      </c>
      <c r="G325" s="162" t="s">
        <v>353</v>
      </c>
      <c r="H325" s="163">
        <v>2</v>
      </c>
      <c r="I325" s="164"/>
      <c r="J325" s="164">
        <f>ROUND(I325*H325,2)</f>
        <v>0</v>
      </c>
      <c r="K325" s="161" t="s">
        <v>210</v>
      </c>
      <c r="L325" s="165"/>
      <c r="M325" s="166" t="s">
        <v>1</v>
      </c>
      <c r="N325" s="167" t="s">
        <v>37</v>
      </c>
      <c r="O325" s="140">
        <v>0</v>
      </c>
      <c r="P325" s="140">
        <f>O325*H325</f>
        <v>0</v>
      </c>
      <c r="Q325" s="140">
        <v>0.00015</v>
      </c>
      <c r="R325" s="140">
        <f>Q325*H325</f>
        <v>0.0003</v>
      </c>
      <c r="S325" s="140">
        <v>0</v>
      </c>
      <c r="T325" s="141">
        <f>S325*H325</f>
        <v>0</v>
      </c>
      <c r="AR325" s="142" t="s">
        <v>238</v>
      </c>
      <c r="AT325" s="142" t="s">
        <v>278</v>
      </c>
      <c r="AU325" s="142" t="s">
        <v>81</v>
      </c>
      <c r="AY325" s="15" t="s">
        <v>205</v>
      </c>
      <c r="BE325" s="143">
        <f>IF(N325="základní",J325,0)</f>
        <v>0</v>
      </c>
      <c r="BF325" s="143">
        <f>IF(N325="snížená",J325,0)</f>
        <v>0</v>
      </c>
      <c r="BG325" s="143">
        <f>IF(N325="zákl. přenesená",J325,0)</f>
        <v>0</v>
      </c>
      <c r="BH325" s="143">
        <f>IF(N325="sníž. přenesená",J325,0)</f>
        <v>0</v>
      </c>
      <c r="BI325" s="143">
        <f>IF(N325="nulová",J325,0)</f>
        <v>0</v>
      </c>
      <c r="BJ325" s="15" t="s">
        <v>79</v>
      </c>
      <c r="BK325" s="143">
        <f>ROUND(I325*H325,2)</f>
        <v>0</v>
      </c>
      <c r="BL325" s="15" t="s">
        <v>211</v>
      </c>
      <c r="BM325" s="142" t="s">
        <v>505</v>
      </c>
    </row>
    <row r="326" spans="2:47" s="1" customFormat="1" ht="12">
      <c r="B326" s="27"/>
      <c r="D326" s="144" t="s">
        <v>213</v>
      </c>
      <c r="F326" s="145" t="s">
        <v>504</v>
      </c>
      <c r="L326" s="27"/>
      <c r="M326" s="146"/>
      <c r="T326" s="50"/>
      <c r="AT326" s="15" t="s">
        <v>213</v>
      </c>
      <c r="AU326" s="15" t="s">
        <v>81</v>
      </c>
    </row>
    <row r="327" spans="2:65" s="1" customFormat="1" ht="16.5" customHeight="1">
      <c r="B327" s="131"/>
      <c r="C327" s="159" t="s">
        <v>506</v>
      </c>
      <c r="D327" s="159" t="s">
        <v>278</v>
      </c>
      <c r="E327" s="160" t="s">
        <v>507</v>
      </c>
      <c r="F327" s="161" t="s">
        <v>508</v>
      </c>
      <c r="G327" s="162" t="s">
        <v>353</v>
      </c>
      <c r="H327" s="163">
        <v>4</v>
      </c>
      <c r="I327" s="164"/>
      <c r="J327" s="164">
        <f>ROUND(I327*H327,2)</f>
        <v>0</v>
      </c>
      <c r="K327" s="161" t="s">
        <v>210</v>
      </c>
      <c r="L327" s="165"/>
      <c r="M327" s="166" t="s">
        <v>1</v>
      </c>
      <c r="N327" s="167" t="s">
        <v>37</v>
      </c>
      <c r="O327" s="140">
        <v>0</v>
      </c>
      <c r="P327" s="140">
        <f>O327*H327</f>
        <v>0</v>
      </c>
      <c r="Q327" s="140">
        <v>0.0004</v>
      </c>
      <c r="R327" s="140">
        <f>Q327*H327</f>
        <v>0.0016</v>
      </c>
      <c r="S327" s="140">
        <v>0</v>
      </c>
      <c r="T327" s="141">
        <f>S327*H327</f>
        <v>0</v>
      </c>
      <c r="AR327" s="142" t="s">
        <v>238</v>
      </c>
      <c r="AT327" s="142" t="s">
        <v>278</v>
      </c>
      <c r="AU327" s="142" t="s">
        <v>81</v>
      </c>
      <c r="AY327" s="15" t="s">
        <v>205</v>
      </c>
      <c r="BE327" s="143">
        <f>IF(N327="základní",J327,0)</f>
        <v>0</v>
      </c>
      <c r="BF327" s="143">
        <f>IF(N327="snížená",J327,0)</f>
        <v>0</v>
      </c>
      <c r="BG327" s="143">
        <f>IF(N327="zákl. přenesená",J327,0)</f>
        <v>0</v>
      </c>
      <c r="BH327" s="143">
        <f>IF(N327="sníž. přenesená",J327,0)</f>
        <v>0</v>
      </c>
      <c r="BI327" s="143">
        <f>IF(N327="nulová",J327,0)</f>
        <v>0</v>
      </c>
      <c r="BJ327" s="15" t="s">
        <v>79</v>
      </c>
      <c r="BK327" s="143">
        <f>ROUND(I327*H327,2)</f>
        <v>0</v>
      </c>
      <c r="BL327" s="15" t="s">
        <v>211</v>
      </c>
      <c r="BM327" s="142" t="s">
        <v>509</v>
      </c>
    </row>
    <row r="328" spans="2:47" s="1" customFormat="1" ht="12">
      <c r="B328" s="27"/>
      <c r="D328" s="144" t="s">
        <v>213</v>
      </c>
      <c r="F328" s="145" t="s">
        <v>508</v>
      </c>
      <c r="L328" s="27"/>
      <c r="M328" s="146"/>
      <c r="T328" s="50"/>
      <c r="AT328" s="15" t="s">
        <v>213</v>
      </c>
      <c r="AU328" s="15" t="s">
        <v>81</v>
      </c>
    </row>
    <row r="329" spans="2:51" s="12" customFormat="1" ht="12">
      <c r="B329" s="147"/>
      <c r="D329" s="144" t="s">
        <v>222</v>
      </c>
      <c r="E329" s="148" t="s">
        <v>1</v>
      </c>
      <c r="F329" s="149" t="s">
        <v>510</v>
      </c>
      <c r="H329" s="150">
        <v>4</v>
      </c>
      <c r="L329" s="147"/>
      <c r="M329" s="151"/>
      <c r="T329" s="152"/>
      <c r="AT329" s="148" t="s">
        <v>222</v>
      </c>
      <c r="AU329" s="148" t="s">
        <v>81</v>
      </c>
      <c r="AV329" s="12" t="s">
        <v>81</v>
      </c>
      <c r="AW329" s="12" t="s">
        <v>29</v>
      </c>
      <c r="AX329" s="12" t="s">
        <v>79</v>
      </c>
      <c r="AY329" s="148" t="s">
        <v>205</v>
      </c>
    </row>
    <row r="330" spans="2:65" s="1" customFormat="1" ht="33" customHeight="1">
      <c r="B330" s="131"/>
      <c r="C330" s="132" t="s">
        <v>511</v>
      </c>
      <c r="D330" s="132" t="s">
        <v>207</v>
      </c>
      <c r="E330" s="133" t="s">
        <v>512</v>
      </c>
      <c r="F330" s="134" t="s">
        <v>513</v>
      </c>
      <c r="G330" s="135" t="s">
        <v>136</v>
      </c>
      <c r="H330" s="136">
        <v>196.7</v>
      </c>
      <c r="I330" s="137"/>
      <c r="J330" s="137">
        <f>ROUND(I330*H330,2)</f>
        <v>0</v>
      </c>
      <c r="K330" s="134" t="s">
        <v>210</v>
      </c>
      <c r="L330" s="27"/>
      <c r="M330" s="138" t="s">
        <v>1</v>
      </c>
      <c r="N330" s="139" t="s">
        <v>37</v>
      </c>
      <c r="O330" s="140">
        <v>0.003</v>
      </c>
      <c r="P330" s="140">
        <f>O330*H330</f>
        <v>0.5901</v>
      </c>
      <c r="Q330" s="140">
        <v>0.00065</v>
      </c>
      <c r="R330" s="140">
        <f>Q330*H330</f>
        <v>0.127855</v>
      </c>
      <c r="S330" s="140">
        <v>0</v>
      </c>
      <c r="T330" s="141">
        <f>S330*H330</f>
        <v>0</v>
      </c>
      <c r="AR330" s="142" t="s">
        <v>211</v>
      </c>
      <c r="AT330" s="142" t="s">
        <v>207</v>
      </c>
      <c r="AU330" s="142" t="s">
        <v>81</v>
      </c>
      <c r="AY330" s="15" t="s">
        <v>205</v>
      </c>
      <c r="BE330" s="143">
        <f>IF(N330="základní",J330,0)</f>
        <v>0</v>
      </c>
      <c r="BF330" s="143">
        <f>IF(N330="snížená",J330,0)</f>
        <v>0</v>
      </c>
      <c r="BG330" s="143">
        <f>IF(N330="zákl. přenesená",J330,0)</f>
        <v>0</v>
      </c>
      <c r="BH330" s="143">
        <f>IF(N330="sníž. přenesená",J330,0)</f>
        <v>0</v>
      </c>
      <c r="BI330" s="143">
        <f>IF(N330="nulová",J330,0)</f>
        <v>0</v>
      </c>
      <c r="BJ330" s="15" t="s">
        <v>79</v>
      </c>
      <c r="BK330" s="143">
        <f>ROUND(I330*H330,2)</f>
        <v>0</v>
      </c>
      <c r="BL330" s="15" t="s">
        <v>211</v>
      </c>
      <c r="BM330" s="142" t="s">
        <v>514</v>
      </c>
    </row>
    <row r="331" spans="2:47" s="1" customFormat="1" ht="19.2">
      <c r="B331" s="27"/>
      <c r="D331" s="144" t="s">
        <v>213</v>
      </c>
      <c r="F331" s="145" t="s">
        <v>515</v>
      </c>
      <c r="L331" s="27"/>
      <c r="M331" s="146"/>
      <c r="T331" s="50"/>
      <c r="AT331" s="15" t="s">
        <v>213</v>
      </c>
      <c r="AU331" s="15" t="s">
        <v>81</v>
      </c>
    </row>
    <row r="332" spans="2:51" s="12" customFormat="1" ht="12">
      <c r="B332" s="147"/>
      <c r="D332" s="144" t="s">
        <v>222</v>
      </c>
      <c r="E332" s="148" t="s">
        <v>1</v>
      </c>
      <c r="F332" s="149" t="s">
        <v>516</v>
      </c>
      <c r="H332" s="150">
        <v>196.7</v>
      </c>
      <c r="L332" s="147"/>
      <c r="M332" s="151"/>
      <c r="T332" s="152"/>
      <c r="AT332" s="148" t="s">
        <v>222</v>
      </c>
      <c r="AU332" s="148" t="s">
        <v>81</v>
      </c>
      <c r="AV332" s="12" t="s">
        <v>81</v>
      </c>
      <c r="AW332" s="12" t="s">
        <v>29</v>
      </c>
      <c r="AX332" s="12" t="s">
        <v>79</v>
      </c>
      <c r="AY332" s="148" t="s">
        <v>205</v>
      </c>
    </row>
    <row r="333" spans="2:65" s="1" customFormat="1" ht="33" customHeight="1">
      <c r="B333" s="131"/>
      <c r="C333" s="132" t="s">
        <v>517</v>
      </c>
      <c r="D333" s="132" t="s">
        <v>207</v>
      </c>
      <c r="E333" s="133" t="s">
        <v>518</v>
      </c>
      <c r="F333" s="134" t="s">
        <v>519</v>
      </c>
      <c r="G333" s="135" t="s">
        <v>136</v>
      </c>
      <c r="H333" s="136">
        <v>39.9</v>
      </c>
      <c r="I333" s="137"/>
      <c r="J333" s="137">
        <f>ROUND(I333*H333,2)</f>
        <v>0</v>
      </c>
      <c r="K333" s="134" t="s">
        <v>210</v>
      </c>
      <c r="L333" s="27"/>
      <c r="M333" s="138" t="s">
        <v>1</v>
      </c>
      <c r="N333" s="139" t="s">
        <v>37</v>
      </c>
      <c r="O333" s="140">
        <v>0.003</v>
      </c>
      <c r="P333" s="140">
        <f>O333*H333</f>
        <v>0.1197</v>
      </c>
      <c r="Q333" s="140">
        <v>0.00038</v>
      </c>
      <c r="R333" s="140">
        <f>Q333*H333</f>
        <v>0.015162</v>
      </c>
      <c r="S333" s="140">
        <v>0</v>
      </c>
      <c r="T333" s="141">
        <f>S333*H333</f>
        <v>0</v>
      </c>
      <c r="AR333" s="142" t="s">
        <v>211</v>
      </c>
      <c r="AT333" s="142" t="s">
        <v>207</v>
      </c>
      <c r="AU333" s="142" t="s">
        <v>81</v>
      </c>
      <c r="AY333" s="15" t="s">
        <v>205</v>
      </c>
      <c r="BE333" s="143">
        <f>IF(N333="základní",J333,0)</f>
        <v>0</v>
      </c>
      <c r="BF333" s="143">
        <f>IF(N333="snížená",J333,0)</f>
        <v>0</v>
      </c>
      <c r="BG333" s="143">
        <f>IF(N333="zákl. přenesená",J333,0)</f>
        <v>0</v>
      </c>
      <c r="BH333" s="143">
        <f>IF(N333="sníž. přenesená",J333,0)</f>
        <v>0</v>
      </c>
      <c r="BI333" s="143">
        <f>IF(N333="nulová",J333,0)</f>
        <v>0</v>
      </c>
      <c r="BJ333" s="15" t="s">
        <v>79</v>
      </c>
      <c r="BK333" s="143">
        <f>ROUND(I333*H333,2)</f>
        <v>0</v>
      </c>
      <c r="BL333" s="15" t="s">
        <v>211</v>
      </c>
      <c r="BM333" s="142" t="s">
        <v>520</v>
      </c>
    </row>
    <row r="334" spans="2:47" s="1" customFormat="1" ht="19.2">
      <c r="B334" s="27"/>
      <c r="D334" s="144" t="s">
        <v>213</v>
      </c>
      <c r="F334" s="145" t="s">
        <v>521</v>
      </c>
      <c r="L334" s="27"/>
      <c r="M334" s="146"/>
      <c r="T334" s="50"/>
      <c r="AT334" s="15" t="s">
        <v>213</v>
      </c>
      <c r="AU334" s="15" t="s">
        <v>81</v>
      </c>
    </row>
    <row r="335" spans="2:51" s="12" customFormat="1" ht="12">
      <c r="B335" s="147"/>
      <c r="D335" s="144" t="s">
        <v>222</v>
      </c>
      <c r="E335" s="148" t="s">
        <v>1</v>
      </c>
      <c r="F335" s="149" t="s">
        <v>522</v>
      </c>
      <c r="H335" s="150">
        <v>39.9</v>
      </c>
      <c r="L335" s="147"/>
      <c r="M335" s="151"/>
      <c r="T335" s="152"/>
      <c r="AT335" s="148" t="s">
        <v>222</v>
      </c>
      <c r="AU335" s="148" t="s">
        <v>81</v>
      </c>
      <c r="AV335" s="12" t="s">
        <v>81</v>
      </c>
      <c r="AW335" s="12" t="s">
        <v>29</v>
      </c>
      <c r="AX335" s="12" t="s">
        <v>79</v>
      </c>
      <c r="AY335" s="148" t="s">
        <v>205</v>
      </c>
    </row>
    <row r="336" spans="2:65" s="1" customFormat="1" ht="37.8" customHeight="1">
      <c r="B336" s="131"/>
      <c r="C336" s="132" t="s">
        <v>523</v>
      </c>
      <c r="D336" s="132" t="s">
        <v>207</v>
      </c>
      <c r="E336" s="133" t="s">
        <v>524</v>
      </c>
      <c r="F336" s="134" t="s">
        <v>525</v>
      </c>
      <c r="G336" s="135" t="s">
        <v>136</v>
      </c>
      <c r="H336" s="136">
        <v>236.6</v>
      </c>
      <c r="I336" s="137"/>
      <c r="J336" s="137">
        <f>ROUND(I336*H336,2)</f>
        <v>0</v>
      </c>
      <c r="K336" s="134" t="s">
        <v>210</v>
      </c>
      <c r="L336" s="27"/>
      <c r="M336" s="138" t="s">
        <v>1</v>
      </c>
      <c r="N336" s="139" t="s">
        <v>37</v>
      </c>
      <c r="O336" s="140">
        <v>0.016</v>
      </c>
      <c r="P336" s="140">
        <f>O336*H336</f>
        <v>3.7856</v>
      </c>
      <c r="Q336" s="140">
        <v>0</v>
      </c>
      <c r="R336" s="140">
        <f>Q336*H336</f>
        <v>0</v>
      </c>
      <c r="S336" s="140">
        <v>0</v>
      </c>
      <c r="T336" s="141">
        <f>S336*H336</f>
        <v>0</v>
      </c>
      <c r="AR336" s="142" t="s">
        <v>211</v>
      </c>
      <c r="AT336" s="142" t="s">
        <v>207</v>
      </c>
      <c r="AU336" s="142" t="s">
        <v>81</v>
      </c>
      <c r="AY336" s="15" t="s">
        <v>205</v>
      </c>
      <c r="BE336" s="143">
        <f>IF(N336="základní",J336,0)</f>
        <v>0</v>
      </c>
      <c r="BF336" s="143">
        <f>IF(N336="snížená",J336,0)</f>
        <v>0</v>
      </c>
      <c r="BG336" s="143">
        <f>IF(N336="zákl. přenesená",J336,0)</f>
        <v>0</v>
      </c>
      <c r="BH336" s="143">
        <f>IF(N336="sníž. přenesená",J336,0)</f>
        <v>0</v>
      </c>
      <c r="BI336" s="143">
        <f>IF(N336="nulová",J336,0)</f>
        <v>0</v>
      </c>
      <c r="BJ336" s="15" t="s">
        <v>79</v>
      </c>
      <c r="BK336" s="143">
        <f>ROUND(I336*H336,2)</f>
        <v>0</v>
      </c>
      <c r="BL336" s="15" t="s">
        <v>211</v>
      </c>
      <c r="BM336" s="142" t="s">
        <v>526</v>
      </c>
    </row>
    <row r="337" spans="2:47" s="1" customFormat="1" ht="19.2">
      <c r="B337" s="27"/>
      <c r="D337" s="144" t="s">
        <v>213</v>
      </c>
      <c r="F337" s="145" t="s">
        <v>527</v>
      </c>
      <c r="L337" s="27"/>
      <c r="M337" s="146"/>
      <c r="T337" s="50"/>
      <c r="AT337" s="15" t="s">
        <v>213</v>
      </c>
      <c r="AU337" s="15" t="s">
        <v>81</v>
      </c>
    </row>
    <row r="338" spans="2:51" s="12" customFormat="1" ht="12">
      <c r="B338" s="147"/>
      <c r="D338" s="144" t="s">
        <v>222</v>
      </c>
      <c r="E338" s="148" t="s">
        <v>1</v>
      </c>
      <c r="F338" s="149" t="s">
        <v>528</v>
      </c>
      <c r="H338" s="150">
        <v>236.6</v>
      </c>
      <c r="L338" s="147"/>
      <c r="M338" s="151"/>
      <c r="T338" s="152"/>
      <c r="AT338" s="148" t="s">
        <v>222</v>
      </c>
      <c r="AU338" s="148" t="s">
        <v>81</v>
      </c>
      <c r="AV338" s="12" t="s">
        <v>81</v>
      </c>
      <c r="AW338" s="12" t="s">
        <v>29</v>
      </c>
      <c r="AX338" s="12" t="s">
        <v>79</v>
      </c>
      <c r="AY338" s="148" t="s">
        <v>205</v>
      </c>
    </row>
    <row r="339" spans="2:65" s="1" customFormat="1" ht="49.05" customHeight="1">
      <c r="B339" s="131"/>
      <c r="C339" s="132" t="s">
        <v>529</v>
      </c>
      <c r="D339" s="132" t="s">
        <v>207</v>
      </c>
      <c r="E339" s="133" t="s">
        <v>530</v>
      </c>
      <c r="F339" s="134" t="s">
        <v>531</v>
      </c>
      <c r="G339" s="135" t="s">
        <v>136</v>
      </c>
      <c r="H339" s="136">
        <v>140.1</v>
      </c>
      <c r="I339" s="137"/>
      <c r="J339" s="137">
        <f>ROUND(I339*H339,2)</f>
        <v>0</v>
      </c>
      <c r="K339" s="134" t="s">
        <v>210</v>
      </c>
      <c r="L339" s="27"/>
      <c r="M339" s="138" t="s">
        <v>1</v>
      </c>
      <c r="N339" s="139" t="s">
        <v>37</v>
      </c>
      <c r="O339" s="140">
        <v>0.268</v>
      </c>
      <c r="P339" s="140">
        <f>O339*H339</f>
        <v>37.5468</v>
      </c>
      <c r="Q339" s="140">
        <v>0.1554</v>
      </c>
      <c r="R339" s="140">
        <f>Q339*H339</f>
        <v>21.77154</v>
      </c>
      <c r="S339" s="140">
        <v>0</v>
      </c>
      <c r="T339" s="141">
        <f>S339*H339</f>
        <v>0</v>
      </c>
      <c r="AR339" s="142" t="s">
        <v>211</v>
      </c>
      <c r="AT339" s="142" t="s">
        <v>207</v>
      </c>
      <c r="AU339" s="142" t="s">
        <v>81</v>
      </c>
      <c r="AY339" s="15" t="s">
        <v>205</v>
      </c>
      <c r="BE339" s="143">
        <f>IF(N339="základní",J339,0)</f>
        <v>0</v>
      </c>
      <c r="BF339" s="143">
        <f>IF(N339="snížená",J339,0)</f>
        <v>0</v>
      </c>
      <c r="BG339" s="143">
        <f>IF(N339="zákl. přenesená",J339,0)</f>
        <v>0</v>
      </c>
      <c r="BH339" s="143">
        <f>IF(N339="sníž. přenesená",J339,0)</f>
        <v>0</v>
      </c>
      <c r="BI339" s="143">
        <f>IF(N339="nulová",J339,0)</f>
        <v>0</v>
      </c>
      <c r="BJ339" s="15" t="s">
        <v>79</v>
      </c>
      <c r="BK339" s="143">
        <f>ROUND(I339*H339,2)</f>
        <v>0</v>
      </c>
      <c r="BL339" s="15" t="s">
        <v>211</v>
      </c>
      <c r="BM339" s="142" t="s">
        <v>532</v>
      </c>
    </row>
    <row r="340" spans="2:47" s="1" customFormat="1" ht="28.8">
      <c r="B340" s="27"/>
      <c r="D340" s="144" t="s">
        <v>213</v>
      </c>
      <c r="F340" s="145" t="s">
        <v>531</v>
      </c>
      <c r="L340" s="27"/>
      <c r="M340" s="146"/>
      <c r="T340" s="50"/>
      <c r="AT340" s="15" t="s">
        <v>213</v>
      </c>
      <c r="AU340" s="15" t="s">
        <v>81</v>
      </c>
    </row>
    <row r="341" spans="2:51" s="12" customFormat="1" ht="12">
      <c r="B341" s="147"/>
      <c r="D341" s="144" t="s">
        <v>222</v>
      </c>
      <c r="E341" s="148" t="s">
        <v>1</v>
      </c>
      <c r="F341" s="149" t="s">
        <v>533</v>
      </c>
      <c r="H341" s="150">
        <v>140.1</v>
      </c>
      <c r="L341" s="147"/>
      <c r="M341" s="151"/>
      <c r="T341" s="152"/>
      <c r="AT341" s="148" t="s">
        <v>222</v>
      </c>
      <c r="AU341" s="148" t="s">
        <v>81</v>
      </c>
      <c r="AV341" s="12" t="s">
        <v>81</v>
      </c>
      <c r="AW341" s="12" t="s">
        <v>29</v>
      </c>
      <c r="AX341" s="12" t="s">
        <v>79</v>
      </c>
      <c r="AY341" s="148" t="s">
        <v>205</v>
      </c>
    </row>
    <row r="342" spans="2:65" s="1" customFormat="1" ht="16.5" customHeight="1">
      <c r="B342" s="131"/>
      <c r="C342" s="159" t="s">
        <v>534</v>
      </c>
      <c r="D342" s="159" t="s">
        <v>278</v>
      </c>
      <c r="E342" s="160" t="s">
        <v>535</v>
      </c>
      <c r="F342" s="161" t="s">
        <v>536</v>
      </c>
      <c r="G342" s="162" t="s">
        <v>136</v>
      </c>
      <c r="H342" s="163">
        <v>142.902</v>
      </c>
      <c r="I342" s="164"/>
      <c r="J342" s="164">
        <f>ROUND(I342*H342,2)</f>
        <v>0</v>
      </c>
      <c r="K342" s="161" t="s">
        <v>210</v>
      </c>
      <c r="L342" s="165"/>
      <c r="M342" s="166" t="s">
        <v>1</v>
      </c>
      <c r="N342" s="167" t="s">
        <v>37</v>
      </c>
      <c r="O342" s="140">
        <v>0</v>
      </c>
      <c r="P342" s="140">
        <f>O342*H342</f>
        <v>0</v>
      </c>
      <c r="Q342" s="140">
        <v>0.102</v>
      </c>
      <c r="R342" s="140">
        <f>Q342*H342</f>
        <v>14.576003999999998</v>
      </c>
      <c r="S342" s="140">
        <v>0</v>
      </c>
      <c r="T342" s="141">
        <f>S342*H342</f>
        <v>0</v>
      </c>
      <c r="AR342" s="142" t="s">
        <v>238</v>
      </c>
      <c r="AT342" s="142" t="s">
        <v>278</v>
      </c>
      <c r="AU342" s="142" t="s">
        <v>81</v>
      </c>
      <c r="AY342" s="15" t="s">
        <v>205</v>
      </c>
      <c r="BE342" s="143">
        <f>IF(N342="základní",J342,0)</f>
        <v>0</v>
      </c>
      <c r="BF342" s="143">
        <f>IF(N342="snížená",J342,0)</f>
        <v>0</v>
      </c>
      <c r="BG342" s="143">
        <f>IF(N342="zákl. přenesená",J342,0)</f>
        <v>0</v>
      </c>
      <c r="BH342" s="143">
        <f>IF(N342="sníž. přenesená",J342,0)</f>
        <v>0</v>
      </c>
      <c r="BI342" s="143">
        <f>IF(N342="nulová",J342,0)</f>
        <v>0</v>
      </c>
      <c r="BJ342" s="15" t="s">
        <v>79</v>
      </c>
      <c r="BK342" s="143">
        <f>ROUND(I342*H342,2)</f>
        <v>0</v>
      </c>
      <c r="BL342" s="15" t="s">
        <v>211</v>
      </c>
      <c r="BM342" s="142" t="s">
        <v>537</v>
      </c>
    </row>
    <row r="343" spans="2:47" s="1" customFormat="1" ht="12">
      <c r="B343" s="27"/>
      <c r="D343" s="144" t="s">
        <v>213</v>
      </c>
      <c r="F343" s="145" t="s">
        <v>536</v>
      </c>
      <c r="L343" s="27"/>
      <c r="M343" s="146"/>
      <c r="T343" s="50"/>
      <c r="AT343" s="15" t="s">
        <v>213</v>
      </c>
      <c r="AU343" s="15" t="s">
        <v>81</v>
      </c>
    </row>
    <row r="344" spans="2:51" s="12" customFormat="1" ht="12">
      <c r="B344" s="147"/>
      <c r="D344" s="144" t="s">
        <v>222</v>
      </c>
      <c r="E344" s="148" t="s">
        <v>1</v>
      </c>
      <c r="F344" s="149" t="s">
        <v>538</v>
      </c>
      <c r="H344" s="150">
        <v>142.902</v>
      </c>
      <c r="L344" s="147"/>
      <c r="M344" s="151"/>
      <c r="T344" s="152"/>
      <c r="AT344" s="148" t="s">
        <v>222</v>
      </c>
      <c r="AU344" s="148" t="s">
        <v>81</v>
      </c>
      <c r="AV344" s="12" t="s">
        <v>81</v>
      </c>
      <c r="AW344" s="12" t="s">
        <v>29</v>
      </c>
      <c r="AX344" s="12" t="s">
        <v>79</v>
      </c>
      <c r="AY344" s="148" t="s">
        <v>205</v>
      </c>
    </row>
    <row r="345" spans="2:65" s="1" customFormat="1" ht="49.05" customHeight="1">
      <c r="B345" s="131"/>
      <c r="C345" s="132" t="s">
        <v>539</v>
      </c>
      <c r="D345" s="132" t="s">
        <v>207</v>
      </c>
      <c r="E345" s="133" t="s">
        <v>540</v>
      </c>
      <c r="F345" s="134" t="s">
        <v>541</v>
      </c>
      <c r="G345" s="135" t="s">
        <v>136</v>
      </c>
      <c r="H345" s="136">
        <v>107.4</v>
      </c>
      <c r="I345" s="137"/>
      <c r="J345" s="137">
        <f>ROUND(I345*H345,2)</f>
        <v>0</v>
      </c>
      <c r="K345" s="134" t="s">
        <v>210</v>
      </c>
      <c r="L345" s="27"/>
      <c r="M345" s="138" t="s">
        <v>1</v>
      </c>
      <c r="N345" s="139" t="s">
        <v>37</v>
      </c>
      <c r="O345" s="140">
        <v>0.239</v>
      </c>
      <c r="P345" s="140">
        <f>O345*H345</f>
        <v>25.6686</v>
      </c>
      <c r="Q345" s="140">
        <v>0.1295</v>
      </c>
      <c r="R345" s="140">
        <f>Q345*H345</f>
        <v>13.9083</v>
      </c>
      <c r="S345" s="140">
        <v>0</v>
      </c>
      <c r="T345" s="141">
        <f>S345*H345</f>
        <v>0</v>
      </c>
      <c r="AR345" s="142" t="s">
        <v>211</v>
      </c>
      <c r="AT345" s="142" t="s">
        <v>207</v>
      </c>
      <c r="AU345" s="142" t="s">
        <v>81</v>
      </c>
      <c r="AY345" s="15" t="s">
        <v>205</v>
      </c>
      <c r="BE345" s="143">
        <f>IF(N345="základní",J345,0)</f>
        <v>0</v>
      </c>
      <c r="BF345" s="143">
        <f>IF(N345="snížená",J345,0)</f>
        <v>0</v>
      </c>
      <c r="BG345" s="143">
        <f>IF(N345="zákl. přenesená",J345,0)</f>
        <v>0</v>
      </c>
      <c r="BH345" s="143">
        <f>IF(N345="sníž. přenesená",J345,0)</f>
        <v>0</v>
      </c>
      <c r="BI345" s="143">
        <f>IF(N345="nulová",J345,0)</f>
        <v>0</v>
      </c>
      <c r="BJ345" s="15" t="s">
        <v>79</v>
      </c>
      <c r="BK345" s="143">
        <f>ROUND(I345*H345,2)</f>
        <v>0</v>
      </c>
      <c r="BL345" s="15" t="s">
        <v>211</v>
      </c>
      <c r="BM345" s="142" t="s">
        <v>542</v>
      </c>
    </row>
    <row r="346" spans="2:47" s="1" customFormat="1" ht="38.4">
      <c r="B346" s="27"/>
      <c r="D346" s="144" t="s">
        <v>213</v>
      </c>
      <c r="F346" s="145" t="s">
        <v>541</v>
      </c>
      <c r="L346" s="27"/>
      <c r="M346" s="146"/>
      <c r="T346" s="50"/>
      <c r="AT346" s="15" t="s">
        <v>213</v>
      </c>
      <c r="AU346" s="15" t="s">
        <v>81</v>
      </c>
    </row>
    <row r="347" spans="2:51" s="12" customFormat="1" ht="12">
      <c r="B347" s="147"/>
      <c r="D347" s="144" t="s">
        <v>222</v>
      </c>
      <c r="E347" s="148" t="s">
        <v>1</v>
      </c>
      <c r="F347" s="149" t="s">
        <v>543</v>
      </c>
      <c r="H347" s="150">
        <v>107.4</v>
      </c>
      <c r="L347" s="147"/>
      <c r="M347" s="151"/>
      <c r="T347" s="152"/>
      <c r="AT347" s="148" t="s">
        <v>222</v>
      </c>
      <c r="AU347" s="148" t="s">
        <v>81</v>
      </c>
      <c r="AV347" s="12" t="s">
        <v>81</v>
      </c>
      <c r="AW347" s="12" t="s">
        <v>29</v>
      </c>
      <c r="AX347" s="12" t="s">
        <v>79</v>
      </c>
      <c r="AY347" s="148" t="s">
        <v>205</v>
      </c>
    </row>
    <row r="348" spans="2:65" s="1" customFormat="1" ht="21.75" customHeight="1">
      <c r="B348" s="131"/>
      <c r="C348" s="159" t="s">
        <v>544</v>
      </c>
      <c r="D348" s="159" t="s">
        <v>278</v>
      </c>
      <c r="E348" s="160" t="s">
        <v>545</v>
      </c>
      <c r="F348" s="161" t="s">
        <v>546</v>
      </c>
      <c r="G348" s="162" t="s">
        <v>136</v>
      </c>
      <c r="H348" s="163">
        <v>109.548</v>
      </c>
      <c r="I348" s="164"/>
      <c r="J348" s="164">
        <f>ROUND(I348*H348,2)</f>
        <v>0</v>
      </c>
      <c r="K348" s="161" t="s">
        <v>210</v>
      </c>
      <c r="L348" s="165"/>
      <c r="M348" s="166" t="s">
        <v>1</v>
      </c>
      <c r="N348" s="167" t="s">
        <v>37</v>
      </c>
      <c r="O348" s="140">
        <v>0</v>
      </c>
      <c r="P348" s="140">
        <f>O348*H348</f>
        <v>0</v>
      </c>
      <c r="Q348" s="140">
        <v>0.022</v>
      </c>
      <c r="R348" s="140">
        <f>Q348*H348</f>
        <v>2.410056</v>
      </c>
      <c r="S348" s="140">
        <v>0</v>
      </c>
      <c r="T348" s="141">
        <f>S348*H348</f>
        <v>0</v>
      </c>
      <c r="AR348" s="142" t="s">
        <v>238</v>
      </c>
      <c r="AT348" s="142" t="s">
        <v>278</v>
      </c>
      <c r="AU348" s="142" t="s">
        <v>81</v>
      </c>
      <c r="AY348" s="15" t="s">
        <v>205</v>
      </c>
      <c r="BE348" s="143">
        <f>IF(N348="základní",J348,0)</f>
        <v>0</v>
      </c>
      <c r="BF348" s="143">
        <f>IF(N348="snížená",J348,0)</f>
        <v>0</v>
      </c>
      <c r="BG348" s="143">
        <f>IF(N348="zákl. přenesená",J348,0)</f>
        <v>0</v>
      </c>
      <c r="BH348" s="143">
        <f>IF(N348="sníž. přenesená",J348,0)</f>
        <v>0</v>
      </c>
      <c r="BI348" s="143">
        <f>IF(N348="nulová",J348,0)</f>
        <v>0</v>
      </c>
      <c r="BJ348" s="15" t="s">
        <v>79</v>
      </c>
      <c r="BK348" s="143">
        <f>ROUND(I348*H348,2)</f>
        <v>0</v>
      </c>
      <c r="BL348" s="15" t="s">
        <v>211</v>
      </c>
      <c r="BM348" s="142" t="s">
        <v>547</v>
      </c>
    </row>
    <row r="349" spans="2:47" s="1" customFormat="1" ht="12">
      <c r="B349" s="27"/>
      <c r="D349" s="144" t="s">
        <v>213</v>
      </c>
      <c r="F349" s="145" t="s">
        <v>546</v>
      </c>
      <c r="L349" s="27"/>
      <c r="M349" s="146"/>
      <c r="T349" s="50"/>
      <c r="AT349" s="15" t="s">
        <v>213</v>
      </c>
      <c r="AU349" s="15" t="s">
        <v>81</v>
      </c>
    </row>
    <row r="350" spans="2:51" s="12" customFormat="1" ht="12">
      <c r="B350" s="147"/>
      <c r="D350" s="144" t="s">
        <v>222</v>
      </c>
      <c r="E350" s="148" t="s">
        <v>1</v>
      </c>
      <c r="F350" s="149" t="s">
        <v>548</v>
      </c>
      <c r="H350" s="150">
        <v>109.548</v>
      </c>
      <c r="L350" s="147"/>
      <c r="M350" s="151"/>
      <c r="T350" s="152"/>
      <c r="AT350" s="148" t="s">
        <v>222</v>
      </c>
      <c r="AU350" s="148" t="s">
        <v>81</v>
      </c>
      <c r="AV350" s="12" t="s">
        <v>81</v>
      </c>
      <c r="AW350" s="12" t="s">
        <v>29</v>
      </c>
      <c r="AX350" s="12" t="s">
        <v>79</v>
      </c>
      <c r="AY350" s="148" t="s">
        <v>205</v>
      </c>
    </row>
    <row r="351" spans="2:65" s="1" customFormat="1" ht="49.05" customHeight="1">
      <c r="B351" s="131"/>
      <c r="C351" s="132" t="s">
        <v>549</v>
      </c>
      <c r="D351" s="132" t="s">
        <v>207</v>
      </c>
      <c r="E351" s="133" t="s">
        <v>550</v>
      </c>
      <c r="F351" s="134" t="s">
        <v>551</v>
      </c>
      <c r="G351" s="135" t="s">
        <v>136</v>
      </c>
      <c r="H351" s="136">
        <v>279.7</v>
      </c>
      <c r="I351" s="137"/>
      <c r="J351" s="137">
        <f>ROUND(I351*H351,2)</f>
        <v>0</v>
      </c>
      <c r="K351" s="134" t="s">
        <v>210</v>
      </c>
      <c r="L351" s="27"/>
      <c r="M351" s="138" t="s">
        <v>1</v>
      </c>
      <c r="N351" s="139" t="s">
        <v>37</v>
      </c>
      <c r="O351" s="140">
        <v>0.309</v>
      </c>
      <c r="P351" s="140">
        <f>O351*H351</f>
        <v>86.4273</v>
      </c>
      <c r="Q351" s="140">
        <v>0.16849</v>
      </c>
      <c r="R351" s="140">
        <f>Q351*H351</f>
        <v>47.126653</v>
      </c>
      <c r="S351" s="140">
        <v>0</v>
      </c>
      <c r="T351" s="141">
        <f>S351*H351</f>
        <v>0</v>
      </c>
      <c r="AR351" s="142" t="s">
        <v>211</v>
      </c>
      <c r="AT351" s="142" t="s">
        <v>207</v>
      </c>
      <c r="AU351" s="142" t="s">
        <v>81</v>
      </c>
      <c r="AY351" s="15" t="s">
        <v>205</v>
      </c>
      <c r="BE351" s="143">
        <f>IF(N351="základní",J351,0)</f>
        <v>0</v>
      </c>
      <c r="BF351" s="143">
        <f>IF(N351="snížená",J351,0)</f>
        <v>0</v>
      </c>
      <c r="BG351" s="143">
        <f>IF(N351="zákl. přenesená",J351,0)</f>
        <v>0</v>
      </c>
      <c r="BH351" s="143">
        <f>IF(N351="sníž. přenesená",J351,0)</f>
        <v>0</v>
      </c>
      <c r="BI351" s="143">
        <f>IF(N351="nulová",J351,0)</f>
        <v>0</v>
      </c>
      <c r="BJ351" s="15" t="s">
        <v>79</v>
      </c>
      <c r="BK351" s="143">
        <f>ROUND(I351*H351,2)</f>
        <v>0</v>
      </c>
      <c r="BL351" s="15" t="s">
        <v>211</v>
      </c>
      <c r="BM351" s="142" t="s">
        <v>552</v>
      </c>
    </row>
    <row r="352" spans="2:47" s="1" customFormat="1" ht="28.8">
      <c r="B352" s="27"/>
      <c r="D352" s="144" t="s">
        <v>213</v>
      </c>
      <c r="F352" s="145" t="s">
        <v>551</v>
      </c>
      <c r="L352" s="27"/>
      <c r="M352" s="146"/>
      <c r="T352" s="50"/>
      <c r="AT352" s="15" t="s">
        <v>213</v>
      </c>
      <c r="AU352" s="15" t="s">
        <v>81</v>
      </c>
    </row>
    <row r="353" spans="2:51" s="12" customFormat="1" ht="12">
      <c r="B353" s="147"/>
      <c r="D353" s="144" t="s">
        <v>222</v>
      </c>
      <c r="E353" s="148" t="s">
        <v>1</v>
      </c>
      <c r="F353" s="149" t="s">
        <v>553</v>
      </c>
      <c r="H353" s="150">
        <v>279.7</v>
      </c>
      <c r="L353" s="147"/>
      <c r="M353" s="151"/>
      <c r="T353" s="152"/>
      <c r="AT353" s="148" t="s">
        <v>222</v>
      </c>
      <c r="AU353" s="148" t="s">
        <v>81</v>
      </c>
      <c r="AV353" s="12" t="s">
        <v>81</v>
      </c>
      <c r="AW353" s="12" t="s">
        <v>29</v>
      </c>
      <c r="AX353" s="12" t="s">
        <v>79</v>
      </c>
      <c r="AY353" s="148" t="s">
        <v>205</v>
      </c>
    </row>
    <row r="354" spans="2:65" s="1" customFormat="1" ht="16.5" customHeight="1">
      <c r="B354" s="131"/>
      <c r="C354" s="159" t="s">
        <v>554</v>
      </c>
      <c r="D354" s="159" t="s">
        <v>278</v>
      </c>
      <c r="E354" s="160" t="s">
        <v>555</v>
      </c>
      <c r="F354" s="161" t="s">
        <v>556</v>
      </c>
      <c r="G354" s="162" t="s">
        <v>136</v>
      </c>
      <c r="H354" s="163">
        <v>285.294</v>
      </c>
      <c r="I354" s="164"/>
      <c r="J354" s="164">
        <f>ROUND(I354*H354,2)</f>
        <v>0</v>
      </c>
      <c r="K354" s="161" t="s">
        <v>210</v>
      </c>
      <c r="L354" s="165"/>
      <c r="M354" s="166" t="s">
        <v>1</v>
      </c>
      <c r="N354" s="167" t="s">
        <v>37</v>
      </c>
      <c r="O354" s="140">
        <v>0</v>
      </c>
      <c r="P354" s="140">
        <f>O354*H354</f>
        <v>0</v>
      </c>
      <c r="Q354" s="140">
        <v>0.104</v>
      </c>
      <c r="R354" s="140">
        <f>Q354*H354</f>
        <v>29.670575999999997</v>
      </c>
      <c r="S354" s="140">
        <v>0</v>
      </c>
      <c r="T354" s="141">
        <f>S354*H354</f>
        <v>0</v>
      </c>
      <c r="AR354" s="142" t="s">
        <v>238</v>
      </c>
      <c r="AT354" s="142" t="s">
        <v>278</v>
      </c>
      <c r="AU354" s="142" t="s">
        <v>81</v>
      </c>
      <c r="AY354" s="15" t="s">
        <v>205</v>
      </c>
      <c r="BE354" s="143">
        <f>IF(N354="základní",J354,0)</f>
        <v>0</v>
      </c>
      <c r="BF354" s="143">
        <f>IF(N354="snížená",J354,0)</f>
        <v>0</v>
      </c>
      <c r="BG354" s="143">
        <f>IF(N354="zákl. přenesená",J354,0)</f>
        <v>0</v>
      </c>
      <c r="BH354" s="143">
        <f>IF(N354="sníž. přenesená",J354,0)</f>
        <v>0</v>
      </c>
      <c r="BI354" s="143">
        <f>IF(N354="nulová",J354,0)</f>
        <v>0</v>
      </c>
      <c r="BJ354" s="15" t="s">
        <v>79</v>
      </c>
      <c r="BK354" s="143">
        <f>ROUND(I354*H354,2)</f>
        <v>0</v>
      </c>
      <c r="BL354" s="15" t="s">
        <v>211</v>
      </c>
      <c r="BM354" s="142" t="s">
        <v>557</v>
      </c>
    </row>
    <row r="355" spans="2:47" s="1" customFormat="1" ht="12">
      <c r="B355" s="27"/>
      <c r="D355" s="144" t="s">
        <v>213</v>
      </c>
      <c r="F355" s="145" t="s">
        <v>556</v>
      </c>
      <c r="L355" s="27"/>
      <c r="M355" s="146"/>
      <c r="T355" s="50"/>
      <c r="AT355" s="15" t="s">
        <v>213</v>
      </c>
      <c r="AU355" s="15" t="s">
        <v>81</v>
      </c>
    </row>
    <row r="356" spans="2:51" s="12" customFormat="1" ht="12">
      <c r="B356" s="147"/>
      <c r="D356" s="144" t="s">
        <v>222</v>
      </c>
      <c r="E356" s="148" t="s">
        <v>1</v>
      </c>
      <c r="F356" s="149" t="s">
        <v>558</v>
      </c>
      <c r="H356" s="150">
        <v>285.294</v>
      </c>
      <c r="L356" s="147"/>
      <c r="M356" s="151"/>
      <c r="T356" s="152"/>
      <c r="AT356" s="148" t="s">
        <v>222</v>
      </c>
      <c r="AU356" s="148" t="s">
        <v>81</v>
      </c>
      <c r="AV356" s="12" t="s">
        <v>81</v>
      </c>
      <c r="AW356" s="12" t="s">
        <v>29</v>
      </c>
      <c r="AX356" s="12" t="s">
        <v>79</v>
      </c>
      <c r="AY356" s="148" t="s">
        <v>205</v>
      </c>
    </row>
    <row r="357" spans="2:65" s="1" customFormat="1" ht="49.05" customHeight="1">
      <c r="B357" s="131"/>
      <c r="C357" s="132" t="s">
        <v>559</v>
      </c>
      <c r="D357" s="132" t="s">
        <v>207</v>
      </c>
      <c r="E357" s="133" t="s">
        <v>560</v>
      </c>
      <c r="F357" s="134" t="s">
        <v>561</v>
      </c>
      <c r="G357" s="135" t="s">
        <v>136</v>
      </c>
      <c r="H357" s="136">
        <v>120.8</v>
      </c>
      <c r="I357" s="137"/>
      <c r="J357" s="137">
        <f>ROUND(I357*H357,2)</f>
        <v>0</v>
      </c>
      <c r="K357" s="134" t="s">
        <v>210</v>
      </c>
      <c r="L357" s="27"/>
      <c r="M357" s="138" t="s">
        <v>1</v>
      </c>
      <c r="N357" s="139" t="s">
        <v>37</v>
      </c>
      <c r="O357" s="140">
        <v>0.234</v>
      </c>
      <c r="P357" s="140">
        <f>O357*H357</f>
        <v>28.267200000000003</v>
      </c>
      <c r="Q357" s="140">
        <v>0.14067</v>
      </c>
      <c r="R357" s="140">
        <f>Q357*H357</f>
        <v>16.992935999999997</v>
      </c>
      <c r="S357" s="140">
        <v>0</v>
      </c>
      <c r="T357" s="141">
        <f>S357*H357</f>
        <v>0</v>
      </c>
      <c r="AR357" s="142" t="s">
        <v>211</v>
      </c>
      <c r="AT357" s="142" t="s">
        <v>207</v>
      </c>
      <c r="AU357" s="142" t="s">
        <v>81</v>
      </c>
      <c r="AY357" s="15" t="s">
        <v>205</v>
      </c>
      <c r="BE357" s="143">
        <f>IF(N357="základní",J357,0)</f>
        <v>0</v>
      </c>
      <c r="BF357" s="143">
        <f>IF(N357="snížená",J357,0)</f>
        <v>0</v>
      </c>
      <c r="BG357" s="143">
        <f>IF(N357="zákl. přenesená",J357,0)</f>
        <v>0</v>
      </c>
      <c r="BH357" s="143">
        <f>IF(N357="sníž. přenesená",J357,0)</f>
        <v>0</v>
      </c>
      <c r="BI357" s="143">
        <f>IF(N357="nulová",J357,0)</f>
        <v>0</v>
      </c>
      <c r="BJ357" s="15" t="s">
        <v>79</v>
      </c>
      <c r="BK357" s="143">
        <f>ROUND(I357*H357,2)</f>
        <v>0</v>
      </c>
      <c r="BL357" s="15" t="s">
        <v>211</v>
      </c>
      <c r="BM357" s="142" t="s">
        <v>562</v>
      </c>
    </row>
    <row r="358" spans="2:47" s="1" customFormat="1" ht="28.8">
      <c r="B358" s="27"/>
      <c r="D358" s="144" t="s">
        <v>213</v>
      </c>
      <c r="F358" s="145" t="s">
        <v>561</v>
      </c>
      <c r="L358" s="27"/>
      <c r="M358" s="146"/>
      <c r="T358" s="50"/>
      <c r="AT358" s="15" t="s">
        <v>213</v>
      </c>
      <c r="AU358" s="15" t="s">
        <v>81</v>
      </c>
    </row>
    <row r="359" spans="2:51" s="12" customFormat="1" ht="12">
      <c r="B359" s="147"/>
      <c r="D359" s="144" t="s">
        <v>222</v>
      </c>
      <c r="E359" s="148" t="s">
        <v>1</v>
      </c>
      <c r="F359" s="149" t="s">
        <v>563</v>
      </c>
      <c r="H359" s="150">
        <v>120.8</v>
      </c>
      <c r="L359" s="147"/>
      <c r="M359" s="151"/>
      <c r="T359" s="152"/>
      <c r="AT359" s="148" t="s">
        <v>222</v>
      </c>
      <c r="AU359" s="148" t="s">
        <v>81</v>
      </c>
      <c r="AV359" s="12" t="s">
        <v>81</v>
      </c>
      <c r="AW359" s="12" t="s">
        <v>29</v>
      </c>
      <c r="AX359" s="12" t="s">
        <v>79</v>
      </c>
      <c r="AY359" s="148" t="s">
        <v>205</v>
      </c>
    </row>
    <row r="360" spans="2:65" s="1" customFormat="1" ht="16.5" customHeight="1">
      <c r="B360" s="131"/>
      <c r="C360" s="159" t="s">
        <v>564</v>
      </c>
      <c r="D360" s="159" t="s">
        <v>278</v>
      </c>
      <c r="E360" s="160" t="s">
        <v>565</v>
      </c>
      <c r="F360" s="161" t="s">
        <v>566</v>
      </c>
      <c r="G360" s="162" t="s">
        <v>136</v>
      </c>
      <c r="H360" s="163">
        <v>123.216</v>
      </c>
      <c r="I360" s="164"/>
      <c r="J360" s="164">
        <f>ROUND(I360*H360,2)</f>
        <v>0</v>
      </c>
      <c r="K360" s="161" t="s">
        <v>1</v>
      </c>
      <c r="L360" s="165"/>
      <c r="M360" s="166" t="s">
        <v>1</v>
      </c>
      <c r="N360" s="167" t="s">
        <v>37</v>
      </c>
      <c r="O360" s="140">
        <v>0</v>
      </c>
      <c r="P360" s="140">
        <f>O360*H360</f>
        <v>0</v>
      </c>
      <c r="Q360" s="140">
        <v>0.05</v>
      </c>
      <c r="R360" s="140">
        <f>Q360*H360</f>
        <v>6.1608</v>
      </c>
      <c r="S360" s="140">
        <v>0</v>
      </c>
      <c r="T360" s="141">
        <f>S360*H360</f>
        <v>0</v>
      </c>
      <c r="AR360" s="142" t="s">
        <v>238</v>
      </c>
      <c r="AT360" s="142" t="s">
        <v>278</v>
      </c>
      <c r="AU360" s="142" t="s">
        <v>81</v>
      </c>
      <c r="AY360" s="15" t="s">
        <v>205</v>
      </c>
      <c r="BE360" s="143">
        <f>IF(N360="základní",J360,0)</f>
        <v>0</v>
      </c>
      <c r="BF360" s="143">
        <f>IF(N360="snížená",J360,0)</f>
        <v>0</v>
      </c>
      <c r="BG360" s="143">
        <f>IF(N360="zákl. přenesená",J360,0)</f>
        <v>0</v>
      </c>
      <c r="BH360" s="143">
        <f>IF(N360="sníž. přenesená",J360,0)</f>
        <v>0</v>
      </c>
      <c r="BI360" s="143">
        <f>IF(N360="nulová",J360,0)</f>
        <v>0</v>
      </c>
      <c r="BJ360" s="15" t="s">
        <v>79</v>
      </c>
      <c r="BK360" s="143">
        <f>ROUND(I360*H360,2)</f>
        <v>0</v>
      </c>
      <c r="BL360" s="15" t="s">
        <v>211</v>
      </c>
      <c r="BM360" s="142" t="s">
        <v>567</v>
      </c>
    </row>
    <row r="361" spans="2:47" s="1" customFormat="1" ht="12">
      <c r="B361" s="27"/>
      <c r="D361" s="144" t="s">
        <v>213</v>
      </c>
      <c r="F361" s="145" t="s">
        <v>566</v>
      </c>
      <c r="L361" s="27"/>
      <c r="M361" s="146"/>
      <c r="T361" s="50"/>
      <c r="AT361" s="15" t="s">
        <v>213</v>
      </c>
      <c r="AU361" s="15" t="s">
        <v>81</v>
      </c>
    </row>
    <row r="362" spans="2:51" s="12" customFormat="1" ht="12">
      <c r="B362" s="147"/>
      <c r="D362" s="144" t="s">
        <v>222</v>
      </c>
      <c r="E362" s="148" t="s">
        <v>1</v>
      </c>
      <c r="F362" s="149" t="s">
        <v>568</v>
      </c>
      <c r="H362" s="150">
        <v>123.216</v>
      </c>
      <c r="L362" s="147"/>
      <c r="M362" s="151"/>
      <c r="T362" s="152"/>
      <c r="AT362" s="148" t="s">
        <v>222</v>
      </c>
      <c r="AU362" s="148" t="s">
        <v>81</v>
      </c>
      <c r="AV362" s="12" t="s">
        <v>81</v>
      </c>
      <c r="AW362" s="12" t="s">
        <v>29</v>
      </c>
      <c r="AX362" s="12" t="s">
        <v>79</v>
      </c>
      <c r="AY362" s="148" t="s">
        <v>205</v>
      </c>
    </row>
    <row r="363" spans="2:65" s="1" customFormat="1" ht="44.25" customHeight="1">
      <c r="B363" s="131"/>
      <c r="C363" s="132" t="s">
        <v>569</v>
      </c>
      <c r="D363" s="132" t="s">
        <v>207</v>
      </c>
      <c r="E363" s="133" t="s">
        <v>570</v>
      </c>
      <c r="F363" s="134" t="s">
        <v>571</v>
      </c>
      <c r="G363" s="135" t="s">
        <v>136</v>
      </c>
      <c r="H363" s="136">
        <v>425.1</v>
      </c>
      <c r="I363" s="137"/>
      <c r="J363" s="137">
        <f>ROUND(I363*H363,2)</f>
        <v>0</v>
      </c>
      <c r="K363" s="134" t="s">
        <v>210</v>
      </c>
      <c r="L363" s="27"/>
      <c r="M363" s="138" t="s">
        <v>1</v>
      </c>
      <c r="N363" s="139" t="s">
        <v>37</v>
      </c>
      <c r="O363" s="140">
        <v>0.12</v>
      </c>
      <c r="P363" s="140">
        <f>O363*H363</f>
        <v>51.012</v>
      </c>
      <c r="Q363" s="140">
        <v>0</v>
      </c>
      <c r="R363" s="140">
        <f>Q363*H363</f>
        <v>0</v>
      </c>
      <c r="S363" s="140">
        <v>0</v>
      </c>
      <c r="T363" s="141">
        <f>S363*H363</f>
        <v>0</v>
      </c>
      <c r="AR363" s="142" t="s">
        <v>211</v>
      </c>
      <c r="AT363" s="142" t="s">
        <v>207</v>
      </c>
      <c r="AU363" s="142" t="s">
        <v>81</v>
      </c>
      <c r="AY363" s="15" t="s">
        <v>205</v>
      </c>
      <c r="BE363" s="143">
        <f>IF(N363="základní",J363,0)</f>
        <v>0</v>
      </c>
      <c r="BF363" s="143">
        <f>IF(N363="snížená",J363,0)</f>
        <v>0</v>
      </c>
      <c r="BG363" s="143">
        <f>IF(N363="zákl. přenesená",J363,0)</f>
        <v>0</v>
      </c>
      <c r="BH363" s="143">
        <f>IF(N363="sníž. přenesená",J363,0)</f>
        <v>0</v>
      </c>
      <c r="BI363" s="143">
        <f>IF(N363="nulová",J363,0)</f>
        <v>0</v>
      </c>
      <c r="BJ363" s="15" t="s">
        <v>79</v>
      </c>
      <c r="BK363" s="143">
        <f>ROUND(I363*H363,2)</f>
        <v>0</v>
      </c>
      <c r="BL363" s="15" t="s">
        <v>211</v>
      </c>
      <c r="BM363" s="142" t="s">
        <v>572</v>
      </c>
    </row>
    <row r="364" spans="2:47" s="1" customFormat="1" ht="28.8">
      <c r="B364" s="27"/>
      <c r="D364" s="144" t="s">
        <v>213</v>
      </c>
      <c r="F364" s="145" t="s">
        <v>573</v>
      </c>
      <c r="L364" s="27"/>
      <c r="M364" s="146"/>
      <c r="T364" s="50"/>
      <c r="AT364" s="15" t="s">
        <v>213</v>
      </c>
      <c r="AU364" s="15" t="s">
        <v>81</v>
      </c>
    </row>
    <row r="365" spans="2:65" s="1" customFormat="1" ht="24.15" customHeight="1">
      <c r="B365" s="131"/>
      <c r="C365" s="132" t="s">
        <v>574</v>
      </c>
      <c r="D365" s="132" t="s">
        <v>207</v>
      </c>
      <c r="E365" s="133" t="s">
        <v>575</v>
      </c>
      <c r="F365" s="134" t="s">
        <v>576</v>
      </c>
      <c r="G365" s="135" t="s">
        <v>136</v>
      </c>
      <c r="H365" s="136">
        <v>425.1</v>
      </c>
      <c r="I365" s="137"/>
      <c r="J365" s="137">
        <f>ROUND(I365*H365,2)</f>
        <v>0</v>
      </c>
      <c r="K365" s="134" t="s">
        <v>210</v>
      </c>
      <c r="L365" s="27"/>
      <c r="M365" s="138" t="s">
        <v>1</v>
      </c>
      <c r="N365" s="139" t="s">
        <v>37</v>
      </c>
      <c r="O365" s="140">
        <v>0.305</v>
      </c>
      <c r="P365" s="140">
        <f>O365*H365</f>
        <v>129.65550000000002</v>
      </c>
      <c r="Q365" s="140">
        <v>0</v>
      </c>
      <c r="R365" s="140">
        <f>Q365*H365</f>
        <v>0</v>
      </c>
      <c r="S365" s="140">
        <v>0</v>
      </c>
      <c r="T365" s="141">
        <f>S365*H365</f>
        <v>0</v>
      </c>
      <c r="AR365" s="142" t="s">
        <v>211</v>
      </c>
      <c r="AT365" s="142" t="s">
        <v>207</v>
      </c>
      <c r="AU365" s="142" t="s">
        <v>81</v>
      </c>
      <c r="AY365" s="15" t="s">
        <v>205</v>
      </c>
      <c r="BE365" s="143">
        <f>IF(N365="základní",J365,0)</f>
        <v>0</v>
      </c>
      <c r="BF365" s="143">
        <f>IF(N365="snížená",J365,0)</f>
        <v>0</v>
      </c>
      <c r="BG365" s="143">
        <f>IF(N365="zákl. přenesená",J365,0)</f>
        <v>0</v>
      </c>
      <c r="BH365" s="143">
        <f>IF(N365="sníž. přenesená",J365,0)</f>
        <v>0</v>
      </c>
      <c r="BI365" s="143">
        <f>IF(N365="nulová",J365,0)</f>
        <v>0</v>
      </c>
      <c r="BJ365" s="15" t="s">
        <v>79</v>
      </c>
      <c r="BK365" s="143">
        <f>ROUND(I365*H365,2)</f>
        <v>0</v>
      </c>
      <c r="BL365" s="15" t="s">
        <v>211</v>
      </c>
      <c r="BM365" s="142" t="s">
        <v>577</v>
      </c>
    </row>
    <row r="366" spans="2:47" s="1" customFormat="1" ht="19.2">
      <c r="B366" s="27"/>
      <c r="D366" s="144" t="s">
        <v>213</v>
      </c>
      <c r="F366" s="145" t="s">
        <v>578</v>
      </c>
      <c r="L366" s="27"/>
      <c r="M366" s="146"/>
      <c r="T366" s="50"/>
      <c r="AT366" s="15" t="s">
        <v>213</v>
      </c>
      <c r="AU366" s="15" t="s">
        <v>81</v>
      </c>
    </row>
    <row r="367" spans="2:51" s="12" customFormat="1" ht="20.4">
      <c r="B367" s="147"/>
      <c r="D367" s="144" t="s">
        <v>222</v>
      </c>
      <c r="E367" s="148" t="s">
        <v>1</v>
      </c>
      <c r="F367" s="149" t="s">
        <v>579</v>
      </c>
      <c r="H367" s="150">
        <v>425.1</v>
      </c>
      <c r="L367" s="147"/>
      <c r="M367" s="151"/>
      <c r="T367" s="152"/>
      <c r="AT367" s="148" t="s">
        <v>222</v>
      </c>
      <c r="AU367" s="148" t="s">
        <v>81</v>
      </c>
      <c r="AV367" s="12" t="s">
        <v>81</v>
      </c>
      <c r="AW367" s="12" t="s">
        <v>29</v>
      </c>
      <c r="AX367" s="12" t="s">
        <v>79</v>
      </c>
      <c r="AY367" s="148" t="s">
        <v>205</v>
      </c>
    </row>
    <row r="368" spans="2:65" s="1" customFormat="1" ht="33" customHeight="1">
      <c r="B368" s="131"/>
      <c r="C368" s="132" t="s">
        <v>580</v>
      </c>
      <c r="D368" s="132" t="s">
        <v>207</v>
      </c>
      <c r="E368" s="133" t="s">
        <v>581</v>
      </c>
      <c r="F368" s="134" t="s">
        <v>582</v>
      </c>
      <c r="G368" s="135" t="s">
        <v>1</v>
      </c>
      <c r="H368" s="136">
        <v>36.9</v>
      </c>
      <c r="I368" s="137"/>
      <c r="J368" s="137">
        <f>ROUND(I368*H368,2)</f>
        <v>0</v>
      </c>
      <c r="K368" s="134" t="s">
        <v>1</v>
      </c>
      <c r="L368" s="27"/>
      <c r="M368" s="138" t="s">
        <v>1</v>
      </c>
      <c r="N368" s="139" t="s">
        <v>37</v>
      </c>
      <c r="O368" s="140">
        <v>0</v>
      </c>
      <c r="P368" s="140">
        <f>O368*H368</f>
        <v>0</v>
      </c>
      <c r="Q368" s="140">
        <v>0.29221</v>
      </c>
      <c r="R368" s="140">
        <f>Q368*H368</f>
        <v>10.782549000000001</v>
      </c>
      <c r="S368" s="140">
        <v>0</v>
      </c>
      <c r="T368" s="141">
        <f>S368*H368</f>
        <v>0</v>
      </c>
      <c r="AR368" s="142" t="s">
        <v>211</v>
      </c>
      <c r="AT368" s="142" t="s">
        <v>207</v>
      </c>
      <c r="AU368" s="142" t="s">
        <v>81</v>
      </c>
      <c r="AY368" s="15" t="s">
        <v>205</v>
      </c>
      <c r="BE368" s="143">
        <f>IF(N368="základní",J368,0)</f>
        <v>0</v>
      </c>
      <c r="BF368" s="143">
        <f>IF(N368="snížená",J368,0)</f>
        <v>0</v>
      </c>
      <c r="BG368" s="143">
        <f>IF(N368="zákl. přenesená",J368,0)</f>
        <v>0</v>
      </c>
      <c r="BH368" s="143">
        <f>IF(N368="sníž. přenesená",J368,0)</f>
        <v>0</v>
      </c>
      <c r="BI368" s="143">
        <f>IF(N368="nulová",J368,0)</f>
        <v>0</v>
      </c>
      <c r="BJ368" s="15" t="s">
        <v>79</v>
      </c>
      <c r="BK368" s="143">
        <f>ROUND(I368*H368,2)</f>
        <v>0</v>
      </c>
      <c r="BL368" s="15" t="s">
        <v>211</v>
      </c>
      <c r="BM368" s="142" t="s">
        <v>583</v>
      </c>
    </row>
    <row r="369" spans="2:47" s="1" customFormat="1" ht="19.2">
      <c r="B369" s="27"/>
      <c r="D369" s="144" t="s">
        <v>213</v>
      </c>
      <c r="F369" s="145" t="s">
        <v>582</v>
      </c>
      <c r="L369" s="27"/>
      <c r="M369" s="146"/>
      <c r="T369" s="50"/>
      <c r="AT369" s="15" t="s">
        <v>213</v>
      </c>
      <c r="AU369" s="15" t="s">
        <v>81</v>
      </c>
    </row>
    <row r="370" spans="2:51" s="12" customFormat="1" ht="12">
      <c r="B370" s="147"/>
      <c r="D370" s="144" t="s">
        <v>222</v>
      </c>
      <c r="E370" s="148" t="s">
        <v>1</v>
      </c>
      <c r="F370" s="149" t="s">
        <v>584</v>
      </c>
      <c r="H370" s="150">
        <v>36.9</v>
      </c>
      <c r="L370" s="147"/>
      <c r="M370" s="151"/>
      <c r="T370" s="152"/>
      <c r="AT370" s="148" t="s">
        <v>222</v>
      </c>
      <c r="AU370" s="148" t="s">
        <v>81</v>
      </c>
      <c r="AV370" s="12" t="s">
        <v>81</v>
      </c>
      <c r="AW370" s="12" t="s">
        <v>29</v>
      </c>
      <c r="AX370" s="12" t="s">
        <v>79</v>
      </c>
      <c r="AY370" s="148" t="s">
        <v>205</v>
      </c>
    </row>
    <row r="371" spans="2:65" s="1" customFormat="1" ht="55.5" customHeight="1">
      <c r="B371" s="131"/>
      <c r="C371" s="132" t="s">
        <v>585</v>
      </c>
      <c r="D371" s="132" t="s">
        <v>207</v>
      </c>
      <c r="E371" s="133" t="s">
        <v>586</v>
      </c>
      <c r="F371" s="134" t="s">
        <v>587</v>
      </c>
      <c r="G371" s="135" t="s">
        <v>353</v>
      </c>
      <c r="H371" s="136">
        <v>7</v>
      </c>
      <c r="I371" s="137"/>
      <c r="J371" s="137">
        <f>ROUND(I371*H371,2)</f>
        <v>0</v>
      </c>
      <c r="K371" s="134" t="s">
        <v>210</v>
      </c>
      <c r="L371" s="27"/>
      <c r="M371" s="138" t="s">
        <v>1</v>
      </c>
      <c r="N371" s="139" t="s">
        <v>37</v>
      </c>
      <c r="O371" s="140">
        <v>0.557</v>
      </c>
      <c r="P371" s="140">
        <f>O371*H371</f>
        <v>3.8990000000000005</v>
      </c>
      <c r="Q371" s="140">
        <v>0</v>
      </c>
      <c r="R371" s="140">
        <f>Q371*H371</f>
        <v>0</v>
      </c>
      <c r="S371" s="140">
        <v>0.082</v>
      </c>
      <c r="T371" s="141">
        <f>S371*H371</f>
        <v>0.5740000000000001</v>
      </c>
      <c r="AR371" s="142" t="s">
        <v>211</v>
      </c>
      <c r="AT371" s="142" t="s">
        <v>207</v>
      </c>
      <c r="AU371" s="142" t="s">
        <v>81</v>
      </c>
      <c r="AY371" s="15" t="s">
        <v>205</v>
      </c>
      <c r="BE371" s="143">
        <f>IF(N371="základní",J371,0)</f>
        <v>0</v>
      </c>
      <c r="BF371" s="143">
        <f>IF(N371="snížená",J371,0)</f>
        <v>0</v>
      </c>
      <c r="BG371" s="143">
        <f>IF(N371="zákl. přenesená",J371,0)</f>
        <v>0</v>
      </c>
      <c r="BH371" s="143">
        <f>IF(N371="sníž. přenesená",J371,0)</f>
        <v>0</v>
      </c>
      <c r="BI371" s="143">
        <f>IF(N371="nulová",J371,0)</f>
        <v>0</v>
      </c>
      <c r="BJ371" s="15" t="s">
        <v>79</v>
      </c>
      <c r="BK371" s="143">
        <f>ROUND(I371*H371,2)</f>
        <v>0</v>
      </c>
      <c r="BL371" s="15" t="s">
        <v>211</v>
      </c>
      <c r="BM371" s="142" t="s">
        <v>588</v>
      </c>
    </row>
    <row r="372" spans="2:47" s="1" customFormat="1" ht="38.4">
      <c r="B372" s="27"/>
      <c r="D372" s="144" t="s">
        <v>213</v>
      </c>
      <c r="F372" s="145" t="s">
        <v>589</v>
      </c>
      <c r="L372" s="27"/>
      <c r="M372" s="146"/>
      <c r="T372" s="50"/>
      <c r="AT372" s="15" t="s">
        <v>213</v>
      </c>
      <c r="AU372" s="15" t="s">
        <v>81</v>
      </c>
    </row>
    <row r="373" spans="2:51" s="12" customFormat="1" ht="12">
      <c r="B373" s="147"/>
      <c r="D373" s="144" t="s">
        <v>222</v>
      </c>
      <c r="E373" s="148" t="s">
        <v>1</v>
      </c>
      <c r="F373" s="149" t="s">
        <v>497</v>
      </c>
      <c r="H373" s="150">
        <v>7</v>
      </c>
      <c r="L373" s="147"/>
      <c r="M373" s="151"/>
      <c r="T373" s="152"/>
      <c r="AT373" s="148" t="s">
        <v>222</v>
      </c>
      <c r="AU373" s="148" t="s">
        <v>81</v>
      </c>
      <c r="AV373" s="12" t="s">
        <v>81</v>
      </c>
      <c r="AW373" s="12" t="s">
        <v>29</v>
      </c>
      <c r="AX373" s="12" t="s">
        <v>79</v>
      </c>
      <c r="AY373" s="148" t="s">
        <v>205</v>
      </c>
    </row>
    <row r="374" spans="2:65" s="1" customFormat="1" ht="76.35" customHeight="1">
      <c r="B374" s="131"/>
      <c r="C374" s="132" t="s">
        <v>590</v>
      </c>
      <c r="D374" s="132" t="s">
        <v>207</v>
      </c>
      <c r="E374" s="133" t="s">
        <v>591</v>
      </c>
      <c r="F374" s="134" t="s">
        <v>592</v>
      </c>
      <c r="G374" s="135" t="s">
        <v>128</v>
      </c>
      <c r="H374" s="136">
        <v>59.7</v>
      </c>
      <c r="I374" s="137"/>
      <c r="J374" s="137">
        <f>ROUND(I374*H374,2)</f>
        <v>0</v>
      </c>
      <c r="K374" s="134" t="s">
        <v>210</v>
      </c>
      <c r="L374" s="27"/>
      <c r="M374" s="138" t="s">
        <v>1</v>
      </c>
      <c r="N374" s="139" t="s">
        <v>37</v>
      </c>
      <c r="O374" s="140">
        <v>0.09</v>
      </c>
      <c r="P374" s="140">
        <f>O374*H374</f>
        <v>5.373</v>
      </c>
      <c r="Q374" s="140">
        <v>0</v>
      </c>
      <c r="R374" s="140">
        <f>Q374*H374</f>
        <v>0</v>
      </c>
      <c r="S374" s="140">
        <v>0</v>
      </c>
      <c r="T374" s="141">
        <f>S374*H374</f>
        <v>0</v>
      </c>
      <c r="AR374" s="142" t="s">
        <v>211</v>
      </c>
      <c r="AT374" s="142" t="s">
        <v>207</v>
      </c>
      <c r="AU374" s="142" t="s">
        <v>81</v>
      </c>
      <c r="AY374" s="15" t="s">
        <v>205</v>
      </c>
      <c r="BE374" s="143">
        <f>IF(N374="základní",J374,0)</f>
        <v>0</v>
      </c>
      <c r="BF374" s="143">
        <f>IF(N374="snížená",J374,0)</f>
        <v>0</v>
      </c>
      <c r="BG374" s="143">
        <f>IF(N374="zákl. přenesená",J374,0)</f>
        <v>0</v>
      </c>
      <c r="BH374" s="143">
        <f>IF(N374="sníž. přenesená",J374,0)</f>
        <v>0</v>
      </c>
      <c r="BI374" s="143">
        <f>IF(N374="nulová",J374,0)</f>
        <v>0</v>
      </c>
      <c r="BJ374" s="15" t="s">
        <v>79</v>
      </c>
      <c r="BK374" s="143">
        <f>ROUND(I374*H374,2)</f>
        <v>0</v>
      </c>
      <c r="BL374" s="15" t="s">
        <v>211</v>
      </c>
      <c r="BM374" s="142" t="s">
        <v>593</v>
      </c>
    </row>
    <row r="375" spans="2:47" s="1" customFormat="1" ht="48">
      <c r="B375" s="27"/>
      <c r="D375" s="144" t="s">
        <v>213</v>
      </c>
      <c r="F375" s="145" t="s">
        <v>594</v>
      </c>
      <c r="L375" s="27"/>
      <c r="M375" s="146"/>
      <c r="T375" s="50"/>
      <c r="AT375" s="15" t="s">
        <v>213</v>
      </c>
      <c r="AU375" s="15" t="s">
        <v>81</v>
      </c>
    </row>
    <row r="376" spans="2:51" s="12" customFormat="1" ht="12">
      <c r="B376" s="147"/>
      <c r="D376" s="144" t="s">
        <v>222</v>
      </c>
      <c r="E376" s="148" t="s">
        <v>1</v>
      </c>
      <c r="F376" s="149" t="s">
        <v>126</v>
      </c>
      <c r="H376" s="150">
        <v>59.7</v>
      </c>
      <c r="L376" s="147"/>
      <c r="M376" s="151"/>
      <c r="T376" s="152"/>
      <c r="AT376" s="148" t="s">
        <v>222</v>
      </c>
      <c r="AU376" s="148" t="s">
        <v>81</v>
      </c>
      <c r="AV376" s="12" t="s">
        <v>81</v>
      </c>
      <c r="AW376" s="12" t="s">
        <v>29</v>
      </c>
      <c r="AX376" s="12" t="s">
        <v>79</v>
      </c>
      <c r="AY376" s="148" t="s">
        <v>205</v>
      </c>
    </row>
    <row r="377" spans="2:63" s="11" customFormat="1" ht="22.8" customHeight="1">
      <c r="B377" s="120"/>
      <c r="D377" s="121" t="s">
        <v>71</v>
      </c>
      <c r="E377" s="129" t="s">
        <v>595</v>
      </c>
      <c r="F377" s="129" t="s">
        <v>596</v>
      </c>
      <c r="J377" s="130">
        <f>BK377</f>
        <v>0</v>
      </c>
      <c r="L377" s="120"/>
      <c r="M377" s="124"/>
      <c r="P377" s="125">
        <f>SUM(P378:P390)</f>
        <v>17.633705</v>
      </c>
      <c r="R377" s="125">
        <f>SUM(R378:R390)</f>
        <v>0</v>
      </c>
      <c r="T377" s="126">
        <f>SUM(T378:T390)</f>
        <v>0</v>
      </c>
      <c r="AR377" s="121" t="s">
        <v>79</v>
      </c>
      <c r="AT377" s="127" t="s">
        <v>71</v>
      </c>
      <c r="AU377" s="127" t="s">
        <v>79</v>
      </c>
      <c r="AY377" s="121" t="s">
        <v>205</v>
      </c>
      <c r="BK377" s="128">
        <f>SUM(BK378:BK390)</f>
        <v>0</v>
      </c>
    </row>
    <row r="378" spans="2:65" s="1" customFormat="1" ht="37.8" customHeight="1">
      <c r="B378" s="131"/>
      <c r="C378" s="132" t="s">
        <v>597</v>
      </c>
      <c r="D378" s="132" t="s">
        <v>207</v>
      </c>
      <c r="E378" s="133" t="s">
        <v>598</v>
      </c>
      <c r="F378" s="134" t="s">
        <v>599</v>
      </c>
      <c r="G378" s="135" t="s">
        <v>281</v>
      </c>
      <c r="H378" s="136">
        <v>270.79</v>
      </c>
      <c r="I378" s="137"/>
      <c r="J378" s="137">
        <f>ROUND(I378*H378,2)</f>
        <v>0</v>
      </c>
      <c r="K378" s="134" t="s">
        <v>210</v>
      </c>
      <c r="L378" s="27"/>
      <c r="M378" s="138" t="s">
        <v>1</v>
      </c>
      <c r="N378" s="139" t="s">
        <v>37</v>
      </c>
      <c r="O378" s="140">
        <v>0.03</v>
      </c>
      <c r="P378" s="140">
        <f>O378*H378</f>
        <v>8.1237</v>
      </c>
      <c r="Q378" s="140">
        <v>0</v>
      </c>
      <c r="R378" s="140">
        <f>Q378*H378</f>
        <v>0</v>
      </c>
      <c r="S378" s="140">
        <v>0</v>
      </c>
      <c r="T378" s="141">
        <f>S378*H378</f>
        <v>0</v>
      </c>
      <c r="AR378" s="142" t="s">
        <v>211</v>
      </c>
      <c r="AT378" s="142" t="s">
        <v>207</v>
      </c>
      <c r="AU378" s="142" t="s">
        <v>81</v>
      </c>
      <c r="AY378" s="15" t="s">
        <v>205</v>
      </c>
      <c r="BE378" s="143">
        <f>IF(N378="základní",J378,0)</f>
        <v>0</v>
      </c>
      <c r="BF378" s="143">
        <f>IF(N378="snížená",J378,0)</f>
        <v>0</v>
      </c>
      <c r="BG378" s="143">
        <f>IF(N378="zákl. přenesená",J378,0)</f>
        <v>0</v>
      </c>
      <c r="BH378" s="143">
        <f>IF(N378="sníž. přenesená",J378,0)</f>
        <v>0</v>
      </c>
      <c r="BI378" s="143">
        <f>IF(N378="nulová",J378,0)</f>
        <v>0</v>
      </c>
      <c r="BJ378" s="15" t="s">
        <v>79</v>
      </c>
      <c r="BK378" s="143">
        <f>ROUND(I378*H378,2)</f>
        <v>0</v>
      </c>
      <c r="BL378" s="15" t="s">
        <v>211</v>
      </c>
      <c r="BM378" s="142" t="s">
        <v>600</v>
      </c>
    </row>
    <row r="379" spans="2:47" s="1" customFormat="1" ht="28.8">
      <c r="B379" s="27"/>
      <c r="D379" s="144" t="s">
        <v>213</v>
      </c>
      <c r="F379" s="145" t="s">
        <v>601</v>
      </c>
      <c r="L379" s="27"/>
      <c r="M379" s="146"/>
      <c r="T379" s="50"/>
      <c r="AT379" s="15" t="s">
        <v>213</v>
      </c>
      <c r="AU379" s="15" t="s">
        <v>81</v>
      </c>
    </row>
    <row r="380" spans="2:51" s="12" customFormat="1" ht="12">
      <c r="B380" s="147"/>
      <c r="D380" s="144" t="s">
        <v>222</v>
      </c>
      <c r="E380" s="148" t="s">
        <v>1</v>
      </c>
      <c r="F380" s="149" t="s">
        <v>602</v>
      </c>
      <c r="H380" s="150">
        <v>270.79</v>
      </c>
      <c r="L380" s="147"/>
      <c r="M380" s="151"/>
      <c r="T380" s="152"/>
      <c r="AT380" s="148" t="s">
        <v>222</v>
      </c>
      <c r="AU380" s="148" t="s">
        <v>81</v>
      </c>
      <c r="AV380" s="12" t="s">
        <v>81</v>
      </c>
      <c r="AW380" s="12" t="s">
        <v>29</v>
      </c>
      <c r="AX380" s="12" t="s">
        <v>79</v>
      </c>
      <c r="AY380" s="148" t="s">
        <v>205</v>
      </c>
    </row>
    <row r="381" spans="2:65" s="1" customFormat="1" ht="37.8" customHeight="1">
      <c r="B381" s="131"/>
      <c r="C381" s="132" t="s">
        <v>603</v>
      </c>
      <c r="D381" s="132" t="s">
        <v>207</v>
      </c>
      <c r="E381" s="133" t="s">
        <v>604</v>
      </c>
      <c r="F381" s="134" t="s">
        <v>605</v>
      </c>
      <c r="G381" s="135" t="s">
        <v>281</v>
      </c>
      <c r="H381" s="136">
        <v>2978.955</v>
      </c>
      <c r="I381" s="137"/>
      <c r="J381" s="137">
        <f>ROUND(I381*H381,2)</f>
        <v>0</v>
      </c>
      <c r="K381" s="134" t="s">
        <v>210</v>
      </c>
      <c r="L381" s="27"/>
      <c r="M381" s="138" t="s">
        <v>1</v>
      </c>
      <c r="N381" s="139" t="s">
        <v>37</v>
      </c>
      <c r="O381" s="140">
        <v>0.002</v>
      </c>
      <c r="P381" s="140">
        <f>O381*H381</f>
        <v>5.95791</v>
      </c>
      <c r="Q381" s="140">
        <v>0</v>
      </c>
      <c r="R381" s="140">
        <f>Q381*H381</f>
        <v>0</v>
      </c>
      <c r="S381" s="140">
        <v>0</v>
      </c>
      <c r="T381" s="141">
        <f>S381*H381</f>
        <v>0</v>
      </c>
      <c r="AR381" s="142" t="s">
        <v>211</v>
      </c>
      <c r="AT381" s="142" t="s">
        <v>207</v>
      </c>
      <c r="AU381" s="142" t="s">
        <v>81</v>
      </c>
      <c r="AY381" s="15" t="s">
        <v>205</v>
      </c>
      <c r="BE381" s="143">
        <f>IF(N381="základní",J381,0)</f>
        <v>0</v>
      </c>
      <c r="BF381" s="143">
        <f>IF(N381="snížená",J381,0)</f>
        <v>0</v>
      </c>
      <c r="BG381" s="143">
        <f>IF(N381="zákl. přenesená",J381,0)</f>
        <v>0</v>
      </c>
      <c r="BH381" s="143">
        <f>IF(N381="sníž. přenesená",J381,0)</f>
        <v>0</v>
      </c>
      <c r="BI381" s="143">
        <f>IF(N381="nulová",J381,0)</f>
        <v>0</v>
      </c>
      <c r="BJ381" s="15" t="s">
        <v>79</v>
      </c>
      <c r="BK381" s="143">
        <f>ROUND(I381*H381,2)</f>
        <v>0</v>
      </c>
      <c r="BL381" s="15" t="s">
        <v>211</v>
      </c>
      <c r="BM381" s="142" t="s">
        <v>606</v>
      </c>
    </row>
    <row r="382" spans="2:47" s="1" customFormat="1" ht="28.8">
      <c r="B382" s="27"/>
      <c r="D382" s="144" t="s">
        <v>213</v>
      </c>
      <c r="F382" s="145" t="s">
        <v>607</v>
      </c>
      <c r="L382" s="27"/>
      <c r="M382" s="146"/>
      <c r="T382" s="50"/>
      <c r="AT382" s="15" t="s">
        <v>213</v>
      </c>
      <c r="AU382" s="15" t="s">
        <v>81</v>
      </c>
    </row>
    <row r="383" spans="2:51" s="12" customFormat="1" ht="12">
      <c r="B383" s="147"/>
      <c r="D383" s="144" t="s">
        <v>222</v>
      </c>
      <c r="E383" s="148" t="s">
        <v>1</v>
      </c>
      <c r="F383" s="149" t="s">
        <v>608</v>
      </c>
      <c r="H383" s="150">
        <v>2978.955</v>
      </c>
      <c r="L383" s="147"/>
      <c r="M383" s="151"/>
      <c r="T383" s="152"/>
      <c r="AT383" s="148" t="s">
        <v>222</v>
      </c>
      <c r="AU383" s="148" t="s">
        <v>81</v>
      </c>
      <c r="AV383" s="12" t="s">
        <v>81</v>
      </c>
      <c r="AW383" s="12" t="s">
        <v>29</v>
      </c>
      <c r="AX383" s="12" t="s">
        <v>79</v>
      </c>
      <c r="AY383" s="148" t="s">
        <v>205</v>
      </c>
    </row>
    <row r="384" spans="2:65" s="1" customFormat="1" ht="37.8" customHeight="1">
      <c r="B384" s="131"/>
      <c r="C384" s="132" t="s">
        <v>609</v>
      </c>
      <c r="D384" s="132" t="s">
        <v>207</v>
      </c>
      <c r="E384" s="133" t="s">
        <v>610</v>
      </c>
      <c r="F384" s="134" t="s">
        <v>611</v>
      </c>
      <c r="G384" s="135" t="s">
        <v>281</v>
      </c>
      <c r="H384" s="136">
        <v>60.205</v>
      </c>
      <c r="I384" s="137"/>
      <c r="J384" s="137">
        <f>ROUND(I384*H384,2)</f>
        <v>0</v>
      </c>
      <c r="K384" s="134" t="s">
        <v>210</v>
      </c>
      <c r="L384" s="27"/>
      <c r="M384" s="138" t="s">
        <v>1</v>
      </c>
      <c r="N384" s="139" t="s">
        <v>37</v>
      </c>
      <c r="O384" s="140">
        <v>0.032</v>
      </c>
      <c r="P384" s="140">
        <f>O384*H384</f>
        <v>1.92656</v>
      </c>
      <c r="Q384" s="140">
        <v>0</v>
      </c>
      <c r="R384" s="140">
        <f>Q384*H384</f>
        <v>0</v>
      </c>
      <c r="S384" s="140">
        <v>0</v>
      </c>
      <c r="T384" s="141">
        <f>S384*H384</f>
        <v>0</v>
      </c>
      <c r="AR384" s="142" t="s">
        <v>211</v>
      </c>
      <c r="AT384" s="142" t="s">
        <v>207</v>
      </c>
      <c r="AU384" s="142" t="s">
        <v>81</v>
      </c>
      <c r="AY384" s="15" t="s">
        <v>205</v>
      </c>
      <c r="BE384" s="143">
        <f>IF(N384="základní",J384,0)</f>
        <v>0</v>
      </c>
      <c r="BF384" s="143">
        <f>IF(N384="snížená",J384,0)</f>
        <v>0</v>
      </c>
      <c r="BG384" s="143">
        <f>IF(N384="zákl. přenesená",J384,0)</f>
        <v>0</v>
      </c>
      <c r="BH384" s="143">
        <f>IF(N384="sníž. přenesená",J384,0)</f>
        <v>0</v>
      </c>
      <c r="BI384" s="143">
        <f>IF(N384="nulová",J384,0)</f>
        <v>0</v>
      </c>
      <c r="BJ384" s="15" t="s">
        <v>79</v>
      </c>
      <c r="BK384" s="143">
        <f>ROUND(I384*H384,2)</f>
        <v>0</v>
      </c>
      <c r="BL384" s="15" t="s">
        <v>211</v>
      </c>
      <c r="BM384" s="142" t="s">
        <v>612</v>
      </c>
    </row>
    <row r="385" spans="2:47" s="1" customFormat="1" ht="28.8">
      <c r="B385" s="27"/>
      <c r="D385" s="144" t="s">
        <v>213</v>
      </c>
      <c r="F385" s="145" t="s">
        <v>613</v>
      </c>
      <c r="L385" s="27"/>
      <c r="M385" s="146"/>
      <c r="T385" s="50"/>
      <c r="AT385" s="15" t="s">
        <v>213</v>
      </c>
      <c r="AU385" s="15" t="s">
        <v>81</v>
      </c>
    </row>
    <row r="386" spans="2:51" s="12" customFormat="1" ht="12">
      <c r="B386" s="147"/>
      <c r="D386" s="144" t="s">
        <v>222</v>
      </c>
      <c r="E386" s="148" t="s">
        <v>1</v>
      </c>
      <c r="F386" s="149" t="s">
        <v>614</v>
      </c>
      <c r="H386" s="150">
        <v>60.205</v>
      </c>
      <c r="L386" s="147"/>
      <c r="M386" s="151"/>
      <c r="T386" s="152"/>
      <c r="AT386" s="148" t="s">
        <v>222</v>
      </c>
      <c r="AU386" s="148" t="s">
        <v>81</v>
      </c>
      <c r="AV386" s="12" t="s">
        <v>81</v>
      </c>
      <c r="AW386" s="12" t="s">
        <v>29</v>
      </c>
      <c r="AX386" s="12" t="s">
        <v>79</v>
      </c>
      <c r="AY386" s="148" t="s">
        <v>205</v>
      </c>
    </row>
    <row r="387" spans="2:65" s="1" customFormat="1" ht="37.8" customHeight="1">
      <c r="B387" s="131"/>
      <c r="C387" s="132" t="s">
        <v>615</v>
      </c>
      <c r="D387" s="132" t="s">
        <v>207</v>
      </c>
      <c r="E387" s="133" t="s">
        <v>616</v>
      </c>
      <c r="F387" s="134" t="s">
        <v>605</v>
      </c>
      <c r="G387" s="135" t="s">
        <v>281</v>
      </c>
      <c r="H387" s="136">
        <v>541.845</v>
      </c>
      <c r="I387" s="137"/>
      <c r="J387" s="137">
        <f>ROUND(I387*H387,2)</f>
        <v>0</v>
      </c>
      <c r="K387" s="134" t="s">
        <v>210</v>
      </c>
      <c r="L387" s="27"/>
      <c r="M387" s="138" t="s">
        <v>1</v>
      </c>
      <c r="N387" s="139" t="s">
        <v>37</v>
      </c>
      <c r="O387" s="140">
        <v>0.003</v>
      </c>
      <c r="P387" s="140">
        <f>O387*H387</f>
        <v>1.6255350000000002</v>
      </c>
      <c r="Q387" s="140">
        <v>0</v>
      </c>
      <c r="R387" s="140">
        <f>Q387*H387</f>
        <v>0</v>
      </c>
      <c r="S387" s="140">
        <v>0</v>
      </c>
      <c r="T387" s="141">
        <f>S387*H387</f>
        <v>0</v>
      </c>
      <c r="AR387" s="142" t="s">
        <v>211</v>
      </c>
      <c r="AT387" s="142" t="s">
        <v>207</v>
      </c>
      <c r="AU387" s="142" t="s">
        <v>81</v>
      </c>
      <c r="AY387" s="15" t="s">
        <v>205</v>
      </c>
      <c r="BE387" s="143">
        <f>IF(N387="základní",J387,0)</f>
        <v>0</v>
      </c>
      <c r="BF387" s="143">
        <f>IF(N387="snížená",J387,0)</f>
        <v>0</v>
      </c>
      <c r="BG387" s="143">
        <f>IF(N387="zákl. přenesená",J387,0)</f>
        <v>0</v>
      </c>
      <c r="BH387" s="143">
        <f>IF(N387="sníž. přenesená",J387,0)</f>
        <v>0</v>
      </c>
      <c r="BI387" s="143">
        <f>IF(N387="nulová",J387,0)</f>
        <v>0</v>
      </c>
      <c r="BJ387" s="15" t="s">
        <v>79</v>
      </c>
      <c r="BK387" s="143">
        <f>ROUND(I387*H387,2)</f>
        <v>0</v>
      </c>
      <c r="BL387" s="15" t="s">
        <v>211</v>
      </c>
      <c r="BM387" s="142" t="s">
        <v>617</v>
      </c>
    </row>
    <row r="388" spans="2:47" s="1" customFormat="1" ht="28.8">
      <c r="B388" s="27"/>
      <c r="D388" s="144" t="s">
        <v>213</v>
      </c>
      <c r="F388" s="145" t="s">
        <v>607</v>
      </c>
      <c r="L388" s="27"/>
      <c r="M388" s="146"/>
      <c r="T388" s="50"/>
      <c r="AT388" s="15" t="s">
        <v>213</v>
      </c>
      <c r="AU388" s="15" t="s">
        <v>81</v>
      </c>
    </row>
    <row r="389" spans="2:51" s="12" customFormat="1" ht="12">
      <c r="B389" s="147"/>
      <c r="D389" s="144" t="s">
        <v>222</v>
      </c>
      <c r="E389" s="148" t="s">
        <v>1</v>
      </c>
      <c r="F389" s="149" t="s">
        <v>614</v>
      </c>
      <c r="H389" s="150">
        <v>60.205</v>
      </c>
      <c r="L389" s="147"/>
      <c r="M389" s="151"/>
      <c r="T389" s="152"/>
      <c r="AT389" s="148" t="s">
        <v>222</v>
      </c>
      <c r="AU389" s="148" t="s">
        <v>81</v>
      </c>
      <c r="AV389" s="12" t="s">
        <v>81</v>
      </c>
      <c r="AW389" s="12" t="s">
        <v>29</v>
      </c>
      <c r="AX389" s="12" t="s">
        <v>72</v>
      </c>
      <c r="AY389" s="148" t="s">
        <v>205</v>
      </c>
    </row>
    <row r="390" spans="2:51" s="12" customFormat="1" ht="12">
      <c r="B390" s="147"/>
      <c r="D390" s="144" t="s">
        <v>222</v>
      </c>
      <c r="E390" s="148" t="s">
        <v>1</v>
      </c>
      <c r="F390" s="149" t="s">
        <v>618</v>
      </c>
      <c r="H390" s="150">
        <v>541.845</v>
      </c>
      <c r="L390" s="147"/>
      <c r="M390" s="151"/>
      <c r="T390" s="152"/>
      <c r="AT390" s="148" t="s">
        <v>222</v>
      </c>
      <c r="AU390" s="148" t="s">
        <v>81</v>
      </c>
      <c r="AV390" s="12" t="s">
        <v>81</v>
      </c>
      <c r="AW390" s="12" t="s">
        <v>29</v>
      </c>
      <c r="AX390" s="12" t="s">
        <v>79</v>
      </c>
      <c r="AY390" s="148" t="s">
        <v>205</v>
      </c>
    </row>
    <row r="391" spans="2:63" s="11" customFormat="1" ht="22.8" customHeight="1">
      <c r="B391" s="120"/>
      <c r="D391" s="121" t="s">
        <v>71</v>
      </c>
      <c r="E391" s="129" t="s">
        <v>619</v>
      </c>
      <c r="F391" s="129" t="s">
        <v>620</v>
      </c>
      <c r="J391" s="130">
        <f>BK391</f>
        <v>0</v>
      </c>
      <c r="L391" s="120"/>
      <c r="M391" s="124"/>
      <c r="P391" s="125">
        <f>SUM(P392:P393)</f>
        <v>565.4991070000001</v>
      </c>
      <c r="R391" s="125">
        <f>SUM(R392:R393)</f>
        <v>0</v>
      </c>
      <c r="T391" s="126">
        <f>SUM(T392:T393)</f>
        <v>0</v>
      </c>
      <c r="AR391" s="121" t="s">
        <v>79</v>
      </c>
      <c r="AT391" s="127" t="s">
        <v>71</v>
      </c>
      <c r="AU391" s="127" t="s">
        <v>79</v>
      </c>
      <c r="AY391" s="121" t="s">
        <v>205</v>
      </c>
      <c r="BK391" s="128">
        <f>SUM(BK392:BK393)</f>
        <v>0</v>
      </c>
    </row>
    <row r="392" spans="2:65" s="1" customFormat="1" ht="37.8" customHeight="1">
      <c r="B392" s="131"/>
      <c r="C392" s="132" t="s">
        <v>621</v>
      </c>
      <c r="D392" s="132" t="s">
        <v>207</v>
      </c>
      <c r="E392" s="133" t="s">
        <v>622</v>
      </c>
      <c r="F392" s="134" t="s">
        <v>623</v>
      </c>
      <c r="G392" s="135" t="s">
        <v>281</v>
      </c>
      <c r="H392" s="136">
        <v>1424.431</v>
      </c>
      <c r="I392" s="137"/>
      <c r="J392" s="137">
        <f>ROUND(I392*H392,2)</f>
        <v>0</v>
      </c>
      <c r="K392" s="134" t="s">
        <v>210</v>
      </c>
      <c r="L392" s="27"/>
      <c r="M392" s="138" t="s">
        <v>1</v>
      </c>
      <c r="N392" s="139" t="s">
        <v>37</v>
      </c>
      <c r="O392" s="140">
        <v>0.397</v>
      </c>
      <c r="P392" s="140">
        <f>O392*H392</f>
        <v>565.4991070000001</v>
      </c>
      <c r="Q392" s="140">
        <v>0</v>
      </c>
      <c r="R392" s="140">
        <f>Q392*H392</f>
        <v>0</v>
      </c>
      <c r="S392" s="140">
        <v>0</v>
      </c>
      <c r="T392" s="141">
        <f>S392*H392</f>
        <v>0</v>
      </c>
      <c r="AR392" s="142" t="s">
        <v>211</v>
      </c>
      <c r="AT392" s="142" t="s">
        <v>207</v>
      </c>
      <c r="AU392" s="142" t="s">
        <v>81</v>
      </c>
      <c r="AY392" s="15" t="s">
        <v>205</v>
      </c>
      <c r="BE392" s="143">
        <f>IF(N392="základní",J392,0)</f>
        <v>0</v>
      </c>
      <c r="BF392" s="143">
        <f>IF(N392="snížená",J392,0)</f>
        <v>0</v>
      </c>
      <c r="BG392" s="143">
        <f>IF(N392="zákl. přenesená",J392,0)</f>
        <v>0</v>
      </c>
      <c r="BH392" s="143">
        <f>IF(N392="sníž. přenesená",J392,0)</f>
        <v>0</v>
      </c>
      <c r="BI392" s="143">
        <f>IF(N392="nulová",J392,0)</f>
        <v>0</v>
      </c>
      <c r="BJ392" s="15" t="s">
        <v>79</v>
      </c>
      <c r="BK392" s="143">
        <f>ROUND(I392*H392,2)</f>
        <v>0</v>
      </c>
      <c r="BL392" s="15" t="s">
        <v>211</v>
      </c>
      <c r="BM392" s="142" t="s">
        <v>624</v>
      </c>
    </row>
    <row r="393" spans="2:47" s="1" customFormat="1" ht="19.2">
      <c r="B393" s="27"/>
      <c r="D393" s="144" t="s">
        <v>213</v>
      </c>
      <c r="F393" s="145" t="s">
        <v>625</v>
      </c>
      <c r="L393" s="27"/>
      <c r="M393" s="146"/>
      <c r="T393" s="50"/>
      <c r="AT393" s="15" t="s">
        <v>213</v>
      </c>
      <c r="AU393" s="15" t="s">
        <v>81</v>
      </c>
    </row>
    <row r="394" spans="2:63" s="11" customFormat="1" ht="25.95" customHeight="1">
      <c r="B394" s="120"/>
      <c r="D394" s="121" t="s">
        <v>71</v>
      </c>
      <c r="E394" s="122" t="s">
        <v>626</v>
      </c>
      <c r="F394" s="122" t="s">
        <v>627</v>
      </c>
      <c r="J394" s="123">
        <f>BK394</f>
        <v>0</v>
      </c>
      <c r="L394" s="120"/>
      <c r="M394" s="124"/>
      <c r="P394" s="125">
        <f>P395</f>
        <v>14.436781</v>
      </c>
      <c r="R394" s="125">
        <f>R395</f>
        <v>0.0429222</v>
      </c>
      <c r="T394" s="126">
        <f>T395</f>
        <v>0</v>
      </c>
      <c r="AR394" s="121" t="s">
        <v>81</v>
      </c>
      <c r="AT394" s="127" t="s">
        <v>71</v>
      </c>
      <c r="AU394" s="127" t="s">
        <v>72</v>
      </c>
      <c r="AY394" s="121" t="s">
        <v>205</v>
      </c>
      <c r="BK394" s="128">
        <f>BK395</f>
        <v>0</v>
      </c>
    </row>
    <row r="395" spans="2:63" s="11" customFormat="1" ht="22.8" customHeight="1">
      <c r="B395" s="120"/>
      <c r="D395" s="121" t="s">
        <v>71</v>
      </c>
      <c r="E395" s="129" t="s">
        <v>628</v>
      </c>
      <c r="F395" s="129" t="s">
        <v>629</v>
      </c>
      <c r="J395" s="130">
        <f>BK395</f>
        <v>0</v>
      </c>
      <c r="L395" s="120"/>
      <c r="M395" s="124"/>
      <c r="P395" s="125">
        <f>SUM(P396:P405)</f>
        <v>14.436781</v>
      </c>
      <c r="R395" s="125">
        <f>SUM(R396:R405)</f>
        <v>0.0429222</v>
      </c>
      <c r="T395" s="126">
        <f>SUM(T396:T405)</f>
        <v>0</v>
      </c>
      <c r="AR395" s="121" t="s">
        <v>81</v>
      </c>
      <c r="AT395" s="127" t="s">
        <v>71</v>
      </c>
      <c r="AU395" s="127" t="s">
        <v>79</v>
      </c>
      <c r="AY395" s="121" t="s">
        <v>205</v>
      </c>
      <c r="BK395" s="128">
        <f>SUM(BK396:BK405)</f>
        <v>0</v>
      </c>
    </row>
    <row r="396" spans="2:65" s="1" customFormat="1" ht="24.15" customHeight="1">
      <c r="B396" s="131"/>
      <c r="C396" s="132" t="s">
        <v>630</v>
      </c>
      <c r="D396" s="132" t="s">
        <v>207</v>
      </c>
      <c r="E396" s="133" t="s">
        <v>631</v>
      </c>
      <c r="F396" s="134" t="s">
        <v>632</v>
      </c>
      <c r="G396" s="135" t="s">
        <v>128</v>
      </c>
      <c r="H396" s="136">
        <v>70.2</v>
      </c>
      <c r="I396" s="137"/>
      <c r="J396" s="137">
        <f>ROUND(I396*H396,2)</f>
        <v>0</v>
      </c>
      <c r="K396" s="134" t="s">
        <v>210</v>
      </c>
      <c r="L396" s="27"/>
      <c r="M396" s="138" t="s">
        <v>1</v>
      </c>
      <c r="N396" s="139" t="s">
        <v>37</v>
      </c>
      <c r="O396" s="140">
        <v>0.097</v>
      </c>
      <c r="P396" s="140">
        <f>O396*H396</f>
        <v>6.8094</v>
      </c>
      <c r="Q396" s="140">
        <v>4E-05</v>
      </c>
      <c r="R396" s="140">
        <f>Q396*H396</f>
        <v>0.002808</v>
      </c>
      <c r="S396" s="140">
        <v>0</v>
      </c>
      <c r="T396" s="141">
        <f>S396*H396</f>
        <v>0</v>
      </c>
      <c r="AR396" s="142" t="s">
        <v>284</v>
      </c>
      <c r="AT396" s="142" t="s">
        <v>207</v>
      </c>
      <c r="AU396" s="142" t="s">
        <v>81</v>
      </c>
      <c r="AY396" s="15" t="s">
        <v>205</v>
      </c>
      <c r="BE396" s="143">
        <f>IF(N396="základní",J396,0)</f>
        <v>0</v>
      </c>
      <c r="BF396" s="143">
        <f>IF(N396="snížená",J396,0)</f>
        <v>0</v>
      </c>
      <c r="BG396" s="143">
        <f>IF(N396="zákl. přenesená",J396,0)</f>
        <v>0</v>
      </c>
      <c r="BH396" s="143">
        <f>IF(N396="sníž. přenesená",J396,0)</f>
        <v>0</v>
      </c>
      <c r="BI396" s="143">
        <f>IF(N396="nulová",J396,0)</f>
        <v>0</v>
      </c>
      <c r="BJ396" s="15" t="s">
        <v>79</v>
      </c>
      <c r="BK396" s="143">
        <f>ROUND(I396*H396,2)</f>
        <v>0</v>
      </c>
      <c r="BL396" s="15" t="s">
        <v>284</v>
      </c>
      <c r="BM396" s="142" t="s">
        <v>633</v>
      </c>
    </row>
    <row r="397" spans="2:47" s="1" customFormat="1" ht="19.2">
      <c r="B397" s="27"/>
      <c r="D397" s="144" t="s">
        <v>213</v>
      </c>
      <c r="F397" s="145" t="s">
        <v>632</v>
      </c>
      <c r="L397" s="27"/>
      <c r="M397" s="146"/>
      <c r="T397" s="50"/>
      <c r="AT397" s="15" t="s">
        <v>213</v>
      </c>
      <c r="AU397" s="15" t="s">
        <v>81</v>
      </c>
    </row>
    <row r="398" spans="2:51" s="12" customFormat="1" ht="12">
      <c r="B398" s="147"/>
      <c r="D398" s="144" t="s">
        <v>222</v>
      </c>
      <c r="E398" s="148" t="s">
        <v>1</v>
      </c>
      <c r="F398" s="149" t="s">
        <v>634</v>
      </c>
      <c r="H398" s="150">
        <v>70.2</v>
      </c>
      <c r="L398" s="147"/>
      <c r="M398" s="151"/>
      <c r="T398" s="152"/>
      <c r="AT398" s="148" t="s">
        <v>222</v>
      </c>
      <c r="AU398" s="148" t="s">
        <v>81</v>
      </c>
      <c r="AV398" s="12" t="s">
        <v>81</v>
      </c>
      <c r="AW398" s="12" t="s">
        <v>29</v>
      </c>
      <c r="AX398" s="12" t="s">
        <v>79</v>
      </c>
      <c r="AY398" s="148" t="s">
        <v>205</v>
      </c>
    </row>
    <row r="399" spans="2:65" s="1" customFormat="1" ht="24.15" customHeight="1">
      <c r="B399" s="131"/>
      <c r="C399" s="159" t="s">
        <v>635</v>
      </c>
      <c r="D399" s="159" t="s">
        <v>278</v>
      </c>
      <c r="E399" s="160" t="s">
        <v>636</v>
      </c>
      <c r="F399" s="161" t="s">
        <v>637</v>
      </c>
      <c r="G399" s="162" t="s">
        <v>128</v>
      </c>
      <c r="H399" s="163">
        <v>85.714</v>
      </c>
      <c r="I399" s="164"/>
      <c r="J399" s="164">
        <f>ROUND(I399*H399,2)</f>
        <v>0</v>
      </c>
      <c r="K399" s="161" t="s">
        <v>210</v>
      </c>
      <c r="L399" s="165"/>
      <c r="M399" s="166" t="s">
        <v>1</v>
      </c>
      <c r="N399" s="167" t="s">
        <v>37</v>
      </c>
      <c r="O399" s="140">
        <v>0</v>
      </c>
      <c r="P399" s="140">
        <f>O399*H399</f>
        <v>0</v>
      </c>
      <c r="Q399" s="140">
        <v>0.0003</v>
      </c>
      <c r="R399" s="140">
        <f>Q399*H399</f>
        <v>0.025714199999999996</v>
      </c>
      <c r="S399" s="140">
        <v>0</v>
      </c>
      <c r="T399" s="141">
        <f>S399*H399</f>
        <v>0</v>
      </c>
      <c r="AR399" s="142" t="s">
        <v>358</v>
      </c>
      <c r="AT399" s="142" t="s">
        <v>278</v>
      </c>
      <c r="AU399" s="142" t="s">
        <v>81</v>
      </c>
      <c r="AY399" s="15" t="s">
        <v>205</v>
      </c>
      <c r="BE399" s="143">
        <f>IF(N399="základní",J399,0)</f>
        <v>0</v>
      </c>
      <c r="BF399" s="143">
        <f>IF(N399="snížená",J399,0)</f>
        <v>0</v>
      </c>
      <c r="BG399" s="143">
        <f>IF(N399="zákl. přenesená",J399,0)</f>
        <v>0</v>
      </c>
      <c r="BH399" s="143">
        <f>IF(N399="sníž. přenesená",J399,0)</f>
        <v>0</v>
      </c>
      <c r="BI399" s="143">
        <f>IF(N399="nulová",J399,0)</f>
        <v>0</v>
      </c>
      <c r="BJ399" s="15" t="s">
        <v>79</v>
      </c>
      <c r="BK399" s="143">
        <f>ROUND(I399*H399,2)</f>
        <v>0</v>
      </c>
      <c r="BL399" s="15" t="s">
        <v>284</v>
      </c>
      <c r="BM399" s="142" t="s">
        <v>638</v>
      </c>
    </row>
    <row r="400" spans="2:47" s="1" customFormat="1" ht="12">
      <c r="B400" s="27"/>
      <c r="D400" s="144" t="s">
        <v>213</v>
      </c>
      <c r="F400" s="145" t="s">
        <v>637</v>
      </c>
      <c r="L400" s="27"/>
      <c r="M400" s="146"/>
      <c r="T400" s="50"/>
      <c r="AT400" s="15" t="s">
        <v>213</v>
      </c>
      <c r="AU400" s="15" t="s">
        <v>81</v>
      </c>
    </row>
    <row r="401" spans="2:51" s="12" customFormat="1" ht="12">
      <c r="B401" s="147"/>
      <c r="D401" s="144" t="s">
        <v>222</v>
      </c>
      <c r="E401" s="148" t="s">
        <v>1</v>
      </c>
      <c r="F401" s="149" t="s">
        <v>639</v>
      </c>
      <c r="H401" s="150">
        <v>85.714</v>
      </c>
      <c r="L401" s="147"/>
      <c r="M401" s="151"/>
      <c r="T401" s="152"/>
      <c r="AT401" s="148" t="s">
        <v>222</v>
      </c>
      <c r="AU401" s="148" t="s">
        <v>81</v>
      </c>
      <c r="AV401" s="12" t="s">
        <v>81</v>
      </c>
      <c r="AW401" s="12" t="s">
        <v>29</v>
      </c>
      <c r="AX401" s="12" t="s">
        <v>79</v>
      </c>
      <c r="AY401" s="148" t="s">
        <v>205</v>
      </c>
    </row>
    <row r="402" spans="2:65" s="1" customFormat="1" ht="33" customHeight="1">
      <c r="B402" s="131"/>
      <c r="C402" s="132" t="s">
        <v>640</v>
      </c>
      <c r="D402" s="132" t="s">
        <v>207</v>
      </c>
      <c r="E402" s="133" t="s">
        <v>641</v>
      </c>
      <c r="F402" s="134" t="s">
        <v>642</v>
      </c>
      <c r="G402" s="135" t="s">
        <v>136</v>
      </c>
      <c r="H402" s="136">
        <v>90</v>
      </c>
      <c r="I402" s="137"/>
      <c r="J402" s="137">
        <f>ROUND(I402*H402,2)</f>
        <v>0</v>
      </c>
      <c r="K402" s="134" t="s">
        <v>210</v>
      </c>
      <c r="L402" s="27"/>
      <c r="M402" s="138" t="s">
        <v>1</v>
      </c>
      <c r="N402" s="139" t="s">
        <v>37</v>
      </c>
      <c r="O402" s="140">
        <v>0.084</v>
      </c>
      <c r="P402" s="140">
        <f>O402*H402</f>
        <v>7.5600000000000005</v>
      </c>
      <c r="Q402" s="140">
        <v>0.00016</v>
      </c>
      <c r="R402" s="140">
        <f>Q402*H402</f>
        <v>0.014400000000000001</v>
      </c>
      <c r="S402" s="140">
        <v>0</v>
      </c>
      <c r="T402" s="141">
        <f>S402*H402</f>
        <v>0</v>
      </c>
      <c r="AR402" s="142" t="s">
        <v>284</v>
      </c>
      <c r="AT402" s="142" t="s">
        <v>207</v>
      </c>
      <c r="AU402" s="142" t="s">
        <v>81</v>
      </c>
      <c r="AY402" s="15" t="s">
        <v>205</v>
      </c>
      <c r="BE402" s="143">
        <f>IF(N402="základní",J402,0)</f>
        <v>0</v>
      </c>
      <c r="BF402" s="143">
        <f>IF(N402="snížená",J402,0)</f>
        <v>0</v>
      </c>
      <c r="BG402" s="143">
        <f>IF(N402="zákl. přenesená",J402,0)</f>
        <v>0</v>
      </c>
      <c r="BH402" s="143">
        <f>IF(N402="sníž. přenesená",J402,0)</f>
        <v>0</v>
      </c>
      <c r="BI402" s="143">
        <f>IF(N402="nulová",J402,0)</f>
        <v>0</v>
      </c>
      <c r="BJ402" s="15" t="s">
        <v>79</v>
      </c>
      <c r="BK402" s="143">
        <f>ROUND(I402*H402,2)</f>
        <v>0</v>
      </c>
      <c r="BL402" s="15" t="s">
        <v>284</v>
      </c>
      <c r="BM402" s="142" t="s">
        <v>643</v>
      </c>
    </row>
    <row r="403" spans="2:47" s="1" customFormat="1" ht="19.2">
      <c r="B403" s="27"/>
      <c r="D403" s="144" t="s">
        <v>213</v>
      </c>
      <c r="F403" s="145" t="s">
        <v>642</v>
      </c>
      <c r="L403" s="27"/>
      <c r="M403" s="146"/>
      <c r="T403" s="50"/>
      <c r="AT403" s="15" t="s">
        <v>213</v>
      </c>
      <c r="AU403" s="15" t="s">
        <v>81</v>
      </c>
    </row>
    <row r="404" spans="2:65" s="1" customFormat="1" ht="49.05" customHeight="1">
      <c r="B404" s="131"/>
      <c r="C404" s="132" t="s">
        <v>644</v>
      </c>
      <c r="D404" s="132" t="s">
        <v>207</v>
      </c>
      <c r="E404" s="133" t="s">
        <v>645</v>
      </c>
      <c r="F404" s="134" t="s">
        <v>646</v>
      </c>
      <c r="G404" s="135" t="s">
        <v>281</v>
      </c>
      <c r="H404" s="136">
        <v>0.043</v>
      </c>
      <c r="I404" s="137"/>
      <c r="J404" s="137">
        <f>ROUND(I404*H404,2)</f>
        <v>0</v>
      </c>
      <c r="K404" s="134" t="s">
        <v>210</v>
      </c>
      <c r="L404" s="27"/>
      <c r="M404" s="138" t="s">
        <v>1</v>
      </c>
      <c r="N404" s="139" t="s">
        <v>37</v>
      </c>
      <c r="O404" s="140">
        <v>1.567</v>
      </c>
      <c r="P404" s="140">
        <f>O404*H404</f>
        <v>0.067381</v>
      </c>
      <c r="Q404" s="140">
        <v>0</v>
      </c>
      <c r="R404" s="140">
        <f>Q404*H404</f>
        <v>0</v>
      </c>
      <c r="S404" s="140">
        <v>0</v>
      </c>
      <c r="T404" s="141">
        <f>S404*H404</f>
        <v>0</v>
      </c>
      <c r="AR404" s="142" t="s">
        <v>284</v>
      </c>
      <c r="AT404" s="142" t="s">
        <v>207</v>
      </c>
      <c r="AU404" s="142" t="s">
        <v>81</v>
      </c>
      <c r="AY404" s="15" t="s">
        <v>205</v>
      </c>
      <c r="BE404" s="143">
        <f>IF(N404="základní",J404,0)</f>
        <v>0</v>
      </c>
      <c r="BF404" s="143">
        <f>IF(N404="snížená",J404,0)</f>
        <v>0</v>
      </c>
      <c r="BG404" s="143">
        <f>IF(N404="zákl. přenesená",J404,0)</f>
        <v>0</v>
      </c>
      <c r="BH404" s="143">
        <f>IF(N404="sníž. přenesená",J404,0)</f>
        <v>0</v>
      </c>
      <c r="BI404" s="143">
        <f>IF(N404="nulová",J404,0)</f>
        <v>0</v>
      </c>
      <c r="BJ404" s="15" t="s">
        <v>79</v>
      </c>
      <c r="BK404" s="143">
        <f>ROUND(I404*H404,2)</f>
        <v>0</v>
      </c>
      <c r="BL404" s="15" t="s">
        <v>284</v>
      </c>
      <c r="BM404" s="142" t="s">
        <v>647</v>
      </c>
    </row>
    <row r="405" spans="2:47" s="1" customFormat="1" ht="28.8">
      <c r="B405" s="27"/>
      <c r="D405" s="144" t="s">
        <v>213</v>
      </c>
      <c r="F405" s="145" t="s">
        <v>648</v>
      </c>
      <c r="L405" s="27"/>
      <c r="M405" s="169"/>
      <c r="N405" s="170"/>
      <c r="O405" s="170"/>
      <c r="P405" s="170"/>
      <c r="Q405" s="170"/>
      <c r="R405" s="170"/>
      <c r="S405" s="170"/>
      <c r="T405" s="171"/>
      <c r="AT405" s="15" t="s">
        <v>213</v>
      </c>
      <c r="AU405" s="15" t="s">
        <v>81</v>
      </c>
    </row>
    <row r="406" spans="2:12" s="1" customFormat="1" ht="6.9" customHeight="1">
      <c r="B406" s="39"/>
      <c r="C406" s="40"/>
      <c r="D406" s="40"/>
      <c r="E406" s="40"/>
      <c r="F406" s="40"/>
      <c r="G406" s="40"/>
      <c r="H406" s="40"/>
      <c r="I406" s="40"/>
      <c r="J406" s="40"/>
      <c r="K406" s="40"/>
      <c r="L406" s="27"/>
    </row>
  </sheetData>
  <autoFilter ref="C130:K405"/>
  <mergeCells count="11">
    <mergeCell ref="E123:H123"/>
    <mergeCell ref="E7:H7"/>
    <mergeCell ref="E9:H9"/>
    <mergeCell ref="E11:H11"/>
    <mergeCell ref="E29:H29"/>
    <mergeCell ref="E85:H85"/>
    <mergeCell ref="L2:V2"/>
    <mergeCell ref="E87:H87"/>
    <mergeCell ref="E89:H89"/>
    <mergeCell ref="E119:H119"/>
    <mergeCell ref="E121:H121"/>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67"/>
  <sheetViews>
    <sheetView showGridLines="0" workbookViewId="0" topLeftCell="A115">
      <selection activeCell="I128" sqref="I128:I16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 customHeight="1">
      <c r="L2" s="193" t="s">
        <v>5</v>
      </c>
      <c r="M2" s="194"/>
      <c r="N2" s="194"/>
      <c r="O2" s="194"/>
      <c r="P2" s="194"/>
      <c r="Q2" s="194"/>
      <c r="R2" s="194"/>
      <c r="S2" s="194"/>
      <c r="T2" s="194"/>
      <c r="U2" s="194"/>
      <c r="V2" s="194"/>
      <c r="AT2" s="15" t="s">
        <v>89</v>
      </c>
      <c r="AZ2" s="87" t="s">
        <v>130</v>
      </c>
      <c r="BA2" s="87" t="s">
        <v>131</v>
      </c>
      <c r="BB2" s="87" t="s">
        <v>128</v>
      </c>
      <c r="BC2" s="87" t="s">
        <v>132</v>
      </c>
      <c r="BD2" s="87" t="s">
        <v>218</v>
      </c>
    </row>
    <row r="3" spans="2:56" ht="6.9" customHeight="1">
      <c r="B3" s="16"/>
      <c r="C3" s="17"/>
      <c r="D3" s="17"/>
      <c r="E3" s="17"/>
      <c r="F3" s="17"/>
      <c r="G3" s="17"/>
      <c r="H3" s="17"/>
      <c r="I3" s="17"/>
      <c r="J3" s="17"/>
      <c r="K3" s="17"/>
      <c r="L3" s="18"/>
      <c r="AT3" s="15" t="s">
        <v>81</v>
      </c>
      <c r="AZ3" s="87" t="s">
        <v>649</v>
      </c>
      <c r="BA3" s="87" t="s">
        <v>650</v>
      </c>
      <c r="BB3" s="87" t="s">
        <v>128</v>
      </c>
      <c r="BC3" s="87" t="s">
        <v>651</v>
      </c>
      <c r="BD3" s="87" t="s">
        <v>81</v>
      </c>
    </row>
    <row r="4" spans="2:56" ht="24.9" customHeight="1">
      <c r="B4" s="18"/>
      <c r="D4" s="19" t="s">
        <v>133</v>
      </c>
      <c r="L4" s="18"/>
      <c r="M4" s="88" t="s">
        <v>10</v>
      </c>
      <c r="AT4" s="15" t="s">
        <v>3</v>
      </c>
      <c r="AZ4" s="87" t="s">
        <v>254</v>
      </c>
      <c r="BA4" s="87" t="s">
        <v>652</v>
      </c>
      <c r="BB4" s="87" t="s">
        <v>128</v>
      </c>
      <c r="BC4" s="87" t="s">
        <v>255</v>
      </c>
      <c r="BD4" s="87" t="s">
        <v>218</v>
      </c>
    </row>
    <row r="5" spans="2:12" ht="6.9" customHeight="1">
      <c r="B5" s="18"/>
      <c r="L5" s="18"/>
    </row>
    <row r="6" spans="2:12" ht="12" customHeight="1">
      <c r="B6" s="18"/>
      <c r="D6" s="24" t="s">
        <v>14</v>
      </c>
      <c r="L6" s="18"/>
    </row>
    <row r="7" spans="2:12" ht="16.5" customHeight="1">
      <c r="B7" s="18"/>
      <c r="E7" s="221" t="str">
        <f>'Rekapitulace stavby'!K6</f>
        <v>Šluknov - dokončení chodníku v Budišínské ulici II. Etapa R2</v>
      </c>
      <c r="F7" s="223"/>
      <c r="G7" s="223"/>
      <c r="H7" s="223"/>
      <c r="L7" s="18"/>
    </row>
    <row r="8" spans="2:12" ht="12" customHeight="1">
      <c r="B8" s="18"/>
      <c r="D8" s="24" t="s">
        <v>148</v>
      </c>
      <c r="L8" s="18"/>
    </row>
    <row r="9" spans="2:12" s="1" customFormat="1" ht="16.5" customHeight="1">
      <c r="B9" s="27"/>
      <c r="E9" s="221" t="s">
        <v>152</v>
      </c>
      <c r="F9" s="222"/>
      <c r="G9" s="222"/>
      <c r="H9" s="222"/>
      <c r="L9" s="27"/>
    </row>
    <row r="10" spans="2:12" s="1" customFormat="1" ht="12" customHeight="1">
      <c r="B10" s="27"/>
      <c r="D10" s="24" t="s">
        <v>156</v>
      </c>
      <c r="L10" s="27"/>
    </row>
    <row r="11" spans="2:12" s="1" customFormat="1" ht="16.5" customHeight="1">
      <c r="B11" s="27"/>
      <c r="E11" s="218" t="s">
        <v>653</v>
      </c>
      <c r="F11" s="222"/>
      <c r="G11" s="222"/>
      <c r="H11" s="222"/>
      <c r="L11" s="27"/>
    </row>
    <row r="12" spans="2:12" s="1" customFormat="1" ht="12">
      <c r="B12" s="27"/>
      <c r="L12" s="27"/>
    </row>
    <row r="13" spans="2:12" s="1" customFormat="1" ht="12" customHeight="1">
      <c r="B13" s="27"/>
      <c r="D13" s="24" t="s">
        <v>16</v>
      </c>
      <c r="F13" s="22" t="s">
        <v>1</v>
      </c>
      <c r="I13" s="24" t="s">
        <v>17</v>
      </c>
      <c r="J13" s="22" t="s">
        <v>1</v>
      </c>
      <c r="L13" s="27"/>
    </row>
    <row r="14" spans="2:12" s="1" customFormat="1" ht="12" customHeight="1">
      <c r="B14" s="27"/>
      <c r="D14" s="24" t="s">
        <v>18</v>
      </c>
      <c r="F14" s="22" t="s">
        <v>27</v>
      </c>
      <c r="I14" s="24" t="s">
        <v>20</v>
      </c>
      <c r="J14" s="47" t="str">
        <f>'Rekapitulace stavby'!AN8</f>
        <v>24. 11. 2022</v>
      </c>
      <c r="L14" s="27"/>
    </row>
    <row r="15" spans="2:12" s="1" customFormat="1" ht="10.8" customHeight="1">
      <c r="B15" s="27"/>
      <c r="L15" s="27"/>
    </row>
    <row r="16" spans="2:12" s="1" customFormat="1" ht="12" customHeight="1">
      <c r="B16" s="27"/>
      <c r="D16" s="24" t="s">
        <v>22</v>
      </c>
      <c r="I16" s="24" t="s">
        <v>23</v>
      </c>
      <c r="J16" s="22" t="s">
        <v>1</v>
      </c>
      <c r="L16" s="27"/>
    </row>
    <row r="17" spans="2:12" s="1" customFormat="1" ht="18" customHeight="1">
      <c r="B17" s="27"/>
      <c r="E17" s="22" t="s">
        <v>24</v>
      </c>
      <c r="I17" s="24" t="s">
        <v>25</v>
      </c>
      <c r="J17" s="22" t="s">
        <v>1</v>
      </c>
      <c r="L17" s="27"/>
    </row>
    <row r="18" spans="2:12" s="1" customFormat="1" ht="6.9" customHeight="1">
      <c r="B18" s="27"/>
      <c r="L18" s="27"/>
    </row>
    <row r="19" spans="2:12" s="1" customFormat="1" ht="12" customHeight="1">
      <c r="B19" s="27"/>
      <c r="D19" s="24" t="s">
        <v>26</v>
      </c>
      <c r="I19" s="24" t="s">
        <v>23</v>
      </c>
      <c r="J19" s="22" t="s">
        <v>1</v>
      </c>
      <c r="L19" s="27"/>
    </row>
    <row r="20" spans="2:12" s="1" customFormat="1" ht="18" customHeight="1">
      <c r="B20" s="27"/>
      <c r="E20" s="22" t="s">
        <v>27</v>
      </c>
      <c r="I20" s="24" t="s">
        <v>25</v>
      </c>
      <c r="J20" s="22" t="s">
        <v>1</v>
      </c>
      <c r="L20" s="27"/>
    </row>
    <row r="21" spans="2:12" s="1" customFormat="1" ht="6.9" customHeight="1">
      <c r="B21" s="27"/>
      <c r="L21" s="27"/>
    </row>
    <row r="22" spans="2:12" s="1" customFormat="1" ht="12" customHeight="1">
      <c r="B22" s="27"/>
      <c r="D22" s="24" t="s">
        <v>28</v>
      </c>
      <c r="I22" s="24" t="s">
        <v>23</v>
      </c>
      <c r="J22" s="22" t="s">
        <v>170</v>
      </c>
      <c r="L22" s="27"/>
    </row>
    <row r="23" spans="2:12" s="1" customFormat="1" ht="18" customHeight="1">
      <c r="B23" s="27"/>
      <c r="E23" s="22" t="s">
        <v>171</v>
      </c>
      <c r="I23" s="24" t="s">
        <v>25</v>
      </c>
      <c r="J23" s="22" t="s">
        <v>172</v>
      </c>
      <c r="L23" s="27"/>
    </row>
    <row r="24" spans="2:12" s="1" customFormat="1" ht="6.9" customHeight="1">
      <c r="B24" s="27"/>
      <c r="L24" s="27"/>
    </row>
    <row r="25" spans="2:12" s="1" customFormat="1" ht="12" customHeight="1">
      <c r="B25" s="27"/>
      <c r="D25" s="24" t="s">
        <v>30</v>
      </c>
      <c r="I25" s="24" t="s">
        <v>23</v>
      </c>
      <c r="J25" s="22" t="s">
        <v>1</v>
      </c>
      <c r="L25" s="27"/>
    </row>
    <row r="26" spans="2:12" s="1" customFormat="1" ht="18" customHeight="1">
      <c r="B26" s="27"/>
      <c r="E26" s="22" t="s">
        <v>173</v>
      </c>
      <c r="I26" s="24" t="s">
        <v>25</v>
      </c>
      <c r="J26" s="22" t="s">
        <v>1</v>
      </c>
      <c r="L26" s="27"/>
    </row>
    <row r="27" spans="2:12" s="1" customFormat="1" ht="6.9" customHeight="1">
      <c r="B27" s="27"/>
      <c r="L27" s="27"/>
    </row>
    <row r="28" spans="2:12" s="1" customFormat="1" ht="12" customHeight="1">
      <c r="B28" s="27"/>
      <c r="D28" s="24" t="s">
        <v>31</v>
      </c>
      <c r="L28" s="27"/>
    </row>
    <row r="29" spans="2:12" s="7" customFormat="1" ht="16.5" customHeight="1">
      <c r="B29" s="89"/>
      <c r="E29" s="212" t="s">
        <v>1</v>
      </c>
      <c r="F29" s="212"/>
      <c r="G29" s="212"/>
      <c r="H29" s="212"/>
      <c r="L29" s="89"/>
    </row>
    <row r="30" spans="2:12" s="1" customFormat="1" ht="6.9" customHeight="1">
      <c r="B30" s="27"/>
      <c r="L30" s="27"/>
    </row>
    <row r="31" spans="2:12" s="1" customFormat="1" ht="6.9" customHeight="1">
      <c r="B31" s="27"/>
      <c r="D31" s="48"/>
      <c r="E31" s="48"/>
      <c r="F31" s="48"/>
      <c r="G31" s="48"/>
      <c r="H31" s="48"/>
      <c r="I31" s="48"/>
      <c r="J31" s="48"/>
      <c r="K31" s="48"/>
      <c r="L31" s="27"/>
    </row>
    <row r="32" spans="2:12" s="1" customFormat="1" ht="25.35" customHeight="1">
      <c r="B32" s="27"/>
      <c r="D32" s="90" t="s">
        <v>32</v>
      </c>
      <c r="J32" s="60">
        <f>ROUND(J125,2)</f>
        <v>0</v>
      </c>
      <c r="L32" s="27"/>
    </row>
    <row r="33" spans="2:12" s="1" customFormat="1" ht="6.9" customHeight="1">
      <c r="B33" s="27"/>
      <c r="D33" s="48"/>
      <c r="E33" s="48"/>
      <c r="F33" s="48"/>
      <c r="G33" s="48"/>
      <c r="H33" s="48"/>
      <c r="I33" s="48"/>
      <c r="J33" s="48"/>
      <c r="K33" s="48"/>
      <c r="L33" s="27"/>
    </row>
    <row r="34" spans="2:12" s="1" customFormat="1" ht="14.4" customHeight="1">
      <c r="B34" s="27"/>
      <c r="F34" s="30" t="s">
        <v>34</v>
      </c>
      <c r="I34" s="30" t="s">
        <v>33</v>
      </c>
      <c r="J34" s="30" t="s">
        <v>35</v>
      </c>
      <c r="L34" s="27"/>
    </row>
    <row r="35" spans="2:12" s="1" customFormat="1" ht="14.4" customHeight="1">
      <c r="B35" s="27"/>
      <c r="D35" s="91" t="s">
        <v>36</v>
      </c>
      <c r="E35" s="24" t="s">
        <v>37</v>
      </c>
      <c r="F35" s="80">
        <f>ROUND((SUM(BE125:BE166)),2)</f>
        <v>0</v>
      </c>
      <c r="I35" s="92">
        <v>0.21</v>
      </c>
      <c r="J35" s="80">
        <f>ROUND(((SUM(BE125:BE166))*I35),2)</f>
        <v>0</v>
      </c>
      <c r="L35" s="27"/>
    </row>
    <row r="36" spans="2:12" s="1" customFormat="1" ht="14.4" customHeight="1">
      <c r="B36" s="27"/>
      <c r="E36" s="24" t="s">
        <v>38</v>
      </c>
      <c r="F36" s="80">
        <f>ROUND((SUM(BF125:BF166)),2)</f>
        <v>0</v>
      </c>
      <c r="I36" s="92">
        <v>0.15</v>
      </c>
      <c r="J36" s="80">
        <f>ROUND(((SUM(BF125:BF166))*I36),2)</f>
        <v>0</v>
      </c>
      <c r="L36" s="27"/>
    </row>
    <row r="37" spans="2:12" s="1" customFormat="1" ht="14.4" customHeight="1" hidden="1">
      <c r="B37" s="27"/>
      <c r="E37" s="24" t="s">
        <v>39</v>
      </c>
      <c r="F37" s="80">
        <f>ROUND((SUM(BG125:BG166)),2)</f>
        <v>0</v>
      </c>
      <c r="I37" s="92">
        <v>0.21</v>
      </c>
      <c r="J37" s="80">
        <f>0</f>
        <v>0</v>
      </c>
      <c r="L37" s="27"/>
    </row>
    <row r="38" spans="2:12" s="1" customFormat="1" ht="14.4" customHeight="1" hidden="1">
      <c r="B38" s="27"/>
      <c r="E38" s="24" t="s">
        <v>40</v>
      </c>
      <c r="F38" s="80">
        <f>ROUND((SUM(BH125:BH166)),2)</f>
        <v>0</v>
      </c>
      <c r="I38" s="92">
        <v>0.15</v>
      </c>
      <c r="J38" s="80">
        <f>0</f>
        <v>0</v>
      </c>
      <c r="L38" s="27"/>
    </row>
    <row r="39" spans="2:12" s="1" customFormat="1" ht="14.4" customHeight="1" hidden="1">
      <c r="B39" s="27"/>
      <c r="E39" s="24" t="s">
        <v>41</v>
      </c>
      <c r="F39" s="80">
        <f>ROUND((SUM(BI125:BI166)),2)</f>
        <v>0</v>
      </c>
      <c r="I39" s="92">
        <v>0</v>
      </c>
      <c r="J39" s="80">
        <f>0</f>
        <v>0</v>
      </c>
      <c r="L39" s="27"/>
    </row>
    <row r="40" spans="2:12" s="1" customFormat="1" ht="6.9" customHeight="1">
      <c r="B40" s="27"/>
      <c r="L40" s="27"/>
    </row>
    <row r="41" spans="2:12" s="1" customFormat="1" ht="25.35" customHeight="1">
      <c r="B41" s="27"/>
      <c r="C41" s="93"/>
      <c r="D41" s="94" t="s">
        <v>42</v>
      </c>
      <c r="E41" s="51"/>
      <c r="F41" s="51"/>
      <c r="G41" s="95" t="s">
        <v>43</v>
      </c>
      <c r="H41" s="96" t="s">
        <v>44</v>
      </c>
      <c r="I41" s="51"/>
      <c r="J41" s="97">
        <f>SUM(J32:J39)</f>
        <v>0</v>
      </c>
      <c r="K41" s="98"/>
      <c r="L41" s="27"/>
    </row>
    <row r="42" spans="2:12" s="1" customFormat="1" ht="14.4" customHeight="1">
      <c r="B42" s="27"/>
      <c r="L42" s="27"/>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45</v>
      </c>
      <c r="E50" s="37"/>
      <c r="F50" s="37"/>
      <c r="G50" s="36" t="s">
        <v>46</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47</v>
      </c>
      <c r="E61" s="29"/>
      <c r="F61" s="99" t="s">
        <v>48</v>
      </c>
      <c r="G61" s="38" t="s">
        <v>47</v>
      </c>
      <c r="H61" s="29"/>
      <c r="I61" s="29"/>
      <c r="J61" s="100" t="s">
        <v>48</v>
      </c>
      <c r="K61" s="29"/>
      <c r="L61" s="27"/>
    </row>
    <row r="62" spans="2:12" ht="12">
      <c r="B62" s="18"/>
      <c r="L62" s="18"/>
    </row>
    <row r="63" spans="2:12" ht="12">
      <c r="B63" s="18"/>
      <c r="L63" s="18"/>
    </row>
    <row r="64" spans="2:12" ht="12">
      <c r="B64" s="18"/>
      <c r="L64" s="18"/>
    </row>
    <row r="65" spans="2:12" s="1" customFormat="1" ht="13.2">
      <c r="B65" s="27"/>
      <c r="D65" s="36" t="s">
        <v>49</v>
      </c>
      <c r="E65" s="37"/>
      <c r="F65" s="37"/>
      <c r="G65" s="36" t="s">
        <v>50</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47</v>
      </c>
      <c r="E76" s="29"/>
      <c r="F76" s="99" t="s">
        <v>48</v>
      </c>
      <c r="G76" s="38" t="s">
        <v>47</v>
      </c>
      <c r="H76" s="29"/>
      <c r="I76" s="29"/>
      <c r="J76" s="100" t="s">
        <v>48</v>
      </c>
      <c r="K76" s="29"/>
      <c r="L76" s="27"/>
    </row>
    <row r="77" spans="2:12" s="1" customFormat="1" ht="14.4" customHeight="1">
      <c r="B77" s="39"/>
      <c r="C77" s="40"/>
      <c r="D77" s="40"/>
      <c r="E77" s="40"/>
      <c r="F77" s="40"/>
      <c r="G77" s="40"/>
      <c r="H77" s="40"/>
      <c r="I77" s="40"/>
      <c r="J77" s="40"/>
      <c r="K77" s="40"/>
      <c r="L77" s="27"/>
    </row>
    <row r="81" spans="2:12" s="1" customFormat="1" ht="6.9" customHeight="1">
      <c r="B81" s="41"/>
      <c r="C81" s="42"/>
      <c r="D81" s="42"/>
      <c r="E81" s="42"/>
      <c r="F81" s="42"/>
      <c r="G81" s="42"/>
      <c r="H81" s="42"/>
      <c r="I81" s="42"/>
      <c r="J81" s="42"/>
      <c r="K81" s="42"/>
      <c r="L81" s="27"/>
    </row>
    <row r="82" spans="2:12" s="1" customFormat="1" ht="24.9" customHeight="1">
      <c r="B82" s="27"/>
      <c r="C82" s="19" t="s">
        <v>174</v>
      </c>
      <c r="L82" s="27"/>
    </row>
    <row r="83" spans="2:12" s="1" customFormat="1" ht="6.9" customHeight="1">
      <c r="B83" s="27"/>
      <c r="L83" s="27"/>
    </row>
    <row r="84" spans="2:12" s="1" customFormat="1" ht="12" customHeight="1">
      <c r="B84" s="27"/>
      <c r="C84" s="24" t="s">
        <v>14</v>
      </c>
      <c r="L84" s="27"/>
    </row>
    <row r="85" spans="2:12" s="1" customFormat="1" ht="16.5" customHeight="1">
      <c r="B85" s="27"/>
      <c r="E85" s="221" t="str">
        <f>E7</f>
        <v>Šluknov - dokončení chodníku v Budišínské ulici II. Etapa R2</v>
      </c>
      <c r="F85" s="223"/>
      <c r="G85" s="223"/>
      <c r="H85" s="223"/>
      <c r="L85" s="27"/>
    </row>
    <row r="86" spans="2:12" ht="12" customHeight="1">
      <c r="B86" s="18"/>
      <c r="C86" s="24" t="s">
        <v>148</v>
      </c>
      <c r="L86" s="18"/>
    </row>
    <row r="87" spans="2:12" s="1" customFormat="1" ht="16.5" customHeight="1">
      <c r="B87" s="27"/>
      <c r="E87" s="221" t="s">
        <v>152</v>
      </c>
      <c r="F87" s="222"/>
      <c r="G87" s="222"/>
      <c r="H87" s="222"/>
      <c r="L87" s="27"/>
    </row>
    <row r="88" spans="2:12" s="1" customFormat="1" ht="12" customHeight="1">
      <c r="B88" s="27"/>
      <c r="C88" s="24" t="s">
        <v>156</v>
      </c>
      <c r="L88" s="27"/>
    </row>
    <row r="89" spans="2:12" s="1" customFormat="1" ht="16.5" customHeight="1">
      <c r="B89" s="27"/>
      <c r="E89" s="218" t="str">
        <f>E11</f>
        <v>01b - SO 101 Přímé doprovodné výdaje</v>
      </c>
      <c r="F89" s="222"/>
      <c r="G89" s="222"/>
      <c r="H89" s="222"/>
      <c r="L89" s="27"/>
    </row>
    <row r="90" spans="2:12" s="1" customFormat="1" ht="6.9" customHeight="1">
      <c r="B90" s="27"/>
      <c r="L90" s="27"/>
    </row>
    <row r="91" spans="2:12" s="1" customFormat="1" ht="12" customHeight="1">
      <c r="B91" s="27"/>
      <c r="C91" s="24" t="s">
        <v>18</v>
      </c>
      <c r="F91" s="22" t="str">
        <f>F14</f>
        <v xml:space="preserve"> </v>
      </c>
      <c r="I91" s="24" t="s">
        <v>20</v>
      </c>
      <c r="J91" s="47" t="str">
        <f>IF(J14="","",J14)</f>
        <v>24. 11. 2022</v>
      </c>
      <c r="L91" s="27"/>
    </row>
    <row r="92" spans="2:12" s="1" customFormat="1" ht="6.9" customHeight="1">
      <c r="B92" s="27"/>
      <c r="L92" s="27"/>
    </row>
    <row r="93" spans="2:12" s="1" customFormat="1" ht="15.15" customHeight="1">
      <c r="B93" s="27"/>
      <c r="C93" s="24" t="s">
        <v>22</v>
      </c>
      <c r="F93" s="22" t="str">
        <f>E17</f>
        <v>Město Šluknov</v>
      </c>
      <c r="I93" s="24" t="s">
        <v>28</v>
      </c>
      <c r="J93" s="25" t="str">
        <f>E23</f>
        <v>VPH s.r.o.</v>
      </c>
      <c r="L93" s="27"/>
    </row>
    <row r="94" spans="2:12" s="1" customFormat="1" ht="15.15" customHeight="1">
      <c r="B94" s="27"/>
      <c r="C94" s="24" t="s">
        <v>26</v>
      </c>
      <c r="F94" s="22" t="str">
        <f>IF(E20="","",E20)</f>
        <v xml:space="preserve"> </v>
      </c>
      <c r="I94" s="24" t="s">
        <v>30</v>
      </c>
      <c r="J94" s="25" t="str">
        <f>E26</f>
        <v>ing.Žílová Helena</v>
      </c>
      <c r="L94" s="27"/>
    </row>
    <row r="95" spans="2:12" s="1" customFormat="1" ht="10.35" customHeight="1">
      <c r="B95" s="27"/>
      <c r="L95" s="27"/>
    </row>
    <row r="96" spans="2:12" s="1" customFormat="1" ht="29.25" customHeight="1">
      <c r="B96" s="27"/>
      <c r="C96" s="101" t="s">
        <v>175</v>
      </c>
      <c r="D96" s="93"/>
      <c r="E96" s="93"/>
      <c r="F96" s="93"/>
      <c r="G96" s="93"/>
      <c r="H96" s="93"/>
      <c r="I96" s="93"/>
      <c r="J96" s="102" t="s">
        <v>176</v>
      </c>
      <c r="K96" s="93"/>
      <c r="L96" s="27"/>
    </row>
    <row r="97" spans="2:12" s="1" customFormat="1" ht="10.35" customHeight="1">
      <c r="B97" s="27"/>
      <c r="L97" s="27"/>
    </row>
    <row r="98" spans="2:47" s="1" customFormat="1" ht="22.8" customHeight="1">
      <c r="B98" s="27"/>
      <c r="C98" s="103" t="s">
        <v>177</v>
      </c>
      <c r="J98" s="60">
        <f>J125</f>
        <v>0</v>
      </c>
      <c r="L98" s="27"/>
      <c r="AU98" s="15" t="s">
        <v>178</v>
      </c>
    </row>
    <row r="99" spans="2:12" s="8" customFormat="1" ht="24.9" customHeight="1">
      <c r="B99" s="104"/>
      <c r="D99" s="105" t="s">
        <v>179</v>
      </c>
      <c r="E99" s="106"/>
      <c r="F99" s="106"/>
      <c r="G99" s="106"/>
      <c r="H99" s="106"/>
      <c r="I99" s="106"/>
      <c r="J99" s="107">
        <f>J126</f>
        <v>0</v>
      </c>
      <c r="L99" s="104"/>
    </row>
    <row r="100" spans="2:12" s="9" customFormat="1" ht="19.95" customHeight="1">
      <c r="B100" s="108"/>
      <c r="D100" s="109" t="s">
        <v>180</v>
      </c>
      <c r="E100" s="110"/>
      <c r="F100" s="110"/>
      <c r="G100" s="110"/>
      <c r="H100" s="110"/>
      <c r="I100" s="110"/>
      <c r="J100" s="111">
        <f>J127</f>
        <v>0</v>
      </c>
      <c r="L100" s="108"/>
    </row>
    <row r="101" spans="2:12" s="9" customFormat="1" ht="19.95" customHeight="1">
      <c r="B101" s="108"/>
      <c r="D101" s="109" t="s">
        <v>181</v>
      </c>
      <c r="E101" s="110"/>
      <c r="F101" s="110"/>
      <c r="G101" s="110"/>
      <c r="H101" s="110"/>
      <c r="I101" s="110"/>
      <c r="J101" s="111">
        <f>J134</f>
        <v>0</v>
      </c>
      <c r="L101" s="108"/>
    </row>
    <row r="102" spans="2:12" s="9" customFormat="1" ht="19.95" customHeight="1">
      <c r="B102" s="108"/>
      <c r="D102" s="109" t="s">
        <v>183</v>
      </c>
      <c r="E102" s="110"/>
      <c r="F102" s="110"/>
      <c r="G102" s="110"/>
      <c r="H102" s="110"/>
      <c r="I102" s="110"/>
      <c r="J102" s="111">
        <f>J146</f>
        <v>0</v>
      </c>
      <c r="L102" s="108"/>
    </row>
    <row r="103" spans="2:12" s="9" customFormat="1" ht="19.95" customHeight="1">
      <c r="B103" s="108"/>
      <c r="D103" s="109" t="s">
        <v>185</v>
      </c>
      <c r="E103" s="110"/>
      <c r="F103" s="110"/>
      <c r="G103" s="110"/>
      <c r="H103" s="110"/>
      <c r="I103" s="110"/>
      <c r="J103" s="111">
        <f>J157</f>
        <v>0</v>
      </c>
      <c r="L103" s="108"/>
    </row>
    <row r="104" spans="2:12" s="1" customFormat="1" ht="21.75" customHeight="1">
      <c r="B104" s="27"/>
      <c r="L104" s="27"/>
    </row>
    <row r="105" spans="2:12" s="1" customFormat="1" ht="6.9" customHeight="1">
      <c r="B105" s="39"/>
      <c r="C105" s="40"/>
      <c r="D105" s="40"/>
      <c r="E105" s="40"/>
      <c r="F105" s="40"/>
      <c r="G105" s="40"/>
      <c r="H105" s="40"/>
      <c r="I105" s="40"/>
      <c r="J105" s="40"/>
      <c r="K105" s="40"/>
      <c r="L105" s="27"/>
    </row>
    <row r="109" spans="2:12" s="1" customFormat="1" ht="6.9" customHeight="1">
      <c r="B109" s="41"/>
      <c r="C109" s="42"/>
      <c r="D109" s="42"/>
      <c r="E109" s="42"/>
      <c r="F109" s="42"/>
      <c r="G109" s="42"/>
      <c r="H109" s="42"/>
      <c r="I109" s="42"/>
      <c r="J109" s="42"/>
      <c r="K109" s="42"/>
      <c r="L109" s="27"/>
    </row>
    <row r="110" spans="2:12" s="1" customFormat="1" ht="24.9" customHeight="1">
      <c r="B110" s="27"/>
      <c r="C110" s="19" t="s">
        <v>190</v>
      </c>
      <c r="L110" s="27"/>
    </row>
    <row r="111" spans="2:12" s="1" customFormat="1" ht="6.9" customHeight="1">
      <c r="B111" s="27"/>
      <c r="L111" s="27"/>
    </row>
    <row r="112" spans="2:12" s="1" customFormat="1" ht="12" customHeight="1">
      <c r="B112" s="27"/>
      <c r="C112" s="24" t="s">
        <v>14</v>
      </c>
      <c r="L112" s="27"/>
    </row>
    <row r="113" spans="2:12" s="1" customFormat="1" ht="16.5" customHeight="1">
      <c r="B113" s="27"/>
      <c r="E113" s="221" t="str">
        <f>E7</f>
        <v>Šluknov - dokončení chodníku v Budišínské ulici II. Etapa R2</v>
      </c>
      <c r="F113" s="223"/>
      <c r="G113" s="223"/>
      <c r="H113" s="223"/>
      <c r="L113" s="27"/>
    </row>
    <row r="114" spans="2:12" ht="12" customHeight="1">
      <c r="B114" s="18"/>
      <c r="C114" s="24" t="s">
        <v>148</v>
      </c>
      <c r="L114" s="18"/>
    </row>
    <row r="115" spans="2:12" s="1" customFormat="1" ht="16.5" customHeight="1">
      <c r="B115" s="27"/>
      <c r="E115" s="221" t="s">
        <v>152</v>
      </c>
      <c r="F115" s="222"/>
      <c r="G115" s="222"/>
      <c r="H115" s="222"/>
      <c r="L115" s="27"/>
    </row>
    <row r="116" spans="2:12" s="1" customFormat="1" ht="12" customHeight="1">
      <c r="B116" s="27"/>
      <c r="C116" s="24" t="s">
        <v>156</v>
      </c>
      <c r="L116" s="27"/>
    </row>
    <row r="117" spans="2:12" s="1" customFormat="1" ht="16.5" customHeight="1">
      <c r="B117" s="27"/>
      <c r="E117" s="218" t="str">
        <f>E11</f>
        <v>01b - SO 101 Přímé doprovodné výdaje</v>
      </c>
      <c r="F117" s="222"/>
      <c r="G117" s="222"/>
      <c r="H117" s="222"/>
      <c r="L117" s="27"/>
    </row>
    <row r="118" spans="2:12" s="1" customFormat="1" ht="6.9" customHeight="1">
      <c r="B118" s="27"/>
      <c r="L118" s="27"/>
    </row>
    <row r="119" spans="2:12" s="1" customFormat="1" ht="12" customHeight="1">
      <c r="B119" s="27"/>
      <c r="C119" s="24" t="s">
        <v>18</v>
      </c>
      <c r="F119" s="22" t="str">
        <f>F14</f>
        <v xml:space="preserve"> </v>
      </c>
      <c r="I119" s="24" t="s">
        <v>20</v>
      </c>
      <c r="J119" s="47" t="str">
        <f>IF(J14="","",J14)</f>
        <v>24. 11. 2022</v>
      </c>
      <c r="L119" s="27"/>
    </row>
    <row r="120" spans="2:12" s="1" customFormat="1" ht="6.9" customHeight="1">
      <c r="B120" s="27"/>
      <c r="L120" s="27"/>
    </row>
    <row r="121" spans="2:12" s="1" customFormat="1" ht="15.15" customHeight="1">
      <c r="B121" s="27"/>
      <c r="C121" s="24" t="s">
        <v>22</v>
      </c>
      <c r="F121" s="22" t="str">
        <f>E17</f>
        <v>Město Šluknov</v>
      </c>
      <c r="I121" s="24" t="s">
        <v>28</v>
      </c>
      <c r="J121" s="25" t="str">
        <f>E23</f>
        <v>VPH s.r.o.</v>
      </c>
      <c r="L121" s="27"/>
    </row>
    <row r="122" spans="2:12" s="1" customFormat="1" ht="15.15" customHeight="1">
      <c r="B122" s="27"/>
      <c r="C122" s="24" t="s">
        <v>26</v>
      </c>
      <c r="F122" s="22" t="str">
        <f>IF(E20="","",E20)</f>
        <v xml:space="preserve"> </v>
      </c>
      <c r="I122" s="24" t="s">
        <v>30</v>
      </c>
      <c r="J122" s="25" t="str">
        <f>E26</f>
        <v>ing.Žílová Helena</v>
      </c>
      <c r="L122" s="27"/>
    </row>
    <row r="123" spans="2:12" s="1" customFormat="1" ht="10.35" customHeight="1">
      <c r="B123" s="27"/>
      <c r="L123" s="27"/>
    </row>
    <row r="124" spans="2:20" s="10" customFormat="1" ht="29.25" customHeight="1">
      <c r="B124" s="112"/>
      <c r="C124" s="113" t="s">
        <v>191</v>
      </c>
      <c r="D124" s="114" t="s">
        <v>57</v>
      </c>
      <c r="E124" s="114" t="s">
        <v>53</v>
      </c>
      <c r="F124" s="114" t="s">
        <v>54</v>
      </c>
      <c r="G124" s="114" t="s">
        <v>192</v>
      </c>
      <c r="H124" s="114" t="s">
        <v>193</v>
      </c>
      <c r="I124" s="114" t="s">
        <v>194</v>
      </c>
      <c r="J124" s="114" t="s">
        <v>176</v>
      </c>
      <c r="K124" s="115" t="s">
        <v>195</v>
      </c>
      <c r="L124" s="112"/>
      <c r="M124" s="53" t="s">
        <v>1</v>
      </c>
      <c r="N124" s="54" t="s">
        <v>36</v>
      </c>
      <c r="O124" s="54" t="s">
        <v>196</v>
      </c>
      <c r="P124" s="54" t="s">
        <v>197</v>
      </c>
      <c r="Q124" s="54" t="s">
        <v>198</v>
      </c>
      <c r="R124" s="54" t="s">
        <v>199</v>
      </c>
      <c r="S124" s="54" t="s">
        <v>200</v>
      </c>
      <c r="T124" s="55" t="s">
        <v>201</v>
      </c>
    </row>
    <row r="125" spans="2:63" s="1" customFormat="1" ht="22.8" customHeight="1">
      <c r="B125" s="27"/>
      <c r="C125" s="58" t="s">
        <v>202</v>
      </c>
      <c r="J125" s="116">
        <f>BK125</f>
        <v>0</v>
      </c>
      <c r="L125" s="27"/>
      <c r="M125" s="56"/>
      <c r="N125" s="48"/>
      <c r="O125" s="48"/>
      <c r="P125" s="117">
        <f>P126</f>
        <v>701.7530000000002</v>
      </c>
      <c r="Q125" s="48"/>
      <c r="R125" s="117">
        <f>R126</f>
        <v>180.94296000000003</v>
      </c>
      <c r="S125" s="48"/>
      <c r="T125" s="118">
        <f>T126</f>
        <v>89.98199999999999</v>
      </c>
      <c r="AT125" s="15" t="s">
        <v>71</v>
      </c>
      <c r="AU125" s="15" t="s">
        <v>178</v>
      </c>
      <c r="BK125" s="119">
        <f>BK126</f>
        <v>0</v>
      </c>
    </row>
    <row r="126" spans="2:63" s="11" customFormat="1" ht="25.95" customHeight="1">
      <c r="B126" s="120"/>
      <c r="D126" s="121" t="s">
        <v>71</v>
      </c>
      <c r="E126" s="122" t="s">
        <v>203</v>
      </c>
      <c r="F126" s="122" t="s">
        <v>204</v>
      </c>
      <c r="J126" s="123">
        <f>BK126</f>
        <v>0</v>
      </c>
      <c r="L126" s="120"/>
      <c r="M126" s="124"/>
      <c r="P126" s="125">
        <f>P127+P134+P146+P157</f>
        <v>701.7530000000002</v>
      </c>
      <c r="R126" s="125">
        <f>R127+R134+R146+R157</f>
        <v>180.94296000000003</v>
      </c>
      <c r="T126" s="126">
        <f>T127+T134+T146+T157</f>
        <v>89.98199999999999</v>
      </c>
      <c r="AR126" s="121" t="s">
        <v>79</v>
      </c>
      <c r="AT126" s="127" t="s">
        <v>71</v>
      </c>
      <c r="AU126" s="127" t="s">
        <v>72</v>
      </c>
      <c r="AY126" s="121" t="s">
        <v>205</v>
      </c>
      <c r="BK126" s="128">
        <f>BK127+BK134+BK146+BK157</f>
        <v>0</v>
      </c>
    </row>
    <row r="127" spans="2:63" s="11" customFormat="1" ht="22.8" customHeight="1">
      <c r="B127" s="120"/>
      <c r="D127" s="121" t="s">
        <v>71</v>
      </c>
      <c r="E127" s="129" t="s">
        <v>79</v>
      </c>
      <c r="F127" s="129" t="s">
        <v>206</v>
      </c>
      <c r="J127" s="130">
        <f>BK127</f>
        <v>0</v>
      </c>
      <c r="L127" s="120"/>
      <c r="M127" s="124"/>
      <c r="P127" s="125">
        <f>SUM(P128:P133)</f>
        <v>83.268</v>
      </c>
      <c r="R127" s="125">
        <f>SUM(R128:R133)</f>
        <v>0</v>
      </c>
      <c r="T127" s="126">
        <f>SUM(T128:T133)</f>
        <v>0</v>
      </c>
      <c r="AR127" s="121" t="s">
        <v>79</v>
      </c>
      <c r="AT127" s="127" t="s">
        <v>71</v>
      </c>
      <c r="AU127" s="127" t="s">
        <v>79</v>
      </c>
      <c r="AY127" s="121" t="s">
        <v>205</v>
      </c>
      <c r="BK127" s="128">
        <f>SUM(BK128:BK133)</f>
        <v>0</v>
      </c>
    </row>
    <row r="128" spans="2:65" s="1" customFormat="1" ht="37.8" customHeight="1">
      <c r="B128" s="131"/>
      <c r="C128" s="132" t="s">
        <v>79</v>
      </c>
      <c r="D128" s="132" t="s">
        <v>207</v>
      </c>
      <c r="E128" s="133" t="s">
        <v>654</v>
      </c>
      <c r="F128" s="134" t="s">
        <v>655</v>
      </c>
      <c r="G128" s="135" t="s">
        <v>143</v>
      </c>
      <c r="H128" s="136">
        <v>27</v>
      </c>
      <c r="I128" s="137"/>
      <c r="J128" s="137">
        <f>ROUND(I128*H128,2)</f>
        <v>0</v>
      </c>
      <c r="K128" s="134" t="s">
        <v>210</v>
      </c>
      <c r="L128" s="27"/>
      <c r="M128" s="138" t="s">
        <v>1</v>
      </c>
      <c r="N128" s="139" t="s">
        <v>37</v>
      </c>
      <c r="O128" s="140">
        <v>1.992</v>
      </c>
      <c r="P128" s="140">
        <f>O128*H128</f>
        <v>53.784</v>
      </c>
      <c r="Q128" s="140">
        <v>0</v>
      </c>
      <c r="R128" s="140">
        <f>Q128*H128</f>
        <v>0</v>
      </c>
      <c r="S128" s="140">
        <v>0</v>
      </c>
      <c r="T128" s="141">
        <f>S128*H128</f>
        <v>0</v>
      </c>
      <c r="AR128" s="142" t="s">
        <v>211</v>
      </c>
      <c r="AT128" s="142" t="s">
        <v>207</v>
      </c>
      <c r="AU128" s="142" t="s">
        <v>81</v>
      </c>
      <c r="AY128" s="15" t="s">
        <v>205</v>
      </c>
      <c r="BE128" s="143">
        <f>IF(N128="základní",J128,0)</f>
        <v>0</v>
      </c>
      <c r="BF128" s="143">
        <f>IF(N128="snížená",J128,0)</f>
        <v>0</v>
      </c>
      <c r="BG128" s="143">
        <f>IF(N128="zákl. přenesená",J128,0)</f>
        <v>0</v>
      </c>
      <c r="BH128" s="143">
        <f>IF(N128="sníž. přenesená",J128,0)</f>
        <v>0</v>
      </c>
      <c r="BI128" s="143">
        <f>IF(N128="nulová",J128,0)</f>
        <v>0</v>
      </c>
      <c r="BJ128" s="15" t="s">
        <v>79</v>
      </c>
      <c r="BK128" s="143">
        <f>ROUND(I128*H128,2)</f>
        <v>0</v>
      </c>
      <c r="BL128" s="15" t="s">
        <v>211</v>
      </c>
      <c r="BM128" s="142" t="s">
        <v>656</v>
      </c>
    </row>
    <row r="129" spans="2:47" s="1" customFormat="1" ht="28.8">
      <c r="B129" s="27"/>
      <c r="D129" s="144" t="s">
        <v>213</v>
      </c>
      <c r="F129" s="145" t="s">
        <v>655</v>
      </c>
      <c r="L129" s="27"/>
      <c r="M129" s="146"/>
      <c r="T129" s="50"/>
      <c r="AT129" s="15" t="s">
        <v>213</v>
      </c>
      <c r="AU129" s="15" t="s">
        <v>81</v>
      </c>
    </row>
    <row r="130" spans="2:51" s="12" customFormat="1" ht="12">
      <c r="B130" s="147"/>
      <c r="D130" s="144" t="s">
        <v>222</v>
      </c>
      <c r="E130" s="148" t="s">
        <v>1</v>
      </c>
      <c r="F130" s="149" t="s">
        <v>657</v>
      </c>
      <c r="H130" s="150">
        <v>27</v>
      </c>
      <c r="L130" s="147"/>
      <c r="M130" s="151"/>
      <c r="T130" s="152"/>
      <c r="AT130" s="148" t="s">
        <v>222</v>
      </c>
      <c r="AU130" s="148" t="s">
        <v>81</v>
      </c>
      <c r="AV130" s="12" t="s">
        <v>81</v>
      </c>
      <c r="AW130" s="12" t="s">
        <v>29</v>
      </c>
      <c r="AX130" s="12" t="s">
        <v>79</v>
      </c>
      <c r="AY130" s="148" t="s">
        <v>205</v>
      </c>
    </row>
    <row r="131" spans="2:65" s="1" customFormat="1" ht="49.05" customHeight="1">
      <c r="B131" s="131"/>
      <c r="C131" s="132" t="s">
        <v>81</v>
      </c>
      <c r="D131" s="132" t="s">
        <v>207</v>
      </c>
      <c r="E131" s="133" t="s">
        <v>658</v>
      </c>
      <c r="F131" s="134" t="s">
        <v>659</v>
      </c>
      <c r="G131" s="135" t="s">
        <v>143</v>
      </c>
      <c r="H131" s="136">
        <v>27</v>
      </c>
      <c r="I131" s="137"/>
      <c r="J131" s="137">
        <f>ROUND(I131*H131,2)</f>
        <v>0</v>
      </c>
      <c r="K131" s="134" t="s">
        <v>210</v>
      </c>
      <c r="L131" s="27"/>
      <c r="M131" s="138" t="s">
        <v>1</v>
      </c>
      <c r="N131" s="139" t="s">
        <v>37</v>
      </c>
      <c r="O131" s="140">
        <v>1.092</v>
      </c>
      <c r="P131" s="140">
        <f>O131*H131</f>
        <v>29.484</v>
      </c>
      <c r="Q131" s="140">
        <v>0</v>
      </c>
      <c r="R131" s="140">
        <f>Q131*H131</f>
        <v>0</v>
      </c>
      <c r="S131" s="140">
        <v>0</v>
      </c>
      <c r="T131" s="141">
        <f>S131*H131</f>
        <v>0</v>
      </c>
      <c r="AR131" s="142" t="s">
        <v>211</v>
      </c>
      <c r="AT131" s="142" t="s">
        <v>207</v>
      </c>
      <c r="AU131" s="142" t="s">
        <v>81</v>
      </c>
      <c r="AY131" s="15" t="s">
        <v>205</v>
      </c>
      <c r="BE131" s="143">
        <f>IF(N131="základní",J131,0)</f>
        <v>0</v>
      </c>
      <c r="BF131" s="143">
        <f>IF(N131="snížená",J131,0)</f>
        <v>0</v>
      </c>
      <c r="BG131" s="143">
        <f>IF(N131="zákl. přenesená",J131,0)</f>
        <v>0</v>
      </c>
      <c r="BH131" s="143">
        <f>IF(N131="sníž. přenesená",J131,0)</f>
        <v>0</v>
      </c>
      <c r="BI131" s="143">
        <f>IF(N131="nulová",J131,0)</f>
        <v>0</v>
      </c>
      <c r="BJ131" s="15" t="s">
        <v>79</v>
      </c>
      <c r="BK131" s="143">
        <f>ROUND(I131*H131,2)</f>
        <v>0</v>
      </c>
      <c r="BL131" s="15" t="s">
        <v>211</v>
      </c>
      <c r="BM131" s="142" t="s">
        <v>660</v>
      </c>
    </row>
    <row r="132" spans="2:47" s="1" customFormat="1" ht="28.8">
      <c r="B132" s="27"/>
      <c r="D132" s="144" t="s">
        <v>213</v>
      </c>
      <c r="F132" s="145" t="s">
        <v>659</v>
      </c>
      <c r="L132" s="27"/>
      <c r="M132" s="146"/>
      <c r="T132" s="50"/>
      <c r="AT132" s="15" t="s">
        <v>213</v>
      </c>
      <c r="AU132" s="15" t="s">
        <v>81</v>
      </c>
    </row>
    <row r="133" spans="2:51" s="12" customFormat="1" ht="12">
      <c r="B133" s="147"/>
      <c r="D133" s="144" t="s">
        <v>222</v>
      </c>
      <c r="E133" s="148" t="s">
        <v>1</v>
      </c>
      <c r="F133" s="149" t="s">
        <v>657</v>
      </c>
      <c r="H133" s="150">
        <v>27</v>
      </c>
      <c r="L133" s="147"/>
      <c r="M133" s="151"/>
      <c r="T133" s="152"/>
      <c r="AT133" s="148" t="s">
        <v>222</v>
      </c>
      <c r="AU133" s="148" t="s">
        <v>81</v>
      </c>
      <c r="AV133" s="12" t="s">
        <v>81</v>
      </c>
      <c r="AW133" s="12" t="s">
        <v>29</v>
      </c>
      <c r="AX133" s="12" t="s">
        <v>79</v>
      </c>
      <c r="AY133" s="148" t="s">
        <v>205</v>
      </c>
    </row>
    <row r="134" spans="2:63" s="11" customFormat="1" ht="22.8" customHeight="1">
      <c r="B134" s="120"/>
      <c r="D134" s="121" t="s">
        <v>71</v>
      </c>
      <c r="E134" s="129" t="s">
        <v>218</v>
      </c>
      <c r="F134" s="129" t="s">
        <v>343</v>
      </c>
      <c r="J134" s="130">
        <f>BK134</f>
        <v>0</v>
      </c>
      <c r="L134" s="120"/>
      <c r="M134" s="124"/>
      <c r="P134" s="125">
        <f>SUM(P135:P145)</f>
        <v>312.63300000000004</v>
      </c>
      <c r="R134" s="125">
        <f>SUM(R135:R145)</f>
        <v>84.9836</v>
      </c>
      <c r="T134" s="126">
        <f>SUM(T135:T145)</f>
        <v>0</v>
      </c>
      <c r="AR134" s="121" t="s">
        <v>79</v>
      </c>
      <c r="AT134" s="127" t="s">
        <v>71</v>
      </c>
      <c r="AU134" s="127" t="s">
        <v>79</v>
      </c>
      <c r="AY134" s="121" t="s">
        <v>205</v>
      </c>
      <c r="BK134" s="128">
        <f>SUM(BK135:BK145)</f>
        <v>0</v>
      </c>
    </row>
    <row r="135" spans="2:65" s="1" customFormat="1" ht="49.05" customHeight="1">
      <c r="B135" s="131"/>
      <c r="C135" s="132" t="s">
        <v>218</v>
      </c>
      <c r="D135" s="132" t="s">
        <v>207</v>
      </c>
      <c r="E135" s="133" t="s">
        <v>661</v>
      </c>
      <c r="F135" s="134" t="s">
        <v>662</v>
      </c>
      <c r="G135" s="135" t="s">
        <v>143</v>
      </c>
      <c r="H135" s="136">
        <v>27</v>
      </c>
      <c r="I135" s="137"/>
      <c r="J135" s="137">
        <f>ROUND(I135*H135,2)</f>
        <v>0</v>
      </c>
      <c r="K135" s="134" t="s">
        <v>1</v>
      </c>
      <c r="L135" s="27"/>
      <c r="M135" s="138" t="s">
        <v>1</v>
      </c>
      <c r="N135" s="139" t="s">
        <v>37</v>
      </c>
      <c r="O135" s="140">
        <v>11.579</v>
      </c>
      <c r="P135" s="140">
        <f>O135*H135</f>
        <v>312.63300000000004</v>
      </c>
      <c r="Q135" s="140">
        <v>2.6768</v>
      </c>
      <c r="R135" s="140">
        <f>Q135*H135</f>
        <v>72.2736</v>
      </c>
      <c r="S135" s="140">
        <v>0</v>
      </c>
      <c r="T135" s="141">
        <f>S135*H135</f>
        <v>0</v>
      </c>
      <c r="AR135" s="142" t="s">
        <v>211</v>
      </c>
      <c r="AT135" s="142" t="s">
        <v>207</v>
      </c>
      <c r="AU135" s="142" t="s">
        <v>81</v>
      </c>
      <c r="AY135" s="15" t="s">
        <v>205</v>
      </c>
      <c r="BE135" s="143">
        <f>IF(N135="základní",J135,0)</f>
        <v>0</v>
      </c>
      <c r="BF135" s="143">
        <f>IF(N135="snížená",J135,0)</f>
        <v>0</v>
      </c>
      <c r="BG135" s="143">
        <f>IF(N135="zákl. přenesená",J135,0)</f>
        <v>0</v>
      </c>
      <c r="BH135" s="143">
        <f>IF(N135="sníž. přenesená",J135,0)</f>
        <v>0</v>
      </c>
      <c r="BI135" s="143">
        <f>IF(N135="nulová",J135,0)</f>
        <v>0</v>
      </c>
      <c r="BJ135" s="15" t="s">
        <v>79</v>
      </c>
      <c r="BK135" s="143">
        <f>ROUND(I135*H135,2)</f>
        <v>0</v>
      </c>
      <c r="BL135" s="15" t="s">
        <v>211</v>
      </c>
      <c r="BM135" s="142" t="s">
        <v>663</v>
      </c>
    </row>
    <row r="136" spans="2:47" s="1" customFormat="1" ht="28.8">
      <c r="B136" s="27"/>
      <c r="D136" s="144" t="s">
        <v>213</v>
      </c>
      <c r="F136" s="145" t="s">
        <v>662</v>
      </c>
      <c r="L136" s="27"/>
      <c r="M136" s="146"/>
      <c r="T136" s="50"/>
      <c r="AT136" s="15" t="s">
        <v>213</v>
      </c>
      <c r="AU136" s="15" t="s">
        <v>81</v>
      </c>
    </row>
    <row r="137" spans="2:47" s="1" customFormat="1" ht="19.2">
      <c r="B137" s="27"/>
      <c r="D137" s="144" t="s">
        <v>399</v>
      </c>
      <c r="F137" s="168" t="s">
        <v>664</v>
      </c>
      <c r="L137" s="27"/>
      <c r="M137" s="146"/>
      <c r="T137" s="50"/>
      <c r="AT137" s="15" t="s">
        <v>399</v>
      </c>
      <c r="AU137" s="15" t="s">
        <v>81</v>
      </c>
    </row>
    <row r="138" spans="2:51" s="12" customFormat="1" ht="12">
      <c r="B138" s="147"/>
      <c r="D138" s="144" t="s">
        <v>222</v>
      </c>
      <c r="E138" s="148" t="s">
        <v>1</v>
      </c>
      <c r="F138" s="149" t="s">
        <v>657</v>
      </c>
      <c r="H138" s="150">
        <v>27</v>
      </c>
      <c r="L138" s="147"/>
      <c r="M138" s="151"/>
      <c r="T138" s="152"/>
      <c r="AT138" s="148" t="s">
        <v>222</v>
      </c>
      <c r="AU138" s="148" t="s">
        <v>81</v>
      </c>
      <c r="AV138" s="12" t="s">
        <v>81</v>
      </c>
      <c r="AW138" s="12" t="s">
        <v>29</v>
      </c>
      <c r="AX138" s="12" t="s">
        <v>79</v>
      </c>
      <c r="AY138" s="148" t="s">
        <v>205</v>
      </c>
    </row>
    <row r="139" spans="2:65" s="1" customFormat="1" ht="24.15" customHeight="1">
      <c r="B139" s="131"/>
      <c r="C139" s="132" t="s">
        <v>211</v>
      </c>
      <c r="D139" s="132" t="s">
        <v>207</v>
      </c>
      <c r="E139" s="133" t="s">
        <v>665</v>
      </c>
      <c r="F139" s="134" t="s">
        <v>666</v>
      </c>
      <c r="G139" s="135" t="s">
        <v>353</v>
      </c>
      <c r="H139" s="136">
        <v>1</v>
      </c>
      <c r="I139" s="137"/>
      <c r="J139" s="137">
        <f>ROUND(I139*H139,2)</f>
        <v>0</v>
      </c>
      <c r="K139" s="134" t="s">
        <v>1</v>
      </c>
      <c r="L139" s="27"/>
      <c r="M139" s="138" t="s">
        <v>1</v>
      </c>
      <c r="N139" s="139" t="s">
        <v>37</v>
      </c>
      <c r="O139" s="140">
        <v>0</v>
      </c>
      <c r="P139" s="140">
        <f>O139*H139</f>
        <v>0</v>
      </c>
      <c r="Q139" s="140">
        <v>0</v>
      </c>
      <c r="R139" s="140">
        <f>Q139*H139</f>
        <v>0</v>
      </c>
      <c r="S139" s="140">
        <v>0</v>
      </c>
      <c r="T139" s="141">
        <f>S139*H139</f>
        <v>0</v>
      </c>
      <c r="AR139" s="142" t="s">
        <v>211</v>
      </c>
      <c r="AT139" s="142" t="s">
        <v>207</v>
      </c>
      <c r="AU139" s="142" t="s">
        <v>81</v>
      </c>
      <c r="AY139" s="15" t="s">
        <v>205</v>
      </c>
      <c r="BE139" s="143">
        <f>IF(N139="základní",J139,0)</f>
        <v>0</v>
      </c>
      <c r="BF139" s="143">
        <f>IF(N139="snížená",J139,0)</f>
        <v>0</v>
      </c>
      <c r="BG139" s="143">
        <f>IF(N139="zákl. přenesená",J139,0)</f>
        <v>0</v>
      </c>
      <c r="BH139" s="143">
        <f>IF(N139="sníž. přenesená",J139,0)</f>
        <v>0</v>
      </c>
      <c r="BI139" s="143">
        <f>IF(N139="nulová",J139,0)</f>
        <v>0</v>
      </c>
      <c r="BJ139" s="15" t="s">
        <v>79</v>
      </c>
      <c r="BK139" s="143">
        <f>ROUND(I139*H139,2)</f>
        <v>0</v>
      </c>
      <c r="BL139" s="15" t="s">
        <v>211</v>
      </c>
      <c r="BM139" s="142" t="s">
        <v>667</v>
      </c>
    </row>
    <row r="140" spans="2:47" s="1" customFormat="1" ht="12">
      <c r="B140" s="27"/>
      <c r="D140" s="144" t="s">
        <v>213</v>
      </c>
      <c r="F140" s="145" t="s">
        <v>666</v>
      </c>
      <c r="L140" s="27"/>
      <c r="M140" s="146"/>
      <c r="T140" s="50"/>
      <c r="AT140" s="15" t="s">
        <v>213</v>
      </c>
      <c r="AU140" s="15" t="s">
        <v>81</v>
      </c>
    </row>
    <row r="141" spans="2:65" s="1" customFormat="1" ht="16.5" customHeight="1">
      <c r="B141" s="131"/>
      <c r="C141" s="132" t="s">
        <v>226</v>
      </c>
      <c r="D141" s="132" t="s">
        <v>207</v>
      </c>
      <c r="E141" s="133" t="s">
        <v>668</v>
      </c>
      <c r="F141" s="134" t="s">
        <v>669</v>
      </c>
      <c r="G141" s="135" t="s">
        <v>353</v>
      </c>
      <c r="H141" s="136">
        <v>1</v>
      </c>
      <c r="I141" s="137"/>
      <c r="J141" s="137">
        <f>ROUND(I141*H141,2)</f>
        <v>0</v>
      </c>
      <c r="K141" s="134" t="s">
        <v>1</v>
      </c>
      <c r="L141" s="27"/>
      <c r="M141" s="138" t="s">
        <v>1</v>
      </c>
      <c r="N141" s="139" t="s">
        <v>37</v>
      </c>
      <c r="O141" s="140">
        <v>0</v>
      </c>
      <c r="P141" s="140">
        <f>O141*H141</f>
        <v>0</v>
      </c>
      <c r="Q141" s="140">
        <v>0</v>
      </c>
      <c r="R141" s="140">
        <f>Q141*H141</f>
        <v>0</v>
      </c>
      <c r="S141" s="140">
        <v>0</v>
      </c>
      <c r="T141" s="141">
        <f>S141*H141</f>
        <v>0</v>
      </c>
      <c r="AR141" s="142" t="s">
        <v>211</v>
      </c>
      <c r="AT141" s="142" t="s">
        <v>207</v>
      </c>
      <c r="AU141" s="142" t="s">
        <v>81</v>
      </c>
      <c r="AY141" s="15" t="s">
        <v>205</v>
      </c>
      <c r="BE141" s="143">
        <f>IF(N141="základní",J141,0)</f>
        <v>0</v>
      </c>
      <c r="BF141" s="143">
        <f>IF(N141="snížená",J141,0)</f>
        <v>0</v>
      </c>
      <c r="BG141" s="143">
        <f>IF(N141="zákl. přenesená",J141,0)</f>
        <v>0</v>
      </c>
      <c r="BH141" s="143">
        <f>IF(N141="sníž. přenesená",J141,0)</f>
        <v>0</v>
      </c>
      <c r="BI141" s="143">
        <f>IF(N141="nulová",J141,0)</f>
        <v>0</v>
      </c>
      <c r="BJ141" s="15" t="s">
        <v>79</v>
      </c>
      <c r="BK141" s="143">
        <f>ROUND(I141*H141,2)</f>
        <v>0</v>
      </c>
      <c r="BL141" s="15" t="s">
        <v>211</v>
      </c>
      <c r="BM141" s="142" t="s">
        <v>670</v>
      </c>
    </row>
    <row r="142" spans="2:47" s="1" customFormat="1" ht="12">
      <c r="B142" s="27"/>
      <c r="D142" s="144" t="s">
        <v>213</v>
      </c>
      <c r="F142" s="145" t="s">
        <v>669</v>
      </c>
      <c r="L142" s="27"/>
      <c r="M142" s="146"/>
      <c r="T142" s="50"/>
      <c r="AT142" s="15" t="s">
        <v>213</v>
      </c>
      <c r="AU142" s="15" t="s">
        <v>81</v>
      </c>
    </row>
    <row r="143" spans="2:65" s="1" customFormat="1" ht="33" customHeight="1">
      <c r="B143" s="131"/>
      <c r="C143" s="132" t="s">
        <v>230</v>
      </c>
      <c r="D143" s="132" t="s">
        <v>207</v>
      </c>
      <c r="E143" s="133" t="s">
        <v>671</v>
      </c>
      <c r="F143" s="134" t="s">
        <v>672</v>
      </c>
      <c r="G143" s="135" t="s">
        <v>136</v>
      </c>
      <c r="H143" s="136">
        <v>82</v>
      </c>
      <c r="I143" s="137"/>
      <c r="J143" s="137">
        <f>ROUND(I143*H143,2)</f>
        <v>0</v>
      </c>
      <c r="K143" s="134" t="s">
        <v>1</v>
      </c>
      <c r="L143" s="27"/>
      <c r="M143" s="138" t="s">
        <v>1</v>
      </c>
      <c r="N143" s="139" t="s">
        <v>37</v>
      </c>
      <c r="O143" s="140">
        <v>0</v>
      </c>
      <c r="P143" s="140">
        <f>O143*H143</f>
        <v>0</v>
      </c>
      <c r="Q143" s="140">
        <v>0.155</v>
      </c>
      <c r="R143" s="140">
        <f>Q143*H143</f>
        <v>12.709999999999999</v>
      </c>
      <c r="S143" s="140">
        <v>0</v>
      </c>
      <c r="T143" s="141">
        <f>S143*H143</f>
        <v>0</v>
      </c>
      <c r="AR143" s="142" t="s">
        <v>211</v>
      </c>
      <c r="AT143" s="142" t="s">
        <v>207</v>
      </c>
      <c r="AU143" s="142" t="s">
        <v>81</v>
      </c>
      <c r="AY143" s="15" t="s">
        <v>205</v>
      </c>
      <c r="BE143" s="143">
        <f>IF(N143="základní",J143,0)</f>
        <v>0</v>
      </c>
      <c r="BF143" s="143">
        <f>IF(N143="snížená",J143,0)</f>
        <v>0</v>
      </c>
      <c r="BG143" s="143">
        <f>IF(N143="zákl. přenesená",J143,0)</f>
        <v>0</v>
      </c>
      <c r="BH143" s="143">
        <f>IF(N143="sníž. přenesená",J143,0)</f>
        <v>0</v>
      </c>
      <c r="BI143" s="143">
        <f>IF(N143="nulová",J143,0)</f>
        <v>0</v>
      </c>
      <c r="BJ143" s="15" t="s">
        <v>79</v>
      </c>
      <c r="BK143" s="143">
        <f>ROUND(I143*H143,2)</f>
        <v>0</v>
      </c>
      <c r="BL143" s="15" t="s">
        <v>211</v>
      </c>
      <c r="BM143" s="142" t="s">
        <v>673</v>
      </c>
    </row>
    <row r="144" spans="2:47" s="1" customFormat="1" ht="19.2">
      <c r="B144" s="27"/>
      <c r="D144" s="144" t="s">
        <v>213</v>
      </c>
      <c r="F144" s="145" t="s">
        <v>672</v>
      </c>
      <c r="L144" s="27"/>
      <c r="M144" s="146"/>
      <c r="T144" s="50"/>
      <c r="AT144" s="15" t="s">
        <v>213</v>
      </c>
      <c r="AU144" s="15" t="s">
        <v>81</v>
      </c>
    </row>
    <row r="145" spans="2:51" s="12" customFormat="1" ht="12">
      <c r="B145" s="147"/>
      <c r="D145" s="144" t="s">
        <v>222</v>
      </c>
      <c r="E145" s="148" t="s">
        <v>1</v>
      </c>
      <c r="F145" s="149" t="s">
        <v>674</v>
      </c>
      <c r="H145" s="150">
        <v>82</v>
      </c>
      <c r="L145" s="147"/>
      <c r="M145" s="151"/>
      <c r="T145" s="152"/>
      <c r="AT145" s="148" t="s">
        <v>222</v>
      </c>
      <c r="AU145" s="148" t="s">
        <v>81</v>
      </c>
      <c r="AV145" s="12" t="s">
        <v>81</v>
      </c>
      <c r="AW145" s="12" t="s">
        <v>29</v>
      </c>
      <c r="AX145" s="12" t="s">
        <v>79</v>
      </c>
      <c r="AY145" s="148" t="s">
        <v>205</v>
      </c>
    </row>
    <row r="146" spans="2:63" s="11" customFormat="1" ht="22.8" customHeight="1">
      <c r="B146" s="120"/>
      <c r="D146" s="121" t="s">
        <v>71</v>
      </c>
      <c r="E146" s="129" t="s">
        <v>226</v>
      </c>
      <c r="F146" s="129" t="s">
        <v>370</v>
      </c>
      <c r="J146" s="130">
        <f>BK146</f>
        <v>0</v>
      </c>
      <c r="L146" s="120"/>
      <c r="M146" s="124"/>
      <c r="P146" s="125">
        <f>SUM(P147:P156)</f>
        <v>49.33599999999999</v>
      </c>
      <c r="R146" s="125">
        <f>SUM(R147:R156)</f>
        <v>95.95936000000002</v>
      </c>
      <c r="T146" s="126">
        <f>SUM(T147:T156)</f>
        <v>0</v>
      </c>
      <c r="AR146" s="121" t="s">
        <v>79</v>
      </c>
      <c r="AT146" s="127" t="s">
        <v>71</v>
      </c>
      <c r="AU146" s="127" t="s">
        <v>79</v>
      </c>
      <c r="AY146" s="121" t="s">
        <v>205</v>
      </c>
      <c r="BK146" s="128">
        <f>SUM(BK147:BK156)</f>
        <v>0</v>
      </c>
    </row>
    <row r="147" spans="2:65" s="1" customFormat="1" ht="37.8" customHeight="1">
      <c r="B147" s="131"/>
      <c r="C147" s="132" t="s">
        <v>234</v>
      </c>
      <c r="D147" s="132" t="s">
        <v>207</v>
      </c>
      <c r="E147" s="133" t="s">
        <v>675</v>
      </c>
      <c r="F147" s="134" t="s">
        <v>676</v>
      </c>
      <c r="G147" s="135" t="s">
        <v>128</v>
      </c>
      <c r="H147" s="136">
        <v>132</v>
      </c>
      <c r="I147" s="137"/>
      <c r="J147" s="137">
        <f>ROUND(I147*H147,2)</f>
        <v>0</v>
      </c>
      <c r="K147" s="134" t="s">
        <v>210</v>
      </c>
      <c r="L147" s="27"/>
      <c r="M147" s="138" t="s">
        <v>1</v>
      </c>
      <c r="N147" s="139" t="s">
        <v>37</v>
      </c>
      <c r="O147" s="140">
        <v>0.028</v>
      </c>
      <c r="P147" s="140">
        <f>O147*H147</f>
        <v>3.696</v>
      </c>
      <c r="Q147" s="140">
        <v>0.3719</v>
      </c>
      <c r="R147" s="140">
        <f>Q147*H147</f>
        <v>49.0908</v>
      </c>
      <c r="S147" s="140">
        <v>0</v>
      </c>
      <c r="T147" s="141">
        <f>S147*H147</f>
        <v>0</v>
      </c>
      <c r="AR147" s="142" t="s">
        <v>211</v>
      </c>
      <c r="AT147" s="142" t="s">
        <v>207</v>
      </c>
      <c r="AU147" s="142" t="s">
        <v>81</v>
      </c>
      <c r="AY147" s="15" t="s">
        <v>205</v>
      </c>
      <c r="BE147" s="143">
        <f>IF(N147="základní",J147,0)</f>
        <v>0</v>
      </c>
      <c r="BF147" s="143">
        <f>IF(N147="snížená",J147,0)</f>
        <v>0</v>
      </c>
      <c r="BG147" s="143">
        <f>IF(N147="zákl. přenesená",J147,0)</f>
        <v>0</v>
      </c>
      <c r="BH147" s="143">
        <f>IF(N147="sníž. přenesená",J147,0)</f>
        <v>0</v>
      </c>
      <c r="BI147" s="143">
        <f>IF(N147="nulová",J147,0)</f>
        <v>0</v>
      </c>
      <c r="BJ147" s="15" t="s">
        <v>79</v>
      </c>
      <c r="BK147" s="143">
        <f>ROUND(I147*H147,2)</f>
        <v>0</v>
      </c>
      <c r="BL147" s="15" t="s">
        <v>211</v>
      </c>
      <c r="BM147" s="142" t="s">
        <v>677</v>
      </c>
    </row>
    <row r="148" spans="2:47" s="1" customFormat="1" ht="19.2">
      <c r="B148" s="27"/>
      <c r="D148" s="144" t="s">
        <v>213</v>
      </c>
      <c r="F148" s="145" t="s">
        <v>678</v>
      </c>
      <c r="L148" s="27"/>
      <c r="M148" s="146"/>
      <c r="T148" s="50"/>
      <c r="AT148" s="15" t="s">
        <v>213</v>
      </c>
      <c r="AU148" s="15" t="s">
        <v>81</v>
      </c>
    </row>
    <row r="149" spans="2:65" s="1" customFormat="1" ht="49.05" customHeight="1">
      <c r="B149" s="131"/>
      <c r="C149" s="132" t="s">
        <v>238</v>
      </c>
      <c r="D149" s="132" t="s">
        <v>207</v>
      </c>
      <c r="E149" s="133" t="s">
        <v>679</v>
      </c>
      <c r="F149" s="134" t="s">
        <v>680</v>
      </c>
      <c r="G149" s="135" t="s">
        <v>128</v>
      </c>
      <c r="H149" s="136">
        <v>132</v>
      </c>
      <c r="I149" s="137"/>
      <c r="J149" s="137">
        <f>ROUND(I149*H149,2)</f>
        <v>0</v>
      </c>
      <c r="K149" s="134" t="s">
        <v>210</v>
      </c>
      <c r="L149" s="27"/>
      <c r="M149" s="138" t="s">
        <v>1</v>
      </c>
      <c r="N149" s="139" t="s">
        <v>37</v>
      </c>
      <c r="O149" s="140">
        <v>0.244</v>
      </c>
      <c r="P149" s="140">
        <f>O149*H149</f>
        <v>32.208</v>
      </c>
      <c r="Q149" s="140">
        <v>0.211</v>
      </c>
      <c r="R149" s="140">
        <f>Q149*H149</f>
        <v>27.852</v>
      </c>
      <c r="S149" s="140">
        <v>0</v>
      </c>
      <c r="T149" s="141">
        <f>S149*H149</f>
        <v>0</v>
      </c>
      <c r="AR149" s="142" t="s">
        <v>211</v>
      </c>
      <c r="AT149" s="142" t="s">
        <v>207</v>
      </c>
      <c r="AU149" s="142" t="s">
        <v>81</v>
      </c>
      <c r="AY149" s="15" t="s">
        <v>205</v>
      </c>
      <c r="BE149" s="143">
        <f>IF(N149="základní",J149,0)</f>
        <v>0</v>
      </c>
      <c r="BF149" s="143">
        <f>IF(N149="snížená",J149,0)</f>
        <v>0</v>
      </c>
      <c r="BG149" s="143">
        <f>IF(N149="zákl. přenesená",J149,0)</f>
        <v>0</v>
      </c>
      <c r="BH149" s="143">
        <f>IF(N149="sníž. přenesená",J149,0)</f>
        <v>0</v>
      </c>
      <c r="BI149" s="143">
        <f>IF(N149="nulová",J149,0)</f>
        <v>0</v>
      </c>
      <c r="BJ149" s="15" t="s">
        <v>79</v>
      </c>
      <c r="BK149" s="143">
        <f>ROUND(I149*H149,2)</f>
        <v>0</v>
      </c>
      <c r="BL149" s="15" t="s">
        <v>211</v>
      </c>
      <c r="BM149" s="142" t="s">
        <v>681</v>
      </c>
    </row>
    <row r="150" spans="2:47" s="1" customFormat="1" ht="28.8">
      <c r="B150" s="27"/>
      <c r="D150" s="144" t="s">
        <v>213</v>
      </c>
      <c r="F150" s="145" t="s">
        <v>682</v>
      </c>
      <c r="L150" s="27"/>
      <c r="M150" s="146"/>
      <c r="T150" s="50"/>
      <c r="AT150" s="15" t="s">
        <v>213</v>
      </c>
      <c r="AU150" s="15" t="s">
        <v>81</v>
      </c>
    </row>
    <row r="151" spans="2:65" s="1" customFormat="1" ht="24.15" customHeight="1">
      <c r="B151" s="131"/>
      <c r="C151" s="132" t="s">
        <v>243</v>
      </c>
      <c r="D151" s="132" t="s">
        <v>207</v>
      </c>
      <c r="E151" s="133" t="s">
        <v>683</v>
      </c>
      <c r="F151" s="134" t="s">
        <v>684</v>
      </c>
      <c r="G151" s="135" t="s">
        <v>128</v>
      </c>
      <c r="H151" s="136">
        <v>132</v>
      </c>
      <c r="I151" s="137"/>
      <c r="J151" s="137">
        <f>ROUND(I151*H151,2)</f>
        <v>0</v>
      </c>
      <c r="K151" s="134" t="s">
        <v>210</v>
      </c>
      <c r="L151" s="27"/>
      <c r="M151" s="138" t="s">
        <v>1</v>
      </c>
      <c r="N151" s="139" t="s">
        <v>37</v>
      </c>
      <c r="O151" s="140">
        <v>0.008</v>
      </c>
      <c r="P151" s="140">
        <f>O151*H151</f>
        <v>1.056</v>
      </c>
      <c r="Q151" s="140">
        <v>0.00034</v>
      </c>
      <c r="R151" s="140">
        <f>Q151*H151</f>
        <v>0.04488</v>
      </c>
      <c r="S151" s="140">
        <v>0</v>
      </c>
      <c r="T151" s="141">
        <f>S151*H151</f>
        <v>0</v>
      </c>
      <c r="AR151" s="142" t="s">
        <v>211</v>
      </c>
      <c r="AT151" s="142" t="s">
        <v>207</v>
      </c>
      <c r="AU151" s="142" t="s">
        <v>81</v>
      </c>
      <c r="AY151" s="15" t="s">
        <v>205</v>
      </c>
      <c r="BE151" s="143">
        <f>IF(N151="základní",J151,0)</f>
        <v>0</v>
      </c>
      <c r="BF151" s="143">
        <f>IF(N151="snížená",J151,0)</f>
        <v>0</v>
      </c>
      <c r="BG151" s="143">
        <f>IF(N151="zákl. přenesená",J151,0)</f>
        <v>0</v>
      </c>
      <c r="BH151" s="143">
        <f>IF(N151="sníž. přenesená",J151,0)</f>
        <v>0</v>
      </c>
      <c r="BI151" s="143">
        <f>IF(N151="nulová",J151,0)</f>
        <v>0</v>
      </c>
      <c r="BJ151" s="15" t="s">
        <v>79</v>
      </c>
      <c r="BK151" s="143">
        <f>ROUND(I151*H151,2)</f>
        <v>0</v>
      </c>
      <c r="BL151" s="15" t="s">
        <v>211</v>
      </c>
      <c r="BM151" s="142" t="s">
        <v>685</v>
      </c>
    </row>
    <row r="152" spans="2:47" s="1" customFormat="1" ht="12">
      <c r="B152" s="27"/>
      <c r="D152" s="144" t="s">
        <v>213</v>
      </c>
      <c r="F152" s="145" t="s">
        <v>684</v>
      </c>
      <c r="L152" s="27"/>
      <c r="M152" s="146"/>
      <c r="T152" s="50"/>
      <c r="AT152" s="15" t="s">
        <v>213</v>
      </c>
      <c r="AU152" s="15" t="s">
        <v>81</v>
      </c>
    </row>
    <row r="153" spans="2:65" s="1" customFormat="1" ht="24.15" customHeight="1">
      <c r="B153" s="131"/>
      <c r="C153" s="132" t="s">
        <v>249</v>
      </c>
      <c r="D153" s="132" t="s">
        <v>207</v>
      </c>
      <c r="E153" s="133" t="s">
        <v>686</v>
      </c>
      <c r="F153" s="134" t="s">
        <v>687</v>
      </c>
      <c r="G153" s="135" t="s">
        <v>128</v>
      </c>
      <c r="H153" s="136">
        <v>182</v>
      </c>
      <c r="I153" s="137"/>
      <c r="J153" s="137">
        <f>ROUND(I153*H153,2)</f>
        <v>0</v>
      </c>
      <c r="K153" s="134" t="s">
        <v>210</v>
      </c>
      <c r="L153" s="27"/>
      <c r="M153" s="138" t="s">
        <v>1</v>
      </c>
      <c r="N153" s="139" t="s">
        <v>37</v>
      </c>
      <c r="O153" s="140">
        <v>0.002</v>
      </c>
      <c r="P153" s="140">
        <f>O153*H153</f>
        <v>0.364</v>
      </c>
      <c r="Q153" s="140">
        <v>0.00051</v>
      </c>
      <c r="R153" s="140">
        <f>Q153*H153</f>
        <v>0.09282000000000001</v>
      </c>
      <c r="S153" s="140">
        <v>0</v>
      </c>
      <c r="T153" s="141">
        <f>S153*H153</f>
        <v>0</v>
      </c>
      <c r="AR153" s="142" t="s">
        <v>211</v>
      </c>
      <c r="AT153" s="142" t="s">
        <v>207</v>
      </c>
      <c r="AU153" s="142" t="s">
        <v>81</v>
      </c>
      <c r="AY153" s="15" t="s">
        <v>205</v>
      </c>
      <c r="BE153" s="143">
        <f>IF(N153="základní",J153,0)</f>
        <v>0</v>
      </c>
      <c r="BF153" s="143">
        <f>IF(N153="snížená",J153,0)</f>
        <v>0</v>
      </c>
      <c r="BG153" s="143">
        <f>IF(N153="zákl. přenesená",J153,0)</f>
        <v>0</v>
      </c>
      <c r="BH153" s="143">
        <f>IF(N153="sníž. přenesená",J153,0)</f>
        <v>0</v>
      </c>
      <c r="BI153" s="143">
        <f>IF(N153="nulová",J153,0)</f>
        <v>0</v>
      </c>
      <c r="BJ153" s="15" t="s">
        <v>79</v>
      </c>
      <c r="BK153" s="143">
        <f>ROUND(I153*H153,2)</f>
        <v>0</v>
      </c>
      <c r="BL153" s="15" t="s">
        <v>211</v>
      </c>
      <c r="BM153" s="142" t="s">
        <v>688</v>
      </c>
    </row>
    <row r="154" spans="2:47" s="1" customFormat="1" ht="19.2">
      <c r="B154" s="27"/>
      <c r="D154" s="144" t="s">
        <v>213</v>
      </c>
      <c r="F154" s="145" t="s">
        <v>687</v>
      </c>
      <c r="L154" s="27"/>
      <c r="M154" s="146"/>
      <c r="T154" s="50"/>
      <c r="AT154" s="15" t="s">
        <v>213</v>
      </c>
      <c r="AU154" s="15" t="s">
        <v>81</v>
      </c>
    </row>
    <row r="155" spans="2:65" s="1" customFormat="1" ht="44.25" customHeight="1">
      <c r="B155" s="131"/>
      <c r="C155" s="132" t="s">
        <v>256</v>
      </c>
      <c r="D155" s="132" t="s">
        <v>207</v>
      </c>
      <c r="E155" s="133" t="s">
        <v>689</v>
      </c>
      <c r="F155" s="134" t="s">
        <v>690</v>
      </c>
      <c r="G155" s="135" t="s">
        <v>128</v>
      </c>
      <c r="H155" s="136">
        <v>182</v>
      </c>
      <c r="I155" s="137"/>
      <c r="J155" s="137">
        <f>ROUND(I155*H155,2)</f>
        <v>0</v>
      </c>
      <c r="K155" s="134" t="s">
        <v>210</v>
      </c>
      <c r="L155" s="27"/>
      <c r="M155" s="138" t="s">
        <v>1</v>
      </c>
      <c r="N155" s="139" t="s">
        <v>37</v>
      </c>
      <c r="O155" s="140">
        <v>0.066</v>
      </c>
      <c r="P155" s="140">
        <f>O155*H155</f>
        <v>12.012</v>
      </c>
      <c r="Q155" s="140">
        <v>0.10373</v>
      </c>
      <c r="R155" s="140">
        <f>Q155*H155</f>
        <v>18.87886</v>
      </c>
      <c r="S155" s="140">
        <v>0</v>
      </c>
      <c r="T155" s="141">
        <f>S155*H155</f>
        <v>0</v>
      </c>
      <c r="AR155" s="142" t="s">
        <v>211</v>
      </c>
      <c r="AT155" s="142" t="s">
        <v>207</v>
      </c>
      <c r="AU155" s="142" t="s">
        <v>81</v>
      </c>
      <c r="AY155" s="15" t="s">
        <v>205</v>
      </c>
      <c r="BE155" s="143">
        <f>IF(N155="základní",J155,0)</f>
        <v>0</v>
      </c>
      <c r="BF155" s="143">
        <f>IF(N155="snížená",J155,0)</f>
        <v>0</v>
      </c>
      <c r="BG155" s="143">
        <f>IF(N155="zákl. přenesená",J155,0)</f>
        <v>0</v>
      </c>
      <c r="BH155" s="143">
        <f>IF(N155="sníž. přenesená",J155,0)</f>
        <v>0</v>
      </c>
      <c r="BI155" s="143">
        <f>IF(N155="nulová",J155,0)</f>
        <v>0</v>
      </c>
      <c r="BJ155" s="15" t="s">
        <v>79</v>
      </c>
      <c r="BK155" s="143">
        <f>ROUND(I155*H155,2)</f>
        <v>0</v>
      </c>
      <c r="BL155" s="15" t="s">
        <v>211</v>
      </c>
      <c r="BM155" s="142" t="s">
        <v>691</v>
      </c>
    </row>
    <row r="156" spans="2:47" s="1" customFormat="1" ht="28.8">
      <c r="B156" s="27"/>
      <c r="D156" s="144" t="s">
        <v>213</v>
      </c>
      <c r="F156" s="145" t="s">
        <v>692</v>
      </c>
      <c r="L156" s="27"/>
      <c r="M156" s="146"/>
      <c r="T156" s="50"/>
      <c r="AT156" s="15" t="s">
        <v>213</v>
      </c>
      <c r="AU156" s="15" t="s">
        <v>81</v>
      </c>
    </row>
    <row r="157" spans="2:63" s="11" customFormat="1" ht="22.8" customHeight="1">
      <c r="B157" s="120"/>
      <c r="D157" s="121" t="s">
        <v>71</v>
      </c>
      <c r="E157" s="129" t="s">
        <v>243</v>
      </c>
      <c r="F157" s="129" t="s">
        <v>473</v>
      </c>
      <c r="J157" s="130">
        <f>BK157</f>
        <v>0</v>
      </c>
      <c r="L157" s="120"/>
      <c r="M157" s="124"/>
      <c r="P157" s="125">
        <f>SUM(P158:P166)</f>
        <v>256.516</v>
      </c>
      <c r="R157" s="125">
        <f>SUM(R158:R166)</f>
        <v>0</v>
      </c>
      <c r="T157" s="126">
        <f>SUM(T158:T166)</f>
        <v>89.98199999999999</v>
      </c>
      <c r="AR157" s="121" t="s">
        <v>79</v>
      </c>
      <c r="AT157" s="127" t="s">
        <v>71</v>
      </c>
      <c r="AU157" s="127" t="s">
        <v>79</v>
      </c>
      <c r="AY157" s="121" t="s">
        <v>205</v>
      </c>
      <c r="BK157" s="128">
        <f>SUM(BK158:BK166)</f>
        <v>0</v>
      </c>
    </row>
    <row r="158" spans="2:65" s="1" customFormat="1" ht="24.15" customHeight="1">
      <c r="B158" s="131"/>
      <c r="C158" s="132" t="s">
        <v>261</v>
      </c>
      <c r="D158" s="132" t="s">
        <v>207</v>
      </c>
      <c r="E158" s="133" t="s">
        <v>694</v>
      </c>
      <c r="F158" s="134" t="s">
        <v>695</v>
      </c>
      <c r="G158" s="135" t="s">
        <v>143</v>
      </c>
      <c r="H158" s="136">
        <v>27</v>
      </c>
      <c r="I158" s="137"/>
      <c r="J158" s="137">
        <f>ROUND(I158*H158,2)</f>
        <v>0</v>
      </c>
      <c r="K158" s="134" t="s">
        <v>210</v>
      </c>
      <c r="L158" s="27"/>
      <c r="M158" s="138" t="s">
        <v>1</v>
      </c>
      <c r="N158" s="139" t="s">
        <v>37</v>
      </c>
      <c r="O158" s="140">
        <v>1.824</v>
      </c>
      <c r="P158" s="140">
        <f>O158*H158</f>
        <v>49.248000000000005</v>
      </c>
      <c r="Q158" s="140">
        <v>0</v>
      </c>
      <c r="R158" s="140">
        <f>Q158*H158</f>
        <v>0</v>
      </c>
      <c r="S158" s="140">
        <v>2.5</v>
      </c>
      <c r="T158" s="141">
        <f>S158*H158</f>
        <v>67.5</v>
      </c>
      <c r="AR158" s="142" t="s">
        <v>211</v>
      </c>
      <c r="AT158" s="142" t="s">
        <v>207</v>
      </c>
      <c r="AU158" s="142" t="s">
        <v>81</v>
      </c>
      <c r="AY158" s="15" t="s">
        <v>205</v>
      </c>
      <c r="BE158" s="143">
        <f>IF(N158="základní",J158,0)</f>
        <v>0</v>
      </c>
      <c r="BF158" s="143">
        <f>IF(N158="snížená",J158,0)</f>
        <v>0</v>
      </c>
      <c r="BG158" s="143">
        <f>IF(N158="zákl. přenesená",J158,0)</f>
        <v>0</v>
      </c>
      <c r="BH158" s="143">
        <f>IF(N158="sníž. přenesená",J158,0)</f>
        <v>0</v>
      </c>
      <c r="BI158" s="143">
        <f>IF(N158="nulová",J158,0)</f>
        <v>0</v>
      </c>
      <c r="BJ158" s="15" t="s">
        <v>79</v>
      </c>
      <c r="BK158" s="143">
        <f>ROUND(I158*H158,2)</f>
        <v>0</v>
      </c>
      <c r="BL158" s="15" t="s">
        <v>211</v>
      </c>
      <c r="BM158" s="142" t="s">
        <v>696</v>
      </c>
    </row>
    <row r="159" spans="2:47" s="1" customFormat="1" ht="12">
      <c r="B159" s="27"/>
      <c r="D159" s="144" t="s">
        <v>213</v>
      </c>
      <c r="F159" s="145" t="s">
        <v>695</v>
      </c>
      <c r="L159" s="27"/>
      <c r="M159" s="146"/>
      <c r="T159" s="50"/>
      <c r="AT159" s="15" t="s">
        <v>213</v>
      </c>
      <c r="AU159" s="15" t="s">
        <v>81</v>
      </c>
    </row>
    <row r="160" spans="2:51" s="12" customFormat="1" ht="12">
      <c r="B160" s="147"/>
      <c r="D160" s="144" t="s">
        <v>222</v>
      </c>
      <c r="E160" s="148" t="s">
        <v>1</v>
      </c>
      <c r="F160" s="149" t="s">
        <v>657</v>
      </c>
      <c r="H160" s="150">
        <v>27</v>
      </c>
      <c r="L160" s="147"/>
      <c r="M160" s="151"/>
      <c r="T160" s="152"/>
      <c r="AT160" s="148" t="s">
        <v>222</v>
      </c>
      <c r="AU160" s="148" t="s">
        <v>81</v>
      </c>
      <c r="AV160" s="12" t="s">
        <v>81</v>
      </c>
      <c r="AW160" s="12" t="s">
        <v>29</v>
      </c>
      <c r="AX160" s="12" t="s">
        <v>79</v>
      </c>
      <c r="AY160" s="148" t="s">
        <v>205</v>
      </c>
    </row>
    <row r="161" spans="2:65" s="1" customFormat="1" ht="21.75" customHeight="1">
      <c r="B161" s="131"/>
      <c r="C161" s="132" t="s">
        <v>266</v>
      </c>
      <c r="D161" s="132" t="s">
        <v>207</v>
      </c>
      <c r="E161" s="133" t="s">
        <v>697</v>
      </c>
      <c r="F161" s="134" t="s">
        <v>698</v>
      </c>
      <c r="G161" s="135" t="s">
        <v>136</v>
      </c>
      <c r="H161" s="136">
        <v>32</v>
      </c>
      <c r="I161" s="137"/>
      <c r="J161" s="137">
        <f>ROUND(I161*H161,2)</f>
        <v>0</v>
      </c>
      <c r="K161" s="134" t="s">
        <v>1</v>
      </c>
      <c r="L161" s="27"/>
      <c r="M161" s="138" t="s">
        <v>1</v>
      </c>
      <c r="N161" s="139" t="s">
        <v>37</v>
      </c>
      <c r="O161" s="140">
        <v>6.436</v>
      </c>
      <c r="P161" s="140">
        <f>O161*H161</f>
        <v>205.952</v>
      </c>
      <c r="Q161" s="140">
        <v>0</v>
      </c>
      <c r="R161" s="140">
        <f>Q161*H161</f>
        <v>0</v>
      </c>
      <c r="S161" s="140">
        <v>0.69</v>
      </c>
      <c r="T161" s="141">
        <f>S161*H161</f>
        <v>22.08</v>
      </c>
      <c r="AR161" s="142" t="s">
        <v>211</v>
      </c>
      <c r="AT161" s="142" t="s">
        <v>207</v>
      </c>
      <c r="AU161" s="142" t="s">
        <v>81</v>
      </c>
      <c r="AY161" s="15" t="s">
        <v>205</v>
      </c>
      <c r="BE161" s="143">
        <f>IF(N161="základní",J161,0)</f>
        <v>0</v>
      </c>
      <c r="BF161" s="143">
        <f>IF(N161="snížená",J161,0)</f>
        <v>0</v>
      </c>
      <c r="BG161" s="143">
        <f>IF(N161="zákl. přenesená",J161,0)</f>
        <v>0</v>
      </c>
      <c r="BH161" s="143">
        <f>IF(N161="sníž. přenesená",J161,0)</f>
        <v>0</v>
      </c>
      <c r="BI161" s="143">
        <f>IF(N161="nulová",J161,0)</f>
        <v>0</v>
      </c>
      <c r="BJ161" s="15" t="s">
        <v>79</v>
      </c>
      <c r="BK161" s="143">
        <f>ROUND(I161*H161,2)</f>
        <v>0</v>
      </c>
      <c r="BL161" s="15" t="s">
        <v>211</v>
      </c>
      <c r="BM161" s="142" t="s">
        <v>699</v>
      </c>
    </row>
    <row r="162" spans="2:47" s="1" customFormat="1" ht="12">
      <c r="B162" s="27"/>
      <c r="D162" s="144" t="s">
        <v>213</v>
      </c>
      <c r="F162" s="145" t="s">
        <v>698</v>
      </c>
      <c r="L162" s="27"/>
      <c r="M162" s="146"/>
      <c r="T162" s="50"/>
      <c r="AT162" s="15" t="s">
        <v>213</v>
      </c>
      <c r="AU162" s="15" t="s">
        <v>81</v>
      </c>
    </row>
    <row r="163" spans="2:65" s="1" customFormat="1" ht="24.15" customHeight="1">
      <c r="B163" s="131"/>
      <c r="C163" s="132" t="s">
        <v>271</v>
      </c>
      <c r="D163" s="132" t="s">
        <v>207</v>
      </c>
      <c r="E163" s="133" t="s">
        <v>700</v>
      </c>
      <c r="F163" s="134" t="s">
        <v>701</v>
      </c>
      <c r="G163" s="135" t="s">
        <v>353</v>
      </c>
      <c r="H163" s="136">
        <v>1</v>
      </c>
      <c r="I163" s="137"/>
      <c r="J163" s="137">
        <f>ROUND(I163*H163,2)</f>
        <v>0</v>
      </c>
      <c r="K163" s="134" t="s">
        <v>210</v>
      </c>
      <c r="L163" s="27"/>
      <c r="M163" s="138" t="s">
        <v>1</v>
      </c>
      <c r="N163" s="139" t="s">
        <v>37</v>
      </c>
      <c r="O163" s="140">
        <v>0.602</v>
      </c>
      <c r="P163" s="140">
        <f>O163*H163</f>
        <v>0.602</v>
      </c>
      <c r="Q163" s="140">
        <v>0</v>
      </c>
      <c r="R163" s="140">
        <f>Q163*H163</f>
        <v>0</v>
      </c>
      <c r="S163" s="140">
        <v>0.192</v>
      </c>
      <c r="T163" s="141">
        <f>S163*H163</f>
        <v>0.192</v>
      </c>
      <c r="AR163" s="142" t="s">
        <v>211</v>
      </c>
      <c r="AT163" s="142" t="s">
        <v>207</v>
      </c>
      <c r="AU163" s="142" t="s">
        <v>81</v>
      </c>
      <c r="AY163" s="15" t="s">
        <v>205</v>
      </c>
      <c r="BE163" s="143">
        <f>IF(N163="základní",J163,0)</f>
        <v>0</v>
      </c>
      <c r="BF163" s="143">
        <f>IF(N163="snížená",J163,0)</f>
        <v>0</v>
      </c>
      <c r="BG163" s="143">
        <f>IF(N163="zákl. přenesená",J163,0)</f>
        <v>0</v>
      </c>
      <c r="BH163" s="143">
        <f>IF(N163="sníž. přenesená",J163,0)</f>
        <v>0</v>
      </c>
      <c r="BI163" s="143">
        <f>IF(N163="nulová",J163,0)</f>
        <v>0</v>
      </c>
      <c r="BJ163" s="15" t="s">
        <v>79</v>
      </c>
      <c r="BK163" s="143">
        <f>ROUND(I163*H163,2)</f>
        <v>0</v>
      </c>
      <c r="BL163" s="15" t="s">
        <v>211</v>
      </c>
      <c r="BM163" s="142" t="s">
        <v>702</v>
      </c>
    </row>
    <row r="164" spans="2:47" s="1" customFormat="1" ht="12">
      <c r="B164" s="27"/>
      <c r="D164" s="144" t="s">
        <v>213</v>
      </c>
      <c r="F164" s="145" t="s">
        <v>701</v>
      </c>
      <c r="L164" s="27"/>
      <c r="M164" s="146"/>
      <c r="T164" s="50"/>
      <c r="AT164" s="15" t="s">
        <v>213</v>
      </c>
      <c r="AU164" s="15" t="s">
        <v>81</v>
      </c>
    </row>
    <row r="165" spans="2:65" s="1" customFormat="1" ht="24.15" customHeight="1">
      <c r="B165" s="131"/>
      <c r="C165" s="132" t="s">
        <v>8</v>
      </c>
      <c r="D165" s="132" t="s">
        <v>207</v>
      </c>
      <c r="E165" s="133" t="s">
        <v>703</v>
      </c>
      <c r="F165" s="134" t="s">
        <v>704</v>
      </c>
      <c r="G165" s="135" t="s">
        <v>353</v>
      </c>
      <c r="H165" s="136">
        <v>1</v>
      </c>
      <c r="I165" s="137"/>
      <c r="J165" s="137">
        <f>ROUND(I165*H165,2)</f>
        <v>0</v>
      </c>
      <c r="K165" s="134" t="s">
        <v>210</v>
      </c>
      <c r="L165" s="27"/>
      <c r="M165" s="138" t="s">
        <v>1</v>
      </c>
      <c r="N165" s="139" t="s">
        <v>37</v>
      </c>
      <c r="O165" s="140">
        <v>0.714</v>
      </c>
      <c r="P165" s="140">
        <f>O165*H165</f>
        <v>0.714</v>
      </c>
      <c r="Q165" s="140">
        <v>0</v>
      </c>
      <c r="R165" s="140">
        <f>Q165*H165</f>
        <v>0</v>
      </c>
      <c r="S165" s="140">
        <v>0.21</v>
      </c>
      <c r="T165" s="141">
        <f>S165*H165</f>
        <v>0.21</v>
      </c>
      <c r="AR165" s="142" t="s">
        <v>211</v>
      </c>
      <c r="AT165" s="142" t="s">
        <v>207</v>
      </c>
      <c r="AU165" s="142" t="s">
        <v>81</v>
      </c>
      <c r="AY165" s="15" t="s">
        <v>205</v>
      </c>
      <c r="BE165" s="143">
        <f>IF(N165="základní",J165,0)</f>
        <v>0</v>
      </c>
      <c r="BF165" s="143">
        <f>IF(N165="snížená",J165,0)</f>
        <v>0</v>
      </c>
      <c r="BG165" s="143">
        <f>IF(N165="zákl. přenesená",J165,0)</f>
        <v>0</v>
      </c>
      <c r="BH165" s="143">
        <f>IF(N165="sníž. přenesená",J165,0)</f>
        <v>0</v>
      </c>
      <c r="BI165" s="143">
        <f>IF(N165="nulová",J165,0)</f>
        <v>0</v>
      </c>
      <c r="BJ165" s="15" t="s">
        <v>79</v>
      </c>
      <c r="BK165" s="143">
        <f>ROUND(I165*H165,2)</f>
        <v>0</v>
      </c>
      <c r="BL165" s="15" t="s">
        <v>211</v>
      </c>
      <c r="BM165" s="142" t="s">
        <v>705</v>
      </c>
    </row>
    <row r="166" spans="2:47" s="1" customFormat="1" ht="19.2">
      <c r="B166" s="27"/>
      <c r="D166" s="144" t="s">
        <v>213</v>
      </c>
      <c r="F166" s="145" t="s">
        <v>704</v>
      </c>
      <c r="L166" s="27"/>
      <c r="M166" s="169"/>
      <c r="N166" s="170"/>
      <c r="O166" s="170"/>
      <c r="P166" s="170"/>
      <c r="Q166" s="170"/>
      <c r="R166" s="170"/>
      <c r="S166" s="170"/>
      <c r="T166" s="171"/>
      <c r="AT166" s="15" t="s">
        <v>213</v>
      </c>
      <c r="AU166" s="15" t="s">
        <v>81</v>
      </c>
    </row>
    <row r="167" spans="2:12" s="1" customFormat="1" ht="6.9" customHeight="1">
      <c r="B167" s="39"/>
      <c r="C167" s="40"/>
      <c r="D167" s="40"/>
      <c r="E167" s="40"/>
      <c r="F167" s="40"/>
      <c r="G167" s="40"/>
      <c r="H167" s="40"/>
      <c r="I167" s="40"/>
      <c r="J167" s="40"/>
      <c r="K167" s="40"/>
      <c r="L167" s="27"/>
    </row>
  </sheetData>
  <autoFilter ref="C124:K166"/>
  <mergeCells count="11">
    <mergeCell ref="E117:H117"/>
    <mergeCell ref="E7:H7"/>
    <mergeCell ref="E9:H9"/>
    <mergeCell ref="E11:H11"/>
    <mergeCell ref="E29:H29"/>
    <mergeCell ref="E85:H85"/>
    <mergeCell ref="L2:V2"/>
    <mergeCell ref="E87:H87"/>
    <mergeCell ref="E89:H89"/>
    <mergeCell ref="E113:H113"/>
    <mergeCell ref="E115:H11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34"/>
  <sheetViews>
    <sheetView showGridLines="0" workbookViewId="0" topLeftCell="A121">
      <selection activeCell="I125" sqref="I125:I13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93" t="s">
        <v>5</v>
      </c>
      <c r="M2" s="194"/>
      <c r="N2" s="194"/>
      <c r="O2" s="194"/>
      <c r="P2" s="194"/>
      <c r="Q2" s="194"/>
      <c r="R2" s="194"/>
      <c r="S2" s="194"/>
      <c r="T2" s="194"/>
      <c r="U2" s="194"/>
      <c r="V2" s="194"/>
      <c r="AT2" s="15" t="s">
        <v>92</v>
      </c>
    </row>
    <row r="3" spans="2:46" ht="6.9" customHeight="1">
      <c r="B3" s="16"/>
      <c r="C3" s="17"/>
      <c r="D3" s="17"/>
      <c r="E3" s="17"/>
      <c r="F3" s="17"/>
      <c r="G3" s="17"/>
      <c r="H3" s="17"/>
      <c r="I3" s="17"/>
      <c r="J3" s="17"/>
      <c r="K3" s="17"/>
      <c r="L3" s="18"/>
      <c r="AT3" s="15" t="s">
        <v>81</v>
      </c>
    </row>
    <row r="4" spans="2:46" ht="24.9" customHeight="1">
      <c r="B4" s="18"/>
      <c r="D4" s="19" t="s">
        <v>133</v>
      </c>
      <c r="L4" s="18"/>
      <c r="M4" s="88" t="s">
        <v>10</v>
      </c>
      <c r="AT4" s="15" t="s">
        <v>3</v>
      </c>
    </row>
    <row r="5" spans="2:12" ht="6.9" customHeight="1">
      <c r="B5" s="18"/>
      <c r="L5" s="18"/>
    </row>
    <row r="6" spans="2:12" ht="12" customHeight="1">
      <c r="B6" s="18"/>
      <c r="D6" s="24" t="s">
        <v>14</v>
      </c>
      <c r="L6" s="18"/>
    </row>
    <row r="7" spans="2:12" ht="16.5" customHeight="1">
      <c r="B7" s="18"/>
      <c r="E7" s="221" t="str">
        <f>'Rekapitulace stavby'!K6</f>
        <v>Šluknov - dokončení chodníku v Budišínské ulici II. Etapa R2</v>
      </c>
      <c r="F7" s="223"/>
      <c r="G7" s="223"/>
      <c r="H7" s="223"/>
      <c r="L7" s="18"/>
    </row>
    <row r="8" spans="2:12" ht="12" customHeight="1">
      <c r="B8" s="18"/>
      <c r="D8" s="24" t="s">
        <v>148</v>
      </c>
      <c r="L8" s="18"/>
    </row>
    <row r="9" spans="2:12" s="1" customFormat="1" ht="16.5" customHeight="1">
      <c r="B9" s="27"/>
      <c r="E9" s="221" t="s">
        <v>152</v>
      </c>
      <c r="F9" s="222"/>
      <c r="G9" s="222"/>
      <c r="H9" s="222"/>
      <c r="L9" s="27"/>
    </row>
    <row r="10" spans="2:12" s="1" customFormat="1" ht="12" customHeight="1">
      <c r="B10" s="27"/>
      <c r="D10" s="24" t="s">
        <v>156</v>
      </c>
      <c r="L10" s="27"/>
    </row>
    <row r="11" spans="2:12" s="1" customFormat="1" ht="16.5" customHeight="1">
      <c r="B11" s="27"/>
      <c r="E11" s="218" t="s">
        <v>706</v>
      </c>
      <c r="F11" s="222"/>
      <c r="G11" s="222"/>
      <c r="H11" s="222"/>
      <c r="L11" s="27"/>
    </row>
    <row r="12" spans="2:12" s="1" customFormat="1" ht="12">
      <c r="B12" s="27"/>
      <c r="L12" s="27"/>
    </row>
    <row r="13" spans="2:12" s="1" customFormat="1" ht="12" customHeight="1">
      <c r="B13" s="27"/>
      <c r="D13" s="24" t="s">
        <v>16</v>
      </c>
      <c r="F13" s="22" t="s">
        <v>1</v>
      </c>
      <c r="I13" s="24" t="s">
        <v>17</v>
      </c>
      <c r="J13" s="22" t="s">
        <v>1</v>
      </c>
      <c r="L13" s="27"/>
    </row>
    <row r="14" spans="2:12" s="1" customFormat="1" ht="12" customHeight="1">
      <c r="B14" s="27"/>
      <c r="D14" s="24" t="s">
        <v>18</v>
      </c>
      <c r="F14" s="22" t="s">
        <v>27</v>
      </c>
      <c r="I14" s="24" t="s">
        <v>20</v>
      </c>
      <c r="J14" s="47" t="str">
        <f>'Rekapitulace stavby'!AN8</f>
        <v>24. 11. 2022</v>
      </c>
      <c r="L14" s="27"/>
    </row>
    <row r="15" spans="2:12" s="1" customFormat="1" ht="10.8" customHeight="1">
      <c r="B15" s="27"/>
      <c r="L15" s="27"/>
    </row>
    <row r="16" spans="2:12" s="1" customFormat="1" ht="12" customHeight="1">
      <c r="B16" s="27"/>
      <c r="D16" s="24" t="s">
        <v>22</v>
      </c>
      <c r="I16" s="24" t="s">
        <v>23</v>
      </c>
      <c r="J16" s="22" t="s">
        <v>1</v>
      </c>
      <c r="L16" s="27"/>
    </row>
    <row r="17" spans="2:12" s="1" customFormat="1" ht="18" customHeight="1">
      <c r="B17" s="27"/>
      <c r="E17" s="22" t="s">
        <v>24</v>
      </c>
      <c r="I17" s="24" t="s">
        <v>25</v>
      </c>
      <c r="J17" s="22" t="s">
        <v>1</v>
      </c>
      <c r="L17" s="27"/>
    </row>
    <row r="18" spans="2:12" s="1" customFormat="1" ht="6.9" customHeight="1">
      <c r="B18" s="27"/>
      <c r="L18" s="27"/>
    </row>
    <row r="19" spans="2:12" s="1" customFormat="1" ht="12" customHeight="1">
      <c r="B19" s="27"/>
      <c r="D19" s="24" t="s">
        <v>26</v>
      </c>
      <c r="I19" s="24" t="s">
        <v>23</v>
      </c>
      <c r="J19" s="22" t="s">
        <v>1</v>
      </c>
      <c r="L19" s="27"/>
    </row>
    <row r="20" spans="2:12" s="1" customFormat="1" ht="18" customHeight="1">
      <c r="B20" s="27"/>
      <c r="E20" s="22" t="s">
        <v>27</v>
      </c>
      <c r="I20" s="24" t="s">
        <v>25</v>
      </c>
      <c r="J20" s="22" t="s">
        <v>1</v>
      </c>
      <c r="L20" s="27"/>
    </row>
    <row r="21" spans="2:12" s="1" customFormat="1" ht="6.9" customHeight="1">
      <c r="B21" s="27"/>
      <c r="L21" s="27"/>
    </row>
    <row r="22" spans="2:12" s="1" customFormat="1" ht="12" customHeight="1">
      <c r="B22" s="27"/>
      <c r="D22" s="24" t="s">
        <v>28</v>
      </c>
      <c r="I22" s="24" t="s">
        <v>23</v>
      </c>
      <c r="J22" s="22" t="s">
        <v>170</v>
      </c>
      <c r="L22" s="27"/>
    </row>
    <row r="23" spans="2:12" s="1" customFormat="1" ht="18" customHeight="1">
      <c r="B23" s="27"/>
      <c r="E23" s="22" t="s">
        <v>171</v>
      </c>
      <c r="I23" s="24" t="s">
        <v>25</v>
      </c>
      <c r="J23" s="22" t="s">
        <v>172</v>
      </c>
      <c r="L23" s="27"/>
    </row>
    <row r="24" spans="2:12" s="1" customFormat="1" ht="6.9" customHeight="1">
      <c r="B24" s="27"/>
      <c r="L24" s="27"/>
    </row>
    <row r="25" spans="2:12" s="1" customFormat="1" ht="12" customHeight="1">
      <c r="B25" s="27"/>
      <c r="D25" s="24" t="s">
        <v>30</v>
      </c>
      <c r="I25" s="24" t="s">
        <v>23</v>
      </c>
      <c r="J25" s="22" t="s">
        <v>1</v>
      </c>
      <c r="L25" s="27"/>
    </row>
    <row r="26" spans="2:12" s="1" customFormat="1" ht="18" customHeight="1">
      <c r="B26" s="27"/>
      <c r="E26" s="22" t="s">
        <v>173</v>
      </c>
      <c r="I26" s="24" t="s">
        <v>25</v>
      </c>
      <c r="J26" s="22" t="s">
        <v>1</v>
      </c>
      <c r="L26" s="27"/>
    </row>
    <row r="27" spans="2:12" s="1" customFormat="1" ht="6.9" customHeight="1">
      <c r="B27" s="27"/>
      <c r="L27" s="27"/>
    </row>
    <row r="28" spans="2:12" s="1" customFormat="1" ht="12" customHeight="1">
      <c r="B28" s="27"/>
      <c r="D28" s="24" t="s">
        <v>31</v>
      </c>
      <c r="L28" s="27"/>
    </row>
    <row r="29" spans="2:12" s="7" customFormat="1" ht="16.5" customHeight="1">
      <c r="B29" s="89"/>
      <c r="E29" s="212" t="s">
        <v>1</v>
      </c>
      <c r="F29" s="212"/>
      <c r="G29" s="212"/>
      <c r="H29" s="212"/>
      <c r="L29" s="89"/>
    </row>
    <row r="30" spans="2:12" s="1" customFormat="1" ht="6.9" customHeight="1">
      <c r="B30" s="27"/>
      <c r="L30" s="27"/>
    </row>
    <row r="31" spans="2:12" s="1" customFormat="1" ht="6.9" customHeight="1">
      <c r="B31" s="27"/>
      <c r="D31" s="48"/>
      <c r="E31" s="48"/>
      <c r="F31" s="48"/>
      <c r="G31" s="48"/>
      <c r="H31" s="48"/>
      <c r="I31" s="48"/>
      <c r="J31" s="48"/>
      <c r="K31" s="48"/>
      <c r="L31" s="27"/>
    </row>
    <row r="32" spans="2:12" s="1" customFormat="1" ht="25.35" customHeight="1">
      <c r="B32" s="27"/>
      <c r="D32" s="90" t="s">
        <v>32</v>
      </c>
      <c r="J32" s="60">
        <f>ROUND(J122,2)</f>
        <v>0</v>
      </c>
      <c r="L32" s="27"/>
    </row>
    <row r="33" spans="2:12" s="1" customFormat="1" ht="6.9" customHeight="1">
      <c r="B33" s="27"/>
      <c r="D33" s="48"/>
      <c r="E33" s="48"/>
      <c r="F33" s="48"/>
      <c r="G33" s="48"/>
      <c r="H33" s="48"/>
      <c r="I33" s="48"/>
      <c r="J33" s="48"/>
      <c r="K33" s="48"/>
      <c r="L33" s="27"/>
    </row>
    <row r="34" spans="2:12" s="1" customFormat="1" ht="14.4" customHeight="1">
      <c r="B34" s="27"/>
      <c r="F34" s="30" t="s">
        <v>34</v>
      </c>
      <c r="I34" s="30" t="s">
        <v>33</v>
      </c>
      <c r="J34" s="30" t="s">
        <v>35</v>
      </c>
      <c r="L34" s="27"/>
    </row>
    <row r="35" spans="2:12" s="1" customFormat="1" ht="14.4" customHeight="1">
      <c r="B35" s="27"/>
      <c r="D35" s="91" t="s">
        <v>36</v>
      </c>
      <c r="E35" s="24" t="s">
        <v>37</v>
      </c>
      <c r="F35" s="80">
        <f>ROUND((SUM(BE122:BE133)),2)</f>
        <v>0</v>
      </c>
      <c r="I35" s="92">
        <v>0.21</v>
      </c>
      <c r="J35" s="80">
        <f>ROUND(((SUM(BE122:BE133))*I35),2)</f>
        <v>0</v>
      </c>
      <c r="L35" s="27"/>
    </row>
    <row r="36" spans="2:12" s="1" customFormat="1" ht="14.4" customHeight="1">
      <c r="B36" s="27"/>
      <c r="E36" s="24" t="s">
        <v>38</v>
      </c>
      <c r="F36" s="80">
        <f>ROUND((SUM(BF122:BF133)),2)</f>
        <v>0</v>
      </c>
      <c r="I36" s="92">
        <v>0.15</v>
      </c>
      <c r="J36" s="80">
        <f>ROUND(((SUM(BF122:BF133))*I36),2)</f>
        <v>0</v>
      </c>
      <c r="L36" s="27"/>
    </row>
    <row r="37" spans="2:12" s="1" customFormat="1" ht="14.4" customHeight="1" hidden="1">
      <c r="B37" s="27"/>
      <c r="E37" s="24" t="s">
        <v>39</v>
      </c>
      <c r="F37" s="80">
        <f>ROUND((SUM(BG122:BG133)),2)</f>
        <v>0</v>
      </c>
      <c r="I37" s="92">
        <v>0.21</v>
      </c>
      <c r="J37" s="80">
        <f>0</f>
        <v>0</v>
      </c>
      <c r="L37" s="27"/>
    </row>
    <row r="38" spans="2:12" s="1" customFormat="1" ht="14.4" customHeight="1" hidden="1">
      <c r="B38" s="27"/>
      <c r="E38" s="24" t="s">
        <v>40</v>
      </c>
      <c r="F38" s="80">
        <f>ROUND((SUM(BH122:BH133)),2)</f>
        <v>0</v>
      </c>
      <c r="I38" s="92">
        <v>0.15</v>
      </c>
      <c r="J38" s="80">
        <f>0</f>
        <v>0</v>
      </c>
      <c r="L38" s="27"/>
    </row>
    <row r="39" spans="2:12" s="1" customFormat="1" ht="14.4" customHeight="1" hidden="1">
      <c r="B39" s="27"/>
      <c r="E39" s="24" t="s">
        <v>41</v>
      </c>
      <c r="F39" s="80">
        <f>ROUND((SUM(BI122:BI133)),2)</f>
        <v>0</v>
      </c>
      <c r="I39" s="92">
        <v>0</v>
      </c>
      <c r="J39" s="80">
        <f>0</f>
        <v>0</v>
      </c>
      <c r="L39" s="27"/>
    </row>
    <row r="40" spans="2:12" s="1" customFormat="1" ht="6.9" customHeight="1">
      <c r="B40" s="27"/>
      <c r="L40" s="27"/>
    </row>
    <row r="41" spans="2:12" s="1" customFormat="1" ht="25.35" customHeight="1">
      <c r="B41" s="27"/>
      <c r="C41" s="93"/>
      <c r="D41" s="94" t="s">
        <v>42</v>
      </c>
      <c r="E41" s="51"/>
      <c r="F41" s="51"/>
      <c r="G41" s="95" t="s">
        <v>43</v>
      </c>
      <c r="H41" s="96" t="s">
        <v>44</v>
      </c>
      <c r="I41" s="51"/>
      <c r="J41" s="97">
        <f>SUM(J32:J39)</f>
        <v>0</v>
      </c>
      <c r="K41" s="98"/>
      <c r="L41" s="27"/>
    </row>
    <row r="42" spans="2:12" s="1" customFormat="1" ht="14.4" customHeight="1">
      <c r="B42" s="27"/>
      <c r="L42" s="27"/>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45</v>
      </c>
      <c r="E50" s="37"/>
      <c r="F50" s="37"/>
      <c r="G50" s="36" t="s">
        <v>46</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47</v>
      </c>
      <c r="E61" s="29"/>
      <c r="F61" s="99" t="s">
        <v>48</v>
      </c>
      <c r="G61" s="38" t="s">
        <v>47</v>
      </c>
      <c r="H61" s="29"/>
      <c r="I61" s="29"/>
      <c r="J61" s="100" t="s">
        <v>48</v>
      </c>
      <c r="K61" s="29"/>
      <c r="L61" s="27"/>
    </row>
    <row r="62" spans="2:12" ht="12">
      <c r="B62" s="18"/>
      <c r="L62" s="18"/>
    </row>
    <row r="63" spans="2:12" ht="12">
      <c r="B63" s="18"/>
      <c r="L63" s="18"/>
    </row>
    <row r="64" spans="2:12" ht="12">
      <c r="B64" s="18"/>
      <c r="L64" s="18"/>
    </row>
    <row r="65" spans="2:12" s="1" customFormat="1" ht="13.2">
      <c r="B65" s="27"/>
      <c r="D65" s="36" t="s">
        <v>49</v>
      </c>
      <c r="E65" s="37"/>
      <c r="F65" s="37"/>
      <c r="G65" s="36" t="s">
        <v>50</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47</v>
      </c>
      <c r="E76" s="29"/>
      <c r="F76" s="99" t="s">
        <v>48</v>
      </c>
      <c r="G76" s="38" t="s">
        <v>47</v>
      </c>
      <c r="H76" s="29"/>
      <c r="I76" s="29"/>
      <c r="J76" s="100" t="s">
        <v>48</v>
      </c>
      <c r="K76" s="29"/>
      <c r="L76" s="27"/>
    </row>
    <row r="77" spans="2:12" s="1" customFormat="1" ht="14.4" customHeight="1">
      <c r="B77" s="39"/>
      <c r="C77" s="40"/>
      <c r="D77" s="40"/>
      <c r="E77" s="40"/>
      <c r="F77" s="40"/>
      <c r="G77" s="40"/>
      <c r="H77" s="40"/>
      <c r="I77" s="40"/>
      <c r="J77" s="40"/>
      <c r="K77" s="40"/>
      <c r="L77" s="27"/>
    </row>
    <row r="81" spans="2:12" s="1" customFormat="1" ht="6.9" customHeight="1">
      <c r="B81" s="41"/>
      <c r="C81" s="42"/>
      <c r="D81" s="42"/>
      <c r="E81" s="42"/>
      <c r="F81" s="42"/>
      <c r="G81" s="42"/>
      <c r="H81" s="42"/>
      <c r="I81" s="42"/>
      <c r="J81" s="42"/>
      <c r="K81" s="42"/>
      <c r="L81" s="27"/>
    </row>
    <row r="82" spans="2:12" s="1" customFormat="1" ht="24.9" customHeight="1">
      <c r="B82" s="27"/>
      <c r="C82" s="19" t="s">
        <v>174</v>
      </c>
      <c r="L82" s="27"/>
    </row>
    <row r="83" spans="2:12" s="1" customFormat="1" ht="6.9" customHeight="1">
      <c r="B83" s="27"/>
      <c r="L83" s="27"/>
    </row>
    <row r="84" spans="2:12" s="1" customFormat="1" ht="12" customHeight="1">
      <c r="B84" s="27"/>
      <c r="C84" s="24" t="s">
        <v>14</v>
      </c>
      <c r="L84" s="27"/>
    </row>
    <row r="85" spans="2:12" s="1" customFormat="1" ht="16.5" customHeight="1">
      <c r="B85" s="27"/>
      <c r="E85" s="221" t="str">
        <f>E7</f>
        <v>Šluknov - dokončení chodníku v Budišínské ulici II. Etapa R2</v>
      </c>
      <c r="F85" s="223"/>
      <c r="G85" s="223"/>
      <c r="H85" s="223"/>
      <c r="L85" s="27"/>
    </row>
    <row r="86" spans="2:12" ht="12" customHeight="1">
      <c r="B86" s="18"/>
      <c r="C86" s="24" t="s">
        <v>148</v>
      </c>
      <c r="L86" s="18"/>
    </row>
    <row r="87" spans="2:12" s="1" customFormat="1" ht="16.5" customHeight="1">
      <c r="B87" s="27"/>
      <c r="E87" s="221" t="s">
        <v>152</v>
      </c>
      <c r="F87" s="222"/>
      <c r="G87" s="222"/>
      <c r="H87" s="222"/>
      <c r="L87" s="27"/>
    </row>
    <row r="88" spans="2:12" s="1" customFormat="1" ht="12" customHeight="1">
      <c r="B88" s="27"/>
      <c r="C88" s="24" t="s">
        <v>156</v>
      </c>
      <c r="L88" s="27"/>
    </row>
    <row r="89" spans="2:12" s="1" customFormat="1" ht="16.5" customHeight="1">
      <c r="B89" s="27"/>
      <c r="E89" s="218" t="str">
        <f>E11</f>
        <v>01c - SO 101 Nepřímé náklady</v>
      </c>
      <c r="F89" s="222"/>
      <c r="G89" s="222"/>
      <c r="H89" s="222"/>
      <c r="L89" s="27"/>
    </row>
    <row r="90" spans="2:12" s="1" customFormat="1" ht="6.9" customHeight="1">
      <c r="B90" s="27"/>
      <c r="L90" s="27"/>
    </row>
    <row r="91" spans="2:12" s="1" customFormat="1" ht="12" customHeight="1">
      <c r="B91" s="27"/>
      <c r="C91" s="24" t="s">
        <v>18</v>
      </c>
      <c r="F91" s="22" t="str">
        <f>F14</f>
        <v xml:space="preserve"> </v>
      </c>
      <c r="I91" s="24" t="s">
        <v>20</v>
      </c>
      <c r="J91" s="47" t="str">
        <f>IF(J14="","",J14)</f>
        <v>24. 11. 2022</v>
      </c>
      <c r="L91" s="27"/>
    </row>
    <row r="92" spans="2:12" s="1" customFormat="1" ht="6.9" customHeight="1">
      <c r="B92" s="27"/>
      <c r="L92" s="27"/>
    </row>
    <row r="93" spans="2:12" s="1" customFormat="1" ht="15.15" customHeight="1">
      <c r="B93" s="27"/>
      <c r="C93" s="24" t="s">
        <v>22</v>
      </c>
      <c r="F93" s="22" t="str">
        <f>E17</f>
        <v>Město Šluknov</v>
      </c>
      <c r="I93" s="24" t="s">
        <v>28</v>
      </c>
      <c r="J93" s="25" t="str">
        <f>E23</f>
        <v>VPH s.r.o.</v>
      </c>
      <c r="L93" s="27"/>
    </row>
    <row r="94" spans="2:12" s="1" customFormat="1" ht="15.15" customHeight="1">
      <c r="B94" s="27"/>
      <c r="C94" s="24" t="s">
        <v>26</v>
      </c>
      <c r="F94" s="22" t="str">
        <f>IF(E20="","",E20)</f>
        <v xml:space="preserve"> </v>
      </c>
      <c r="I94" s="24" t="s">
        <v>30</v>
      </c>
      <c r="J94" s="25" t="str">
        <f>E26</f>
        <v>ing.Žílová Helena</v>
      </c>
      <c r="L94" s="27"/>
    </row>
    <row r="95" spans="2:12" s="1" customFormat="1" ht="10.35" customHeight="1">
      <c r="B95" s="27"/>
      <c r="L95" s="27"/>
    </row>
    <row r="96" spans="2:12" s="1" customFormat="1" ht="29.25" customHeight="1">
      <c r="B96" s="27"/>
      <c r="C96" s="101" t="s">
        <v>175</v>
      </c>
      <c r="D96" s="93"/>
      <c r="E96" s="93"/>
      <c r="F96" s="93"/>
      <c r="G96" s="93"/>
      <c r="H96" s="93"/>
      <c r="I96" s="93"/>
      <c r="J96" s="102" t="s">
        <v>176</v>
      </c>
      <c r="K96" s="93"/>
      <c r="L96" s="27"/>
    </row>
    <row r="97" spans="2:12" s="1" customFormat="1" ht="10.35" customHeight="1">
      <c r="B97" s="27"/>
      <c r="L97" s="27"/>
    </row>
    <row r="98" spans="2:47" s="1" customFormat="1" ht="22.8" customHeight="1">
      <c r="B98" s="27"/>
      <c r="C98" s="103" t="s">
        <v>177</v>
      </c>
      <c r="J98" s="60">
        <f>J122</f>
        <v>0</v>
      </c>
      <c r="L98" s="27"/>
      <c r="AU98" s="15" t="s">
        <v>178</v>
      </c>
    </row>
    <row r="99" spans="2:12" s="8" customFormat="1" ht="24.9" customHeight="1">
      <c r="B99" s="104"/>
      <c r="D99" s="105" t="s">
        <v>179</v>
      </c>
      <c r="E99" s="106"/>
      <c r="F99" s="106"/>
      <c r="G99" s="106"/>
      <c r="H99" s="106"/>
      <c r="I99" s="106"/>
      <c r="J99" s="107">
        <f>J123</f>
        <v>0</v>
      </c>
      <c r="L99" s="104"/>
    </row>
    <row r="100" spans="2:12" s="9" customFormat="1" ht="19.95" customHeight="1">
      <c r="B100" s="108"/>
      <c r="D100" s="109" t="s">
        <v>186</v>
      </c>
      <c r="E100" s="110"/>
      <c r="F100" s="110"/>
      <c r="G100" s="110"/>
      <c r="H100" s="110"/>
      <c r="I100" s="110"/>
      <c r="J100" s="111">
        <f>J124</f>
        <v>0</v>
      </c>
      <c r="L100" s="108"/>
    </row>
    <row r="101" spans="2:12" s="1" customFormat="1" ht="21.75" customHeight="1">
      <c r="B101" s="27"/>
      <c r="L101" s="27"/>
    </row>
    <row r="102" spans="2:12" s="1" customFormat="1" ht="6.9" customHeight="1">
      <c r="B102" s="39"/>
      <c r="C102" s="40"/>
      <c r="D102" s="40"/>
      <c r="E102" s="40"/>
      <c r="F102" s="40"/>
      <c r="G102" s="40"/>
      <c r="H102" s="40"/>
      <c r="I102" s="40"/>
      <c r="J102" s="40"/>
      <c r="K102" s="40"/>
      <c r="L102" s="27"/>
    </row>
    <row r="106" spans="2:12" s="1" customFormat="1" ht="6.9" customHeight="1">
      <c r="B106" s="41"/>
      <c r="C106" s="42"/>
      <c r="D106" s="42"/>
      <c r="E106" s="42"/>
      <c r="F106" s="42"/>
      <c r="G106" s="42"/>
      <c r="H106" s="42"/>
      <c r="I106" s="42"/>
      <c r="J106" s="42"/>
      <c r="K106" s="42"/>
      <c r="L106" s="27"/>
    </row>
    <row r="107" spans="2:12" s="1" customFormat="1" ht="24.9" customHeight="1">
      <c r="B107" s="27"/>
      <c r="C107" s="19" t="s">
        <v>190</v>
      </c>
      <c r="L107" s="27"/>
    </row>
    <row r="108" spans="2:12" s="1" customFormat="1" ht="6.9" customHeight="1">
      <c r="B108" s="27"/>
      <c r="L108" s="27"/>
    </row>
    <row r="109" spans="2:12" s="1" customFormat="1" ht="12" customHeight="1">
      <c r="B109" s="27"/>
      <c r="C109" s="24" t="s">
        <v>14</v>
      </c>
      <c r="L109" s="27"/>
    </row>
    <row r="110" spans="2:12" s="1" customFormat="1" ht="16.5" customHeight="1">
      <c r="B110" s="27"/>
      <c r="E110" s="221" t="str">
        <f>E7</f>
        <v>Šluknov - dokončení chodníku v Budišínské ulici II. Etapa R2</v>
      </c>
      <c r="F110" s="223"/>
      <c r="G110" s="223"/>
      <c r="H110" s="223"/>
      <c r="L110" s="27"/>
    </row>
    <row r="111" spans="2:12" ht="12" customHeight="1">
      <c r="B111" s="18"/>
      <c r="C111" s="24" t="s">
        <v>148</v>
      </c>
      <c r="L111" s="18"/>
    </row>
    <row r="112" spans="2:12" s="1" customFormat="1" ht="16.5" customHeight="1">
      <c r="B112" s="27"/>
      <c r="E112" s="221" t="s">
        <v>152</v>
      </c>
      <c r="F112" s="222"/>
      <c r="G112" s="222"/>
      <c r="H112" s="222"/>
      <c r="L112" s="27"/>
    </row>
    <row r="113" spans="2:12" s="1" customFormat="1" ht="12" customHeight="1">
      <c r="B113" s="27"/>
      <c r="C113" s="24" t="s">
        <v>156</v>
      </c>
      <c r="L113" s="27"/>
    </row>
    <row r="114" spans="2:12" s="1" customFormat="1" ht="16.5" customHeight="1">
      <c r="B114" s="27"/>
      <c r="E114" s="218" t="str">
        <f>E11</f>
        <v>01c - SO 101 Nepřímé náklady</v>
      </c>
      <c r="F114" s="222"/>
      <c r="G114" s="222"/>
      <c r="H114" s="222"/>
      <c r="L114" s="27"/>
    </row>
    <row r="115" spans="2:12" s="1" customFormat="1" ht="6.9" customHeight="1">
      <c r="B115" s="27"/>
      <c r="L115" s="27"/>
    </row>
    <row r="116" spans="2:12" s="1" customFormat="1" ht="12" customHeight="1">
      <c r="B116" s="27"/>
      <c r="C116" s="24" t="s">
        <v>18</v>
      </c>
      <c r="F116" s="22" t="str">
        <f>F14</f>
        <v xml:space="preserve"> </v>
      </c>
      <c r="I116" s="24" t="s">
        <v>20</v>
      </c>
      <c r="J116" s="47" t="str">
        <f>IF(J14="","",J14)</f>
        <v>24. 11. 2022</v>
      </c>
      <c r="L116" s="27"/>
    </row>
    <row r="117" spans="2:12" s="1" customFormat="1" ht="6.9" customHeight="1">
      <c r="B117" s="27"/>
      <c r="L117" s="27"/>
    </row>
    <row r="118" spans="2:12" s="1" customFormat="1" ht="15.15" customHeight="1">
      <c r="B118" s="27"/>
      <c r="C118" s="24" t="s">
        <v>22</v>
      </c>
      <c r="F118" s="22" t="str">
        <f>E17</f>
        <v>Město Šluknov</v>
      </c>
      <c r="I118" s="24" t="s">
        <v>28</v>
      </c>
      <c r="J118" s="25" t="str">
        <f>E23</f>
        <v>VPH s.r.o.</v>
      </c>
      <c r="L118" s="27"/>
    </row>
    <row r="119" spans="2:12" s="1" customFormat="1" ht="15.15" customHeight="1">
      <c r="B119" s="27"/>
      <c r="C119" s="24" t="s">
        <v>26</v>
      </c>
      <c r="F119" s="22" t="str">
        <f>IF(E20="","",E20)</f>
        <v xml:space="preserve"> </v>
      </c>
      <c r="I119" s="24" t="s">
        <v>30</v>
      </c>
      <c r="J119" s="25" t="str">
        <f>E26</f>
        <v>ing.Žílová Helena</v>
      </c>
      <c r="L119" s="27"/>
    </row>
    <row r="120" spans="2:12" s="1" customFormat="1" ht="10.35" customHeight="1">
      <c r="B120" s="27"/>
      <c r="L120" s="27"/>
    </row>
    <row r="121" spans="2:20" s="10" customFormat="1" ht="29.25" customHeight="1">
      <c r="B121" s="112"/>
      <c r="C121" s="113" t="s">
        <v>191</v>
      </c>
      <c r="D121" s="114" t="s">
        <v>57</v>
      </c>
      <c r="E121" s="114" t="s">
        <v>53</v>
      </c>
      <c r="F121" s="114" t="s">
        <v>54</v>
      </c>
      <c r="G121" s="114" t="s">
        <v>192</v>
      </c>
      <c r="H121" s="114" t="s">
        <v>193</v>
      </c>
      <c r="I121" s="114" t="s">
        <v>194</v>
      </c>
      <c r="J121" s="114" t="s">
        <v>176</v>
      </c>
      <c r="K121" s="115" t="s">
        <v>195</v>
      </c>
      <c r="L121" s="112"/>
      <c r="M121" s="53" t="s">
        <v>1</v>
      </c>
      <c r="N121" s="54" t="s">
        <v>36</v>
      </c>
      <c r="O121" s="54" t="s">
        <v>196</v>
      </c>
      <c r="P121" s="54" t="s">
        <v>197</v>
      </c>
      <c r="Q121" s="54" t="s">
        <v>198</v>
      </c>
      <c r="R121" s="54" t="s">
        <v>199</v>
      </c>
      <c r="S121" s="54" t="s">
        <v>200</v>
      </c>
      <c r="T121" s="55" t="s">
        <v>201</v>
      </c>
    </row>
    <row r="122" spans="2:63" s="1" customFormat="1" ht="22.8" customHeight="1">
      <c r="B122" s="27"/>
      <c r="C122" s="58" t="s">
        <v>202</v>
      </c>
      <c r="J122" s="116">
        <f>BK122</f>
        <v>0</v>
      </c>
      <c r="L122" s="27"/>
      <c r="M122" s="56"/>
      <c r="N122" s="48"/>
      <c r="O122" s="48"/>
      <c r="P122" s="117">
        <f>P123</f>
        <v>0</v>
      </c>
      <c r="Q122" s="48"/>
      <c r="R122" s="117">
        <f>R123</f>
        <v>0</v>
      </c>
      <c r="S122" s="48"/>
      <c r="T122" s="118">
        <f>T123</f>
        <v>0</v>
      </c>
      <c r="AT122" s="15" t="s">
        <v>71</v>
      </c>
      <c r="AU122" s="15" t="s">
        <v>178</v>
      </c>
      <c r="BK122" s="119">
        <f>BK123</f>
        <v>0</v>
      </c>
    </row>
    <row r="123" spans="2:63" s="11" customFormat="1" ht="25.95" customHeight="1">
      <c r="B123" s="120"/>
      <c r="D123" s="121" t="s">
        <v>71</v>
      </c>
      <c r="E123" s="122" t="s">
        <v>203</v>
      </c>
      <c r="F123" s="122" t="s">
        <v>204</v>
      </c>
      <c r="J123" s="123">
        <f>BK123</f>
        <v>0</v>
      </c>
      <c r="L123" s="120"/>
      <c r="M123" s="124"/>
      <c r="P123" s="125">
        <f>P124</f>
        <v>0</v>
      </c>
      <c r="R123" s="125">
        <f>R124</f>
        <v>0</v>
      </c>
      <c r="T123" s="126">
        <f>T124</f>
        <v>0</v>
      </c>
      <c r="AR123" s="121" t="s">
        <v>79</v>
      </c>
      <c r="AT123" s="127" t="s">
        <v>71</v>
      </c>
      <c r="AU123" s="127" t="s">
        <v>72</v>
      </c>
      <c r="AY123" s="121" t="s">
        <v>205</v>
      </c>
      <c r="BK123" s="128">
        <f>BK124</f>
        <v>0</v>
      </c>
    </row>
    <row r="124" spans="2:63" s="11" customFormat="1" ht="22.8" customHeight="1">
      <c r="B124" s="120"/>
      <c r="D124" s="121" t="s">
        <v>71</v>
      </c>
      <c r="E124" s="129" t="s">
        <v>595</v>
      </c>
      <c r="F124" s="129" t="s">
        <v>596</v>
      </c>
      <c r="J124" s="130">
        <f>BK124</f>
        <v>0</v>
      </c>
      <c r="L124" s="120"/>
      <c r="M124" s="124"/>
      <c r="P124" s="125">
        <f>SUM(P125:P133)</f>
        <v>0</v>
      </c>
      <c r="R124" s="125">
        <f>SUM(R125:R133)</f>
        <v>0</v>
      </c>
      <c r="T124" s="126">
        <f>SUM(T125:T133)</f>
        <v>0</v>
      </c>
      <c r="AR124" s="121" t="s">
        <v>79</v>
      </c>
      <c r="AT124" s="127" t="s">
        <v>71</v>
      </c>
      <c r="AU124" s="127" t="s">
        <v>79</v>
      </c>
      <c r="AY124" s="121" t="s">
        <v>205</v>
      </c>
      <c r="BK124" s="128">
        <f>SUM(BK125:BK133)</f>
        <v>0</v>
      </c>
    </row>
    <row r="125" spans="2:65" s="1" customFormat="1" ht="37.8" customHeight="1">
      <c r="B125" s="131"/>
      <c r="C125" s="132" t="s">
        <v>79</v>
      </c>
      <c r="D125" s="132" t="s">
        <v>207</v>
      </c>
      <c r="E125" s="133" t="s">
        <v>707</v>
      </c>
      <c r="F125" s="134" t="s">
        <v>708</v>
      </c>
      <c r="G125" s="135" t="s">
        <v>281</v>
      </c>
      <c r="H125" s="136">
        <v>60.205</v>
      </c>
      <c r="I125" s="137"/>
      <c r="J125" s="137">
        <f>ROUND(I125*H125,2)</f>
        <v>0</v>
      </c>
      <c r="K125" s="134" t="s">
        <v>210</v>
      </c>
      <c r="L125" s="27"/>
      <c r="M125" s="138" t="s">
        <v>1</v>
      </c>
      <c r="N125" s="139" t="s">
        <v>37</v>
      </c>
      <c r="O125" s="140">
        <v>0</v>
      </c>
      <c r="P125" s="140">
        <f>O125*H125</f>
        <v>0</v>
      </c>
      <c r="Q125" s="140">
        <v>0</v>
      </c>
      <c r="R125" s="140">
        <f>Q125*H125</f>
        <v>0</v>
      </c>
      <c r="S125" s="140">
        <v>0</v>
      </c>
      <c r="T125" s="141">
        <f>S125*H125</f>
        <v>0</v>
      </c>
      <c r="AR125" s="142" t="s">
        <v>211</v>
      </c>
      <c r="AT125" s="142" t="s">
        <v>207</v>
      </c>
      <c r="AU125" s="142" t="s">
        <v>81</v>
      </c>
      <c r="AY125" s="15" t="s">
        <v>205</v>
      </c>
      <c r="BE125" s="143">
        <f>IF(N125="základní",J125,0)</f>
        <v>0</v>
      </c>
      <c r="BF125" s="143">
        <f>IF(N125="snížená",J125,0)</f>
        <v>0</v>
      </c>
      <c r="BG125" s="143">
        <f>IF(N125="zákl. přenesená",J125,0)</f>
        <v>0</v>
      </c>
      <c r="BH125" s="143">
        <f>IF(N125="sníž. přenesená",J125,0)</f>
        <v>0</v>
      </c>
      <c r="BI125" s="143">
        <f>IF(N125="nulová",J125,0)</f>
        <v>0</v>
      </c>
      <c r="BJ125" s="15" t="s">
        <v>79</v>
      </c>
      <c r="BK125" s="143">
        <f>ROUND(I125*H125,2)</f>
        <v>0</v>
      </c>
      <c r="BL125" s="15" t="s">
        <v>211</v>
      </c>
      <c r="BM125" s="142" t="s">
        <v>709</v>
      </c>
    </row>
    <row r="126" spans="2:47" s="1" customFormat="1" ht="28.8">
      <c r="B126" s="27"/>
      <c r="D126" s="144" t="s">
        <v>213</v>
      </c>
      <c r="F126" s="145" t="s">
        <v>710</v>
      </c>
      <c r="L126" s="27"/>
      <c r="M126" s="146"/>
      <c r="T126" s="50"/>
      <c r="AT126" s="15" t="s">
        <v>213</v>
      </c>
      <c r="AU126" s="15" t="s">
        <v>81</v>
      </c>
    </row>
    <row r="127" spans="2:51" s="12" customFormat="1" ht="12">
      <c r="B127" s="147"/>
      <c r="D127" s="144" t="s">
        <v>222</v>
      </c>
      <c r="E127" s="148" t="s">
        <v>1</v>
      </c>
      <c r="F127" s="149" t="s">
        <v>711</v>
      </c>
      <c r="H127" s="150">
        <v>60.205</v>
      </c>
      <c r="L127" s="147"/>
      <c r="M127" s="151"/>
      <c r="T127" s="152"/>
      <c r="AT127" s="148" t="s">
        <v>222</v>
      </c>
      <c r="AU127" s="148" t="s">
        <v>81</v>
      </c>
      <c r="AV127" s="12" t="s">
        <v>81</v>
      </c>
      <c r="AW127" s="12" t="s">
        <v>29</v>
      </c>
      <c r="AX127" s="12" t="s">
        <v>79</v>
      </c>
      <c r="AY127" s="148" t="s">
        <v>205</v>
      </c>
    </row>
    <row r="128" spans="2:65" s="1" customFormat="1" ht="44.25" customHeight="1">
      <c r="B128" s="131"/>
      <c r="C128" s="132" t="s">
        <v>81</v>
      </c>
      <c r="D128" s="132" t="s">
        <v>207</v>
      </c>
      <c r="E128" s="133" t="s">
        <v>712</v>
      </c>
      <c r="F128" s="134" t="s">
        <v>713</v>
      </c>
      <c r="G128" s="135" t="s">
        <v>281</v>
      </c>
      <c r="H128" s="136">
        <v>183.268</v>
      </c>
      <c r="I128" s="137"/>
      <c r="J128" s="137">
        <f>ROUND(I128*H128,2)</f>
        <v>0</v>
      </c>
      <c r="K128" s="134" t="s">
        <v>210</v>
      </c>
      <c r="L128" s="27"/>
      <c r="M128" s="138" t="s">
        <v>1</v>
      </c>
      <c r="N128" s="139" t="s">
        <v>37</v>
      </c>
      <c r="O128" s="140">
        <v>0</v>
      </c>
      <c r="P128" s="140">
        <f>O128*H128</f>
        <v>0</v>
      </c>
      <c r="Q128" s="140">
        <v>0</v>
      </c>
      <c r="R128" s="140">
        <f>Q128*H128</f>
        <v>0</v>
      </c>
      <c r="S128" s="140">
        <v>0</v>
      </c>
      <c r="T128" s="141">
        <f>S128*H128</f>
        <v>0</v>
      </c>
      <c r="AR128" s="142" t="s">
        <v>211</v>
      </c>
      <c r="AT128" s="142" t="s">
        <v>207</v>
      </c>
      <c r="AU128" s="142" t="s">
        <v>81</v>
      </c>
      <c r="AY128" s="15" t="s">
        <v>205</v>
      </c>
      <c r="BE128" s="143">
        <f>IF(N128="základní",J128,0)</f>
        <v>0</v>
      </c>
      <c r="BF128" s="143">
        <f>IF(N128="snížená",J128,0)</f>
        <v>0</v>
      </c>
      <c r="BG128" s="143">
        <f>IF(N128="zákl. přenesená",J128,0)</f>
        <v>0</v>
      </c>
      <c r="BH128" s="143">
        <f>IF(N128="sníž. přenesená",J128,0)</f>
        <v>0</v>
      </c>
      <c r="BI128" s="143">
        <f>IF(N128="nulová",J128,0)</f>
        <v>0</v>
      </c>
      <c r="BJ128" s="15" t="s">
        <v>79</v>
      </c>
      <c r="BK128" s="143">
        <f>ROUND(I128*H128,2)</f>
        <v>0</v>
      </c>
      <c r="BL128" s="15" t="s">
        <v>211</v>
      </c>
      <c r="BM128" s="142" t="s">
        <v>714</v>
      </c>
    </row>
    <row r="129" spans="2:47" s="1" customFormat="1" ht="28.8">
      <c r="B129" s="27"/>
      <c r="D129" s="144" t="s">
        <v>213</v>
      </c>
      <c r="F129" s="145" t="s">
        <v>713</v>
      </c>
      <c r="L129" s="27"/>
      <c r="M129" s="146"/>
      <c r="T129" s="50"/>
      <c r="AT129" s="15" t="s">
        <v>213</v>
      </c>
      <c r="AU129" s="15" t="s">
        <v>81</v>
      </c>
    </row>
    <row r="130" spans="2:51" s="12" customFormat="1" ht="12">
      <c r="B130" s="147"/>
      <c r="D130" s="144" t="s">
        <v>222</v>
      </c>
      <c r="E130" s="148" t="s">
        <v>1</v>
      </c>
      <c r="F130" s="149" t="s">
        <v>715</v>
      </c>
      <c r="H130" s="150">
        <v>183.268</v>
      </c>
      <c r="L130" s="147"/>
      <c r="M130" s="151"/>
      <c r="T130" s="152"/>
      <c r="AT130" s="148" t="s">
        <v>222</v>
      </c>
      <c r="AU130" s="148" t="s">
        <v>81</v>
      </c>
      <c r="AV130" s="12" t="s">
        <v>81</v>
      </c>
      <c r="AW130" s="12" t="s">
        <v>29</v>
      </c>
      <c r="AX130" s="12" t="s">
        <v>79</v>
      </c>
      <c r="AY130" s="148" t="s">
        <v>205</v>
      </c>
    </row>
    <row r="131" spans="2:65" s="1" customFormat="1" ht="44.25" customHeight="1">
      <c r="B131" s="131"/>
      <c r="C131" s="132" t="s">
        <v>218</v>
      </c>
      <c r="D131" s="132" t="s">
        <v>207</v>
      </c>
      <c r="E131" s="133" t="s">
        <v>716</v>
      </c>
      <c r="F131" s="134" t="s">
        <v>717</v>
      </c>
      <c r="G131" s="135" t="s">
        <v>281</v>
      </c>
      <c r="H131" s="136">
        <v>87.522</v>
      </c>
      <c r="I131" s="137"/>
      <c r="J131" s="137">
        <f>ROUND(I131*H131,2)</f>
        <v>0</v>
      </c>
      <c r="K131" s="134" t="s">
        <v>210</v>
      </c>
      <c r="L131" s="27"/>
      <c r="M131" s="138" t="s">
        <v>1</v>
      </c>
      <c r="N131" s="139" t="s">
        <v>37</v>
      </c>
      <c r="O131" s="140">
        <v>0</v>
      </c>
      <c r="P131" s="140">
        <f>O131*H131</f>
        <v>0</v>
      </c>
      <c r="Q131" s="140">
        <v>0</v>
      </c>
      <c r="R131" s="140">
        <f>Q131*H131</f>
        <v>0</v>
      </c>
      <c r="S131" s="140">
        <v>0</v>
      </c>
      <c r="T131" s="141">
        <f>S131*H131</f>
        <v>0</v>
      </c>
      <c r="AR131" s="142" t="s">
        <v>211</v>
      </c>
      <c r="AT131" s="142" t="s">
        <v>207</v>
      </c>
      <c r="AU131" s="142" t="s">
        <v>81</v>
      </c>
      <c r="AY131" s="15" t="s">
        <v>205</v>
      </c>
      <c r="BE131" s="143">
        <f>IF(N131="základní",J131,0)</f>
        <v>0</v>
      </c>
      <c r="BF131" s="143">
        <f>IF(N131="snížená",J131,0)</f>
        <v>0</v>
      </c>
      <c r="BG131" s="143">
        <f>IF(N131="zákl. přenesená",J131,0)</f>
        <v>0</v>
      </c>
      <c r="BH131" s="143">
        <f>IF(N131="sníž. přenesená",J131,0)</f>
        <v>0</v>
      </c>
      <c r="BI131" s="143">
        <f>IF(N131="nulová",J131,0)</f>
        <v>0</v>
      </c>
      <c r="BJ131" s="15" t="s">
        <v>79</v>
      </c>
      <c r="BK131" s="143">
        <f>ROUND(I131*H131,2)</f>
        <v>0</v>
      </c>
      <c r="BL131" s="15" t="s">
        <v>211</v>
      </c>
      <c r="BM131" s="142" t="s">
        <v>718</v>
      </c>
    </row>
    <row r="132" spans="2:47" s="1" customFormat="1" ht="28.8">
      <c r="B132" s="27"/>
      <c r="D132" s="144" t="s">
        <v>213</v>
      </c>
      <c r="F132" s="145" t="s">
        <v>717</v>
      </c>
      <c r="L132" s="27"/>
      <c r="M132" s="146"/>
      <c r="T132" s="50"/>
      <c r="AT132" s="15" t="s">
        <v>213</v>
      </c>
      <c r="AU132" s="15" t="s">
        <v>81</v>
      </c>
    </row>
    <row r="133" spans="2:51" s="12" customFormat="1" ht="12">
      <c r="B133" s="147"/>
      <c r="D133" s="144" t="s">
        <v>222</v>
      </c>
      <c r="E133" s="148" t="s">
        <v>1</v>
      </c>
      <c r="F133" s="149" t="s">
        <v>719</v>
      </c>
      <c r="H133" s="150">
        <v>87.522</v>
      </c>
      <c r="L133" s="147"/>
      <c r="M133" s="172"/>
      <c r="N133" s="173"/>
      <c r="O133" s="173"/>
      <c r="P133" s="173"/>
      <c r="Q133" s="173"/>
      <c r="R133" s="173"/>
      <c r="S133" s="173"/>
      <c r="T133" s="174"/>
      <c r="AT133" s="148" t="s">
        <v>222</v>
      </c>
      <c r="AU133" s="148" t="s">
        <v>81</v>
      </c>
      <c r="AV133" s="12" t="s">
        <v>81</v>
      </c>
      <c r="AW133" s="12" t="s">
        <v>29</v>
      </c>
      <c r="AX133" s="12" t="s">
        <v>79</v>
      </c>
      <c r="AY133" s="148" t="s">
        <v>205</v>
      </c>
    </row>
    <row r="134" spans="2:12" s="1" customFormat="1" ht="6.9" customHeight="1">
      <c r="B134" s="39"/>
      <c r="C134" s="40"/>
      <c r="D134" s="40"/>
      <c r="E134" s="40"/>
      <c r="F134" s="40"/>
      <c r="G134" s="40"/>
      <c r="H134" s="40"/>
      <c r="I134" s="40"/>
      <c r="J134" s="40"/>
      <c r="K134" s="40"/>
      <c r="L134" s="27"/>
    </row>
  </sheetData>
  <autoFilter ref="C121:K133"/>
  <mergeCells count="11">
    <mergeCell ref="E114:H114"/>
    <mergeCell ref="E7:H7"/>
    <mergeCell ref="E9:H9"/>
    <mergeCell ref="E11:H11"/>
    <mergeCell ref="E29:H29"/>
    <mergeCell ref="E85:H85"/>
    <mergeCell ref="L2:V2"/>
    <mergeCell ref="E87:H87"/>
    <mergeCell ref="E89:H89"/>
    <mergeCell ref="E110:H110"/>
    <mergeCell ref="E112:H11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05"/>
  <sheetViews>
    <sheetView showGridLines="0" workbookViewId="0" topLeftCell="A120">
      <selection activeCell="I133" sqref="I133:I20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93" t="s">
        <v>5</v>
      </c>
      <c r="M2" s="194"/>
      <c r="N2" s="194"/>
      <c r="O2" s="194"/>
      <c r="P2" s="194"/>
      <c r="Q2" s="194"/>
      <c r="R2" s="194"/>
      <c r="S2" s="194"/>
      <c r="T2" s="194"/>
      <c r="U2" s="194"/>
      <c r="V2" s="194"/>
      <c r="AT2" s="15" t="s">
        <v>98</v>
      </c>
    </row>
    <row r="3" spans="2:46" ht="6.9" customHeight="1">
      <c r="B3" s="16"/>
      <c r="C3" s="17"/>
      <c r="D3" s="17"/>
      <c r="E3" s="17"/>
      <c r="F3" s="17"/>
      <c r="G3" s="17"/>
      <c r="H3" s="17"/>
      <c r="I3" s="17"/>
      <c r="J3" s="17"/>
      <c r="K3" s="17"/>
      <c r="L3" s="18"/>
      <c r="AT3" s="15" t="s">
        <v>81</v>
      </c>
    </row>
    <row r="4" spans="2:46" ht="24.9" customHeight="1">
      <c r="B4" s="18"/>
      <c r="D4" s="19" t="s">
        <v>133</v>
      </c>
      <c r="L4" s="18"/>
      <c r="M4" s="88" t="s">
        <v>10</v>
      </c>
      <c r="AT4" s="15" t="s">
        <v>3</v>
      </c>
    </row>
    <row r="5" spans="2:12" ht="6.9" customHeight="1">
      <c r="B5" s="18"/>
      <c r="L5" s="18"/>
    </row>
    <row r="6" spans="2:12" ht="12" customHeight="1">
      <c r="B6" s="18"/>
      <c r="D6" s="24" t="s">
        <v>14</v>
      </c>
      <c r="L6" s="18"/>
    </row>
    <row r="7" spans="2:12" ht="16.5" customHeight="1">
      <c r="B7" s="18"/>
      <c r="E7" s="221" t="str">
        <f>'Rekapitulace stavby'!K6</f>
        <v>Šluknov - dokončení chodníku v Budišínské ulici II. Etapa R2</v>
      </c>
      <c r="F7" s="223"/>
      <c r="G7" s="223"/>
      <c r="H7" s="223"/>
      <c r="L7" s="18"/>
    </row>
    <row r="8" spans="2:12" ht="12" customHeight="1">
      <c r="B8" s="18"/>
      <c r="D8" s="24" t="s">
        <v>148</v>
      </c>
      <c r="L8" s="18"/>
    </row>
    <row r="9" spans="2:12" s="1" customFormat="1" ht="16.5" customHeight="1">
      <c r="B9" s="27"/>
      <c r="E9" s="221" t="s">
        <v>720</v>
      </c>
      <c r="F9" s="222"/>
      <c r="G9" s="222"/>
      <c r="H9" s="222"/>
      <c r="L9" s="27"/>
    </row>
    <row r="10" spans="2:12" s="1" customFormat="1" ht="12" customHeight="1">
      <c r="B10" s="27"/>
      <c r="D10" s="24" t="s">
        <v>156</v>
      </c>
      <c r="L10" s="27"/>
    </row>
    <row r="11" spans="2:12" s="1" customFormat="1" ht="16.5" customHeight="1">
      <c r="B11" s="27"/>
      <c r="E11" s="218" t="s">
        <v>721</v>
      </c>
      <c r="F11" s="222"/>
      <c r="G11" s="222"/>
      <c r="H11" s="222"/>
      <c r="L11" s="27"/>
    </row>
    <row r="12" spans="2:12" s="1" customFormat="1" ht="12">
      <c r="B12" s="27"/>
      <c r="L12" s="27"/>
    </row>
    <row r="13" spans="2:12" s="1" customFormat="1" ht="12" customHeight="1">
      <c r="B13" s="27"/>
      <c r="D13" s="24" t="s">
        <v>16</v>
      </c>
      <c r="F13" s="22" t="s">
        <v>1</v>
      </c>
      <c r="I13" s="24" t="s">
        <v>17</v>
      </c>
      <c r="J13" s="22" t="s">
        <v>1</v>
      </c>
      <c r="L13" s="27"/>
    </row>
    <row r="14" spans="2:12" s="1" customFormat="1" ht="12" customHeight="1">
      <c r="B14" s="27"/>
      <c r="D14" s="24" t="s">
        <v>18</v>
      </c>
      <c r="F14" s="22" t="s">
        <v>19</v>
      </c>
      <c r="I14" s="24" t="s">
        <v>20</v>
      </c>
      <c r="J14" s="47" t="str">
        <f>'Rekapitulace stavby'!AN8</f>
        <v>24. 11. 2022</v>
      </c>
      <c r="L14" s="27"/>
    </row>
    <row r="15" spans="2:12" s="1" customFormat="1" ht="10.8" customHeight="1">
      <c r="B15" s="27"/>
      <c r="L15" s="27"/>
    </row>
    <row r="16" spans="2:12" s="1" customFormat="1" ht="12" customHeight="1">
      <c r="B16" s="27"/>
      <c r="D16" s="24" t="s">
        <v>22</v>
      </c>
      <c r="I16" s="24" t="s">
        <v>23</v>
      </c>
      <c r="J16" s="22" t="s">
        <v>1</v>
      </c>
      <c r="L16" s="27"/>
    </row>
    <row r="17" spans="2:12" s="1" customFormat="1" ht="18" customHeight="1">
      <c r="B17" s="27"/>
      <c r="E17" s="22" t="s">
        <v>24</v>
      </c>
      <c r="I17" s="24" t="s">
        <v>25</v>
      </c>
      <c r="J17" s="22" t="s">
        <v>1</v>
      </c>
      <c r="L17" s="27"/>
    </row>
    <row r="18" spans="2:12" s="1" customFormat="1" ht="6.9" customHeight="1">
      <c r="B18" s="27"/>
      <c r="L18" s="27"/>
    </row>
    <row r="19" spans="2:12" s="1" customFormat="1" ht="12" customHeight="1">
      <c r="B19" s="27"/>
      <c r="D19" s="24" t="s">
        <v>26</v>
      </c>
      <c r="I19" s="24" t="s">
        <v>23</v>
      </c>
      <c r="J19" s="22" t="s">
        <v>1</v>
      </c>
      <c r="L19" s="27"/>
    </row>
    <row r="20" spans="2:12" s="1" customFormat="1" ht="18" customHeight="1">
      <c r="B20" s="27"/>
      <c r="E20" s="22" t="s">
        <v>27</v>
      </c>
      <c r="I20" s="24" t="s">
        <v>25</v>
      </c>
      <c r="J20" s="22" t="s">
        <v>1</v>
      </c>
      <c r="L20" s="27"/>
    </row>
    <row r="21" spans="2:12" s="1" customFormat="1" ht="6.9" customHeight="1">
      <c r="B21" s="27"/>
      <c r="L21" s="27"/>
    </row>
    <row r="22" spans="2:12" s="1" customFormat="1" ht="12" customHeight="1">
      <c r="B22" s="27"/>
      <c r="D22" s="24" t="s">
        <v>28</v>
      </c>
      <c r="I22" s="24" t="s">
        <v>23</v>
      </c>
      <c r="J22" s="22" t="s">
        <v>1</v>
      </c>
      <c r="L22" s="27"/>
    </row>
    <row r="23" spans="2:12" s="1" customFormat="1" ht="18" customHeight="1">
      <c r="B23" s="27"/>
      <c r="E23" s="22" t="s">
        <v>27</v>
      </c>
      <c r="I23" s="24" t="s">
        <v>25</v>
      </c>
      <c r="J23" s="22" t="s">
        <v>1</v>
      </c>
      <c r="L23" s="27"/>
    </row>
    <row r="24" spans="2:12" s="1" customFormat="1" ht="6.9" customHeight="1">
      <c r="B24" s="27"/>
      <c r="L24" s="27"/>
    </row>
    <row r="25" spans="2:12" s="1" customFormat="1" ht="12" customHeight="1">
      <c r="B25" s="27"/>
      <c r="D25" s="24" t="s">
        <v>30</v>
      </c>
      <c r="I25" s="24" t="s">
        <v>23</v>
      </c>
      <c r="J25" s="22" t="s">
        <v>1</v>
      </c>
      <c r="L25" s="27"/>
    </row>
    <row r="26" spans="2:12" s="1" customFormat="1" ht="18" customHeight="1">
      <c r="B26" s="27"/>
      <c r="E26" s="22" t="s">
        <v>722</v>
      </c>
      <c r="I26" s="24" t="s">
        <v>25</v>
      </c>
      <c r="J26" s="22" t="s">
        <v>1</v>
      </c>
      <c r="L26" s="27"/>
    </row>
    <row r="27" spans="2:12" s="1" customFormat="1" ht="6.9" customHeight="1">
      <c r="B27" s="27"/>
      <c r="L27" s="27"/>
    </row>
    <row r="28" spans="2:12" s="1" customFormat="1" ht="12" customHeight="1">
      <c r="B28" s="27"/>
      <c r="D28" s="24" t="s">
        <v>31</v>
      </c>
      <c r="L28" s="27"/>
    </row>
    <row r="29" spans="2:12" s="7" customFormat="1" ht="16.5" customHeight="1">
      <c r="B29" s="89"/>
      <c r="E29" s="212" t="s">
        <v>1</v>
      </c>
      <c r="F29" s="212"/>
      <c r="G29" s="212"/>
      <c r="H29" s="212"/>
      <c r="L29" s="89"/>
    </row>
    <row r="30" spans="2:12" s="1" customFormat="1" ht="6.9" customHeight="1">
      <c r="B30" s="27"/>
      <c r="L30" s="27"/>
    </row>
    <row r="31" spans="2:12" s="1" customFormat="1" ht="6.9" customHeight="1">
      <c r="B31" s="27"/>
      <c r="D31" s="48"/>
      <c r="E31" s="48"/>
      <c r="F31" s="48"/>
      <c r="G31" s="48"/>
      <c r="H31" s="48"/>
      <c r="I31" s="48"/>
      <c r="J31" s="48"/>
      <c r="K31" s="48"/>
      <c r="L31" s="27"/>
    </row>
    <row r="32" spans="2:12" s="1" customFormat="1" ht="25.35" customHeight="1">
      <c r="B32" s="27"/>
      <c r="D32" s="90" t="s">
        <v>32</v>
      </c>
      <c r="J32" s="60">
        <f>ROUND(J130,2)</f>
        <v>0</v>
      </c>
      <c r="L32" s="27"/>
    </row>
    <row r="33" spans="2:12" s="1" customFormat="1" ht="6.9" customHeight="1">
      <c r="B33" s="27"/>
      <c r="D33" s="48"/>
      <c r="E33" s="48"/>
      <c r="F33" s="48"/>
      <c r="G33" s="48"/>
      <c r="H33" s="48"/>
      <c r="I33" s="48"/>
      <c r="J33" s="48"/>
      <c r="K33" s="48"/>
      <c r="L33" s="27"/>
    </row>
    <row r="34" spans="2:12" s="1" customFormat="1" ht="14.4" customHeight="1">
      <c r="B34" s="27"/>
      <c r="F34" s="30" t="s">
        <v>34</v>
      </c>
      <c r="I34" s="30" t="s">
        <v>33</v>
      </c>
      <c r="J34" s="30" t="s">
        <v>35</v>
      </c>
      <c r="L34" s="27"/>
    </row>
    <row r="35" spans="2:12" s="1" customFormat="1" ht="14.4" customHeight="1">
      <c r="B35" s="27"/>
      <c r="D35" s="91" t="s">
        <v>36</v>
      </c>
      <c r="E35" s="24" t="s">
        <v>37</v>
      </c>
      <c r="F35" s="80">
        <f>ROUND((SUM(BE130:BE204)),2)</f>
        <v>0</v>
      </c>
      <c r="I35" s="92">
        <v>0.21</v>
      </c>
      <c r="J35" s="80">
        <f>ROUND(((SUM(BE130:BE204))*I35),2)</f>
        <v>0</v>
      </c>
      <c r="L35" s="27"/>
    </row>
    <row r="36" spans="2:12" s="1" customFormat="1" ht="14.4" customHeight="1">
      <c r="B36" s="27"/>
      <c r="E36" s="24" t="s">
        <v>38</v>
      </c>
      <c r="F36" s="80">
        <f>ROUND((SUM(BF130:BF204)),2)</f>
        <v>0</v>
      </c>
      <c r="I36" s="92">
        <v>0.15</v>
      </c>
      <c r="J36" s="80">
        <f>ROUND(((SUM(BF130:BF204))*I36),2)</f>
        <v>0</v>
      </c>
      <c r="L36" s="27"/>
    </row>
    <row r="37" spans="2:12" s="1" customFormat="1" ht="14.4" customHeight="1" hidden="1">
      <c r="B37" s="27"/>
      <c r="E37" s="24" t="s">
        <v>39</v>
      </c>
      <c r="F37" s="80">
        <f>ROUND((SUM(BG130:BG204)),2)</f>
        <v>0</v>
      </c>
      <c r="I37" s="92">
        <v>0.21</v>
      </c>
      <c r="J37" s="80">
        <f>0</f>
        <v>0</v>
      </c>
      <c r="L37" s="27"/>
    </row>
    <row r="38" spans="2:12" s="1" customFormat="1" ht="14.4" customHeight="1" hidden="1">
      <c r="B38" s="27"/>
      <c r="E38" s="24" t="s">
        <v>40</v>
      </c>
      <c r="F38" s="80">
        <f>ROUND((SUM(BH130:BH204)),2)</f>
        <v>0</v>
      </c>
      <c r="I38" s="92">
        <v>0.15</v>
      </c>
      <c r="J38" s="80">
        <f>0</f>
        <v>0</v>
      </c>
      <c r="L38" s="27"/>
    </row>
    <row r="39" spans="2:12" s="1" customFormat="1" ht="14.4" customHeight="1" hidden="1">
      <c r="B39" s="27"/>
      <c r="E39" s="24" t="s">
        <v>41</v>
      </c>
      <c r="F39" s="80">
        <f>ROUND((SUM(BI130:BI204)),2)</f>
        <v>0</v>
      </c>
      <c r="I39" s="92">
        <v>0</v>
      </c>
      <c r="J39" s="80">
        <f>0</f>
        <v>0</v>
      </c>
      <c r="L39" s="27"/>
    </row>
    <row r="40" spans="2:12" s="1" customFormat="1" ht="6.9" customHeight="1">
      <c r="B40" s="27"/>
      <c r="L40" s="27"/>
    </row>
    <row r="41" spans="2:12" s="1" customFormat="1" ht="25.35" customHeight="1">
      <c r="B41" s="27"/>
      <c r="C41" s="93"/>
      <c r="D41" s="94" t="s">
        <v>42</v>
      </c>
      <c r="E41" s="51"/>
      <c r="F41" s="51"/>
      <c r="G41" s="95" t="s">
        <v>43</v>
      </c>
      <c r="H41" s="96" t="s">
        <v>44</v>
      </c>
      <c r="I41" s="51"/>
      <c r="J41" s="97">
        <f>SUM(J32:J39)</f>
        <v>0</v>
      </c>
      <c r="K41" s="98"/>
      <c r="L41" s="27"/>
    </row>
    <row r="42" spans="2:12" s="1" customFormat="1" ht="14.4" customHeight="1">
      <c r="B42" s="27"/>
      <c r="L42" s="27"/>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45</v>
      </c>
      <c r="E50" s="37"/>
      <c r="F50" s="37"/>
      <c r="G50" s="36" t="s">
        <v>46</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47</v>
      </c>
      <c r="E61" s="29"/>
      <c r="F61" s="99" t="s">
        <v>48</v>
      </c>
      <c r="G61" s="38" t="s">
        <v>47</v>
      </c>
      <c r="H61" s="29"/>
      <c r="I61" s="29"/>
      <c r="J61" s="100" t="s">
        <v>48</v>
      </c>
      <c r="K61" s="29"/>
      <c r="L61" s="27"/>
    </row>
    <row r="62" spans="2:12" ht="12">
      <c r="B62" s="18"/>
      <c r="L62" s="18"/>
    </row>
    <row r="63" spans="2:12" ht="12">
      <c r="B63" s="18"/>
      <c r="L63" s="18"/>
    </row>
    <row r="64" spans="2:12" ht="12">
      <c r="B64" s="18"/>
      <c r="L64" s="18"/>
    </row>
    <row r="65" spans="2:12" s="1" customFormat="1" ht="13.2">
      <c r="B65" s="27"/>
      <c r="D65" s="36" t="s">
        <v>49</v>
      </c>
      <c r="E65" s="37"/>
      <c r="F65" s="37"/>
      <c r="G65" s="36" t="s">
        <v>50</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47</v>
      </c>
      <c r="E76" s="29"/>
      <c r="F76" s="99" t="s">
        <v>48</v>
      </c>
      <c r="G76" s="38" t="s">
        <v>47</v>
      </c>
      <c r="H76" s="29"/>
      <c r="I76" s="29"/>
      <c r="J76" s="100" t="s">
        <v>48</v>
      </c>
      <c r="K76" s="29"/>
      <c r="L76" s="27"/>
    </row>
    <row r="77" spans="2:12" s="1" customFormat="1" ht="14.4" customHeight="1">
      <c r="B77" s="39"/>
      <c r="C77" s="40"/>
      <c r="D77" s="40"/>
      <c r="E77" s="40"/>
      <c r="F77" s="40"/>
      <c r="G77" s="40"/>
      <c r="H77" s="40"/>
      <c r="I77" s="40"/>
      <c r="J77" s="40"/>
      <c r="K77" s="40"/>
      <c r="L77" s="27"/>
    </row>
    <row r="81" spans="2:12" s="1" customFormat="1" ht="6.9" customHeight="1">
      <c r="B81" s="41"/>
      <c r="C81" s="42"/>
      <c r="D81" s="42"/>
      <c r="E81" s="42"/>
      <c r="F81" s="42"/>
      <c r="G81" s="42"/>
      <c r="H81" s="42"/>
      <c r="I81" s="42"/>
      <c r="J81" s="42"/>
      <c r="K81" s="42"/>
      <c r="L81" s="27"/>
    </row>
    <row r="82" spans="2:12" s="1" customFormat="1" ht="24.9" customHeight="1">
      <c r="B82" s="27"/>
      <c r="C82" s="19" t="s">
        <v>174</v>
      </c>
      <c r="L82" s="27"/>
    </row>
    <row r="83" spans="2:12" s="1" customFormat="1" ht="6.9" customHeight="1">
      <c r="B83" s="27"/>
      <c r="L83" s="27"/>
    </row>
    <row r="84" spans="2:12" s="1" customFormat="1" ht="12" customHeight="1">
      <c r="B84" s="27"/>
      <c r="C84" s="24" t="s">
        <v>14</v>
      </c>
      <c r="L84" s="27"/>
    </row>
    <row r="85" spans="2:12" s="1" customFormat="1" ht="16.5" customHeight="1">
      <c r="B85" s="27"/>
      <c r="E85" s="221" t="str">
        <f>E7</f>
        <v>Šluknov - dokončení chodníku v Budišínské ulici II. Etapa R2</v>
      </c>
      <c r="F85" s="223"/>
      <c r="G85" s="223"/>
      <c r="H85" s="223"/>
      <c r="L85" s="27"/>
    </row>
    <row r="86" spans="2:12" ht="12" customHeight="1">
      <c r="B86" s="18"/>
      <c r="C86" s="24" t="s">
        <v>148</v>
      </c>
      <c r="L86" s="18"/>
    </row>
    <row r="87" spans="2:12" s="1" customFormat="1" ht="16.5" customHeight="1">
      <c r="B87" s="27"/>
      <c r="E87" s="221" t="s">
        <v>720</v>
      </c>
      <c r="F87" s="222"/>
      <c r="G87" s="222"/>
      <c r="H87" s="222"/>
      <c r="L87" s="27"/>
    </row>
    <row r="88" spans="2:12" s="1" customFormat="1" ht="12" customHeight="1">
      <c r="B88" s="27"/>
      <c r="C88" s="24" t="s">
        <v>156</v>
      </c>
      <c r="L88" s="27"/>
    </row>
    <row r="89" spans="2:12" s="1" customFormat="1" ht="16.5" customHeight="1">
      <c r="B89" s="27"/>
      <c r="E89" s="218" t="str">
        <f>E11</f>
        <v>02a - SO 201 Přímé výdaje</v>
      </c>
      <c r="F89" s="222"/>
      <c r="G89" s="222"/>
      <c r="H89" s="222"/>
      <c r="L89" s="27"/>
    </row>
    <row r="90" spans="2:12" s="1" customFormat="1" ht="6.9" customHeight="1">
      <c r="B90" s="27"/>
      <c r="L90" s="27"/>
    </row>
    <row r="91" spans="2:12" s="1" customFormat="1" ht="12" customHeight="1">
      <c r="B91" s="27"/>
      <c r="C91" s="24" t="s">
        <v>18</v>
      </c>
      <c r="F91" s="22" t="str">
        <f>F14</f>
        <v>Šluknov</v>
      </c>
      <c r="I91" s="24" t="s">
        <v>20</v>
      </c>
      <c r="J91" s="47" t="str">
        <f>IF(J14="","",J14)</f>
        <v>24. 11. 2022</v>
      </c>
      <c r="L91" s="27"/>
    </row>
    <row r="92" spans="2:12" s="1" customFormat="1" ht="6.9" customHeight="1">
      <c r="B92" s="27"/>
      <c r="L92" s="27"/>
    </row>
    <row r="93" spans="2:12" s="1" customFormat="1" ht="15.15" customHeight="1">
      <c r="B93" s="27"/>
      <c r="C93" s="24" t="s">
        <v>22</v>
      </c>
      <c r="F93" s="22" t="str">
        <f>E17</f>
        <v>Město Šluknov</v>
      </c>
      <c r="I93" s="24" t="s">
        <v>28</v>
      </c>
      <c r="J93" s="25" t="str">
        <f>E23</f>
        <v xml:space="preserve"> </v>
      </c>
      <c r="L93" s="27"/>
    </row>
    <row r="94" spans="2:12" s="1" customFormat="1" ht="15.15" customHeight="1">
      <c r="B94" s="27"/>
      <c r="C94" s="24" t="s">
        <v>26</v>
      </c>
      <c r="F94" s="22" t="str">
        <f>IF(E20="","",E20)</f>
        <v xml:space="preserve"> </v>
      </c>
      <c r="I94" s="24" t="s">
        <v>30</v>
      </c>
      <c r="J94" s="25" t="str">
        <f>E26</f>
        <v>J. Nenšěra</v>
      </c>
      <c r="L94" s="27"/>
    </row>
    <row r="95" spans="2:12" s="1" customFormat="1" ht="10.35" customHeight="1">
      <c r="B95" s="27"/>
      <c r="L95" s="27"/>
    </row>
    <row r="96" spans="2:12" s="1" customFormat="1" ht="29.25" customHeight="1">
      <c r="B96" s="27"/>
      <c r="C96" s="101" t="s">
        <v>175</v>
      </c>
      <c r="D96" s="93"/>
      <c r="E96" s="93"/>
      <c r="F96" s="93"/>
      <c r="G96" s="93"/>
      <c r="H96" s="93"/>
      <c r="I96" s="93"/>
      <c r="J96" s="102" t="s">
        <v>176</v>
      </c>
      <c r="K96" s="93"/>
      <c r="L96" s="27"/>
    </row>
    <row r="97" spans="2:12" s="1" customFormat="1" ht="10.35" customHeight="1">
      <c r="B97" s="27"/>
      <c r="L97" s="27"/>
    </row>
    <row r="98" spans="2:47" s="1" customFormat="1" ht="22.8" customHeight="1">
      <c r="B98" s="27"/>
      <c r="C98" s="103" t="s">
        <v>177</v>
      </c>
      <c r="J98" s="60">
        <f>J130</f>
        <v>0</v>
      </c>
      <c r="L98" s="27"/>
      <c r="AU98" s="15" t="s">
        <v>178</v>
      </c>
    </row>
    <row r="99" spans="2:12" s="8" customFormat="1" ht="24.9" customHeight="1">
      <c r="B99" s="104"/>
      <c r="D99" s="105" t="s">
        <v>179</v>
      </c>
      <c r="E99" s="106"/>
      <c r="F99" s="106"/>
      <c r="G99" s="106"/>
      <c r="H99" s="106"/>
      <c r="I99" s="106"/>
      <c r="J99" s="107">
        <f>J131</f>
        <v>0</v>
      </c>
      <c r="L99" s="104"/>
    </row>
    <row r="100" spans="2:12" s="9" customFormat="1" ht="19.95" customHeight="1">
      <c r="B100" s="108"/>
      <c r="D100" s="109" t="s">
        <v>180</v>
      </c>
      <c r="E100" s="110"/>
      <c r="F100" s="110"/>
      <c r="G100" s="110"/>
      <c r="H100" s="110"/>
      <c r="I100" s="110"/>
      <c r="J100" s="111">
        <f>J132</f>
        <v>0</v>
      </c>
      <c r="L100" s="108"/>
    </row>
    <row r="101" spans="2:12" s="9" customFormat="1" ht="19.95" customHeight="1">
      <c r="B101" s="108"/>
      <c r="D101" s="109" t="s">
        <v>723</v>
      </c>
      <c r="E101" s="110"/>
      <c r="F101" s="110"/>
      <c r="G101" s="110"/>
      <c r="H101" s="110"/>
      <c r="I101" s="110"/>
      <c r="J101" s="111">
        <f>J147</f>
        <v>0</v>
      </c>
      <c r="L101" s="108"/>
    </row>
    <row r="102" spans="2:12" s="9" customFormat="1" ht="19.95" customHeight="1">
      <c r="B102" s="108"/>
      <c r="D102" s="109" t="s">
        <v>181</v>
      </c>
      <c r="E102" s="110"/>
      <c r="F102" s="110"/>
      <c r="G102" s="110"/>
      <c r="H102" s="110"/>
      <c r="I102" s="110"/>
      <c r="J102" s="111">
        <f>J154</f>
        <v>0</v>
      </c>
      <c r="L102" s="108"/>
    </row>
    <row r="103" spans="2:12" s="9" customFormat="1" ht="19.95" customHeight="1">
      <c r="B103" s="108"/>
      <c r="D103" s="109" t="s">
        <v>182</v>
      </c>
      <c r="E103" s="110"/>
      <c r="F103" s="110"/>
      <c r="G103" s="110"/>
      <c r="H103" s="110"/>
      <c r="I103" s="110"/>
      <c r="J103" s="111">
        <f>J174</f>
        <v>0</v>
      </c>
      <c r="L103" s="108"/>
    </row>
    <row r="104" spans="2:12" s="9" customFormat="1" ht="19.95" customHeight="1">
      <c r="B104" s="108"/>
      <c r="D104" s="109" t="s">
        <v>185</v>
      </c>
      <c r="E104" s="110"/>
      <c r="F104" s="110"/>
      <c r="G104" s="110"/>
      <c r="H104" s="110"/>
      <c r="I104" s="110"/>
      <c r="J104" s="111">
        <f>J179</f>
        <v>0</v>
      </c>
      <c r="L104" s="108"/>
    </row>
    <row r="105" spans="2:12" s="9" customFormat="1" ht="19.95" customHeight="1">
      <c r="B105" s="108"/>
      <c r="D105" s="109" t="s">
        <v>186</v>
      </c>
      <c r="E105" s="110"/>
      <c r="F105" s="110"/>
      <c r="G105" s="110"/>
      <c r="H105" s="110"/>
      <c r="I105" s="110"/>
      <c r="J105" s="111">
        <f>J183</f>
        <v>0</v>
      </c>
      <c r="L105" s="108"/>
    </row>
    <row r="106" spans="2:12" s="9" customFormat="1" ht="19.95" customHeight="1">
      <c r="B106" s="108"/>
      <c r="D106" s="109" t="s">
        <v>187</v>
      </c>
      <c r="E106" s="110"/>
      <c r="F106" s="110"/>
      <c r="G106" s="110"/>
      <c r="H106" s="110"/>
      <c r="I106" s="110"/>
      <c r="J106" s="111">
        <f>J189</f>
        <v>0</v>
      </c>
      <c r="L106" s="108"/>
    </row>
    <row r="107" spans="2:12" s="8" customFormat="1" ht="24.9" customHeight="1">
      <c r="B107" s="104"/>
      <c r="D107" s="105" t="s">
        <v>188</v>
      </c>
      <c r="E107" s="106"/>
      <c r="F107" s="106"/>
      <c r="G107" s="106"/>
      <c r="H107" s="106"/>
      <c r="I107" s="106"/>
      <c r="J107" s="107">
        <f>J192</f>
        <v>0</v>
      </c>
      <c r="L107" s="104"/>
    </row>
    <row r="108" spans="2:12" s="9" customFormat="1" ht="19.95" customHeight="1">
      <c r="B108" s="108"/>
      <c r="D108" s="109" t="s">
        <v>724</v>
      </c>
      <c r="E108" s="110"/>
      <c r="F108" s="110"/>
      <c r="G108" s="110"/>
      <c r="H108" s="110"/>
      <c r="I108" s="110"/>
      <c r="J108" s="111">
        <f>J193</f>
        <v>0</v>
      </c>
      <c r="L108" s="108"/>
    </row>
    <row r="109" spans="2:12" s="1" customFormat="1" ht="21.75" customHeight="1">
      <c r="B109" s="27"/>
      <c r="L109" s="27"/>
    </row>
    <row r="110" spans="2:12" s="1" customFormat="1" ht="6.9" customHeight="1">
      <c r="B110" s="39"/>
      <c r="C110" s="40"/>
      <c r="D110" s="40"/>
      <c r="E110" s="40"/>
      <c r="F110" s="40"/>
      <c r="G110" s="40"/>
      <c r="H110" s="40"/>
      <c r="I110" s="40"/>
      <c r="J110" s="40"/>
      <c r="K110" s="40"/>
      <c r="L110" s="27"/>
    </row>
    <row r="114" spans="2:12" s="1" customFormat="1" ht="6.9" customHeight="1">
      <c r="B114" s="41"/>
      <c r="C114" s="42"/>
      <c r="D114" s="42"/>
      <c r="E114" s="42"/>
      <c r="F114" s="42"/>
      <c r="G114" s="42"/>
      <c r="H114" s="42"/>
      <c r="I114" s="42"/>
      <c r="J114" s="42"/>
      <c r="K114" s="42"/>
      <c r="L114" s="27"/>
    </row>
    <row r="115" spans="2:12" s="1" customFormat="1" ht="24.9" customHeight="1">
      <c r="B115" s="27"/>
      <c r="C115" s="19" t="s">
        <v>190</v>
      </c>
      <c r="L115" s="27"/>
    </row>
    <row r="116" spans="2:12" s="1" customFormat="1" ht="6.9" customHeight="1">
      <c r="B116" s="27"/>
      <c r="L116" s="27"/>
    </row>
    <row r="117" spans="2:12" s="1" customFormat="1" ht="12" customHeight="1">
      <c r="B117" s="27"/>
      <c r="C117" s="24" t="s">
        <v>14</v>
      </c>
      <c r="L117" s="27"/>
    </row>
    <row r="118" spans="2:12" s="1" customFormat="1" ht="16.5" customHeight="1">
      <c r="B118" s="27"/>
      <c r="E118" s="221" t="str">
        <f>E7</f>
        <v>Šluknov - dokončení chodníku v Budišínské ulici II. Etapa R2</v>
      </c>
      <c r="F118" s="223"/>
      <c r="G118" s="223"/>
      <c r="H118" s="223"/>
      <c r="L118" s="27"/>
    </row>
    <row r="119" spans="2:12" ht="12" customHeight="1">
      <c r="B119" s="18"/>
      <c r="C119" s="24" t="s">
        <v>148</v>
      </c>
      <c r="L119" s="18"/>
    </row>
    <row r="120" spans="2:12" s="1" customFormat="1" ht="16.5" customHeight="1">
      <c r="B120" s="27"/>
      <c r="E120" s="221" t="s">
        <v>720</v>
      </c>
      <c r="F120" s="222"/>
      <c r="G120" s="222"/>
      <c r="H120" s="222"/>
      <c r="L120" s="27"/>
    </row>
    <row r="121" spans="2:12" s="1" customFormat="1" ht="12" customHeight="1">
      <c r="B121" s="27"/>
      <c r="C121" s="24" t="s">
        <v>156</v>
      </c>
      <c r="L121" s="27"/>
    </row>
    <row r="122" spans="2:12" s="1" customFormat="1" ht="16.5" customHeight="1">
      <c r="B122" s="27"/>
      <c r="E122" s="218" t="str">
        <f>E11</f>
        <v>02a - SO 201 Přímé výdaje</v>
      </c>
      <c r="F122" s="222"/>
      <c r="G122" s="222"/>
      <c r="H122" s="222"/>
      <c r="L122" s="27"/>
    </row>
    <row r="123" spans="2:12" s="1" customFormat="1" ht="6.9" customHeight="1">
      <c r="B123" s="27"/>
      <c r="L123" s="27"/>
    </row>
    <row r="124" spans="2:12" s="1" customFormat="1" ht="12" customHeight="1">
      <c r="B124" s="27"/>
      <c r="C124" s="24" t="s">
        <v>18</v>
      </c>
      <c r="F124" s="22" t="str">
        <f>F14</f>
        <v>Šluknov</v>
      </c>
      <c r="I124" s="24" t="s">
        <v>20</v>
      </c>
      <c r="J124" s="47" t="str">
        <f>IF(J14="","",J14)</f>
        <v>24. 11. 2022</v>
      </c>
      <c r="L124" s="27"/>
    </row>
    <row r="125" spans="2:12" s="1" customFormat="1" ht="6.9" customHeight="1">
      <c r="B125" s="27"/>
      <c r="L125" s="27"/>
    </row>
    <row r="126" spans="2:12" s="1" customFormat="1" ht="15.15" customHeight="1">
      <c r="B126" s="27"/>
      <c r="C126" s="24" t="s">
        <v>22</v>
      </c>
      <c r="F126" s="22" t="str">
        <f>E17</f>
        <v>Město Šluknov</v>
      </c>
      <c r="I126" s="24" t="s">
        <v>28</v>
      </c>
      <c r="J126" s="25" t="str">
        <f>E23</f>
        <v xml:space="preserve"> </v>
      </c>
      <c r="L126" s="27"/>
    </row>
    <row r="127" spans="2:12" s="1" customFormat="1" ht="15.15" customHeight="1">
      <c r="B127" s="27"/>
      <c r="C127" s="24" t="s">
        <v>26</v>
      </c>
      <c r="F127" s="22" t="str">
        <f>IF(E20="","",E20)</f>
        <v xml:space="preserve"> </v>
      </c>
      <c r="I127" s="24" t="s">
        <v>30</v>
      </c>
      <c r="J127" s="25" t="str">
        <f>E26</f>
        <v>J. Nenšěra</v>
      </c>
      <c r="L127" s="27"/>
    </row>
    <row r="128" spans="2:12" s="1" customFormat="1" ht="10.35" customHeight="1">
      <c r="B128" s="27"/>
      <c r="L128" s="27"/>
    </row>
    <row r="129" spans="2:20" s="10" customFormat="1" ht="29.25" customHeight="1">
      <c r="B129" s="112"/>
      <c r="C129" s="113" t="s">
        <v>191</v>
      </c>
      <c r="D129" s="114" t="s">
        <v>57</v>
      </c>
      <c r="E129" s="114" t="s">
        <v>53</v>
      </c>
      <c r="F129" s="114" t="s">
        <v>54</v>
      </c>
      <c r="G129" s="114" t="s">
        <v>192</v>
      </c>
      <c r="H129" s="114" t="s">
        <v>193</v>
      </c>
      <c r="I129" s="114" t="s">
        <v>194</v>
      </c>
      <c r="J129" s="114" t="s">
        <v>176</v>
      </c>
      <c r="K129" s="115" t="s">
        <v>195</v>
      </c>
      <c r="L129" s="112"/>
      <c r="M129" s="53" t="s">
        <v>1</v>
      </c>
      <c r="N129" s="54" t="s">
        <v>36</v>
      </c>
      <c r="O129" s="54" t="s">
        <v>196</v>
      </c>
      <c r="P129" s="54" t="s">
        <v>197</v>
      </c>
      <c r="Q129" s="54" t="s">
        <v>198</v>
      </c>
      <c r="R129" s="54" t="s">
        <v>199</v>
      </c>
      <c r="S129" s="54" t="s">
        <v>200</v>
      </c>
      <c r="T129" s="55" t="s">
        <v>201</v>
      </c>
    </row>
    <row r="130" spans="2:63" s="1" customFormat="1" ht="22.8" customHeight="1">
      <c r="B130" s="27"/>
      <c r="C130" s="58" t="s">
        <v>202</v>
      </c>
      <c r="J130" s="116">
        <f>BK130</f>
        <v>0</v>
      </c>
      <c r="L130" s="27"/>
      <c r="M130" s="56"/>
      <c r="N130" s="48"/>
      <c r="O130" s="48"/>
      <c r="P130" s="117">
        <f>P131+P192</f>
        <v>79.173687</v>
      </c>
      <c r="Q130" s="48"/>
      <c r="R130" s="117">
        <f>R131+R192</f>
        <v>14.522118090000003</v>
      </c>
      <c r="S130" s="48"/>
      <c r="T130" s="118">
        <f>T131+T192</f>
        <v>2.241</v>
      </c>
      <c r="AT130" s="15" t="s">
        <v>71</v>
      </c>
      <c r="AU130" s="15" t="s">
        <v>178</v>
      </c>
      <c r="BK130" s="119">
        <f>BK131+BK192</f>
        <v>0</v>
      </c>
    </row>
    <row r="131" spans="2:63" s="11" customFormat="1" ht="25.95" customHeight="1">
      <c r="B131" s="120"/>
      <c r="D131" s="121" t="s">
        <v>71</v>
      </c>
      <c r="E131" s="122" t="s">
        <v>203</v>
      </c>
      <c r="F131" s="122" t="s">
        <v>204</v>
      </c>
      <c r="J131" s="123">
        <f>BK131</f>
        <v>0</v>
      </c>
      <c r="L131" s="120"/>
      <c r="M131" s="124"/>
      <c r="P131" s="125">
        <f>P132+P147+P154+P174+P179+P183+P189</f>
        <v>68.896407</v>
      </c>
      <c r="R131" s="125">
        <f>R132+R147+R154+R174+R179+R183+R189</f>
        <v>14.521404390000002</v>
      </c>
      <c r="T131" s="126">
        <f>T132+T147+T154+T174+T179+T183+T189</f>
        <v>2.241</v>
      </c>
      <c r="AR131" s="121" t="s">
        <v>79</v>
      </c>
      <c r="AT131" s="127" t="s">
        <v>71</v>
      </c>
      <c r="AU131" s="127" t="s">
        <v>72</v>
      </c>
      <c r="AY131" s="121" t="s">
        <v>205</v>
      </c>
      <c r="BK131" s="128">
        <f>BK132+BK147+BK154+BK174+BK179+BK183+BK189</f>
        <v>0</v>
      </c>
    </row>
    <row r="132" spans="2:63" s="11" customFormat="1" ht="22.8" customHeight="1">
      <c r="B132" s="120"/>
      <c r="D132" s="121" t="s">
        <v>71</v>
      </c>
      <c r="E132" s="129" t="s">
        <v>79</v>
      </c>
      <c r="F132" s="129" t="s">
        <v>206</v>
      </c>
      <c r="J132" s="130">
        <f>BK132</f>
        <v>0</v>
      </c>
      <c r="L132" s="120"/>
      <c r="M132" s="124"/>
      <c r="P132" s="125">
        <f>SUM(P133:P146)</f>
        <v>4.503357</v>
      </c>
      <c r="R132" s="125">
        <f>SUM(R133:R146)</f>
        <v>0</v>
      </c>
      <c r="T132" s="126">
        <f>SUM(T133:T146)</f>
        <v>0</v>
      </c>
      <c r="AR132" s="121" t="s">
        <v>79</v>
      </c>
      <c r="AT132" s="127" t="s">
        <v>71</v>
      </c>
      <c r="AU132" s="127" t="s">
        <v>79</v>
      </c>
      <c r="AY132" s="121" t="s">
        <v>205</v>
      </c>
      <c r="BK132" s="128">
        <f>SUM(BK133:BK146)</f>
        <v>0</v>
      </c>
    </row>
    <row r="133" spans="2:65" s="1" customFormat="1" ht="33" customHeight="1">
      <c r="B133" s="131"/>
      <c r="C133" s="132" t="s">
        <v>79</v>
      </c>
      <c r="D133" s="132" t="s">
        <v>207</v>
      </c>
      <c r="E133" s="133" t="s">
        <v>725</v>
      </c>
      <c r="F133" s="134" t="s">
        <v>726</v>
      </c>
      <c r="G133" s="135" t="s">
        <v>143</v>
      </c>
      <c r="H133" s="136">
        <v>7.671</v>
      </c>
      <c r="I133" s="137"/>
      <c r="J133" s="137">
        <f>ROUND(I133*H133,2)</f>
        <v>0</v>
      </c>
      <c r="K133" s="134" t="s">
        <v>210</v>
      </c>
      <c r="L133" s="27"/>
      <c r="M133" s="138" t="s">
        <v>1</v>
      </c>
      <c r="N133" s="139" t="s">
        <v>37</v>
      </c>
      <c r="O133" s="140">
        <v>0.406</v>
      </c>
      <c r="P133" s="140">
        <f>O133*H133</f>
        <v>3.1144260000000004</v>
      </c>
      <c r="Q133" s="140">
        <v>0</v>
      </c>
      <c r="R133" s="140">
        <f>Q133*H133</f>
        <v>0</v>
      </c>
      <c r="S133" s="140">
        <v>0</v>
      </c>
      <c r="T133" s="141">
        <f>S133*H133</f>
        <v>0</v>
      </c>
      <c r="AR133" s="142" t="s">
        <v>211</v>
      </c>
      <c r="AT133" s="142" t="s">
        <v>207</v>
      </c>
      <c r="AU133" s="142" t="s">
        <v>81</v>
      </c>
      <c r="AY133" s="15" t="s">
        <v>205</v>
      </c>
      <c r="BE133" s="143">
        <f>IF(N133="základní",J133,0)</f>
        <v>0</v>
      </c>
      <c r="BF133" s="143">
        <f>IF(N133="snížená",J133,0)</f>
        <v>0</v>
      </c>
      <c r="BG133" s="143">
        <f>IF(N133="zákl. přenesená",J133,0)</f>
        <v>0</v>
      </c>
      <c r="BH133" s="143">
        <f>IF(N133="sníž. přenesená",J133,0)</f>
        <v>0</v>
      </c>
      <c r="BI133" s="143">
        <f>IF(N133="nulová",J133,0)</f>
        <v>0</v>
      </c>
      <c r="BJ133" s="15" t="s">
        <v>79</v>
      </c>
      <c r="BK133" s="143">
        <f>ROUND(I133*H133,2)</f>
        <v>0</v>
      </c>
      <c r="BL133" s="15" t="s">
        <v>211</v>
      </c>
      <c r="BM133" s="142" t="s">
        <v>727</v>
      </c>
    </row>
    <row r="134" spans="2:47" s="1" customFormat="1" ht="19.2">
      <c r="B134" s="27"/>
      <c r="D134" s="144" t="s">
        <v>213</v>
      </c>
      <c r="F134" s="145" t="s">
        <v>728</v>
      </c>
      <c r="L134" s="27"/>
      <c r="M134" s="146"/>
      <c r="T134" s="50"/>
      <c r="AT134" s="15" t="s">
        <v>213</v>
      </c>
      <c r="AU134" s="15" t="s">
        <v>81</v>
      </c>
    </row>
    <row r="135" spans="2:51" s="12" customFormat="1" ht="12">
      <c r="B135" s="147"/>
      <c r="D135" s="144" t="s">
        <v>222</v>
      </c>
      <c r="E135" s="148" t="s">
        <v>1</v>
      </c>
      <c r="F135" s="149" t="s">
        <v>729</v>
      </c>
      <c r="H135" s="150">
        <v>3.775</v>
      </c>
      <c r="L135" s="147"/>
      <c r="M135" s="151"/>
      <c r="T135" s="152"/>
      <c r="AT135" s="148" t="s">
        <v>222</v>
      </c>
      <c r="AU135" s="148" t="s">
        <v>81</v>
      </c>
      <c r="AV135" s="12" t="s">
        <v>81</v>
      </c>
      <c r="AW135" s="12" t="s">
        <v>29</v>
      </c>
      <c r="AX135" s="12" t="s">
        <v>72</v>
      </c>
      <c r="AY135" s="148" t="s">
        <v>205</v>
      </c>
    </row>
    <row r="136" spans="2:51" s="12" customFormat="1" ht="12">
      <c r="B136" s="147"/>
      <c r="D136" s="144" t="s">
        <v>222</v>
      </c>
      <c r="E136" s="148" t="s">
        <v>1</v>
      </c>
      <c r="F136" s="149" t="s">
        <v>730</v>
      </c>
      <c r="H136" s="150">
        <v>1.496</v>
      </c>
      <c r="L136" s="147"/>
      <c r="M136" s="151"/>
      <c r="T136" s="152"/>
      <c r="AT136" s="148" t="s">
        <v>222</v>
      </c>
      <c r="AU136" s="148" t="s">
        <v>81</v>
      </c>
      <c r="AV136" s="12" t="s">
        <v>81</v>
      </c>
      <c r="AW136" s="12" t="s">
        <v>29</v>
      </c>
      <c r="AX136" s="12" t="s">
        <v>72</v>
      </c>
      <c r="AY136" s="148" t="s">
        <v>205</v>
      </c>
    </row>
    <row r="137" spans="2:51" s="12" customFormat="1" ht="12">
      <c r="B137" s="147"/>
      <c r="D137" s="144" t="s">
        <v>222</v>
      </c>
      <c r="E137" s="148" t="s">
        <v>1</v>
      </c>
      <c r="F137" s="149" t="s">
        <v>731</v>
      </c>
      <c r="H137" s="150">
        <v>2.4</v>
      </c>
      <c r="L137" s="147"/>
      <c r="M137" s="151"/>
      <c r="T137" s="152"/>
      <c r="AT137" s="148" t="s">
        <v>222</v>
      </c>
      <c r="AU137" s="148" t="s">
        <v>81</v>
      </c>
      <c r="AV137" s="12" t="s">
        <v>81</v>
      </c>
      <c r="AW137" s="12" t="s">
        <v>29</v>
      </c>
      <c r="AX137" s="12" t="s">
        <v>72</v>
      </c>
      <c r="AY137" s="148" t="s">
        <v>205</v>
      </c>
    </row>
    <row r="138" spans="2:51" s="13" customFormat="1" ht="12">
      <c r="B138" s="153"/>
      <c r="D138" s="144" t="s">
        <v>222</v>
      </c>
      <c r="E138" s="154" t="s">
        <v>1</v>
      </c>
      <c r="F138" s="155" t="s">
        <v>277</v>
      </c>
      <c r="H138" s="156">
        <v>7.671</v>
      </c>
      <c r="L138" s="153"/>
      <c r="M138" s="157"/>
      <c r="T138" s="158"/>
      <c r="AT138" s="154" t="s">
        <v>222</v>
      </c>
      <c r="AU138" s="154" t="s">
        <v>81</v>
      </c>
      <c r="AV138" s="13" t="s">
        <v>211</v>
      </c>
      <c r="AW138" s="13" t="s">
        <v>29</v>
      </c>
      <c r="AX138" s="13" t="s">
        <v>79</v>
      </c>
      <c r="AY138" s="154" t="s">
        <v>205</v>
      </c>
    </row>
    <row r="139" spans="2:65" s="1" customFormat="1" ht="37.8" customHeight="1">
      <c r="B139" s="131"/>
      <c r="C139" s="132" t="s">
        <v>81</v>
      </c>
      <c r="D139" s="132" t="s">
        <v>207</v>
      </c>
      <c r="E139" s="133" t="s">
        <v>272</v>
      </c>
      <c r="F139" s="134" t="s">
        <v>732</v>
      </c>
      <c r="G139" s="135" t="s">
        <v>143</v>
      </c>
      <c r="H139" s="136">
        <v>4.677</v>
      </c>
      <c r="I139" s="137"/>
      <c r="J139" s="137">
        <f>ROUND(I139*H139,2)</f>
        <v>0</v>
      </c>
      <c r="K139" s="134" t="s">
        <v>210</v>
      </c>
      <c r="L139" s="27"/>
      <c r="M139" s="138" t="s">
        <v>1</v>
      </c>
      <c r="N139" s="139" t="s">
        <v>37</v>
      </c>
      <c r="O139" s="140">
        <v>0.087</v>
      </c>
      <c r="P139" s="140">
        <f>O139*H139</f>
        <v>0.40689899999999996</v>
      </c>
      <c r="Q139" s="140">
        <v>0</v>
      </c>
      <c r="R139" s="140">
        <f>Q139*H139</f>
        <v>0</v>
      </c>
      <c r="S139" s="140">
        <v>0</v>
      </c>
      <c r="T139" s="141">
        <f>S139*H139</f>
        <v>0</v>
      </c>
      <c r="AR139" s="142" t="s">
        <v>211</v>
      </c>
      <c r="AT139" s="142" t="s">
        <v>207</v>
      </c>
      <c r="AU139" s="142" t="s">
        <v>81</v>
      </c>
      <c r="AY139" s="15" t="s">
        <v>205</v>
      </c>
      <c r="BE139" s="143">
        <f>IF(N139="základní",J139,0)</f>
        <v>0</v>
      </c>
      <c r="BF139" s="143">
        <f>IF(N139="snížená",J139,0)</f>
        <v>0</v>
      </c>
      <c r="BG139" s="143">
        <f>IF(N139="zákl. přenesená",J139,0)</f>
        <v>0</v>
      </c>
      <c r="BH139" s="143">
        <f>IF(N139="sníž. přenesená",J139,0)</f>
        <v>0</v>
      </c>
      <c r="BI139" s="143">
        <f>IF(N139="nulová",J139,0)</f>
        <v>0</v>
      </c>
      <c r="BJ139" s="15" t="s">
        <v>79</v>
      </c>
      <c r="BK139" s="143">
        <f>ROUND(I139*H139,2)</f>
        <v>0</v>
      </c>
      <c r="BL139" s="15" t="s">
        <v>211</v>
      </c>
      <c r="BM139" s="142" t="s">
        <v>733</v>
      </c>
    </row>
    <row r="140" spans="2:47" s="1" customFormat="1" ht="38.4">
      <c r="B140" s="27"/>
      <c r="D140" s="144" t="s">
        <v>213</v>
      </c>
      <c r="F140" s="145" t="s">
        <v>273</v>
      </c>
      <c r="L140" s="27"/>
      <c r="M140" s="146"/>
      <c r="T140" s="50"/>
      <c r="AT140" s="15" t="s">
        <v>213</v>
      </c>
      <c r="AU140" s="15" t="s">
        <v>81</v>
      </c>
    </row>
    <row r="141" spans="2:65" s="1" customFormat="1" ht="24.15" customHeight="1">
      <c r="B141" s="131"/>
      <c r="C141" s="132" t="s">
        <v>218</v>
      </c>
      <c r="D141" s="132" t="s">
        <v>207</v>
      </c>
      <c r="E141" s="133" t="s">
        <v>734</v>
      </c>
      <c r="F141" s="134" t="s">
        <v>735</v>
      </c>
      <c r="G141" s="135" t="s">
        <v>143</v>
      </c>
      <c r="H141" s="136">
        <v>2.994</v>
      </c>
      <c r="I141" s="137"/>
      <c r="J141" s="137">
        <f>ROUND(I141*H141,2)</f>
        <v>0</v>
      </c>
      <c r="K141" s="134" t="s">
        <v>210</v>
      </c>
      <c r="L141" s="27"/>
      <c r="M141" s="138" t="s">
        <v>1</v>
      </c>
      <c r="N141" s="139" t="s">
        <v>37</v>
      </c>
      <c r="O141" s="140">
        <v>0.328</v>
      </c>
      <c r="P141" s="140">
        <f>O141*H141</f>
        <v>0.9820320000000001</v>
      </c>
      <c r="Q141" s="140">
        <v>0</v>
      </c>
      <c r="R141" s="140">
        <f>Q141*H141</f>
        <v>0</v>
      </c>
      <c r="S141" s="140">
        <v>0</v>
      </c>
      <c r="T141" s="141">
        <f>S141*H141</f>
        <v>0</v>
      </c>
      <c r="AR141" s="142" t="s">
        <v>211</v>
      </c>
      <c r="AT141" s="142" t="s">
        <v>207</v>
      </c>
      <c r="AU141" s="142" t="s">
        <v>81</v>
      </c>
      <c r="AY141" s="15" t="s">
        <v>205</v>
      </c>
      <c r="BE141" s="143">
        <f>IF(N141="základní",J141,0)</f>
        <v>0</v>
      </c>
      <c r="BF141" s="143">
        <f>IF(N141="snížená",J141,0)</f>
        <v>0</v>
      </c>
      <c r="BG141" s="143">
        <f>IF(N141="zákl. přenesená",J141,0)</f>
        <v>0</v>
      </c>
      <c r="BH141" s="143">
        <f>IF(N141="sníž. přenesená",J141,0)</f>
        <v>0</v>
      </c>
      <c r="BI141" s="143">
        <f>IF(N141="nulová",J141,0)</f>
        <v>0</v>
      </c>
      <c r="BJ141" s="15" t="s">
        <v>79</v>
      </c>
      <c r="BK141" s="143">
        <f>ROUND(I141*H141,2)</f>
        <v>0</v>
      </c>
      <c r="BL141" s="15" t="s">
        <v>211</v>
      </c>
      <c r="BM141" s="142" t="s">
        <v>736</v>
      </c>
    </row>
    <row r="142" spans="2:47" s="1" customFormat="1" ht="28.8">
      <c r="B142" s="27"/>
      <c r="D142" s="144" t="s">
        <v>213</v>
      </c>
      <c r="F142" s="145" t="s">
        <v>737</v>
      </c>
      <c r="L142" s="27"/>
      <c r="M142" s="146"/>
      <c r="T142" s="50"/>
      <c r="AT142" s="15" t="s">
        <v>213</v>
      </c>
      <c r="AU142" s="15" t="s">
        <v>81</v>
      </c>
    </row>
    <row r="143" spans="2:51" s="12" customFormat="1" ht="12">
      <c r="B143" s="147"/>
      <c r="D143" s="144" t="s">
        <v>222</v>
      </c>
      <c r="E143" s="148" t="s">
        <v>1</v>
      </c>
      <c r="F143" s="149" t="s">
        <v>738</v>
      </c>
      <c r="H143" s="150">
        <v>7.671</v>
      </c>
      <c r="L143" s="147"/>
      <c r="M143" s="151"/>
      <c r="T143" s="152"/>
      <c r="AT143" s="148" t="s">
        <v>222</v>
      </c>
      <c r="AU143" s="148" t="s">
        <v>81</v>
      </c>
      <c r="AV143" s="12" t="s">
        <v>81</v>
      </c>
      <c r="AW143" s="12" t="s">
        <v>29</v>
      </c>
      <c r="AX143" s="12" t="s">
        <v>72</v>
      </c>
      <c r="AY143" s="148" t="s">
        <v>205</v>
      </c>
    </row>
    <row r="144" spans="2:51" s="12" customFormat="1" ht="12">
      <c r="B144" s="147"/>
      <c r="D144" s="144" t="s">
        <v>222</v>
      </c>
      <c r="E144" s="148" t="s">
        <v>1</v>
      </c>
      <c r="F144" s="149" t="s">
        <v>739</v>
      </c>
      <c r="H144" s="150">
        <v>-1.413</v>
      </c>
      <c r="L144" s="147"/>
      <c r="M144" s="151"/>
      <c r="T144" s="152"/>
      <c r="AT144" s="148" t="s">
        <v>222</v>
      </c>
      <c r="AU144" s="148" t="s">
        <v>81</v>
      </c>
      <c r="AV144" s="12" t="s">
        <v>81</v>
      </c>
      <c r="AW144" s="12" t="s">
        <v>29</v>
      </c>
      <c r="AX144" s="12" t="s">
        <v>72</v>
      </c>
      <c r="AY144" s="148" t="s">
        <v>205</v>
      </c>
    </row>
    <row r="145" spans="2:51" s="12" customFormat="1" ht="12">
      <c r="B145" s="147"/>
      <c r="D145" s="144" t="s">
        <v>222</v>
      </c>
      <c r="E145" s="148" t="s">
        <v>1</v>
      </c>
      <c r="F145" s="149" t="s">
        <v>740</v>
      </c>
      <c r="H145" s="150">
        <v>-3.264</v>
      </c>
      <c r="L145" s="147"/>
      <c r="M145" s="151"/>
      <c r="T145" s="152"/>
      <c r="AT145" s="148" t="s">
        <v>222</v>
      </c>
      <c r="AU145" s="148" t="s">
        <v>81</v>
      </c>
      <c r="AV145" s="12" t="s">
        <v>81</v>
      </c>
      <c r="AW145" s="12" t="s">
        <v>29</v>
      </c>
      <c r="AX145" s="12" t="s">
        <v>72</v>
      </c>
      <c r="AY145" s="148" t="s">
        <v>205</v>
      </c>
    </row>
    <row r="146" spans="2:51" s="13" customFormat="1" ht="12">
      <c r="B146" s="153"/>
      <c r="D146" s="144" t="s">
        <v>222</v>
      </c>
      <c r="E146" s="154" t="s">
        <v>1</v>
      </c>
      <c r="F146" s="155" t="s">
        <v>277</v>
      </c>
      <c r="H146" s="156">
        <v>2.994</v>
      </c>
      <c r="L146" s="153"/>
      <c r="M146" s="157"/>
      <c r="T146" s="158"/>
      <c r="AT146" s="154" t="s">
        <v>222</v>
      </c>
      <c r="AU146" s="154" t="s">
        <v>81</v>
      </c>
      <c r="AV146" s="13" t="s">
        <v>211</v>
      </c>
      <c r="AW146" s="13" t="s">
        <v>29</v>
      </c>
      <c r="AX146" s="13" t="s">
        <v>79</v>
      </c>
      <c r="AY146" s="154" t="s">
        <v>205</v>
      </c>
    </row>
    <row r="147" spans="2:63" s="11" customFormat="1" ht="22.8" customHeight="1">
      <c r="B147" s="120"/>
      <c r="D147" s="121" t="s">
        <v>71</v>
      </c>
      <c r="E147" s="129" t="s">
        <v>81</v>
      </c>
      <c r="F147" s="129" t="s">
        <v>741</v>
      </c>
      <c r="J147" s="130">
        <f>BK147</f>
        <v>0</v>
      </c>
      <c r="L147" s="120"/>
      <c r="M147" s="124"/>
      <c r="P147" s="125">
        <f>SUM(P148:P153)</f>
        <v>1.716795</v>
      </c>
      <c r="R147" s="125">
        <f>SUM(R148:R153)</f>
        <v>3.3146012700000003</v>
      </c>
      <c r="T147" s="126">
        <f>SUM(T148:T153)</f>
        <v>0</v>
      </c>
      <c r="AR147" s="121" t="s">
        <v>79</v>
      </c>
      <c r="AT147" s="127" t="s">
        <v>71</v>
      </c>
      <c r="AU147" s="127" t="s">
        <v>79</v>
      </c>
      <c r="AY147" s="121" t="s">
        <v>205</v>
      </c>
      <c r="BK147" s="128">
        <f>SUM(BK148:BK153)</f>
        <v>0</v>
      </c>
    </row>
    <row r="148" spans="2:65" s="1" customFormat="1" ht="16.5" customHeight="1">
      <c r="B148" s="131"/>
      <c r="C148" s="132" t="s">
        <v>211</v>
      </c>
      <c r="D148" s="132" t="s">
        <v>207</v>
      </c>
      <c r="E148" s="133" t="s">
        <v>742</v>
      </c>
      <c r="F148" s="134" t="s">
        <v>743</v>
      </c>
      <c r="G148" s="135" t="s">
        <v>143</v>
      </c>
      <c r="H148" s="136">
        <v>1.413</v>
      </c>
      <c r="I148" s="137"/>
      <c r="J148" s="137">
        <f>ROUND(I148*H148,2)</f>
        <v>0</v>
      </c>
      <c r="K148" s="134" t="s">
        <v>210</v>
      </c>
      <c r="L148" s="27"/>
      <c r="M148" s="138" t="s">
        <v>1</v>
      </c>
      <c r="N148" s="139" t="s">
        <v>37</v>
      </c>
      <c r="O148" s="140">
        <v>1.215</v>
      </c>
      <c r="P148" s="140">
        <f>O148*H148</f>
        <v>1.716795</v>
      </c>
      <c r="Q148" s="140">
        <v>2.34579</v>
      </c>
      <c r="R148" s="140">
        <f>Q148*H148</f>
        <v>3.3146012700000003</v>
      </c>
      <c r="S148" s="140">
        <v>0</v>
      </c>
      <c r="T148" s="141">
        <f>S148*H148</f>
        <v>0</v>
      </c>
      <c r="AR148" s="142" t="s">
        <v>211</v>
      </c>
      <c r="AT148" s="142" t="s">
        <v>207</v>
      </c>
      <c r="AU148" s="142" t="s">
        <v>81</v>
      </c>
      <c r="AY148" s="15" t="s">
        <v>205</v>
      </c>
      <c r="BE148" s="143">
        <f>IF(N148="základní",J148,0)</f>
        <v>0</v>
      </c>
      <c r="BF148" s="143">
        <f>IF(N148="snížená",J148,0)</f>
        <v>0</v>
      </c>
      <c r="BG148" s="143">
        <f>IF(N148="zákl. přenesená",J148,0)</f>
        <v>0</v>
      </c>
      <c r="BH148" s="143">
        <f>IF(N148="sníž. přenesená",J148,0)</f>
        <v>0</v>
      </c>
      <c r="BI148" s="143">
        <f>IF(N148="nulová",J148,0)</f>
        <v>0</v>
      </c>
      <c r="BJ148" s="15" t="s">
        <v>79</v>
      </c>
      <c r="BK148" s="143">
        <f>ROUND(I148*H148,2)</f>
        <v>0</v>
      </c>
      <c r="BL148" s="15" t="s">
        <v>211</v>
      </c>
      <c r="BM148" s="142" t="s">
        <v>744</v>
      </c>
    </row>
    <row r="149" spans="2:47" s="1" customFormat="1" ht="19.2">
      <c r="B149" s="27"/>
      <c r="D149" s="144" t="s">
        <v>213</v>
      </c>
      <c r="F149" s="145" t="s">
        <v>745</v>
      </c>
      <c r="L149" s="27"/>
      <c r="M149" s="146"/>
      <c r="T149" s="50"/>
      <c r="AT149" s="15" t="s">
        <v>213</v>
      </c>
      <c r="AU149" s="15" t="s">
        <v>81</v>
      </c>
    </row>
    <row r="150" spans="2:51" s="12" customFormat="1" ht="12">
      <c r="B150" s="147"/>
      <c r="D150" s="144" t="s">
        <v>222</v>
      </c>
      <c r="E150" s="148" t="s">
        <v>1</v>
      </c>
      <c r="F150" s="149" t="s">
        <v>746</v>
      </c>
      <c r="H150" s="150">
        <v>1.001</v>
      </c>
      <c r="L150" s="147"/>
      <c r="M150" s="151"/>
      <c r="T150" s="152"/>
      <c r="AT150" s="148" t="s">
        <v>222</v>
      </c>
      <c r="AU150" s="148" t="s">
        <v>81</v>
      </c>
      <c r="AV150" s="12" t="s">
        <v>81</v>
      </c>
      <c r="AW150" s="12" t="s">
        <v>29</v>
      </c>
      <c r="AX150" s="12" t="s">
        <v>72</v>
      </c>
      <c r="AY150" s="148" t="s">
        <v>205</v>
      </c>
    </row>
    <row r="151" spans="2:51" s="12" customFormat="1" ht="12">
      <c r="B151" s="147"/>
      <c r="D151" s="144" t="s">
        <v>222</v>
      </c>
      <c r="E151" s="148" t="s">
        <v>1</v>
      </c>
      <c r="F151" s="149" t="s">
        <v>747</v>
      </c>
      <c r="H151" s="150">
        <v>0.112</v>
      </c>
      <c r="L151" s="147"/>
      <c r="M151" s="151"/>
      <c r="T151" s="152"/>
      <c r="AT151" s="148" t="s">
        <v>222</v>
      </c>
      <c r="AU151" s="148" t="s">
        <v>81</v>
      </c>
      <c r="AV151" s="12" t="s">
        <v>81</v>
      </c>
      <c r="AW151" s="12" t="s">
        <v>29</v>
      </c>
      <c r="AX151" s="12" t="s">
        <v>72</v>
      </c>
      <c r="AY151" s="148" t="s">
        <v>205</v>
      </c>
    </row>
    <row r="152" spans="2:51" s="12" customFormat="1" ht="12">
      <c r="B152" s="147"/>
      <c r="D152" s="144" t="s">
        <v>222</v>
      </c>
      <c r="E152" s="148" t="s">
        <v>1</v>
      </c>
      <c r="F152" s="149" t="s">
        <v>748</v>
      </c>
      <c r="H152" s="150">
        <v>0.3</v>
      </c>
      <c r="L152" s="147"/>
      <c r="M152" s="151"/>
      <c r="T152" s="152"/>
      <c r="AT152" s="148" t="s">
        <v>222</v>
      </c>
      <c r="AU152" s="148" t="s">
        <v>81</v>
      </c>
      <c r="AV152" s="12" t="s">
        <v>81</v>
      </c>
      <c r="AW152" s="12" t="s">
        <v>29</v>
      </c>
      <c r="AX152" s="12" t="s">
        <v>72</v>
      </c>
      <c r="AY152" s="148" t="s">
        <v>205</v>
      </c>
    </row>
    <row r="153" spans="2:51" s="13" customFormat="1" ht="12">
      <c r="B153" s="153"/>
      <c r="D153" s="144" t="s">
        <v>222</v>
      </c>
      <c r="E153" s="154" t="s">
        <v>1</v>
      </c>
      <c r="F153" s="155" t="s">
        <v>277</v>
      </c>
      <c r="H153" s="156">
        <v>1.413</v>
      </c>
      <c r="L153" s="153"/>
      <c r="M153" s="157"/>
      <c r="T153" s="158"/>
      <c r="AT153" s="154" t="s">
        <v>222</v>
      </c>
      <c r="AU153" s="154" t="s">
        <v>81</v>
      </c>
      <c r="AV153" s="13" t="s">
        <v>211</v>
      </c>
      <c r="AW153" s="13" t="s">
        <v>29</v>
      </c>
      <c r="AX153" s="13" t="s">
        <v>79</v>
      </c>
      <c r="AY153" s="154" t="s">
        <v>205</v>
      </c>
    </row>
    <row r="154" spans="2:63" s="11" customFormat="1" ht="22.8" customHeight="1">
      <c r="B154" s="120"/>
      <c r="D154" s="121" t="s">
        <v>71</v>
      </c>
      <c r="E154" s="129" t="s">
        <v>218</v>
      </c>
      <c r="F154" s="129" t="s">
        <v>343</v>
      </c>
      <c r="J154" s="130">
        <f>BK154</f>
        <v>0</v>
      </c>
      <c r="L154" s="120"/>
      <c r="M154" s="124"/>
      <c r="P154" s="125">
        <f>SUM(P155:P173)</f>
        <v>43.576556</v>
      </c>
      <c r="R154" s="125">
        <f>SUM(R155:R173)</f>
        <v>11.026803120000002</v>
      </c>
      <c r="T154" s="126">
        <f>SUM(T155:T173)</f>
        <v>0</v>
      </c>
      <c r="AR154" s="121" t="s">
        <v>79</v>
      </c>
      <c r="AT154" s="127" t="s">
        <v>71</v>
      </c>
      <c r="AU154" s="127" t="s">
        <v>79</v>
      </c>
      <c r="AY154" s="121" t="s">
        <v>205</v>
      </c>
      <c r="BK154" s="128">
        <f>SUM(BK155:BK173)</f>
        <v>0</v>
      </c>
    </row>
    <row r="155" spans="2:65" s="1" customFormat="1" ht="24.15" customHeight="1">
      <c r="B155" s="131"/>
      <c r="C155" s="132" t="s">
        <v>226</v>
      </c>
      <c r="D155" s="132" t="s">
        <v>207</v>
      </c>
      <c r="E155" s="133" t="s">
        <v>749</v>
      </c>
      <c r="F155" s="134" t="s">
        <v>750</v>
      </c>
      <c r="G155" s="135" t="s">
        <v>143</v>
      </c>
      <c r="H155" s="136">
        <v>0.9</v>
      </c>
      <c r="I155" s="137"/>
      <c r="J155" s="137">
        <f>ROUND(I155*H155,2)</f>
        <v>0</v>
      </c>
      <c r="K155" s="134" t="s">
        <v>210</v>
      </c>
      <c r="L155" s="27"/>
      <c r="M155" s="138" t="s">
        <v>1</v>
      </c>
      <c r="N155" s="139" t="s">
        <v>37</v>
      </c>
      <c r="O155" s="140">
        <v>13.751</v>
      </c>
      <c r="P155" s="140">
        <f>O155*H155</f>
        <v>12.3759</v>
      </c>
      <c r="Q155" s="140">
        <v>2.68436</v>
      </c>
      <c r="R155" s="140">
        <f>Q155*H155</f>
        <v>2.415924</v>
      </c>
      <c r="S155" s="140">
        <v>0</v>
      </c>
      <c r="T155" s="141">
        <f>S155*H155</f>
        <v>0</v>
      </c>
      <c r="AR155" s="142" t="s">
        <v>211</v>
      </c>
      <c r="AT155" s="142" t="s">
        <v>207</v>
      </c>
      <c r="AU155" s="142" t="s">
        <v>81</v>
      </c>
      <c r="AY155" s="15" t="s">
        <v>205</v>
      </c>
      <c r="BE155" s="143">
        <f>IF(N155="základní",J155,0)</f>
        <v>0</v>
      </c>
      <c r="BF155" s="143">
        <f>IF(N155="snížená",J155,0)</f>
        <v>0</v>
      </c>
      <c r="BG155" s="143">
        <f>IF(N155="zákl. přenesená",J155,0)</f>
        <v>0</v>
      </c>
      <c r="BH155" s="143">
        <f>IF(N155="sníž. přenesená",J155,0)</f>
        <v>0</v>
      </c>
      <c r="BI155" s="143">
        <f>IF(N155="nulová",J155,0)</f>
        <v>0</v>
      </c>
      <c r="BJ155" s="15" t="s">
        <v>79</v>
      </c>
      <c r="BK155" s="143">
        <f>ROUND(I155*H155,2)</f>
        <v>0</v>
      </c>
      <c r="BL155" s="15" t="s">
        <v>211</v>
      </c>
      <c r="BM155" s="142" t="s">
        <v>751</v>
      </c>
    </row>
    <row r="156" spans="2:47" s="1" customFormat="1" ht="28.8">
      <c r="B156" s="27"/>
      <c r="D156" s="144" t="s">
        <v>213</v>
      </c>
      <c r="F156" s="145" t="s">
        <v>752</v>
      </c>
      <c r="L156" s="27"/>
      <c r="M156" s="146"/>
      <c r="T156" s="50"/>
      <c r="AT156" s="15" t="s">
        <v>213</v>
      </c>
      <c r="AU156" s="15" t="s">
        <v>81</v>
      </c>
    </row>
    <row r="157" spans="2:65" s="1" customFormat="1" ht="16.5" customHeight="1">
      <c r="B157" s="131"/>
      <c r="C157" s="132" t="s">
        <v>230</v>
      </c>
      <c r="D157" s="132" t="s">
        <v>207</v>
      </c>
      <c r="E157" s="133" t="s">
        <v>753</v>
      </c>
      <c r="F157" s="134" t="s">
        <v>754</v>
      </c>
      <c r="G157" s="135" t="s">
        <v>143</v>
      </c>
      <c r="H157" s="136">
        <v>3.264</v>
      </c>
      <c r="I157" s="137"/>
      <c r="J157" s="137">
        <f>ROUND(I157*H157,2)</f>
        <v>0</v>
      </c>
      <c r="K157" s="134" t="s">
        <v>210</v>
      </c>
      <c r="L157" s="27"/>
      <c r="M157" s="138" t="s">
        <v>1</v>
      </c>
      <c r="N157" s="139" t="s">
        <v>37</v>
      </c>
      <c r="O157" s="140">
        <v>1.56</v>
      </c>
      <c r="P157" s="140">
        <f>O157*H157</f>
        <v>5.0918399999999995</v>
      </c>
      <c r="Q157" s="140">
        <v>2.50209</v>
      </c>
      <c r="R157" s="140">
        <f>Q157*H157</f>
        <v>8.16682176</v>
      </c>
      <c r="S157" s="140">
        <v>0</v>
      </c>
      <c r="T157" s="141">
        <f>S157*H157</f>
        <v>0</v>
      </c>
      <c r="AR157" s="142" t="s">
        <v>211</v>
      </c>
      <c r="AT157" s="142" t="s">
        <v>207</v>
      </c>
      <c r="AU157" s="142" t="s">
        <v>81</v>
      </c>
      <c r="AY157" s="15" t="s">
        <v>205</v>
      </c>
      <c r="BE157" s="143">
        <f>IF(N157="základní",J157,0)</f>
        <v>0</v>
      </c>
      <c r="BF157" s="143">
        <f>IF(N157="snížená",J157,0)</f>
        <v>0</v>
      </c>
      <c r="BG157" s="143">
        <f>IF(N157="zákl. přenesená",J157,0)</f>
        <v>0</v>
      </c>
      <c r="BH157" s="143">
        <f>IF(N157="sníž. přenesená",J157,0)</f>
        <v>0</v>
      </c>
      <c r="BI157" s="143">
        <f>IF(N157="nulová",J157,0)</f>
        <v>0</v>
      </c>
      <c r="BJ157" s="15" t="s">
        <v>79</v>
      </c>
      <c r="BK157" s="143">
        <f>ROUND(I157*H157,2)</f>
        <v>0</v>
      </c>
      <c r="BL157" s="15" t="s">
        <v>211</v>
      </c>
      <c r="BM157" s="142" t="s">
        <v>755</v>
      </c>
    </row>
    <row r="158" spans="2:47" s="1" customFormat="1" ht="12">
      <c r="B158" s="27"/>
      <c r="D158" s="144" t="s">
        <v>213</v>
      </c>
      <c r="F158" s="145" t="s">
        <v>756</v>
      </c>
      <c r="L158" s="27"/>
      <c r="M158" s="146"/>
      <c r="T158" s="50"/>
      <c r="AT158" s="15" t="s">
        <v>213</v>
      </c>
      <c r="AU158" s="15" t="s">
        <v>81</v>
      </c>
    </row>
    <row r="159" spans="2:51" s="12" customFormat="1" ht="12">
      <c r="B159" s="147"/>
      <c r="D159" s="144" t="s">
        <v>222</v>
      </c>
      <c r="E159" s="148" t="s">
        <v>1</v>
      </c>
      <c r="F159" s="149" t="s">
        <v>757</v>
      </c>
      <c r="H159" s="150">
        <v>1.4</v>
      </c>
      <c r="L159" s="147"/>
      <c r="M159" s="151"/>
      <c r="T159" s="152"/>
      <c r="AT159" s="148" t="s">
        <v>222</v>
      </c>
      <c r="AU159" s="148" t="s">
        <v>81</v>
      </c>
      <c r="AV159" s="12" t="s">
        <v>81</v>
      </c>
      <c r="AW159" s="12" t="s">
        <v>29</v>
      </c>
      <c r="AX159" s="12" t="s">
        <v>72</v>
      </c>
      <c r="AY159" s="148" t="s">
        <v>205</v>
      </c>
    </row>
    <row r="160" spans="2:51" s="12" customFormat="1" ht="12">
      <c r="B160" s="147"/>
      <c r="D160" s="144" t="s">
        <v>222</v>
      </c>
      <c r="E160" s="148" t="s">
        <v>1</v>
      </c>
      <c r="F160" s="149" t="s">
        <v>758</v>
      </c>
      <c r="H160" s="150">
        <v>0.585</v>
      </c>
      <c r="L160" s="147"/>
      <c r="M160" s="151"/>
      <c r="T160" s="152"/>
      <c r="AT160" s="148" t="s">
        <v>222</v>
      </c>
      <c r="AU160" s="148" t="s">
        <v>81</v>
      </c>
      <c r="AV160" s="12" t="s">
        <v>81</v>
      </c>
      <c r="AW160" s="12" t="s">
        <v>29</v>
      </c>
      <c r="AX160" s="12" t="s">
        <v>72</v>
      </c>
      <c r="AY160" s="148" t="s">
        <v>205</v>
      </c>
    </row>
    <row r="161" spans="2:51" s="12" customFormat="1" ht="12">
      <c r="B161" s="147"/>
      <c r="D161" s="144" t="s">
        <v>222</v>
      </c>
      <c r="E161" s="148" t="s">
        <v>1</v>
      </c>
      <c r="F161" s="149" t="s">
        <v>759</v>
      </c>
      <c r="H161" s="150">
        <v>1.279</v>
      </c>
      <c r="L161" s="147"/>
      <c r="M161" s="151"/>
      <c r="T161" s="152"/>
      <c r="AT161" s="148" t="s">
        <v>222</v>
      </c>
      <c r="AU161" s="148" t="s">
        <v>81</v>
      </c>
      <c r="AV161" s="12" t="s">
        <v>81</v>
      </c>
      <c r="AW161" s="12" t="s">
        <v>29</v>
      </c>
      <c r="AX161" s="12" t="s">
        <v>72</v>
      </c>
      <c r="AY161" s="148" t="s">
        <v>205</v>
      </c>
    </row>
    <row r="162" spans="2:51" s="13" customFormat="1" ht="12">
      <c r="B162" s="153"/>
      <c r="D162" s="144" t="s">
        <v>222</v>
      </c>
      <c r="E162" s="154" t="s">
        <v>1</v>
      </c>
      <c r="F162" s="155" t="s">
        <v>277</v>
      </c>
      <c r="H162" s="156">
        <v>3.264</v>
      </c>
      <c r="L162" s="153"/>
      <c r="M162" s="157"/>
      <c r="T162" s="158"/>
      <c r="AT162" s="154" t="s">
        <v>222</v>
      </c>
      <c r="AU162" s="154" t="s">
        <v>81</v>
      </c>
      <c r="AV162" s="13" t="s">
        <v>211</v>
      </c>
      <c r="AW162" s="13" t="s">
        <v>29</v>
      </c>
      <c r="AX162" s="13" t="s">
        <v>79</v>
      </c>
      <c r="AY162" s="154" t="s">
        <v>205</v>
      </c>
    </row>
    <row r="163" spans="2:65" s="1" customFormat="1" ht="24.15" customHeight="1">
      <c r="B163" s="131"/>
      <c r="C163" s="132" t="s">
        <v>234</v>
      </c>
      <c r="D163" s="132" t="s">
        <v>207</v>
      </c>
      <c r="E163" s="133" t="s">
        <v>760</v>
      </c>
      <c r="F163" s="134" t="s">
        <v>761</v>
      </c>
      <c r="G163" s="135" t="s">
        <v>128</v>
      </c>
      <c r="H163" s="136">
        <v>17.76</v>
      </c>
      <c r="I163" s="137"/>
      <c r="J163" s="137">
        <f>ROUND(I163*H163,2)</f>
        <v>0</v>
      </c>
      <c r="K163" s="134" t="s">
        <v>210</v>
      </c>
      <c r="L163" s="27"/>
      <c r="M163" s="138" t="s">
        <v>1</v>
      </c>
      <c r="N163" s="139" t="s">
        <v>37</v>
      </c>
      <c r="O163" s="140">
        <v>0.416</v>
      </c>
      <c r="P163" s="140">
        <f>O163*H163</f>
        <v>7.38816</v>
      </c>
      <c r="Q163" s="140">
        <v>0.00182</v>
      </c>
      <c r="R163" s="140">
        <f>Q163*H163</f>
        <v>0.0323232</v>
      </c>
      <c r="S163" s="140">
        <v>0</v>
      </c>
      <c r="T163" s="141">
        <f>S163*H163</f>
        <v>0</v>
      </c>
      <c r="AR163" s="142" t="s">
        <v>211</v>
      </c>
      <c r="AT163" s="142" t="s">
        <v>207</v>
      </c>
      <c r="AU163" s="142" t="s">
        <v>81</v>
      </c>
      <c r="AY163" s="15" t="s">
        <v>205</v>
      </c>
      <c r="BE163" s="143">
        <f>IF(N163="základní",J163,0)</f>
        <v>0</v>
      </c>
      <c r="BF163" s="143">
        <f>IF(N163="snížená",J163,0)</f>
        <v>0</v>
      </c>
      <c r="BG163" s="143">
        <f>IF(N163="zákl. přenesená",J163,0)</f>
        <v>0</v>
      </c>
      <c r="BH163" s="143">
        <f>IF(N163="sníž. přenesená",J163,0)</f>
        <v>0</v>
      </c>
      <c r="BI163" s="143">
        <f>IF(N163="nulová",J163,0)</f>
        <v>0</v>
      </c>
      <c r="BJ163" s="15" t="s">
        <v>79</v>
      </c>
      <c r="BK163" s="143">
        <f>ROUND(I163*H163,2)</f>
        <v>0</v>
      </c>
      <c r="BL163" s="15" t="s">
        <v>211</v>
      </c>
      <c r="BM163" s="142" t="s">
        <v>762</v>
      </c>
    </row>
    <row r="164" spans="2:47" s="1" customFormat="1" ht="19.2">
      <c r="B164" s="27"/>
      <c r="D164" s="144" t="s">
        <v>213</v>
      </c>
      <c r="F164" s="145" t="s">
        <v>763</v>
      </c>
      <c r="L164" s="27"/>
      <c r="M164" s="146"/>
      <c r="T164" s="50"/>
      <c r="AT164" s="15" t="s">
        <v>213</v>
      </c>
      <c r="AU164" s="15" t="s">
        <v>81</v>
      </c>
    </row>
    <row r="165" spans="2:51" s="12" customFormat="1" ht="12">
      <c r="B165" s="147"/>
      <c r="D165" s="144" t="s">
        <v>222</v>
      </c>
      <c r="E165" s="148" t="s">
        <v>1</v>
      </c>
      <c r="F165" s="149" t="s">
        <v>764</v>
      </c>
      <c r="H165" s="150">
        <v>6.648</v>
      </c>
      <c r="L165" s="147"/>
      <c r="M165" s="151"/>
      <c r="T165" s="152"/>
      <c r="AT165" s="148" t="s">
        <v>222</v>
      </c>
      <c r="AU165" s="148" t="s">
        <v>81</v>
      </c>
      <c r="AV165" s="12" t="s">
        <v>81</v>
      </c>
      <c r="AW165" s="12" t="s">
        <v>29</v>
      </c>
      <c r="AX165" s="12" t="s">
        <v>72</v>
      </c>
      <c r="AY165" s="148" t="s">
        <v>205</v>
      </c>
    </row>
    <row r="166" spans="2:51" s="12" customFormat="1" ht="12">
      <c r="B166" s="147"/>
      <c r="D166" s="144" t="s">
        <v>222</v>
      </c>
      <c r="E166" s="148" t="s">
        <v>1</v>
      </c>
      <c r="F166" s="149" t="s">
        <v>765</v>
      </c>
      <c r="H166" s="150">
        <v>3.552</v>
      </c>
      <c r="L166" s="147"/>
      <c r="M166" s="151"/>
      <c r="T166" s="152"/>
      <c r="AT166" s="148" t="s">
        <v>222</v>
      </c>
      <c r="AU166" s="148" t="s">
        <v>81</v>
      </c>
      <c r="AV166" s="12" t="s">
        <v>81</v>
      </c>
      <c r="AW166" s="12" t="s">
        <v>29</v>
      </c>
      <c r="AX166" s="12" t="s">
        <v>72</v>
      </c>
      <c r="AY166" s="148" t="s">
        <v>205</v>
      </c>
    </row>
    <row r="167" spans="2:51" s="12" customFormat="1" ht="12">
      <c r="B167" s="147"/>
      <c r="D167" s="144" t="s">
        <v>222</v>
      </c>
      <c r="E167" s="148" t="s">
        <v>1</v>
      </c>
      <c r="F167" s="149" t="s">
        <v>766</v>
      </c>
      <c r="H167" s="150">
        <v>7.56</v>
      </c>
      <c r="L167" s="147"/>
      <c r="M167" s="151"/>
      <c r="T167" s="152"/>
      <c r="AT167" s="148" t="s">
        <v>222</v>
      </c>
      <c r="AU167" s="148" t="s">
        <v>81</v>
      </c>
      <c r="AV167" s="12" t="s">
        <v>81</v>
      </c>
      <c r="AW167" s="12" t="s">
        <v>29</v>
      </c>
      <c r="AX167" s="12" t="s">
        <v>72</v>
      </c>
      <c r="AY167" s="148" t="s">
        <v>205</v>
      </c>
    </row>
    <row r="168" spans="2:51" s="13" customFormat="1" ht="12">
      <c r="B168" s="153"/>
      <c r="D168" s="144" t="s">
        <v>222</v>
      </c>
      <c r="E168" s="154" t="s">
        <v>1</v>
      </c>
      <c r="F168" s="155" t="s">
        <v>277</v>
      </c>
      <c r="H168" s="156">
        <v>17.76</v>
      </c>
      <c r="L168" s="153"/>
      <c r="M168" s="157"/>
      <c r="T168" s="158"/>
      <c r="AT168" s="154" t="s">
        <v>222</v>
      </c>
      <c r="AU168" s="154" t="s">
        <v>81</v>
      </c>
      <c r="AV168" s="13" t="s">
        <v>211</v>
      </c>
      <c r="AW168" s="13" t="s">
        <v>29</v>
      </c>
      <c r="AX168" s="13" t="s">
        <v>79</v>
      </c>
      <c r="AY168" s="154" t="s">
        <v>205</v>
      </c>
    </row>
    <row r="169" spans="2:65" s="1" customFormat="1" ht="24.15" customHeight="1">
      <c r="B169" s="131"/>
      <c r="C169" s="132" t="s">
        <v>238</v>
      </c>
      <c r="D169" s="132" t="s">
        <v>207</v>
      </c>
      <c r="E169" s="133" t="s">
        <v>767</v>
      </c>
      <c r="F169" s="134" t="s">
        <v>768</v>
      </c>
      <c r="G169" s="135" t="s">
        <v>128</v>
      </c>
      <c r="H169" s="136">
        <v>17.76</v>
      </c>
      <c r="I169" s="137"/>
      <c r="J169" s="137">
        <f>ROUND(I169*H169,2)</f>
        <v>0</v>
      </c>
      <c r="K169" s="134" t="s">
        <v>210</v>
      </c>
      <c r="L169" s="27"/>
      <c r="M169" s="138" t="s">
        <v>1</v>
      </c>
      <c r="N169" s="139" t="s">
        <v>37</v>
      </c>
      <c r="O169" s="140">
        <v>0.192</v>
      </c>
      <c r="P169" s="140">
        <f>O169*H169</f>
        <v>3.4099200000000005</v>
      </c>
      <c r="Q169" s="140">
        <v>4E-05</v>
      </c>
      <c r="R169" s="140">
        <f>Q169*H169</f>
        <v>0.0007104000000000001</v>
      </c>
      <c r="S169" s="140">
        <v>0</v>
      </c>
      <c r="T169" s="141">
        <f>S169*H169</f>
        <v>0</v>
      </c>
      <c r="AR169" s="142" t="s">
        <v>211</v>
      </c>
      <c r="AT169" s="142" t="s">
        <v>207</v>
      </c>
      <c r="AU169" s="142" t="s">
        <v>81</v>
      </c>
      <c r="AY169" s="15" t="s">
        <v>205</v>
      </c>
      <c r="BE169" s="143">
        <f>IF(N169="základní",J169,0)</f>
        <v>0</v>
      </c>
      <c r="BF169" s="143">
        <f>IF(N169="snížená",J169,0)</f>
        <v>0</v>
      </c>
      <c r="BG169" s="143">
        <f>IF(N169="zákl. přenesená",J169,0)</f>
        <v>0</v>
      </c>
      <c r="BH169" s="143">
        <f>IF(N169="sníž. přenesená",J169,0)</f>
        <v>0</v>
      </c>
      <c r="BI169" s="143">
        <f>IF(N169="nulová",J169,0)</f>
        <v>0</v>
      </c>
      <c r="BJ169" s="15" t="s">
        <v>79</v>
      </c>
      <c r="BK169" s="143">
        <f>ROUND(I169*H169,2)</f>
        <v>0</v>
      </c>
      <c r="BL169" s="15" t="s">
        <v>211</v>
      </c>
      <c r="BM169" s="142" t="s">
        <v>769</v>
      </c>
    </row>
    <row r="170" spans="2:47" s="1" customFormat="1" ht="19.2">
      <c r="B170" s="27"/>
      <c r="D170" s="144" t="s">
        <v>213</v>
      </c>
      <c r="F170" s="145" t="s">
        <v>770</v>
      </c>
      <c r="L170" s="27"/>
      <c r="M170" s="146"/>
      <c r="T170" s="50"/>
      <c r="AT170" s="15" t="s">
        <v>213</v>
      </c>
      <c r="AU170" s="15" t="s">
        <v>81</v>
      </c>
    </row>
    <row r="171" spans="2:65" s="1" customFormat="1" ht="21.75" customHeight="1">
      <c r="B171" s="131"/>
      <c r="C171" s="132" t="s">
        <v>243</v>
      </c>
      <c r="D171" s="132" t="s">
        <v>207</v>
      </c>
      <c r="E171" s="133" t="s">
        <v>771</v>
      </c>
      <c r="F171" s="134" t="s">
        <v>772</v>
      </c>
      <c r="G171" s="135" t="s">
        <v>281</v>
      </c>
      <c r="H171" s="136">
        <v>0.392</v>
      </c>
      <c r="I171" s="137"/>
      <c r="J171" s="137">
        <f>ROUND(I171*H171,2)</f>
        <v>0</v>
      </c>
      <c r="K171" s="134" t="s">
        <v>210</v>
      </c>
      <c r="L171" s="27"/>
      <c r="M171" s="138" t="s">
        <v>1</v>
      </c>
      <c r="N171" s="139" t="s">
        <v>37</v>
      </c>
      <c r="O171" s="140">
        <v>39.058</v>
      </c>
      <c r="P171" s="140">
        <f>O171*H171</f>
        <v>15.310736</v>
      </c>
      <c r="Q171" s="140">
        <v>1.04853</v>
      </c>
      <c r="R171" s="140">
        <f>Q171*H171</f>
        <v>0.41102376</v>
      </c>
      <c r="S171" s="140">
        <v>0</v>
      </c>
      <c r="T171" s="141">
        <f>S171*H171</f>
        <v>0</v>
      </c>
      <c r="AR171" s="142" t="s">
        <v>211</v>
      </c>
      <c r="AT171" s="142" t="s">
        <v>207</v>
      </c>
      <c r="AU171" s="142" t="s">
        <v>81</v>
      </c>
      <c r="AY171" s="15" t="s">
        <v>205</v>
      </c>
      <c r="BE171" s="143">
        <f>IF(N171="základní",J171,0)</f>
        <v>0</v>
      </c>
      <c r="BF171" s="143">
        <f>IF(N171="snížená",J171,0)</f>
        <v>0</v>
      </c>
      <c r="BG171" s="143">
        <f>IF(N171="zákl. přenesená",J171,0)</f>
        <v>0</v>
      </c>
      <c r="BH171" s="143">
        <f>IF(N171="sníž. přenesená",J171,0)</f>
        <v>0</v>
      </c>
      <c r="BI171" s="143">
        <f>IF(N171="nulová",J171,0)</f>
        <v>0</v>
      </c>
      <c r="BJ171" s="15" t="s">
        <v>79</v>
      </c>
      <c r="BK171" s="143">
        <f>ROUND(I171*H171,2)</f>
        <v>0</v>
      </c>
      <c r="BL171" s="15" t="s">
        <v>211</v>
      </c>
      <c r="BM171" s="142" t="s">
        <v>773</v>
      </c>
    </row>
    <row r="172" spans="2:47" s="1" customFormat="1" ht="28.8">
      <c r="B172" s="27"/>
      <c r="D172" s="144" t="s">
        <v>213</v>
      </c>
      <c r="F172" s="145" t="s">
        <v>774</v>
      </c>
      <c r="L172" s="27"/>
      <c r="M172" s="146"/>
      <c r="T172" s="50"/>
      <c r="AT172" s="15" t="s">
        <v>213</v>
      </c>
      <c r="AU172" s="15" t="s">
        <v>81</v>
      </c>
    </row>
    <row r="173" spans="2:51" s="12" customFormat="1" ht="12">
      <c r="B173" s="147"/>
      <c r="D173" s="144" t="s">
        <v>222</v>
      </c>
      <c r="E173" s="148" t="s">
        <v>1</v>
      </c>
      <c r="F173" s="149" t="s">
        <v>775</v>
      </c>
      <c r="H173" s="150">
        <v>0.392</v>
      </c>
      <c r="L173" s="147"/>
      <c r="M173" s="151"/>
      <c r="T173" s="152"/>
      <c r="AT173" s="148" t="s">
        <v>222</v>
      </c>
      <c r="AU173" s="148" t="s">
        <v>81</v>
      </c>
      <c r="AV173" s="12" t="s">
        <v>81</v>
      </c>
      <c r="AW173" s="12" t="s">
        <v>29</v>
      </c>
      <c r="AX173" s="12" t="s">
        <v>79</v>
      </c>
      <c r="AY173" s="148" t="s">
        <v>205</v>
      </c>
    </row>
    <row r="174" spans="2:63" s="11" customFormat="1" ht="22.8" customHeight="1">
      <c r="B174" s="120"/>
      <c r="D174" s="121" t="s">
        <v>71</v>
      </c>
      <c r="E174" s="129" t="s">
        <v>211</v>
      </c>
      <c r="F174" s="129" t="s">
        <v>363</v>
      </c>
      <c r="J174" s="130">
        <f>BK174</f>
        <v>0</v>
      </c>
      <c r="L174" s="120"/>
      <c r="M174" s="124"/>
      <c r="P174" s="125">
        <f>SUM(P175:P178)</f>
        <v>14.64</v>
      </c>
      <c r="R174" s="125">
        <f>SUM(R175:R178)</f>
        <v>0.072</v>
      </c>
      <c r="T174" s="126">
        <f>SUM(T175:T178)</f>
        <v>0</v>
      </c>
      <c r="AR174" s="121" t="s">
        <v>79</v>
      </c>
      <c r="AT174" s="127" t="s">
        <v>71</v>
      </c>
      <c r="AU174" s="127" t="s">
        <v>79</v>
      </c>
      <c r="AY174" s="121" t="s">
        <v>205</v>
      </c>
      <c r="BK174" s="128">
        <f>SUM(BK175:BK178)</f>
        <v>0</v>
      </c>
    </row>
    <row r="175" spans="2:65" s="1" customFormat="1" ht="33" customHeight="1">
      <c r="B175" s="131"/>
      <c r="C175" s="132" t="s">
        <v>249</v>
      </c>
      <c r="D175" s="132" t="s">
        <v>207</v>
      </c>
      <c r="E175" s="133" t="s">
        <v>776</v>
      </c>
      <c r="F175" s="134" t="s">
        <v>777</v>
      </c>
      <c r="G175" s="135" t="s">
        <v>281</v>
      </c>
      <c r="H175" s="136">
        <v>1.6</v>
      </c>
      <c r="I175" s="137"/>
      <c r="J175" s="137">
        <f>ROUND(I175*H175,2)</f>
        <v>0</v>
      </c>
      <c r="K175" s="134" t="s">
        <v>210</v>
      </c>
      <c r="L175" s="27"/>
      <c r="M175" s="138" t="s">
        <v>1</v>
      </c>
      <c r="N175" s="139" t="s">
        <v>37</v>
      </c>
      <c r="O175" s="140">
        <v>9.15</v>
      </c>
      <c r="P175" s="140">
        <f>O175*H175</f>
        <v>14.64</v>
      </c>
      <c r="Q175" s="140">
        <v>0.045</v>
      </c>
      <c r="R175" s="140">
        <f>Q175*H175</f>
        <v>0.072</v>
      </c>
      <c r="S175" s="140">
        <v>0</v>
      </c>
      <c r="T175" s="141">
        <f>S175*H175</f>
        <v>0</v>
      </c>
      <c r="AR175" s="142" t="s">
        <v>211</v>
      </c>
      <c r="AT175" s="142" t="s">
        <v>207</v>
      </c>
      <c r="AU175" s="142" t="s">
        <v>81</v>
      </c>
      <c r="AY175" s="15" t="s">
        <v>205</v>
      </c>
      <c r="BE175" s="143">
        <f>IF(N175="základní",J175,0)</f>
        <v>0</v>
      </c>
      <c r="BF175" s="143">
        <f>IF(N175="snížená",J175,0)</f>
        <v>0</v>
      </c>
      <c r="BG175" s="143">
        <f>IF(N175="zákl. přenesená",J175,0)</f>
        <v>0</v>
      </c>
      <c r="BH175" s="143">
        <f>IF(N175="sníž. přenesená",J175,0)</f>
        <v>0</v>
      </c>
      <c r="BI175" s="143">
        <f>IF(N175="nulová",J175,0)</f>
        <v>0</v>
      </c>
      <c r="BJ175" s="15" t="s">
        <v>79</v>
      </c>
      <c r="BK175" s="143">
        <f>ROUND(I175*H175,2)</f>
        <v>0</v>
      </c>
      <c r="BL175" s="15" t="s">
        <v>211</v>
      </c>
      <c r="BM175" s="142" t="s">
        <v>778</v>
      </c>
    </row>
    <row r="176" spans="2:47" s="1" customFormat="1" ht="28.8">
      <c r="B176" s="27"/>
      <c r="D176" s="144" t="s">
        <v>213</v>
      </c>
      <c r="F176" s="145" t="s">
        <v>779</v>
      </c>
      <c r="L176" s="27"/>
      <c r="M176" s="146"/>
      <c r="T176" s="50"/>
      <c r="AT176" s="15" t="s">
        <v>213</v>
      </c>
      <c r="AU176" s="15" t="s">
        <v>81</v>
      </c>
    </row>
    <row r="177" spans="2:65" s="1" customFormat="1" ht="24.15" customHeight="1">
      <c r="B177" s="131"/>
      <c r="C177" s="159" t="s">
        <v>256</v>
      </c>
      <c r="D177" s="159" t="s">
        <v>278</v>
      </c>
      <c r="E177" s="160" t="s">
        <v>780</v>
      </c>
      <c r="F177" s="161" t="s">
        <v>781</v>
      </c>
      <c r="G177" s="162" t="s">
        <v>281</v>
      </c>
      <c r="H177" s="163">
        <v>1.6</v>
      </c>
      <c r="I177" s="164"/>
      <c r="J177" s="164">
        <f>ROUND(I177*H177,2)</f>
        <v>0</v>
      </c>
      <c r="K177" s="161" t="s">
        <v>1</v>
      </c>
      <c r="L177" s="165"/>
      <c r="M177" s="166" t="s">
        <v>1</v>
      </c>
      <c r="N177" s="167" t="s">
        <v>37</v>
      </c>
      <c r="O177" s="140">
        <v>0</v>
      </c>
      <c r="P177" s="140">
        <f>O177*H177</f>
        <v>0</v>
      </c>
      <c r="Q177" s="140">
        <v>0</v>
      </c>
      <c r="R177" s="140">
        <f>Q177*H177</f>
        <v>0</v>
      </c>
      <c r="S177" s="140">
        <v>0</v>
      </c>
      <c r="T177" s="141">
        <f>S177*H177</f>
        <v>0</v>
      </c>
      <c r="AR177" s="142" t="s">
        <v>238</v>
      </c>
      <c r="AT177" s="142" t="s">
        <v>278</v>
      </c>
      <c r="AU177" s="142" t="s">
        <v>81</v>
      </c>
      <c r="AY177" s="15" t="s">
        <v>205</v>
      </c>
      <c r="BE177" s="143">
        <f>IF(N177="základní",J177,0)</f>
        <v>0</v>
      </c>
      <c r="BF177" s="143">
        <f>IF(N177="snížená",J177,0)</f>
        <v>0</v>
      </c>
      <c r="BG177" s="143">
        <f>IF(N177="zákl. přenesená",J177,0)</f>
        <v>0</v>
      </c>
      <c r="BH177" s="143">
        <f>IF(N177="sníž. přenesená",J177,0)</f>
        <v>0</v>
      </c>
      <c r="BI177" s="143">
        <f>IF(N177="nulová",J177,0)</f>
        <v>0</v>
      </c>
      <c r="BJ177" s="15" t="s">
        <v>79</v>
      </c>
      <c r="BK177" s="143">
        <f>ROUND(I177*H177,2)</f>
        <v>0</v>
      </c>
      <c r="BL177" s="15" t="s">
        <v>211</v>
      </c>
      <c r="BM177" s="142" t="s">
        <v>782</v>
      </c>
    </row>
    <row r="178" spans="2:47" s="1" customFormat="1" ht="12">
      <c r="B178" s="27"/>
      <c r="D178" s="144" t="s">
        <v>213</v>
      </c>
      <c r="F178" s="145" t="s">
        <v>781</v>
      </c>
      <c r="L178" s="27"/>
      <c r="M178" s="146"/>
      <c r="T178" s="50"/>
      <c r="AT178" s="15" t="s">
        <v>213</v>
      </c>
      <c r="AU178" s="15" t="s">
        <v>81</v>
      </c>
    </row>
    <row r="179" spans="2:63" s="11" customFormat="1" ht="22.8" customHeight="1">
      <c r="B179" s="120"/>
      <c r="D179" s="121" t="s">
        <v>71</v>
      </c>
      <c r="E179" s="129" t="s">
        <v>243</v>
      </c>
      <c r="F179" s="129" t="s">
        <v>473</v>
      </c>
      <c r="J179" s="130">
        <f>BK179</f>
        <v>0</v>
      </c>
      <c r="L179" s="120"/>
      <c r="M179" s="124"/>
      <c r="P179" s="125">
        <f>SUM(P180:P182)</f>
        <v>2.6784</v>
      </c>
      <c r="R179" s="125">
        <f>SUM(R180:R182)</f>
        <v>0.108</v>
      </c>
      <c r="T179" s="126">
        <f>SUM(T180:T182)</f>
        <v>2.241</v>
      </c>
      <c r="AR179" s="121" t="s">
        <v>79</v>
      </c>
      <c r="AT179" s="127" t="s">
        <v>71</v>
      </c>
      <c r="AU179" s="127" t="s">
        <v>79</v>
      </c>
      <c r="AY179" s="121" t="s">
        <v>205</v>
      </c>
      <c r="BK179" s="128">
        <f>SUM(BK180:BK182)</f>
        <v>0</v>
      </c>
    </row>
    <row r="180" spans="2:65" s="1" customFormat="1" ht="16.5" customHeight="1">
      <c r="B180" s="131"/>
      <c r="C180" s="132" t="s">
        <v>261</v>
      </c>
      <c r="D180" s="132" t="s">
        <v>207</v>
      </c>
      <c r="E180" s="133" t="s">
        <v>783</v>
      </c>
      <c r="F180" s="134" t="s">
        <v>784</v>
      </c>
      <c r="G180" s="135" t="s">
        <v>143</v>
      </c>
      <c r="H180" s="136">
        <v>0.9</v>
      </c>
      <c r="I180" s="137"/>
      <c r="J180" s="137">
        <f>ROUND(I180*H180,2)</f>
        <v>0</v>
      </c>
      <c r="K180" s="134" t="s">
        <v>210</v>
      </c>
      <c r="L180" s="27"/>
      <c r="M180" s="138" t="s">
        <v>1</v>
      </c>
      <c r="N180" s="139" t="s">
        <v>37</v>
      </c>
      <c r="O180" s="140">
        <v>2.976</v>
      </c>
      <c r="P180" s="140">
        <f>O180*H180</f>
        <v>2.6784</v>
      </c>
      <c r="Q180" s="140">
        <v>0.12</v>
      </c>
      <c r="R180" s="140">
        <f>Q180*H180</f>
        <v>0.108</v>
      </c>
      <c r="S180" s="140">
        <v>2.49</v>
      </c>
      <c r="T180" s="141">
        <f>S180*H180</f>
        <v>2.241</v>
      </c>
      <c r="AR180" s="142" t="s">
        <v>211</v>
      </c>
      <c r="AT180" s="142" t="s">
        <v>207</v>
      </c>
      <c r="AU180" s="142" t="s">
        <v>81</v>
      </c>
      <c r="AY180" s="15" t="s">
        <v>205</v>
      </c>
      <c r="BE180" s="143">
        <f>IF(N180="základní",J180,0)</f>
        <v>0</v>
      </c>
      <c r="BF180" s="143">
        <f>IF(N180="snížená",J180,0)</f>
        <v>0</v>
      </c>
      <c r="BG180" s="143">
        <f>IF(N180="zákl. přenesená",J180,0)</f>
        <v>0</v>
      </c>
      <c r="BH180" s="143">
        <f>IF(N180="sníž. přenesená",J180,0)</f>
        <v>0</v>
      </c>
      <c r="BI180" s="143">
        <f>IF(N180="nulová",J180,0)</f>
        <v>0</v>
      </c>
      <c r="BJ180" s="15" t="s">
        <v>79</v>
      </c>
      <c r="BK180" s="143">
        <f>ROUND(I180*H180,2)</f>
        <v>0</v>
      </c>
      <c r="BL180" s="15" t="s">
        <v>211</v>
      </c>
      <c r="BM180" s="142" t="s">
        <v>785</v>
      </c>
    </row>
    <row r="181" spans="2:47" s="1" customFormat="1" ht="19.2">
      <c r="B181" s="27"/>
      <c r="D181" s="144" t="s">
        <v>213</v>
      </c>
      <c r="F181" s="145" t="s">
        <v>786</v>
      </c>
      <c r="L181" s="27"/>
      <c r="M181" s="146"/>
      <c r="T181" s="50"/>
      <c r="AT181" s="15" t="s">
        <v>213</v>
      </c>
      <c r="AU181" s="15" t="s">
        <v>81</v>
      </c>
    </row>
    <row r="182" spans="2:51" s="12" customFormat="1" ht="12">
      <c r="B182" s="147"/>
      <c r="D182" s="144" t="s">
        <v>222</v>
      </c>
      <c r="E182" s="148" t="s">
        <v>1</v>
      </c>
      <c r="F182" s="149" t="s">
        <v>787</v>
      </c>
      <c r="H182" s="150">
        <v>0.9</v>
      </c>
      <c r="L182" s="147"/>
      <c r="M182" s="151"/>
      <c r="T182" s="152"/>
      <c r="AT182" s="148" t="s">
        <v>222</v>
      </c>
      <c r="AU182" s="148" t="s">
        <v>81</v>
      </c>
      <c r="AV182" s="12" t="s">
        <v>81</v>
      </c>
      <c r="AW182" s="12" t="s">
        <v>29</v>
      </c>
      <c r="AX182" s="12" t="s">
        <v>79</v>
      </c>
      <c r="AY182" s="148" t="s">
        <v>205</v>
      </c>
    </row>
    <row r="183" spans="2:63" s="11" customFormat="1" ht="22.8" customHeight="1">
      <c r="B183" s="120"/>
      <c r="D183" s="121" t="s">
        <v>71</v>
      </c>
      <c r="E183" s="129" t="s">
        <v>595</v>
      </c>
      <c r="F183" s="129" t="s">
        <v>596</v>
      </c>
      <c r="J183" s="130">
        <f>BK183</f>
        <v>0</v>
      </c>
      <c r="L183" s="120"/>
      <c r="M183" s="124"/>
      <c r="P183" s="125">
        <f>SUM(P184:P188)</f>
        <v>0.401139</v>
      </c>
      <c r="R183" s="125">
        <f>SUM(R184:R188)</f>
        <v>0</v>
      </c>
      <c r="T183" s="126">
        <f>SUM(T184:T188)</f>
        <v>0</v>
      </c>
      <c r="AR183" s="121" t="s">
        <v>79</v>
      </c>
      <c r="AT183" s="127" t="s">
        <v>71</v>
      </c>
      <c r="AU183" s="127" t="s">
        <v>79</v>
      </c>
      <c r="AY183" s="121" t="s">
        <v>205</v>
      </c>
      <c r="BK183" s="128">
        <f>SUM(BK184:BK188)</f>
        <v>0</v>
      </c>
    </row>
    <row r="184" spans="2:65" s="1" customFormat="1" ht="24.15" customHeight="1">
      <c r="B184" s="131"/>
      <c r="C184" s="132" t="s">
        <v>266</v>
      </c>
      <c r="D184" s="132" t="s">
        <v>207</v>
      </c>
      <c r="E184" s="133" t="s">
        <v>788</v>
      </c>
      <c r="F184" s="134" t="s">
        <v>789</v>
      </c>
      <c r="G184" s="135" t="s">
        <v>281</v>
      </c>
      <c r="H184" s="136">
        <v>2.241</v>
      </c>
      <c r="I184" s="137"/>
      <c r="J184" s="137">
        <f>ROUND(I184*H184,2)</f>
        <v>0</v>
      </c>
      <c r="K184" s="134" t="s">
        <v>210</v>
      </c>
      <c r="L184" s="27"/>
      <c r="M184" s="138" t="s">
        <v>1</v>
      </c>
      <c r="N184" s="139" t="s">
        <v>37</v>
      </c>
      <c r="O184" s="140">
        <v>0.125</v>
      </c>
      <c r="P184" s="140">
        <f>O184*H184</f>
        <v>0.280125</v>
      </c>
      <c r="Q184" s="140">
        <v>0</v>
      </c>
      <c r="R184" s="140">
        <f>Q184*H184</f>
        <v>0</v>
      </c>
      <c r="S184" s="140">
        <v>0</v>
      </c>
      <c r="T184" s="141">
        <f>S184*H184</f>
        <v>0</v>
      </c>
      <c r="AR184" s="142" t="s">
        <v>211</v>
      </c>
      <c r="AT184" s="142" t="s">
        <v>207</v>
      </c>
      <c r="AU184" s="142" t="s">
        <v>81</v>
      </c>
      <c r="AY184" s="15" t="s">
        <v>205</v>
      </c>
      <c r="BE184" s="143">
        <f>IF(N184="základní",J184,0)</f>
        <v>0</v>
      </c>
      <c r="BF184" s="143">
        <f>IF(N184="snížená",J184,0)</f>
        <v>0</v>
      </c>
      <c r="BG184" s="143">
        <f>IF(N184="zákl. přenesená",J184,0)</f>
        <v>0</v>
      </c>
      <c r="BH184" s="143">
        <f>IF(N184="sníž. přenesená",J184,0)</f>
        <v>0</v>
      </c>
      <c r="BI184" s="143">
        <f>IF(N184="nulová",J184,0)</f>
        <v>0</v>
      </c>
      <c r="BJ184" s="15" t="s">
        <v>79</v>
      </c>
      <c r="BK184" s="143">
        <f>ROUND(I184*H184,2)</f>
        <v>0</v>
      </c>
      <c r="BL184" s="15" t="s">
        <v>211</v>
      </c>
      <c r="BM184" s="142" t="s">
        <v>790</v>
      </c>
    </row>
    <row r="185" spans="2:47" s="1" customFormat="1" ht="19.2">
      <c r="B185" s="27"/>
      <c r="D185" s="144" t="s">
        <v>213</v>
      </c>
      <c r="F185" s="145" t="s">
        <v>791</v>
      </c>
      <c r="L185" s="27"/>
      <c r="M185" s="146"/>
      <c r="T185" s="50"/>
      <c r="AT185" s="15" t="s">
        <v>213</v>
      </c>
      <c r="AU185" s="15" t="s">
        <v>81</v>
      </c>
    </row>
    <row r="186" spans="2:65" s="1" customFormat="1" ht="24.15" customHeight="1">
      <c r="B186" s="131"/>
      <c r="C186" s="132" t="s">
        <v>271</v>
      </c>
      <c r="D186" s="132" t="s">
        <v>207</v>
      </c>
      <c r="E186" s="133" t="s">
        <v>792</v>
      </c>
      <c r="F186" s="134" t="s">
        <v>793</v>
      </c>
      <c r="G186" s="135" t="s">
        <v>281</v>
      </c>
      <c r="H186" s="136">
        <v>20.169</v>
      </c>
      <c r="I186" s="137"/>
      <c r="J186" s="137">
        <f>ROUND(I186*H186,2)</f>
        <v>0</v>
      </c>
      <c r="K186" s="134" t="s">
        <v>210</v>
      </c>
      <c r="L186" s="27"/>
      <c r="M186" s="138" t="s">
        <v>1</v>
      </c>
      <c r="N186" s="139" t="s">
        <v>37</v>
      </c>
      <c r="O186" s="140">
        <v>0.006</v>
      </c>
      <c r="P186" s="140">
        <f>O186*H186</f>
        <v>0.12101400000000001</v>
      </c>
      <c r="Q186" s="140">
        <v>0</v>
      </c>
      <c r="R186" s="140">
        <f>Q186*H186</f>
        <v>0</v>
      </c>
      <c r="S186" s="140">
        <v>0</v>
      </c>
      <c r="T186" s="141">
        <f>S186*H186</f>
        <v>0</v>
      </c>
      <c r="AR186" s="142" t="s">
        <v>211</v>
      </c>
      <c r="AT186" s="142" t="s">
        <v>207</v>
      </c>
      <c r="AU186" s="142" t="s">
        <v>81</v>
      </c>
      <c r="AY186" s="15" t="s">
        <v>205</v>
      </c>
      <c r="BE186" s="143">
        <f>IF(N186="základní",J186,0)</f>
        <v>0</v>
      </c>
      <c r="BF186" s="143">
        <f>IF(N186="snížená",J186,0)</f>
        <v>0</v>
      </c>
      <c r="BG186" s="143">
        <f>IF(N186="zákl. přenesená",J186,0)</f>
        <v>0</v>
      </c>
      <c r="BH186" s="143">
        <f>IF(N186="sníž. přenesená",J186,0)</f>
        <v>0</v>
      </c>
      <c r="BI186" s="143">
        <f>IF(N186="nulová",J186,0)</f>
        <v>0</v>
      </c>
      <c r="BJ186" s="15" t="s">
        <v>79</v>
      </c>
      <c r="BK186" s="143">
        <f>ROUND(I186*H186,2)</f>
        <v>0</v>
      </c>
      <c r="BL186" s="15" t="s">
        <v>211</v>
      </c>
      <c r="BM186" s="142" t="s">
        <v>794</v>
      </c>
    </row>
    <row r="187" spans="2:47" s="1" customFormat="1" ht="28.8">
      <c r="B187" s="27"/>
      <c r="D187" s="144" t="s">
        <v>213</v>
      </c>
      <c r="F187" s="145" t="s">
        <v>795</v>
      </c>
      <c r="L187" s="27"/>
      <c r="M187" s="146"/>
      <c r="T187" s="50"/>
      <c r="AT187" s="15" t="s">
        <v>213</v>
      </c>
      <c r="AU187" s="15" t="s">
        <v>81</v>
      </c>
    </row>
    <row r="188" spans="2:51" s="12" customFormat="1" ht="12">
      <c r="B188" s="147"/>
      <c r="D188" s="144" t="s">
        <v>222</v>
      </c>
      <c r="E188" s="148" t="s">
        <v>1</v>
      </c>
      <c r="F188" s="149" t="s">
        <v>796</v>
      </c>
      <c r="H188" s="150">
        <v>20.169</v>
      </c>
      <c r="L188" s="147"/>
      <c r="M188" s="151"/>
      <c r="T188" s="152"/>
      <c r="AT188" s="148" t="s">
        <v>222</v>
      </c>
      <c r="AU188" s="148" t="s">
        <v>81</v>
      </c>
      <c r="AV188" s="12" t="s">
        <v>81</v>
      </c>
      <c r="AW188" s="12" t="s">
        <v>29</v>
      </c>
      <c r="AX188" s="12" t="s">
        <v>79</v>
      </c>
      <c r="AY188" s="148" t="s">
        <v>205</v>
      </c>
    </row>
    <row r="189" spans="2:63" s="11" customFormat="1" ht="22.8" customHeight="1">
      <c r="B189" s="120"/>
      <c r="D189" s="121" t="s">
        <v>71</v>
      </c>
      <c r="E189" s="129" t="s">
        <v>619</v>
      </c>
      <c r="F189" s="129" t="s">
        <v>620</v>
      </c>
      <c r="J189" s="130">
        <f>BK189</f>
        <v>0</v>
      </c>
      <c r="L189" s="120"/>
      <c r="M189" s="124"/>
      <c r="P189" s="125">
        <f>SUM(P190:P191)</f>
        <v>1.38016</v>
      </c>
      <c r="R189" s="125">
        <f>SUM(R190:R191)</f>
        <v>0</v>
      </c>
      <c r="T189" s="126">
        <f>SUM(T190:T191)</f>
        <v>0</v>
      </c>
      <c r="AR189" s="121" t="s">
        <v>79</v>
      </c>
      <c r="AT189" s="127" t="s">
        <v>71</v>
      </c>
      <c r="AU189" s="127" t="s">
        <v>79</v>
      </c>
      <c r="AY189" s="121" t="s">
        <v>205</v>
      </c>
      <c r="BK189" s="128">
        <f>SUM(BK190:BK191)</f>
        <v>0</v>
      </c>
    </row>
    <row r="190" spans="2:65" s="1" customFormat="1" ht="24.15" customHeight="1">
      <c r="B190" s="131"/>
      <c r="C190" s="132" t="s">
        <v>8</v>
      </c>
      <c r="D190" s="132" t="s">
        <v>207</v>
      </c>
      <c r="E190" s="133" t="s">
        <v>797</v>
      </c>
      <c r="F190" s="134" t="s">
        <v>798</v>
      </c>
      <c r="G190" s="135" t="s">
        <v>281</v>
      </c>
      <c r="H190" s="136">
        <v>3.04</v>
      </c>
      <c r="I190" s="137"/>
      <c r="J190" s="137">
        <f>ROUND(I190*H190,2)</f>
        <v>0</v>
      </c>
      <c r="K190" s="134" t="s">
        <v>210</v>
      </c>
      <c r="L190" s="27"/>
      <c r="M190" s="138" t="s">
        <v>1</v>
      </c>
      <c r="N190" s="139" t="s">
        <v>37</v>
      </c>
      <c r="O190" s="140">
        <v>0.454</v>
      </c>
      <c r="P190" s="140">
        <f>O190*H190</f>
        <v>1.38016</v>
      </c>
      <c r="Q190" s="140">
        <v>0</v>
      </c>
      <c r="R190" s="140">
        <f>Q190*H190</f>
        <v>0</v>
      </c>
      <c r="S190" s="140">
        <v>0</v>
      </c>
      <c r="T190" s="141">
        <f>S190*H190</f>
        <v>0</v>
      </c>
      <c r="AR190" s="142" t="s">
        <v>211</v>
      </c>
      <c r="AT190" s="142" t="s">
        <v>207</v>
      </c>
      <c r="AU190" s="142" t="s">
        <v>81</v>
      </c>
      <c r="AY190" s="15" t="s">
        <v>205</v>
      </c>
      <c r="BE190" s="143">
        <f>IF(N190="základní",J190,0)</f>
        <v>0</v>
      </c>
      <c r="BF190" s="143">
        <f>IF(N190="snížená",J190,0)</f>
        <v>0</v>
      </c>
      <c r="BG190" s="143">
        <f>IF(N190="zákl. přenesená",J190,0)</f>
        <v>0</v>
      </c>
      <c r="BH190" s="143">
        <f>IF(N190="sníž. přenesená",J190,0)</f>
        <v>0</v>
      </c>
      <c r="BI190" s="143">
        <f>IF(N190="nulová",J190,0)</f>
        <v>0</v>
      </c>
      <c r="BJ190" s="15" t="s">
        <v>79</v>
      </c>
      <c r="BK190" s="143">
        <f>ROUND(I190*H190,2)</f>
        <v>0</v>
      </c>
      <c r="BL190" s="15" t="s">
        <v>211</v>
      </c>
      <c r="BM190" s="142" t="s">
        <v>799</v>
      </c>
    </row>
    <row r="191" spans="2:47" s="1" customFormat="1" ht="28.8">
      <c r="B191" s="27"/>
      <c r="D191" s="144" t="s">
        <v>213</v>
      </c>
      <c r="F191" s="145" t="s">
        <v>800</v>
      </c>
      <c r="L191" s="27"/>
      <c r="M191" s="146"/>
      <c r="T191" s="50"/>
      <c r="AT191" s="15" t="s">
        <v>213</v>
      </c>
      <c r="AU191" s="15" t="s">
        <v>81</v>
      </c>
    </row>
    <row r="192" spans="2:63" s="11" customFormat="1" ht="25.95" customHeight="1">
      <c r="B192" s="120"/>
      <c r="D192" s="121" t="s">
        <v>71</v>
      </c>
      <c r="E192" s="122" t="s">
        <v>626</v>
      </c>
      <c r="F192" s="122" t="s">
        <v>627</v>
      </c>
      <c r="J192" s="123">
        <f>BK192</f>
        <v>0</v>
      </c>
      <c r="L192" s="120"/>
      <c r="M192" s="124"/>
      <c r="P192" s="125">
        <f>P193</f>
        <v>10.27728</v>
      </c>
      <c r="R192" s="125">
        <f>R193</f>
        <v>0.0007137</v>
      </c>
      <c r="T192" s="126">
        <f>T193</f>
        <v>0</v>
      </c>
      <c r="AR192" s="121" t="s">
        <v>81</v>
      </c>
      <c r="AT192" s="127" t="s">
        <v>71</v>
      </c>
      <c r="AU192" s="127" t="s">
        <v>72</v>
      </c>
      <c r="AY192" s="121" t="s">
        <v>205</v>
      </c>
      <c r="BK192" s="128">
        <f>BK193</f>
        <v>0</v>
      </c>
    </row>
    <row r="193" spans="2:63" s="11" customFormat="1" ht="22.8" customHeight="1">
      <c r="B193" s="120"/>
      <c r="D193" s="121" t="s">
        <v>71</v>
      </c>
      <c r="E193" s="129" t="s">
        <v>801</v>
      </c>
      <c r="F193" s="129" t="s">
        <v>802</v>
      </c>
      <c r="J193" s="130">
        <f>BK193</f>
        <v>0</v>
      </c>
      <c r="L193" s="120"/>
      <c r="M193" s="124"/>
      <c r="P193" s="125">
        <f>SUM(P194:P204)</f>
        <v>10.27728</v>
      </c>
      <c r="R193" s="125">
        <f>SUM(R194:R204)</f>
        <v>0.0007137</v>
      </c>
      <c r="T193" s="126">
        <f>SUM(T194:T204)</f>
        <v>0</v>
      </c>
      <c r="AR193" s="121" t="s">
        <v>81</v>
      </c>
      <c r="AT193" s="127" t="s">
        <v>71</v>
      </c>
      <c r="AU193" s="127" t="s">
        <v>79</v>
      </c>
      <c r="AY193" s="121" t="s">
        <v>205</v>
      </c>
      <c r="BK193" s="128">
        <f>SUM(BK194:BK204)</f>
        <v>0</v>
      </c>
    </row>
    <row r="194" spans="2:65" s="1" customFormat="1" ht="24.15" customHeight="1">
      <c r="B194" s="131"/>
      <c r="C194" s="132" t="s">
        <v>284</v>
      </c>
      <c r="D194" s="132" t="s">
        <v>207</v>
      </c>
      <c r="E194" s="133" t="s">
        <v>803</v>
      </c>
      <c r="F194" s="134" t="s">
        <v>804</v>
      </c>
      <c r="G194" s="135" t="s">
        <v>136</v>
      </c>
      <c r="H194" s="136">
        <v>11.895</v>
      </c>
      <c r="I194" s="137"/>
      <c r="J194" s="137">
        <f>ROUND(I194*H194,2)</f>
        <v>0</v>
      </c>
      <c r="K194" s="134" t="s">
        <v>210</v>
      </c>
      <c r="L194" s="27"/>
      <c r="M194" s="138" t="s">
        <v>1</v>
      </c>
      <c r="N194" s="139" t="s">
        <v>37</v>
      </c>
      <c r="O194" s="140">
        <v>0.864</v>
      </c>
      <c r="P194" s="140">
        <f>O194*H194</f>
        <v>10.27728</v>
      </c>
      <c r="Q194" s="140">
        <v>6E-05</v>
      </c>
      <c r="R194" s="140">
        <f>Q194*H194</f>
        <v>0.0007137</v>
      </c>
      <c r="S194" s="140">
        <v>0</v>
      </c>
      <c r="T194" s="141">
        <f>S194*H194</f>
        <v>0</v>
      </c>
      <c r="AR194" s="142" t="s">
        <v>284</v>
      </c>
      <c r="AT194" s="142" t="s">
        <v>207</v>
      </c>
      <c r="AU194" s="142" t="s">
        <v>81</v>
      </c>
      <c r="AY194" s="15" t="s">
        <v>205</v>
      </c>
      <c r="BE194" s="143">
        <f>IF(N194="základní",J194,0)</f>
        <v>0</v>
      </c>
      <c r="BF194" s="143">
        <f>IF(N194="snížená",J194,0)</f>
        <v>0</v>
      </c>
      <c r="BG194" s="143">
        <f>IF(N194="zákl. přenesená",J194,0)</f>
        <v>0</v>
      </c>
      <c r="BH194" s="143">
        <f>IF(N194="sníž. přenesená",J194,0)</f>
        <v>0</v>
      </c>
      <c r="BI194" s="143">
        <f>IF(N194="nulová",J194,0)</f>
        <v>0</v>
      </c>
      <c r="BJ194" s="15" t="s">
        <v>79</v>
      </c>
      <c r="BK194" s="143">
        <f>ROUND(I194*H194,2)</f>
        <v>0</v>
      </c>
      <c r="BL194" s="15" t="s">
        <v>284</v>
      </c>
      <c r="BM194" s="142" t="s">
        <v>805</v>
      </c>
    </row>
    <row r="195" spans="2:47" s="1" customFormat="1" ht="28.8">
      <c r="B195" s="27"/>
      <c r="D195" s="144" t="s">
        <v>213</v>
      </c>
      <c r="F195" s="145" t="s">
        <v>806</v>
      </c>
      <c r="L195" s="27"/>
      <c r="M195" s="146"/>
      <c r="T195" s="50"/>
      <c r="AT195" s="15" t="s">
        <v>213</v>
      </c>
      <c r="AU195" s="15" t="s">
        <v>81</v>
      </c>
    </row>
    <row r="196" spans="2:51" s="12" customFormat="1" ht="12">
      <c r="B196" s="147"/>
      <c r="D196" s="144" t="s">
        <v>222</v>
      </c>
      <c r="E196" s="148" t="s">
        <v>1</v>
      </c>
      <c r="F196" s="149" t="s">
        <v>807</v>
      </c>
      <c r="H196" s="150">
        <v>3.2</v>
      </c>
      <c r="L196" s="147"/>
      <c r="M196" s="151"/>
      <c r="T196" s="152"/>
      <c r="AT196" s="148" t="s">
        <v>222</v>
      </c>
      <c r="AU196" s="148" t="s">
        <v>81</v>
      </c>
      <c r="AV196" s="12" t="s">
        <v>81</v>
      </c>
      <c r="AW196" s="12" t="s">
        <v>29</v>
      </c>
      <c r="AX196" s="12" t="s">
        <v>72</v>
      </c>
      <c r="AY196" s="148" t="s">
        <v>205</v>
      </c>
    </row>
    <row r="197" spans="2:51" s="12" customFormat="1" ht="12">
      <c r="B197" s="147"/>
      <c r="D197" s="144" t="s">
        <v>222</v>
      </c>
      <c r="E197" s="148" t="s">
        <v>1</v>
      </c>
      <c r="F197" s="149" t="s">
        <v>808</v>
      </c>
      <c r="H197" s="150">
        <v>1.73</v>
      </c>
      <c r="L197" s="147"/>
      <c r="M197" s="151"/>
      <c r="T197" s="152"/>
      <c r="AT197" s="148" t="s">
        <v>222</v>
      </c>
      <c r="AU197" s="148" t="s">
        <v>81</v>
      </c>
      <c r="AV197" s="12" t="s">
        <v>81</v>
      </c>
      <c r="AW197" s="12" t="s">
        <v>29</v>
      </c>
      <c r="AX197" s="12" t="s">
        <v>72</v>
      </c>
      <c r="AY197" s="148" t="s">
        <v>205</v>
      </c>
    </row>
    <row r="198" spans="2:51" s="12" customFormat="1" ht="12">
      <c r="B198" s="147"/>
      <c r="D198" s="144" t="s">
        <v>222</v>
      </c>
      <c r="E198" s="148" t="s">
        <v>1</v>
      </c>
      <c r="F198" s="149" t="s">
        <v>809</v>
      </c>
      <c r="H198" s="150">
        <v>1.5</v>
      </c>
      <c r="L198" s="147"/>
      <c r="M198" s="151"/>
      <c r="T198" s="152"/>
      <c r="AT198" s="148" t="s">
        <v>222</v>
      </c>
      <c r="AU198" s="148" t="s">
        <v>81</v>
      </c>
      <c r="AV198" s="12" t="s">
        <v>81</v>
      </c>
      <c r="AW198" s="12" t="s">
        <v>29</v>
      </c>
      <c r="AX198" s="12" t="s">
        <v>72</v>
      </c>
      <c r="AY198" s="148" t="s">
        <v>205</v>
      </c>
    </row>
    <row r="199" spans="2:51" s="12" customFormat="1" ht="12">
      <c r="B199" s="147"/>
      <c r="D199" s="144" t="s">
        <v>222</v>
      </c>
      <c r="E199" s="148" t="s">
        <v>1</v>
      </c>
      <c r="F199" s="149" t="s">
        <v>810</v>
      </c>
      <c r="H199" s="150">
        <v>2.63</v>
      </c>
      <c r="L199" s="147"/>
      <c r="M199" s="151"/>
      <c r="T199" s="152"/>
      <c r="AT199" s="148" t="s">
        <v>222</v>
      </c>
      <c r="AU199" s="148" t="s">
        <v>81</v>
      </c>
      <c r="AV199" s="12" t="s">
        <v>81</v>
      </c>
      <c r="AW199" s="12" t="s">
        <v>29</v>
      </c>
      <c r="AX199" s="12" t="s">
        <v>72</v>
      </c>
      <c r="AY199" s="148" t="s">
        <v>205</v>
      </c>
    </row>
    <row r="200" spans="2:51" s="12" customFormat="1" ht="12">
      <c r="B200" s="147"/>
      <c r="D200" s="144" t="s">
        <v>222</v>
      </c>
      <c r="E200" s="148" t="s">
        <v>1</v>
      </c>
      <c r="F200" s="149" t="s">
        <v>811</v>
      </c>
      <c r="H200" s="150">
        <v>1.37</v>
      </c>
      <c r="L200" s="147"/>
      <c r="M200" s="151"/>
      <c r="T200" s="152"/>
      <c r="AT200" s="148" t="s">
        <v>222</v>
      </c>
      <c r="AU200" s="148" t="s">
        <v>81</v>
      </c>
      <c r="AV200" s="12" t="s">
        <v>81</v>
      </c>
      <c r="AW200" s="12" t="s">
        <v>29</v>
      </c>
      <c r="AX200" s="12" t="s">
        <v>72</v>
      </c>
      <c r="AY200" s="148" t="s">
        <v>205</v>
      </c>
    </row>
    <row r="201" spans="2:51" s="12" customFormat="1" ht="12">
      <c r="B201" s="147"/>
      <c r="D201" s="144" t="s">
        <v>222</v>
      </c>
      <c r="E201" s="148" t="s">
        <v>1</v>
      </c>
      <c r="F201" s="149" t="s">
        <v>812</v>
      </c>
      <c r="H201" s="150">
        <v>1.465</v>
      </c>
      <c r="L201" s="147"/>
      <c r="M201" s="151"/>
      <c r="T201" s="152"/>
      <c r="AT201" s="148" t="s">
        <v>222</v>
      </c>
      <c r="AU201" s="148" t="s">
        <v>81</v>
      </c>
      <c r="AV201" s="12" t="s">
        <v>81</v>
      </c>
      <c r="AW201" s="12" t="s">
        <v>29</v>
      </c>
      <c r="AX201" s="12" t="s">
        <v>72</v>
      </c>
      <c r="AY201" s="148" t="s">
        <v>205</v>
      </c>
    </row>
    <row r="202" spans="2:51" s="13" customFormat="1" ht="12">
      <c r="B202" s="153"/>
      <c r="D202" s="144" t="s">
        <v>222</v>
      </c>
      <c r="E202" s="154" t="s">
        <v>1</v>
      </c>
      <c r="F202" s="155" t="s">
        <v>277</v>
      </c>
      <c r="H202" s="156">
        <v>11.895</v>
      </c>
      <c r="L202" s="153"/>
      <c r="M202" s="157"/>
      <c r="T202" s="158"/>
      <c r="AT202" s="154" t="s">
        <v>222</v>
      </c>
      <c r="AU202" s="154" t="s">
        <v>81</v>
      </c>
      <c r="AV202" s="13" t="s">
        <v>211</v>
      </c>
      <c r="AW202" s="13" t="s">
        <v>29</v>
      </c>
      <c r="AX202" s="13" t="s">
        <v>79</v>
      </c>
      <c r="AY202" s="154" t="s">
        <v>205</v>
      </c>
    </row>
    <row r="203" spans="2:65" s="1" customFormat="1" ht="16.5" customHeight="1">
      <c r="B203" s="131"/>
      <c r="C203" s="159" t="s">
        <v>288</v>
      </c>
      <c r="D203" s="159" t="s">
        <v>278</v>
      </c>
      <c r="E203" s="160" t="s">
        <v>813</v>
      </c>
      <c r="F203" s="161" t="s">
        <v>814</v>
      </c>
      <c r="G203" s="162" t="s">
        <v>136</v>
      </c>
      <c r="H203" s="163">
        <v>11.895</v>
      </c>
      <c r="I203" s="164"/>
      <c r="J203" s="164">
        <f>ROUND(I203*H203,2)</f>
        <v>0</v>
      </c>
      <c r="K203" s="161" t="s">
        <v>1</v>
      </c>
      <c r="L203" s="165"/>
      <c r="M203" s="166" t="s">
        <v>1</v>
      </c>
      <c r="N203" s="167" t="s">
        <v>37</v>
      </c>
      <c r="O203" s="140">
        <v>0</v>
      </c>
      <c r="P203" s="140">
        <f>O203*H203</f>
        <v>0</v>
      </c>
      <c r="Q203" s="140">
        <v>0</v>
      </c>
      <c r="R203" s="140">
        <f>Q203*H203</f>
        <v>0</v>
      </c>
      <c r="S203" s="140">
        <v>0</v>
      </c>
      <c r="T203" s="141">
        <f>S203*H203</f>
        <v>0</v>
      </c>
      <c r="AR203" s="142" t="s">
        <v>358</v>
      </c>
      <c r="AT203" s="142" t="s">
        <v>278</v>
      </c>
      <c r="AU203" s="142" t="s">
        <v>81</v>
      </c>
      <c r="AY203" s="15" t="s">
        <v>205</v>
      </c>
      <c r="BE203" s="143">
        <f>IF(N203="základní",J203,0)</f>
        <v>0</v>
      </c>
      <c r="BF203" s="143">
        <f>IF(N203="snížená",J203,0)</f>
        <v>0</v>
      </c>
      <c r="BG203" s="143">
        <f>IF(N203="zákl. přenesená",J203,0)</f>
        <v>0</v>
      </c>
      <c r="BH203" s="143">
        <f>IF(N203="sníž. přenesená",J203,0)</f>
        <v>0</v>
      </c>
      <c r="BI203" s="143">
        <f>IF(N203="nulová",J203,0)</f>
        <v>0</v>
      </c>
      <c r="BJ203" s="15" t="s">
        <v>79</v>
      </c>
      <c r="BK203" s="143">
        <f>ROUND(I203*H203,2)</f>
        <v>0</v>
      </c>
      <c r="BL203" s="15" t="s">
        <v>284</v>
      </c>
      <c r="BM203" s="142" t="s">
        <v>815</v>
      </c>
    </row>
    <row r="204" spans="2:47" s="1" customFormat="1" ht="12">
      <c r="B204" s="27"/>
      <c r="D204" s="144" t="s">
        <v>213</v>
      </c>
      <c r="F204" s="145" t="s">
        <v>814</v>
      </c>
      <c r="L204" s="27"/>
      <c r="M204" s="169"/>
      <c r="N204" s="170"/>
      <c r="O204" s="170"/>
      <c r="P204" s="170"/>
      <c r="Q204" s="170"/>
      <c r="R204" s="170"/>
      <c r="S204" s="170"/>
      <c r="T204" s="171"/>
      <c r="AT204" s="15" t="s">
        <v>213</v>
      </c>
      <c r="AU204" s="15" t="s">
        <v>81</v>
      </c>
    </row>
    <row r="205" spans="2:12" s="1" customFormat="1" ht="6.9" customHeight="1">
      <c r="B205" s="39"/>
      <c r="C205" s="40"/>
      <c r="D205" s="40"/>
      <c r="E205" s="40"/>
      <c r="F205" s="40"/>
      <c r="G205" s="40"/>
      <c r="H205" s="40"/>
      <c r="I205" s="40"/>
      <c r="J205" s="40"/>
      <c r="K205" s="40"/>
      <c r="L205" s="27"/>
    </row>
  </sheetData>
  <autoFilter ref="C129:K204"/>
  <mergeCells count="11">
    <mergeCell ref="E122:H122"/>
    <mergeCell ref="E7:H7"/>
    <mergeCell ref="E9:H9"/>
    <mergeCell ref="E11:H11"/>
    <mergeCell ref="E29:H29"/>
    <mergeCell ref="E85:H85"/>
    <mergeCell ref="L2:V2"/>
    <mergeCell ref="E87:H87"/>
    <mergeCell ref="E89:H89"/>
    <mergeCell ref="E118:H118"/>
    <mergeCell ref="E120:H120"/>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35"/>
  <sheetViews>
    <sheetView showGridLines="0" workbookViewId="0" topLeftCell="A121">
      <selection activeCell="I126" sqref="I126:I13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93" t="s">
        <v>5</v>
      </c>
      <c r="M2" s="194"/>
      <c r="N2" s="194"/>
      <c r="O2" s="194"/>
      <c r="P2" s="194"/>
      <c r="Q2" s="194"/>
      <c r="R2" s="194"/>
      <c r="S2" s="194"/>
      <c r="T2" s="194"/>
      <c r="U2" s="194"/>
      <c r="V2" s="194"/>
      <c r="AT2" s="15" t="s">
        <v>101</v>
      </c>
    </row>
    <row r="3" spans="2:46" ht="6.9" customHeight="1">
      <c r="B3" s="16"/>
      <c r="C3" s="17"/>
      <c r="D3" s="17"/>
      <c r="E3" s="17"/>
      <c r="F3" s="17"/>
      <c r="G3" s="17"/>
      <c r="H3" s="17"/>
      <c r="I3" s="17"/>
      <c r="J3" s="17"/>
      <c r="K3" s="17"/>
      <c r="L3" s="18"/>
      <c r="AT3" s="15" t="s">
        <v>81</v>
      </c>
    </row>
    <row r="4" spans="2:46" ht="24.9" customHeight="1">
      <c r="B4" s="18"/>
      <c r="D4" s="19" t="s">
        <v>133</v>
      </c>
      <c r="L4" s="18"/>
      <c r="M4" s="88" t="s">
        <v>10</v>
      </c>
      <c r="AT4" s="15" t="s">
        <v>3</v>
      </c>
    </row>
    <row r="5" spans="2:12" ht="6.9" customHeight="1">
      <c r="B5" s="18"/>
      <c r="L5" s="18"/>
    </row>
    <row r="6" spans="2:12" ht="12" customHeight="1">
      <c r="B6" s="18"/>
      <c r="D6" s="24" t="s">
        <v>14</v>
      </c>
      <c r="L6" s="18"/>
    </row>
    <row r="7" spans="2:12" ht="16.5" customHeight="1">
      <c r="B7" s="18"/>
      <c r="E7" s="221" t="str">
        <f>'Rekapitulace stavby'!K6</f>
        <v>Šluknov - dokončení chodníku v Budišínské ulici II. Etapa R2</v>
      </c>
      <c r="F7" s="223"/>
      <c r="G7" s="223"/>
      <c r="H7" s="223"/>
      <c r="L7" s="18"/>
    </row>
    <row r="8" spans="2:12" ht="12" customHeight="1">
      <c r="B8" s="18"/>
      <c r="D8" s="24" t="s">
        <v>148</v>
      </c>
      <c r="L8" s="18"/>
    </row>
    <row r="9" spans="2:12" s="1" customFormat="1" ht="16.5" customHeight="1">
      <c r="B9" s="27"/>
      <c r="E9" s="221" t="s">
        <v>720</v>
      </c>
      <c r="F9" s="222"/>
      <c r="G9" s="222"/>
      <c r="H9" s="222"/>
      <c r="L9" s="27"/>
    </row>
    <row r="10" spans="2:12" s="1" customFormat="1" ht="12" customHeight="1">
      <c r="B10" s="27"/>
      <c r="D10" s="24" t="s">
        <v>156</v>
      </c>
      <c r="L10" s="27"/>
    </row>
    <row r="11" spans="2:12" s="1" customFormat="1" ht="16.5" customHeight="1">
      <c r="B11" s="27"/>
      <c r="E11" s="218" t="s">
        <v>816</v>
      </c>
      <c r="F11" s="222"/>
      <c r="G11" s="222"/>
      <c r="H11" s="222"/>
      <c r="L11" s="27"/>
    </row>
    <row r="12" spans="2:12" s="1" customFormat="1" ht="12">
      <c r="B12" s="27"/>
      <c r="L12" s="27"/>
    </row>
    <row r="13" spans="2:12" s="1" customFormat="1" ht="12" customHeight="1">
      <c r="B13" s="27"/>
      <c r="D13" s="24" t="s">
        <v>16</v>
      </c>
      <c r="F13" s="22" t="s">
        <v>1</v>
      </c>
      <c r="I13" s="24" t="s">
        <v>17</v>
      </c>
      <c r="J13" s="22" t="s">
        <v>1</v>
      </c>
      <c r="L13" s="27"/>
    </row>
    <row r="14" spans="2:12" s="1" customFormat="1" ht="12" customHeight="1">
      <c r="B14" s="27"/>
      <c r="D14" s="24" t="s">
        <v>18</v>
      </c>
      <c r="F14" s="22" t="s">
        <v>19</v>
      </c>
      <c r="I14" s="24" t="s">
        <v>20</v>
      </c>
      <c r="J14" s="47" t="str">
        <f>'Rekapitulace stavby'!AN8</f>
        <v>24. 11. 2022</v>
      </c>
      <c r="L14" s="27"/>
    </row>
    <row r="15" spans="2:12" s="1" customFormat="1" ht="10.8" customHeight="1">
      <c r="B15" s="27"/>
      <c r="L15" s="27"/>
    </row>
    <row r="16" spans="2:12" s="1" customFormat="1" ht="12" customHeight="1">
      <c r="B16" s="27"/>
      <c r="D16" s="24" t="s">
        <v>22</v>
      </c>
      <c r="I16" s="24" t="s">
        <v>23</v>
      </c>
      <c r="J16" s="22" t="s">
        <v>1</v>
      </c>
      <c r="L16" s="27"/>
    </row>
    <row r="17" spans="2:12" s="1" customFormat="1" ht="18" customHeight="1">
      <c r="B17" s="27"/>
      <c r="E17" s="22" t="s">
        <v>24</v>
      </c>
      <c r="I17" s="24" t="s">
        <v>25</v>
      </c>
      <c r="J17" s="22" t="s">
        <v>1</v>
      </c>
      <c r="L17" s="27"/>
    </row>
    <row r="18" spans="2:12" s="1" customFormat="1" ht="6.9" customHeight="1">
      <c r="B18" s="27"/>
      <c r="L18" s="27"/>
    </row>
    <row r="19" spans="2:12" s="1" customFormat="1" ht="12" customHeight="1">
      <c r="B19" s="27"/>
      <c r="D19" s="24" t="s">
        <v>26</v>
      </c>
      <c r="I19" s="24" t="s">
        <v>23</v>
      </c>
      <c r="J19" s="22" t="s">
        <v>1</v>
      </c>
      <c r="L19" s="27"/>
    </row>
    <row r="20" spans="2:12" s="1" customFormat="1" ht="18" customHeight="1">
      <c r="B20" s="27"/>
      <c r="E20" s="22" t="s">
        <v>27</v>
      </c>
      <c r="I20" s="24" t="s">
        <v>25</v>
      </c>
      <c r="J20" s="22" t="s">
        <v>1</v>
      </c>
      <c r="L20" s="27"/>
    </row>
    <row r="21" spans="2:12" s="1" customFormat="1" ht="6.9" customHeight="1">
      <c r="B21" s="27"/>
      <c r="L21" s="27"/>
    </row>
    <row r="22" spans="2:12" s="1" customFormat="1" ht="12" customHeight="1">
      <c r="B22" s="27"/>
      <c r="D22" s="24" t="s">
        <v>28</v>
      </c>
      <c r="I22" s="24" t="s">
        <v>23</v>
      </c>
      <c r="J22" s="22" t="s">
        <v>1</v>
      </c>
      <c r="L22" s="27"/>
    </row>
    <row r="23" spans="2:12" s="1" customFormat="1" ht="18" customHeight="1">
      <c r="B23" s="27"/>
      <c r="E23" s="22" t="s">
        <v>27</v>
      </c>
      <c r="I23" s="24" t="s">
        <v>25</v>
      </c>
      <c r="J23" s="22" t="s">
        <v>1</v>
      </c>
      <c r="L23" s="27"/>
    </row>
    <row r="24" spans="2:12" s="1" customFormat="1" ht="6.9" customHeight="1">
      <c r="B24" s="27"/>
      <c r="L24" s="27"/>
    </row>
    <row r="25" spans="2:12" s="1" customFormat="1" ht="12" customHeight="1">
      <c r="B25" s="27"/>
      <c r="D25" s="24" t="s">
        <v>30</v>
      </c>
      <c r="I25" s="24" t="s">
        <v>23</v>
      </c>
      <c r="J25" s="22" t="s">
        <v>1</v>
      </c>
      <c r="L25" s="27"/>
    </row>
    <row r="26" spans="2:12" s="1" customFormat="1" ht="18" customHeight="1">
      <c r="B26" s="27"/>
      <c r="E26" s="22" t="s">
        <v>722</v>
      </c>
      <c r="I26" s="24" t="s">
        <v>25</v>
      </c>
      <c r="J26" s="22" t="s">
        <v>1</v>
      </c>
      <c r="L26" s="27"/>
    </row>
    <row r="27" spans="2:12" s="1" customFormat="1" ht="6.9" customHeight="1">
      <c r="B27" s="27"/>
      <c r="L27" s="27"/>
    </row>
    <row r="28" spans="2:12" s="1" customFormat="1" ht="12" customHeight="1">
      <c r="B28" s="27"/>
      <c r="D28" s="24" t="s">
        <v>31</v>
      </c>
      <c r="L28" s="27"/>
    </row>
    <row r="29" spans="2:12" s="7" customFormat="1" ht="16.5" customHeight="1">
      <c r="B29" s="89"/>
      <c r="E29" s="212" t="s">
        <v>1</v>
      </c>
      <c r="F29" s="212"/>
      <c r="G29" s="212"/>
      <c r="H29" s="212"/>
      <c r="L29" s="89"/>
    </row>
    <row r="30" spans="2:12" s="1" customFormat="1" ht="6.9" customHeight="1">
      <c r="B30" s="27"/>
      <c r="L30" s="27"/>
    </row>
    <row r="31" spans="2:12" s="1" customFormat="1" ht="6.9" customHeight="1">
      <c r="B31" s="27"/>
      <c r="D31" s="48"/>
      <c r="E31" s="48"/>
      <c r="F31" s="48"/>
      <c r="G31" s="48"/>
      <c r="H31" s="48"/>
      <c r="I31" s="48"/>
      <c r="J31" s="48"/>
      <c r="K31" s="48"/>
      <c r="L31" s="27"/>
    </row>
    <row r="32" spans="2:12" s="1" customFormat="1" ht="25.35" customHeight="1">
      <c r="B32" s="27"/>
      <c r="D32" s="90" t="s">
        <v>32</v>
      </c>
      <c r="J32" s="60">
        <f>ROUND(J123,2)</f>
        <v>0</v>
      </c>
      <c r="L32" s="27"/>
    </row>
    <row r="33" spans="2:12" s="1" customFormat="1" ht="6.9" customHeight="1">
      <c r="B33" s="27"/>
      <c r="D33" s="48"/>
      <c r="E33" s="48"/>
      <c r="F33" s="48"/>
      <c r="G33" s="48"/>
      <c r="H33" s="48"/>
      <c r="I33" s="48"/>
      <c r="J33" s="48"/>
      <c r="K33" s="48"/>
      <c r="L33" s="27"/>
    </row>
    <row r="34" spans="2:12" s="1" customFormat="1" ht="14.4" customHeight="1">
      <c r="B34" s="27"/>
      <c r="F34" s="30" t="s">
        <v>34</v>
      </c>
      <c r="I34" s="30" t="s">
        <v>33</v>
      </c>
      <c r="J34" s="30" t="s">
        <v>35</v>
      </c>
      <c r="L34" s="27"/>
    </row>
    <row r="35" spans="2:12" s="1" customFormat="1" ht="14.4" customHeight="1">
      <c r="B35" s="27"/>
      <c r="D35" s="91" t="s">
        <v>36</v>
      </c>
      <c r="E35" s="24" t="s">
        <v>37</v>
      </c>
      <c r="F35" s="80">
        <f>ROUND((SUM(BE123:BE134)),2)</f>
        <v>0</v>
      </c>
      <c r="I35" s="92">
        <v>0.21</v>
      </c>
      <c r="J35" s="80">
        <f>ROUND(((SUM(BE123:BE134))*I35),2)</f>
        <v>0</v>
      </c>
      <c r="L35" s="27"/>
    </row>
    <row r="36" spans="2:12" s="1" customFormat="1" ht="14.4" customHeight="1">
      <c r="B36" s="27"/>
      <c r="E36" s="24" t="s">
        <v>38</v>
      </c>
      <c r="F36" s="80">
        <f>ROUND((SUM(BF123:BF134)),2)</f>
        <v>0</v>
      </c>
      <c r="I36" s="92">
        <v>0.15</v>
      </c>
      <c r="J36" s="80">
        <f>ROUND(((SUM(BF123:BF134))*I36),2)</f>
        <v>0</v>
      </c>
      <c r="L36" s="27"/>
    </row>
    <row r="37" spans="2:12" s="1" customFormat="1" ht="14.4" customHeight="1" hidden="1">
      <c r="B37" s="27"/>
      <c r="E37" s="24" t="s">
        <v>39</v>
      </c>
      <c r="F37" s="80">
        <f>ROUND((SUM(BG123:BG134)),2)</f>
        <v>0</v>
      </c>
      <c r="I37" s="92">
        <v>0.21</v>
      </c>
      <c r="J37" s="80">
        <f>0</f>
        <v>0</v>
      </c>
      <c r="L37" s="27"/>
    </row>
    <row r="38" spans="2:12" s="1" customFormat="1" ht="14.4" customHeight="1" hidden="1">
      <c r="B38" s="27"/>
      <c r="E38" s="24" t="s">
        <v>40</v>
      </c>
      <c r="F38" s="80">
        <f>ROUND((SUM(BH123:BH134)),2)</f>
        <v>0</v>
      </c>
      <c r="I38" s="92">
        <v>0.15</v>
      </c>
      <c r="J38" s="80">
        <f>0</f>
        <v>0</v>
      </c>
      <c r="L38" s="27"/>
    </row>
    <row r="39" spans="2:12" s="1" customFormat="1" ht="14.4" customHeight="1" hidden="1">
      <c r="B39" s="27"/>
      <c r="E39" s="24" t="s">
        <v>41</v>
      </c>
      <c r="F39" s="80">
        <f>ROUND((SUM(BI123:BI134)),2)</f>
        <v>0</v>
      </c>
      <c r="I39" s="92">
        <v>0</v>
      </c>
      <c r="J39" s="80">
        <f>0</f>
        <v>0</v>
      </c>
      <c r="L39" s="27"/>
    </row>
    <row r="40" spans="2:12" s="1" customFormat="1" ht="6.9" customHeight="1">
      <c r="B40" s="27"/>
      <c r="L40" s="27"/>
    </row>
    <row r="41" spans="2:12" s="1" customFormat="1" ht="25.35" customHeight="1">
      <c r="B41" s="27"/>
      <c r="C41" s="93"/>
      <c r="D41" s="94" t="s">
        <v>42</v>
      </c>
      <c r="E41" s="51"/>
      <c r="F41" s="51"/>
      <c r="G41" s="95" t="s">
        <v>43</v>
      </c>
      <c r="H41" s="96" t="s">
        <v>44</v>
      </c>
      <c r="I41" s="51"/>
      <c r="J41" s="97">
        <f>SUM(J32:J39)</f>
        <v>0</v>
      </c>
      <c r="K41" s="98"/>
      <c r="L41" s="27"/>
    </row>
    <row r="42" spans="2:12" s="1" customFormat="1" ht="14.4" customHeight="1">
      <c r="B42" s="27"/>
      <c r="L42" s="27"/>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45</v>
      </c>
      <c r="E50" s="37"/>
      <c r="F50" s="37"/>
      <c r="G50" s="36" t="s">
        <v>46</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47</v>
      </c>
      <c r="E61" s="29"/>
      <c r="F61" s="99" t="s">
        <v>48</v>
      </c>
      <c r="G61" s="38" t="s">
        <v>47</v>
      </c>
      <c r="H61" s="29"/>
      <c r="I61" s="29"/>
      <c r="J61" s="100" t="s">
        <v>48</v>
      </c>
      <c r="K61" s="29"/>
      <c r="L61" s="27"/>
    </row>
    <row r="62" spans="2:12" ht="12">
      <c r="B62" s="18"/>
      <c r="L62" s="18"/>
    </row>
    <row r="63" spans="2:12" ht="12">
      <c r="B63" s="18"/>
      <c r="L63" s="18"/>
    </row>
    <row r="64" spans="2:12" ht="12">
      <c r="B64" s="18"/>
      <c r="L64" s="18"/>
    </row>
    <row r="65" spans="2:12" s="1" customFormat="1" ht="13.2">
      <c r="B65" s="27"/>
      <c r="D65" s="36" t="s">
        <v>49</v>
      </c>
      <c r="E65" s="37"/>
      <c r="F65" s="37"/>
      <c r="G65" s="36" t="s">
        <v>50</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47</v>
      </c>
      <c r="E76" s="29"/>
      <c r="F76" s="99" t="s">
        <v>48</v>
      </c>
      <c r="G76" s="38" t="s">
        <v>47</v>
      </c>
      <c r="H76" s="29"/>
      <c r="I76" s="29"/>
      <c r="J76" s="100" t="s">
        <v>48</v>
      </c>
      <c r="K76" s="29"/>
      <c r="L76" s="27"/>
    </row>
    <row r="77" spans="2:12" s="1" customFormat="1" ht="14.4" customHeight="1">
      <c r="B77" s="39"/>
      <c r="C77" s="40"/>
      <c r="D77" s="40"/>
      <c r="E77" s="40"/>
      <c r="F77" s="40"/>
      <c r="G77" s="40"/>
      <c r="H77" s="40"/>
      <c r="I77" s="40"/>
      <c r="J77" s="40"/>
      <c r="K77" s="40"/>
      <c r="L77" s="27"/>
    </row>
    <row r="81" spans="2:12" s="1" customFormat="1" ht="6.9" customHeight="1">
      <c r="B81" s="41"/>
      <c r="C81" s="42"/>
      <c r="D81" s="42"/>
      <c r="E81" s="42"/>
      <c r="F81" s="42"/>
      <c r="G81" s="42"/>
      <c r="H81" s="42"/>
      <c r="I81" s="42"/>
      <c r="J81" s="42"/>
      <c r="K81" s="42"/>
      <c r="L81" s="27"/>
    </row>
    <row r="82" spans="2:12" s="1" customFormat="1" ht="24.9" customHeight="1">
      <c r="B82" s="27"/>
      <c r="C82" s="19" t="s">
        <v>174</v>
      </c>
      <c r="L82" s="27"/>
    </row>
    <row r="83" spans="2:12" s="1" customFormat="1" ht="6.9" customHeight="1">
      <c r="B83" s="27"/>
      <c r="L83" s="27"/>
    </row>
    <row r="84" spans="2:12" s="1" customFormat="1" ht="12" customHeight="1">
      <c r="B84" s="27"/>
      <c r="C84" s="24" t="s">
        <v>14</v>
      </c>
      <c r="L84" s="27"/>
    </row>
    <row r="85" spans="2:12" s="1" customFormat="1" ht="16.5" customHeight="1">
      <c r="B85" s="27"/>
      <c r="E85" s="221" t="str">
        <f>E7</f>
        <v>Šluknov - dokončení chodníku v Budišínské ulici II. Etapa R2</v>
      </c>
      <c r="F85" s="223"/>
      <c r="G85" s="223"/>
      <c r="H85" s="223"/>
      <c r="L85" s="27"/>
    </row>
    <row r="86" spans="2:12" ht="12" customHeight="1">
      <c r="B86" s="18"/>
      <c r="C86" s="24" t="s">
        <v>148</v>
      </c>
      <c r="L86" s="18"/>
    </row>
    <row r="87" spans="2:12" s="1" customFormat="1" ht="16.5" customHeight="1">
      <c r="B87" s="27"/>
      <c r="E87" s="221" t="s">
        <v>720</v>
      </c>
      <c r="F87" s="222"/>
      <c r="G87" s="222"/>
      <c r="H87" s="222"/>
      <c r="L87" s="27"/>
    </row>
    <row r="88" spans="2:12" s="1" customFormat="1" ht="12" customHeight="1">
      <c r="B88" s="27"/>
      <c r="C88" s="24" t="s">
        <v>156</v>
      </c>
      <c r="L88" s="27"/>
    </row>
    <row r="89" spans="2:12" s="1" customFormat="1" ht="16.5" customHeight="1">
      <c r="B89" s="27"/>
      <c r="E89" s="218" t="str">
        <f>E11</f>
        <v>02b - SO 201 Nepřímé náklady</v>
      </c>
      <c r="F89" s="222"/>
      <c r="G89" s="222"/>
      <c r="H89" s="222"/>
      <c r="L89" s="27"/>
    </row>
    <row r="90" spans="2:12" s="1" customFormat="1" ht="6.9" customHeight="1">
      <c r="B90" s="27"/>
      <c r="L90" s="27"/>
    </row>
    <row r="91" spans="2:12" s="1" customFormat="1" ht="12" customHeight="1">
      <c r="B91" s="27"/>
      <c r="C91" s="24" t="s">
        <v>18</v>
      </c>
      <c r="F91" s="22" t="str">
        <f>F14</f>
        <v>Šluknov</v>
      </c>
      <c r="I91" s="24" t="s">
        <v>20</v>
      </c>
      <c r="J91" s="47" t="str">
        <f>IF(J14="","",J14)</f>
        <v>24. 11. 2022</v>
      </c>
      <c r="L91" s="27"/>
    </row>
    <row r="92" spans="2:12" s="1" customFormat="1" ht="6.9" customHeight="1">
      <c r="B92" s="27"/>
      <c r="L92" s="27"/>
    </row>
    <row r="93" spans="2:12" s="1" customFormat="1" ht="15.15" customHeight="1">
      <c r="B93" s="27"/>
      <c r="C93" s="24" t="s">
        <v>22</v>
      </c>
      <c r="F93" s="22" t="str">
        <f>E17</f>
        <v>Město Šluknov</v>
      </c>
      <c r="I93" s="24" t="s">
        <v>28</v>
      </c>
      <c r="J93" s="25" t="str">
        <f>E23</f>
        <v xml:space="preserve"> </v>
      </c>
      <c r="L93" s="27"/>
    </row>
    <row r="94" spans="2:12" s="1" customFormat="1" ht="15.15" customHeight="1">
      <c r="B94" s="27"/>
      <c r="C94" s="24" t="s">
        <v>26</v>
      </c>
      <c r="F94" s="22" t="str">
        <f>IF(E20="","",E20)</f>
        <v xml:space="preserve"> </v>
      </c>
      <c r="I94" s="24" t="s">
        <v>30</v>
      </c>
      <c r="J94" s="25" t="str">
        <f>E26</f>
        <v>J. Nenšěra</v>
      </c>
      <c r="L94" s="27"/>
    </row>
    <row r="95" spans="2:12" s="1" customFormat="1" ht="10.35" customHeight="1">
      <c r="B95" s="27"/>
      <c r="L95" s="27"/>
    </row>
    <row r="96" spans="2:12" s="1" customFormat="1" ht="29.25" customHeight="1">
      <c r="B96" s="27"/>
      <c r="C96" s="101" t="s">
        <v>175</v>
      </c>
      <c r="D96" s="93"/>
      <c r="E96" s="93"/>
      <c r="F96" s="93"/>
      <c r="G96" s="93"/>
      <c r="H96" s="93"/>
      <c r="I96" s="93"/>
      <c r="J96" s="102" t="s">
        <v>176</v>
      </c>
      <c r="K96" s="93"/>
      <c r="L96" s="27"/>
    </row>
    <row r="97" spans="2:12" s="1" customFormat="1" ht="10.35" customHeight="1">
      <c r="B97" s="27"/>
      <c r="L97" s="27"/>
    </row>
    <row r="98" spans="2:47" s="1" customFormat="1" ht="22.8" customHeight="1">
      <c r="B98" s="27"/>
      <c r="C98" s="103" t="s">
        <v>177</v>
      </c>
      <c r="J98" s="60">
        <f>J123</f>
        <v>0</v>
      </c>
      <c r="L98" s="27"/>
      <c r="AU98" s="15" t="s">
        <v>178</v>
      </c>
    </row>
    <row r="99" spans="2:12" s="8" customFormat="1" ht="24.9" customHeight="1">
      <c r="B99" s="104"/>
      <c r="D99" s="105" t="s">
        <v>179</v>
      </c>
      <c r="E99" s="106"/>
      <c r="F99" s="106"/>
      <c r="G99" s="106"/>
      <c r="H99" s="106"/>
      <c r="I99" s="106"/>
      <c r="J99" s="107">
        <f>J124</f>
        <v>0</v>
      </c>
      <c r="L99" s="104"/>
    </row>
    <row r="100" spans="2:12" s="9" customFormat="1" ht="19.95" customHeight="1">
      <c r="B100" s="108"/>
      <c r="D100" s="109" t="s">
        <v>180</v>
      </c>
      <c r="E100" s="110"/>
      <c r="F100" s="110"/>
      <c r="G100" s="110"/>
      <c r="H100" s="110"/>
      <c r="I100" s="110"/>
      <c r="J100" s="111">
        <f>J125</f>
        <v>0</v>
      </c>
      <c r="L100" s="108"/>
    </row>
    <row r="101" spans="2:12" s="9" customFormat="1" ht="19.95" customHeight="1">
      <c r="B101" s="108"/>
      <c r="D101" s="109" t="s">
        <v>186</v>
      </c>
      <c r="E101" s="110"/>
      <c r="F101" s="110"/>
      <c r="G101" s="110"/>
      <c r="H101" s="110"/>
      <c r="I101" s="110"/>
      <c r="J101" s="111">
        <f>J132</f>
        <v>0</v>
      </c>
      <c r="L101" s="108"/>
    </row>
    <row r="102" spans="2:12" s="1" customFormat="1" ht="21.75" customHeight="1">
      <c r="B102" s="27"/>
      <c r="L102" s="27"/>
    </row>
    <row r="103" spans="2:12" s="1" customFormat="1" ht="6.9" customHeight="1">
      <c r="B103" s="39"/>
      <c r="C103" s="40"/>
      <c r="D103" s="40"/>
      <c r="E103" s="40"/>
      <c r="F103" s="40"/>
      <c r="G103" s="40"/>
      <c r="H103" s="40"/>
      <c r="I103" s="40"/>
      <c r="J103" s="40"/>
      <c r="K103" s="40"/>
      <c r="L103" s="27"/>
    </row>
    <row r="107" spans="2:12" s="1" customFormat="1" ht="6.9" customHeight="1">
      <c r="B107" s="41"/>
      <c r="C107" s="42"/>
      <c r="D107" s="42"/>
      <c r="E107" s="42"/>
      <c r="F107" s="42"/>
      <c r="G107" s="42"/>
      <c r="H107" s="42"/>
      <c r="I107" s="42"/>
      <c r="J107" s="42"/>
      <c r="K107" s="42"/>
      <c r="L107" s="27"/>
    </row>
    <row r="108" spans="2:12" s="1" customFormat="1" ht="24.9" customHeight="1">
      <c r="B108" s="27"/>
      <c r="C108" s="19" t="s">
        <v>190</v>
      </c>
      <c r="L108" s="27"/>
    </row>
    <row r="109" spans="2:12" s="1" customFormat="1" ht="6.9" customHeight="1">
      <c r="B109" s="27"/>
      <c r="L109" s="27"/>
    </row>
    <row r="110" spans="2:12" s="1" customFormat="1" ht="12" customHeight="1">
      <c r="B110" s="27"/>
      <c r="C110" s="24" t="s">
        <v>14</v>
      </c>
      <c r="L110" s="27"/>
    </row>
    <row r="111" spans="2:12" s="1" customFormat="1" ht="16.5" customHeight="1">
      <c r="B111" s="27"/>
      <c r="E111" s="221" t="str">
        <f>E7</f>
        <v>Šluknov - dokončení chodníku v Budišínské ulici II. Etapa R2</v>
      </c>
      <c r="F111" s="223"/>
      <c r="G111" s="223"/>
      <c r="H111" s="223"/>
      <c r="L111" s="27"/>
    </row>
    <row r="112" spans="2:12" ht="12" customHeight="1">
      <c r="B112" s="18"/>
      <c r="C112" s="24" t="s">
        <v>148</v>
      </c>
      <c r="L112" s="18"/>
    </row>
    <row r="113" spans="2:12" s="1" customFormat="1" ht="16.5" customHeight="1">
      <c r="B113" s="27"/>
      <c r="E113" s="221" t="s">
        <v>720</v>
      </c>
      <c r="F113" s="222"/>
      <c r="G113" s="222"/>
      <c r="H113" s="222"/>
      <c r="L113" s="27"/>
    </row>
    <row r="114" spans="2:12" s="1" customFormat="1" ht="12" customHeight="1">
      <c r="B114" s="27"/>
      <c r="C114" s="24" t="s">
        <v>156</v>
      </c>
      <c r="L114" s="27"/>
    </row>
    <row r="115" spans="2:12" s="1" customFormat="1" ht="16.5" customHeight="1">
      <c r="B115" s="27"/>
      <c r="E115" s="218" t="str">
        <f>E11</f>
        <v>02b - SO 201 Nepřímé náklady</v>
      </c>
      <c r="F115" s="222"/>
      <c r="G115" s="222"/>
      <c r="H115" s="222"/>
      <c r="L115" s="27"/>
    </row>
    <row r="116" spans="2:12" s="1" customFormat="1" ht="6.9" customHeight="1">
      <c r="B116" s="27"/>
      <c r="L116" s="27"/>
    </row>
    <row r="117" spans="2:12" s="1" customFormat="1" ht="12" customHeight="1">
      <c r="B117" s="27"/>
      <c r="C117" s="24" t="s">
        <v>18</v>
      </c>
      <c r="F117" s="22" t="str">
        <f>F14</f>
        <v>Šluknov</v>
      </c>
      <c r="I117" s="24" t="s">
        <v>20</v>
      </c>
      <c r="J117" s="47" t="str">
        <f>IF(J14="","",J14)</f>
        <v>24. 11. 2022</v>
      </c>
      <c r="L117" s="27"/>
    </row>
    <row r="118" spans="2:12" s="1" customFormat="1" ht="6.9" customHeight="1">
      <c r="B118" s="27"/>
      <c r="L118" s="27"/>
    </row>
    <row r="119" spans="2:12" s="1" customFormat="1" ht="15.15" customHeight="1">
      <c r="B119" s="27"/>
      <c r="C119" s="24" t="s">
        <v>22</v>
      </c>
      <c r="F119" s="22" t="str">
        <f>E17</f>
        <v>Město Šluknov</v>
      </c>
      <c r="I119" s="24" t="s">
        <v>28</v>
      </c>
      <c r="J119" s="25" t="str">
        <f>E23</f>
        <v xml:space="preserve"> </v>
      </c>
      <c r="L119" s="27"/>
    </row>
    <row r="120" spans="2:12" s="1" customFormat="1" ht="15.15" customHeight="1">
      <c r="B120" s="27"/>
      <c r="C120" s="24" t="s">
        <v>26</v>
      </c>
      <c r="F120" s="22" t="str">
        <f>IF(E20="","",E20)</f>
        <v xml:space="preserve"> </v>
      </c>
      <c r="I120" s="24" t="s">
        <v>30</v>
      </c>
      <c r="J120" s="25" t="str">
        <f>E26</f>
        <v>J. Nenšěra</v>
      </c>
      <c r="L120" s="27"/>
    </row>
    <row r="121" spans="2:12" s="1" customFormat="1" ht="10.35" customHeight="1">
      <c r="B121" s="27"/>
      <c r="L121" s="27"/>
    </row>
    <row r="122" spans="2:20" s="10" customFormat="1" ht="29.25" customHeight="1">
      <c r="B122" s="112"/>
      <c r="C122" s="113" t="s">
        <v>191</v>
      </c>
      <c r="D122" s="114" t="s">
        <v>57</v>
      </c>
      <c r="E122" s="114" t="s">
        <v>53</v>
      </c>
      <c r="F122" s="114" t="s">
        <v>54</v>
      </c>
      <c r="G122" s="114" t="s">
        <v>192</v>
      </c>
      <c r="H122" s="114" t="s">
        <v>193</v>
      </c>
      <c r="I122" s="114" t="s">
        <v>194</v>
      </c>
      <c r="J122" s="114" t="s">
        <v>176</v>
      </c>
      <c r="K122" s="115" t="s">
        <v>195</v>
      </c>
      <c r="L122" s="112"/>
      <c r="M122" s="53" t="s">
        <v>1</v>
      </c>
      <c r="N122" s="54" t="s">
        <v>36</v>
      </c>
      <c r="O122" s="54" t="s">
        <v>196</v>
      </c>
      <c r="P122" s="54" t="s">
        <v>197</v>
      </c>
      <c r="Q122" s="54" t="s">
        <v>198</v>
      </c>
      <c r="R122" s="54" t="s">
        <v>199</v>
      </c>
      <c r="S122" s="54" t="s">
        <v>200</v>
      </c>
      <c r="T122" s="55" t="s">
        <v>201</v>
      </c>
    </row>
    <row r="123" spans="2:63" s="1" customFormat="1" ht="22.8" customHeight="1">
      <c r="B123" s="27"/>
      <c r="C123" s="58" t="s">
        <v>202</v>
      </c>
      <c r="J123" s="116">
        <f>BK123</f>
        <v>0</v>
      </c>
      <c r="L123" s="27"/>
      <c r="M123" s="56"/>
      <c r="N123" s="48"/>
      <c r="O123" s="48"/>
      <c r="P123" s="117">
        <f>P124</f>
        <v>0</v>
      </c>
      <c r="Q123" s="48"/>
      <c r="R123" s="117">
        <f>R124</f>
        <v>0</v>
      </c>
      <c r="S123" s="48"/>
      <c r="T123" s="118">
        <f>T124</f>
        <v>0</v>
      </c>
      <c r="AT123" s="15" t="s">
        <v>71</v>
      </c>
      <c r="AU123" s="15" t="s">
        <v>178</v>
      </c>
      <c r="BK123" s="119">
        <f>BK124</f>
        <v>0</v>
      </c>
    </row>
    <row r="124" spans="2:63" s="11" customFormat="1" ht="25.95" customHeight="1">
      <c r="B124" s="120"/>
      <c r="D124" s="121" t="s">
        <v>71</v>
      </c>
      <c r="E124" s="122" t="s">
        <v>203</v>
      </c>
      <c r="F124" s="122" t="s">
        <v>204</v>
      </c>
      <c r="J124" s="123">
        <f>BK124</f>
        <v>0</v>
      </c>
      <c r="L124" s="120"/>
      <c r="M124" s="124"/>
      <c r="P124" s="125">
        <f>P125+P132</f>
        <v>0</v>
      </c>
      <c r="R124" s="125">
        <f>R125+R132</f>
        <v>0</v>
      </c>
      <c r="T124" s="126">
        <f>T125+T132</f>
        <v>0</v>
      </c>
      <c r="AR124" s="121" t="s">
        <v>79</v>
      </c>
      <c r="AT124" s="127" t="s">
        <v>71</v>
      </c>
      <c r="AU124" s="127" t="s">
        <v>72</v>
      </c>
      <c r="AY124" s="121" t="s">
        <v>205</v>
      </c>
      <c r="BK124" s="128">
        <f>BK125+BK132</f>
        <v>0</v>
      </c>
    </row>
    <row r="125" spans="2:63" s="11" customFormat="1" ht="22.8" customHeight="1">
      <c r="B125" s="120"/>
      <c r="D125" s="121" t="s">
        <v>71</v>
      </c>
      <c r="E125" s="129" t="s">
        <v>79</v>
      </c>
      <c r="F125" s="129" t="s">
        <v>206</v>
      </c>
      <c r="J125" s="130">
        <f>BK125</f>
        <v>0</v>
      </c>
      <c r="L125" s="120"/>
      <c r="M125" s="124"/>
      <c r="P125" s="125">
        <f>SUM(P126:P131)</f>
        <v>0</v>
      </c>
      <c r="R125" s="125">
        <f>SUM(R126:R131)</f>
        <v>0</v>
      </c>
      <c r="T125" s="126">
        <f>SUM(T126:T131)</f>
        <v>0</v>
      </c>
      <c r="AR125" s="121" t="s">
        <v>79</v>
      </c>
      <c r="AT125" s="127" t="s">
        <v>71</v>
      </c>
      <c r="AU125" s="127" t="s">
        <v>79</v>
      </c>
      <c r="AY125" s="121" t="s">
        <v>205</v>
      </c>
      <c r="BK125" s="128">
        <f>SUM(BK126:BK131)</f>
        <v>0</v>
      </c>
    </row>
    <row r="126" spans="2:65" s="1" customFormat="1" ht="33" customHeight="1">
      <c r="B126" s="131"/>
      <c r="C126" s="132" t="s">
        <v>79</v>
      </c>
      <c r="D126" s="132" t="s">
        <v>207</v>
      </c>
      <c r="E126" s="133" t="s">
        <v>817</v>
      </c>
      <c r="F126" s="134" t="s">
        <v>818</v>
      </c>
      <c r="G126" s="135" t="s">
        <v>281</v>
      </c>
      <c r="H126" s="136">
        <v>8.419</v>
      </c>
      <c r="I126" s="137"/>
      <c r="J126" s="137">
        <f>ROUND(I126*H126,2)</f>
        <v>0</v>
      </c>
      <c r="K126" s="134" t="s">
        <v>210</v>
      </c>
      <c r="L126" s="27"/>
      <c r="M126" s="138" t="s">
        <v>1</v>
      </c>
      <c r="N126" s="139" t="s">
        <v>37</v>
      </c>
      <c r="O126" s="140">
        <v>0</v>
      </c>
      <c r="P126" s="140">
        <f>O126*H126</f>
        <v>0</v>
      </c>
      <c r="Q126" s="140">
        <v>0</v>
      </c>
      <c r="R126" s="140">
        <f>Q126*H126</f>
        <v>0</v>
      </c>
      <c r="S126" s="140">
        <v>0</v>
      </c>
      <c r="T126" s="141">
        <f>S126*H126</f>
        <v>0</v>
      </c>
      <c r="AR126" s="142" t="s">
        <v>211</v>
      </c>
      <c r="AT126" s="142" t="s">
        <v>207</v>
      </c>
      <c r="AU126" s="142" t="s">
        <v>81</v>
      </c>
      <c r="AY126" s="15" t="s">
        <v>205</v>
      </c>
      <c r="BE126" s="143">
        <f>IF(N126="základní",J126,0)</f>
        <v>0</v>
      </c>
      <c r="BF126" s="143">
        <f>IF(N126="snížená",J126,0)</f>
        <v>0</v>
      </c>
      <c r="BG126" s="143">
        <f>IF(N126="zákl. přenesená",J126,0)</f>
        <v>0</v>
      </c>
      <c r="BH126" s="143">
        <f>IF(N126="sníž. přenesená",J126,0)</f>
        <v>0</v>
      </c>
      <c r="BI126" s="143">
        <f>IF(N126="nulová",J126,0)</f>
        <v>0</v>
      </c>
      <c r="BJ126" s="15" t="s">
        <v>79</v>
      </c>
      <c r="BK126" s="143">
        <f>ROUND(I126*H126,2)</f>
        <v>0</v>
      </c>
      <c r="BL126" s="15" t="s">
        <v>211</v>
      </c>
      <c r="BM126" s="142" t="s">
        <v>819</v>
      </c>
    </row>
    <row r="127" spans="2:47" s="1" customFormat="1" ht="28.8">
      <c r="B127" s="27"/>
      <c r="D127" s="144" t="s">
        <v>213</v>
      </c>
      <c r="F127" s="145" t="s">
        <v>713</v>
      </c>
      <c r="L127" s="27"/>
      <c r="M127" s="146"/>
      <c r="T127" s="50"/>
      <c r="AT127" s="15" t="s">
        <v>213</v>
      </c>
      <c r="AU127" s="15" t="s">
        <v>81</v>
      </c>
    </row>
    <row r="128" spans="2:51" s="12" customFormat="1" ht="12">
      <c r="B128" s="147"/>
      <c r="D128" s="144" t="s">
        <v>222</v>
      </c>
      <c r="E128" s="148" t="s">
        <v>1</v>
      </c>
      <c r="F128" s="149" t="s">
        <v>738</v>
      </c>
      <c r="H128" s="150">
        <v>7.671</v>
      </c>
      <c r="L128" s="147"/>
      <c r="M128" s="151"/>
      <c r="T128" s="152"/>
      <c r="AT128" s="148" t="s">
        <v>222</v>
      </c>
      <c r="AU128" s="148" t="s">
        <v>81</v>
      </c>
      <c r="AV128" s="12" t="s">
        <v>81</v>
      </c>
      <c r="AW128" s="12" t="s">
        <v>29</v>
      </c>
      <c r="AX128" s="12" t="s">
        <v>72</v>
      </c>
      <c r="AY128" s="148" t="s">
        <v>205</v>
      </c>
    </row>
    <row r="129" spans="2:51" s="12" customFormat="1" ht="12">
      <c r="B129" s="147"/>
      <c r="D129" s="144" t="s">
        <v>222</v>
      </c>
      <c r="E129" s="148" t="s">
        <v>1</v>
      </c>
      <c r="F129" s="149" t="s">
        <v>820</v>
      </c>
      <c r="H129" s="150">
        <v>-2.994</v>
      </c>
      <c r="L129" s="147"/>
      <c r="M129" s="151"/>
      <c r="T129" s="152"/>
      <c r="AT129" s="148" t="s">
        <v>222</v>
      </c>
      <c r="AU129" s="148" t="s">
        <v>81</v>
      </c>
      <c r="AV129" s="12" t="s">
        <v>81</v>
      </c>
      <c r="AW129" s="12" t="s">
        <v>29</v>
      </c>
      <c r="AX129" s="12" t="s">
        <v>72</v>
      </c>
      <c r="AY129" s="148" t="s">
        <v>205</v>
      </c>
    </row>
    <row r="130" spans="2:51" s="13" customFormat="1" ht="12">
      <c r="B130" s="153"/>
      <c r="D130" s="144" t="s">
        <v>222</v>
      </c>
      <c r="E130" s="154" t="s">
        <v>1</v>
      </c>
      <c r="F130" s="155" t="s">
        <v>277</v>
      </c>
      <c r="H130" s="156">
        <v>4.677</v>
      </c>
      <c r="L130" s="153"/>
      <c r="M130" s="157"/>
      <c r="T130" s="158"/>
      <c r="AT130" s="154" t="s">
        <v>222</v>
      </c>
      <c r="AU130" s="154" t="s">
        <v>81</v>
      </c>
      <c r="AV130" s="13" t="s">
        <v>211</v>
      </c>
      <c r="AW130" s="13" t="s">
        <v>29</v>
      </c>
      <c r="AX130" s="13" t="s">
        <v>72</v>
      </c>
      <c r="AY130" s="154" t="s">
        <v>205</v>
      </c>
    </row>
    <row r="131" spans="2:51" s="12" customFormat="1" ht="12">
      <c r="B131" s="147"/>
      <c r="D131" s="144" t="s">
        <v>222</v>
      </c>
      <c r="E131" s="148" t="s">
        <v>1</v>
      </c>
      <c r="F131" s="149" t="s">
        <v>821</v>
      </c>
      <c r="H131" s="150">
        <v>8.419</v>
      </c>
      <c r="L131" s="147"/>
      <c r="M131" s="151"/>
      <c r="T131" s="152"/>
      <c r="AT131" s="148" t="s">
        <v>222</v>
      </c>
      <c r="AU131" s="148" t="s">
        <v>81</v>
      </c>
      <c r="AV131" s="12" t="s">
        <v>81</v>
      </c>
      <c r="AW131" s="12" t="s">
        <v>29</v>
      </c>
      <c r="AX131" s="12" t="s">
        <v>79</v>
      </c>
      <c r="AY131" s="148" t="s">
        <v>205</v>
      </c>
    </row>
    <row r="132" spans="2:63" s="11" customFormat="1" ht="22.8" customHeight="1">
      <c r="B132" s="120"/>
      <c r="D132" s="121" t="s">
        <v>71</v>
      </c>
      <c r="E132" s="129" t="s">
        <v>595</v>
      </c>
      <c r="F132" s="129" t="s">
        <v>596</v>
      </c>
      <c r="J132" s="130">
        <f>BK132</f>
        <v>0</v>
      </c>
      <c r="L132" s="120"/>
      <c r="M132" s="124"/>
      <c r="P132" s="125">
        <f>SUM(P133:P134)</f>
        <v>0</v>
      </c>
      <c r="R132" s="125">
        <f>SUM(R133:R134)</f>
        <v>0</v>
      </c>
      <c r="T132" s="126">
        <f>SUM(T133:T134)</f>
        <v>0</v>
      </c>
      <c r="AR132" s="121" t="s">
        <v>79</v>
      </c>
      <c r="AT132" s="127" t="s">
        <v>71</v>
      </c>
      <c r="AU132" s="127" t="s">
        <v>79</v>
      </c>
      <c r="AY132" s="121" t="s">
        <v>205</v>
      </c>
      <c r="BK132" s="128">
        <f>SUM(BK133:BK134)</f>
        <v>0</v>
      </c>
    </row>
    <row r="133" spans="2:65" s="1" customFormat="1" ht="33" customHeight="1">
      <c r="B133" s="131"/>
      <c r="C133" s="132" t="s">
        <v>81</v>
      </c>
      <c r="D133" s="132" t="s">
        <v>207</v>
      </c>
      <c r="E133" s="133" t="s">
        <v>822</v>
      </c>
      <c r="F133" s="134" t="s">
        <v>823</v>
      </c>
      <c r="G133" s="135" t="s">
        <v>281</v>
      </c>
      <c r="H133" s="136">
        <v>2.241</v>
      </c>
      <c r="I133" s="137"/>
      <c r="J133" s="137">
        <f>ROUND(I133*H133,2)</f>
        <v>0</v>
      </c>
      <c r="K133" s="134" t="s">
        <v>210</v>
      </c>
      <c r="L133" s="27"/>
      <c r="M133" s="138" t="s">
        <v>1</v>
      </c>
      <c r="N133" s="139" t="s">
        <v>37</v>
      </c>
      <c r="O133" s="140">
        <v>0</v>
      </c>
      <c r="P133" s="140">
        <f>O133*H133</f>
        <v>0</v>
      </c>
      <c r="Q133" s="140">
        <v>0</v>
      </c>
      <c r="R133" s="140">
        <f>Q133*H133</f>
        <v>0</v>
      </c>
      <c r="S133" s="140">
        <v>0</v>
      </c>
      <c r="T133" s="141">
        <f>S133*H133</f>
        <v>0</v>
      </c>
      <c r="AR133" s="142" t="s">
        <v>211</v>
      </c>
      <c r="AT133" s="142" t="s">
        <v>207</v>
      </c>
      <c r="AU133" s="142" t="s">
        <v>81</v>
      </c>
      <c r="AY133" s="15" t="s">
        <v>205</v>
      </c>
      <c r="BE133" s="143">
        <f>IF(N133="základní",J133,0)</f>
        <v>0</v>
      </c>
      <c r="BF133" s="143">
        <f>IF(N133="snížená",J133,0)</f>
        <v>0</v>
      </c>
      <c r="BG133" s="143">
        <f>IF(N133="zákl. přenesená",J133,0)</f>
        <v>0</v>
      </c>
      <c r="BH133" s="143">
        <f>IF(N133="sníž. přenesená",J133,0)</f>
        <v>0</v>
      </c>
      <c r="BI133" s="143">
        <f>IF(N133="nulová",J133,0)</f>
        <v>0</v>
      </c>
      <c r="BJ133" s="15" t="s">
        <v>79</v>
      </c>
      <c r="BK133" s="143">
        <f>ROUND(I133*H133,2)</f>
        <v>0</v>
      </c>
      <c r="BL133" s="15" t="s">
        <v>211</v>
      </c>
      <c r="BM133" s="142" t="s">
        <v>824</v>
      </c>
    </row>
    <row r="134" spans="2:47" s="1" customFormat="1" ht="28.8">
      <c r="B134" s="27"/>
      <c r="D134" s="144" t="s">
        <v>213</v>
      </c>
      <c r="F134" s="145" t="s">
        <v>825</v>
      </c>
      <c r="L134" s="27"/>
      <c r="M134" s="169"/>
      <c r="N134" s="170"/>
      <c r="O134" s="170"/>
      <c r="P134" s="170"/>
      <c r="Q134" s="170"/>
      <c r="R134" s="170"/>
      <c r="S134" s="170"/>
      <c r="T134" s="171"/>
      <c r="AT134" s="15" t="s">
        <v>213</v>
      </c>
      <c r="AU134" s="15" t="s">
        <v>81</v>
      </c>
    </row>
    <row r="135" spans="2:12" s="1" customFormat="1" ht="6.9" customHeight="1">
      <c r="B135" s="39"/>
      <c r="C135" s="40"/>
      <c r="D135" s="40"/>
      <c r="E135" s="40"/>
      <c r="F135" s="40"/>
      <c r="G135" s="40"/>
      <c r="H135" s="40"/>
      <c r="I135" s="40"/>
      <c r="J135" s="40"/>
      <c r="K135" s="40"/>
      <c r="L135" s="27"/>
    </row>
  </sheetData>
  <autoFilter ref="C122:K134"/>
  <mergeCells count="11">
    <mergeCell ref="E115:H115"/>
    <mergeCell ref="E7:H7"/>
    <mergeCell ref="E9:H9"/>
    <mergeCell ref="E11:H11"/>
    <mergeCell ref="E29:H29"/>
    <mergeCell ref="E85:H85"/>
    <mergeCell ref="L2:V2"/>
    <mergeCell ref="E87:H87"/>
    <mergeCell ref="E89:H89"/>
    <mergeCell ref="E111:H111"/>
    <mergeCell ref="E113:H113"/>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55"/>
  <sheetViews>
    <sheetView showGridLines="0" workbookViewId="0" topLeftCell="A119">
      <selection activeCell="I132" sqref="I132:I25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93" t="s">
        <v>5</v>
      </c>
      <c r="M2" s="194"/>
      <c r="N2" s="194"/>
      <c r="O2" s="194"/>
      <c r="P2" s="194"/>
      <c r="Q2" s="194"/>
      <c r="R2" s="194"/>
      <c r="S2" s="194"/>
      <c r="T2" s="194"/>
      <c r="U2" s="194"/>
      <c r="V2" s="194"/>
      <c r="AT2" s="15" t="s">
        <v>107</v>
      </c>
    </row>
    <row r="3" spans="2:46" ht="6.9" customHeight="1">
      <c r="B3" s="16"/>
      <c r="C3" s="17"/>
      <c r="D3" s="17"/>
      <c r="E3" s="17"/>
      <c r="F3" s="17"/>
      <c r="G3" s="17"/>
      <c r="H3" s="17"/>
      <c r="I3" s="17"/>
      <c r="J3" s="17"/>
      <c r="K3" s="17"/>
      <c r="L3" s="18"/>
      <c r="AT3" s="15" t="s">
        <v>81</v>
      </c>
    </row>
    <row r="4" spans="2:46" ht="24.9" customHeight="1">
      <c r="B4" s="18"/>
      <c r="D4" s="19" t="s">
        <v>133</v>
      </c>
      <c r="L4" s="18"/>
      <c r="M4" s="88" t="s">
        <v>10</v>
      </c>
      <c r="AT4" s="15" t="s">
        <v>3</v>
      </c>
    </row>
    <row r="5" spans="2:12" ht="6.9" customHeight="1">
      <c r="B5" s="18"/>
      <c r="L5" s="18"/>
    </row>
    <row r="6" spans="2:12" ht="12" customHeight="1">
      <c r="B6" s="18"/>
      <c r="D6" s="24" t="s">
        <v>14</v>
      </c>
      <c r="L6" s="18"/>
    </row>
    <row r="7" spans="2:12" ht="16.5" customHeight="1">
      <c r="B7" s="18"/>
      <c r="E7" s="221" t="str">
        <f>'Rekapitulace stavby'!K6</f>
        <v>Šluknov - dokončení chodníku v Budišínské ulici II. Etapa R2</v>
      </c>
      <c r="F7" s="223"/>
      <c r="G7" s="223"/>
      <c r="H7" s="223"/>
      <c r="L7" s="18"/>
    </row>
    <row r="8" spans="2:12" ht="12" customHeight="1">
      <c r="B8" s="18"/>
      <c r="D8" s="24" t="s">
        <v>148</v>
      </c>
      <c r="L8" s="18"/>
    </row>
    <row r="9" spans="2:12" s="1" customFormat="1" ht="16.5" customHeight="1">
      <c r="B9" s="27"/>
      <c r="E9" s="221" t="s">
        <v>826</v>
      </c>
      <c r="F9" s="222"/>
      <c r="G9" s="222"/>
      <c r="H9" s="222"/>
      <c r="L9" s="27"/>
    </row>
    <row r="10" spans="2:12" s="1" customFormat="1" ht="12" customHeight="1">
      <c r="B10" s="27"/>
      <c r="D10" s="24" t="s">
        <v>156</v>
      </c>
      <c r="L10" s="27"/>
    </row>
    <row r="11" spans="2:12" s="1" customFormat="1" ht="16.5" customHeight="1">
      <c r="B11" s="27"/>
      <c r="E11" s="218" t="s">
        <v>827</v>
      </c>
      <c r="F11" s="222"/>
      <c r="G11" s="222"/>
      <c r="H11" s="222"/>
      <c r="L11" s="27"/>
    </row>
    <row r="12" spans="2:12" s="1" customFormat="1" ht="12">
      <c r="B12" s="27"/>
      <c r="L12" s="27"/>
    </row>
    <row r="13" spans="2:12" s="1" customFormat="1" ht="12" customHeight="1">
      <c r="B13" s="27"/>
      <c r="D13" s="24" t="s">
        <v>16</v>
      </c>
      <c r="F13" s="22" t="s">
        <v>1</v>
      </c>
      <c r="I13" s="24" t="s">
        <v>17</v>
      </c>
      <c r="J13" s="22" t="s">
        <v>1</v>
      </c>
      <c r="L13" s="27"/>
    </row>
    <row r="14" spans="2:12" s="1" customFormat="1" ht="12" customHeight="1">
      <c r="B14" s="27"/>
      <c r="D14" s="24" t="s">
        <v>18</v>
      </c>
      <c r="F14" s="22" t="s">
        <v>19</v>
      </c>
      <c r="I14" s="24" t="s">
        <v>20</v>
      </c>
      <c r="J14" s="47" t="str">
        <f>'Rekapitulace stavby'!AN8</f>
        <v>24. 11. 2022</v>
      </c>
      <c r="L14" s="27"/>
    </row>
    <row r="15" spans="2:12" s="1" customFormat="1" ht="10.8" customHeight="1">
      <c r="B15" s="27"/>
      <c r="L15" s="27"/>
    </row>
    <row r="16" spans="2:12" s="1" customFormat="1" ht="12" customHeight="1">
      <c r="B16" s="27"/>
      <c r="D16" s="24" t="s">
        <v>22</v>
      </c>
      <c r="I16" s="24" t="s">
        <v>23</v>
      </c>
      <c r="J16" s="22" t="s">
        <v>1</v>
      </c>
      <c r="L16" s="27"/>
    </row>
    <row r="17" spans="2:12" s="1" customFormat="1" ht="18" customHeight="1">
      <c r="B17" s="27"/>
      <c r="E17" s="22" t="s">
        <v>24</v>
      </c>
      <c r="I17" s="24" t="s">
        <v>25</v>
      </c>
      <c r="J17" s="22" t="s">
        <v>1</v>
      </c>
      <c r="L17" s="27"/>
    </row>
    <row r="18" spans="2:12" s="1" customFormat="1" ht="6.9" customHeight="1">
      <c r="B18" s="27"/>
      <c r="L18" s="27"/>
    </row>
    <row r="19" spans="2:12" s="1" customFormat="1" ht="12" customHeight="1">
      <c r="B19" s="27"/>
      <c r="D19" s="24" t="s">
        <v>26</v>
      </c>
      <c r="I19" s="24" t="s">
        <v>23</v>
      </c>
      <c r="J19" s="22" t="s">
        <v>1</v>
      </c>
      <c r="L19" s="27"/>
    </row>
    <row r="20" spans="2:12" s="1" customFormat="1" ht="18" customHeight="1">
      <c r="B20" s="27"/>
      <c r="E20" s="22" t="s">
        <v>27</v>
      </c>
      <c r="I20" s="24" t="s">
        <v>25</v>
      </c>
      <c r="J20" s="22" t="s">
        <v>1</v>
      </c>
      <c r="L20" s="27"/>
    </row>
    <row r="21" spans="2:12" s="1" customFormat="1" ht="6.9" customHeight="1">
      <c r="B21" s="27"/>
      <c r="L21" s="27"/>
    </row>
    <row r="22" spans="2:12" s="1" customFormat="1" ht="12" customHeight="1">
      <c r="B22" s="27"/>
      <c r="D22" s="24" t="s">
        <v>28</v>
      </c>
      <c r="I22" s="24" t="s">
        <v>23</v>
      </c>
      <c r="J22" s="22" t="s">
        <v>1</v>
      </c>
      <c r="L22" s="27"/>
    </row>
    <row r="23" spans="2:12" s="1" customFormat="1" ht="18" customHeight="1">
      <c r="B23" s="27"/>
      <c r="E23" s="22" t="s">
        <v>27</v>
      </c>
      <c r="I23" s="24" t="s">
        <v>25</v>
      </c>
      <c r="J23" s="22" t="s">
        <v>1</v>
      </c>
      <c r="L23" s="27"/>
    </row>
    <row r="24" spans="2:12" s="1" customFormat="1" ht="6.9" customHeight="1">
      <c r="B24" s="27"/>
      <c r="L24" s="27"/>
    </row>
    <row r="25" spans="2:12" s="1" customFormat="1" ht="12" customHeight="1">
      <c r="B25" s="27"/>
      <c r="D25" s="24" t="s">
        <v>30</v>
      </c>
      <c r="I25" s="24" t="s">
        <v>23</v>
      </c>
      <c r="J25" s="22" t="s">
        <v>1</v>
      </c>
      <c r="L25" s="27"/>
    </row>
    <row r="26" spans="2:12" s="1" customFormat="1" ht="18" customHeight="1">
      <c r="B26" s="27"/>
      <c r="E26" s="22" t="s">
        <v>722</v>
      </c>
      <c r="I26" s="24" t="s">
        <v>25</v>
      </c>
      <c r="J26" s="22" t="s">
        <v>1</v>
      </c>
      <c r="L26" s="27"/>
    </row>
    <row r="27" spans="2:12" s="1" customFormat="1" ht="6.9" customHeight="1">
      <c r="B27" s="27"/>
      <c r="L27" s="27"/>
    </row>
    <row r="28" spans="2:12" s="1" customFormat="1" ht="12" customHeight="1">
      <c r="B28" s="27"/>
      <c r="D28" s="24" t="s">
        <v>31</v>
      </c>
      <c r="L28" s="27"/>
    </row>
    <row r="29" spans="2:12" s="7" customFormat="1" ht="16.5" customHeight="1">
      <c r="B29" s="89"/>
      <c r="E29" s="212" t="s">
        <v>1</v>
      </c>
      <c r="F29" s="212"/>
      <c r="G29" s="212"/>
      <c r="H29" s="212"/>
      <c r="L29" s="89"/>
    </row>
    <row r="30" spans="2:12" s="1" customFormat="1" ht="6.9" customHeight="1">
      <c r="B30" s="27"/>
      <c r="L30" s="27"/>
    </row>
    <row r="31" spans="2:12" s="1" customFormat="1" ht="6.9" customHeight="1">
      <c r="B31" s="27"/>
      <c r="D31" s="48"/>
      <c r="E31" s="48"/>
      <c r="F31" s="48"/>
      <c r="G31" s="48"/>
      <c r="H31" s="48"/>
      <c r="I31" s="48"/>
      <c r="J31" s="48"/>
      <c r="K31" s="48"/>
      <c r="L31" s="27"/>
    </row>
    <row r="32" spans="2:12" s="1" customFormat="1" ht="25.35" customHeight="1">
      <c r="B32" s="27"/>
      <c r="D32" s="90" t="s">
        <v>32</v>
      </c>
      <c r="J32" s="60">
        <f>ROUND(J129,2)</f>
        <v>0</v>
      </c>
      <c r="L32" s="27"/>
    </row>
    <row r="33" spans="2:12" s="1" customFormat="1" ht="6.9" customHeight="1">
      <c r="B33" s="27"/>
      <c r="D33" s="48"/>
      <c r="E33" s="48"/>
      <c r="F33" s="48"/>
      <c r="G33" s="48"/>
      <c r="H33" s="48"/>
      <c r="I33" s="48"/>
      <c r="J33" s="48"/>
      <c r="K33" s="48"/>
      <c r="L33" s="27"/>
    </row>
    <row r="34" spans="2:12" s="1" customFormat="1" ht="14.4" customHeight="1">
      <c r="B34" s="27"/>
      <c r="F34" s="30" t="s">
        <v>34</v>
      </c>
      <c r="I34" s="30" t="s">
        <v>33</v>
      </c>
      <c r="J34" s="30" t="s">
        <v>35</v>
      </c>
      <c r="L34" s="27"/>
    </row>
    <row r="35" spans="2:12" s="1" customFormat="1" ht="14.4" customHeight="1">
      <c r="B35" s="27"/>
      <c r="D35" s="91" t="s">
        <v>36</v>
      </c>
      <c r="E35" s="24" t="s">
        <v>37</v>
      </c>
      <c r="F35" s="80">
        <f>ROUND((SUM(BE129:BE254)),2)</f>
        <v>0</v>
      </c>
      <c r="I35" s="92">
        <v>0.21</v>
      </c>
      <c r="J35" s="80">
        <f>ROUND(((SUM(BE129:BE254))*I35),2)</f>
        <v>0</v>
      </c>
      <c r="L35" s="27"/>
    </row>
    <row r="36" spans="2:12" s="1" customFormat="1" ht="14.4" customHeight="1">
      <c r="B36" s="27"/>
      <c r="E36" s="24" t="s">
        <v>38</v>
      </c>
      <c r="F36" s="80">
        <f>ROUND((SUM(BF129:BF254)),2)</f>
        <v>0</v>
      </c>
      <c r="I36" s="92">
        <v>0.15</v>
      </c>
      <c r="J36" s="80">
        <f>ROUND(((SUM(BF129:BF254))*I36),2)</f>
        <v>0</v>
      </c>
      <c r="L36" s="27"/>
    </row>
    <row r="37" spans="2:12" s="1" customFormat="1" ht="14.4" customHeight="1" hidden="1">
      <c r="B37" s="27"/>
      <c r="E37" s="24" t="s">
        <v>39</v>
      </c>
      <c r="F37" s="80">
        <f>ROUND((SUM(BG129:BG254)),2)</f>
        <v>0</v>
      </c>
      <c r="I37" s="92">
        <v>0.21</v>
      </c>
      <c r="J37" s="80">
        <f>0</f>
        <v>0</v>
      </c>
      <c r="L37" s="27"/>
    </row>
    <row r="38" spans="2:12" s="1" customFormat="1" ht="14.4" customHeight="1" hidden="1">
      <c r="B38" s="27"/>
      <c r="E38" s="24" t="s">
        <v>40</v>
      </c>
      <c r="F38" s="80">
        <f>ROUND((SUM(BH129:BH254)),2)</f>
        <v>0</v>
      </c>
      <c r="I38" s="92">
        <v>0.15</v>
      </c>
      <c r="J38" s="80">
        <f>0</f>
        <v>0</v>
      </c>
      <c r="L38" s="27"/>
    </row>
    <row r="39" spans="2:12" s="1" customFormat="1" ht="14.4" customHeight="1" hidden="1">
      <c r="B39" s="27"/>
      <c r="E39" s="24" t="s">
        <v>41</v>
      </c>
      <c r="F39" s="80">
        <f>ROUND((SUM(BI129:BI254)),2)</f>
        <v>0</v>
      </c>
      <c r="I39" s="92">
        <v>0</v>
      </c>
      <c r="J39" s="80">
        <f>0</f>
        <v>0</v>
      </c>
      <c r="L39" s="27"/>
    </row>
    <row r="40" spans="2:12" s="1" customFormat="1" ht="6.9" customHeight="1">
      <c r="B40" s="27"/>
      <c r="L40" s="27"/>
    </row>
    <row r="41" spans="2:12" s="1" customFormat="1" ht="25.35" customHeight="1">
      <c r="B41" s="27"/>
      <c r="C41" s="93"/>
      <c r="D41" s="94" t="s">
        <v>42</v>
      </c>
      <c r="E41" s="51"/>
      <c r="F41" s="51"/>
      <c r="G41" s="95" t="s">
        <v>43</v>
      </c>
      <c r="H41" s="96" t="s">
        <v>44</v>
      </c>
      <c r="I41" s="51"/>
      <c r="J41" s="97">
        <f>SUM(J32:J39)</f>
        <v>0</v>
      </c>
      <c r="K41" s="98"/>
      <c r="L41" s="27"/>
    </row>
    <row r="42" spans="2:12" s="1" customFormat="1" ht="14.4" customHeight="1">
      <c r="B42" s="27"/>
      <c r="L42" s="27"/>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45</v>
      </c>
      <c r="E50" s="37"/>
      <c r="F50" s="37"/>
      <c r="G50" s="36" t="s">
        <v>46</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47</v>
      </c>
      <c r="E61" s="29"/>
      <c r="F61" s="99" t="s">
        <v>48</v>
      </c>
      <c r="G61" s="38" t="s">
        <v>47</v>
      </c>
      <c r="H61" s="29"/>
      <c r="I61" s="29"/>
      <c r="J61" s="100" t="s">
        <v>48</v>
      </c>
      <c r="K61" s="29"/>
      <c r="L61" s="27"/>
    </row>
    <row r="62" spans="2:12" ht="12">
      <c r="B62" s="18"/>
      <c r="L62" s="18"/>
    </row>
    <row r="63" spans="2:12" ht="12">
      <c r="B63" s="18"/>
      <c r="L63" s="18"/>
    </row>
    <row r="64" spans="2:12" ht="12">
      <c r="B64" s="18"/>
      <c r="L64" s="18"/>
    </row>
    <row r="65" spans="2:12" s="1" customFormat="1" ht="13.2">
      <c r="B65" s="27"/>
      <c r="D65" s="36" t="s">
        <v>49</v>
      </c>
      <c r="E65" s="37"/>
      <c r="F65" s="37"/>
      <c r="G65" s="36" t="s">
        <v>50</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47</v>
      </c>
      <c r="E76" s="29"/>
      <c r="F76" s="99" t="s">
        <v>48</v>
      </c>
      <c r="G76" s="38" t="s">
        <v>47</v>
      </c>
      <c r="H76" s="29"/>
      <c r="I76" s="29"/>
      <c r="J76" s="100" t="s">
        <v>48</v>
      </c>
      <c r="K76" s="29"/>
      <c r="L76" s="27"/>
    </row>
    <row r="77" spans="2:12" s="1" customFormat="1" ht="14.4" customHeight="1">
      <c r="B77" s="39"/>
      <c r="C77" s="40"/>
      <c r="D77" s="40"/>
      <c r="E77" s="40"/>
      <c r="F77" s="40"/>
      <c r="G77" s="40"/>
      <c r="H77" s="40"/>
      <c r="I77" s="40"/>
      <c r="J77" s="40"/>
      <c r="K77" s="40"/>
      <c r="L77" s="27"/>
    </row>
    <row r="81" spans="2:12" s="1" customFormat="1" ht="6.9" customHeight="1">
      <c r="B81" s="41"/>
      <c r="C81" s="42"/>
      <c r="D81" s="42"/>
      <c r="E81" s="42"/>
      <c r="F81" s="42"/>
      <c r="G81" s="42"/>
      <c r="H81" s="42"/>
      <c r="I81" s="42"/>
      <c r="J81" s="42"/>
      <c r="K81" s="42"/>
      <c r="L81" s="27"/>
    </row>
    <row r="82" spans="2:12" s="1" customFormat="1" ht="24.9" customHeight="1">
      <c r="B82" s="27"/>
      <c r="C82" s="19" t="s">
        <v>174</v>
      </c>
      <c r="L82" s="27"/>
    </row>
    <row r="83" spans="2:12" s="1" customFormat="1" ht="6.9" customHeight="1">
      <c r="B83" s="27"/>
      <c r="L83" s="27"/>
    </row>
    <row r="84" spans="2:12" s="1" customFormat="1" ht="12" customHeight="1">
      <c r="B84" s="27"/>
      <c r="C84" s="24" t="s">
        <v>14</v>
      </c>
      <c r="L84" s="27"/>
    </row>
    <row r="85" spans="2:12" s="1" customFormat="1" ht="16.5" customHeight="1">
      <c r="B85" s="27"/>
      <c r="E85" s="221" t="str">
        <f>E7</f>
        <v>Šluknov - dokončení chodníku v Budišínské ulici II. Etapa R2</v>
      </c>
      <c r="F85" s="223"/>
      <c r="G85" s="223"/>
      <c r="H85" s="223"/>
      <c r="L85" s="27"/>
    </row>
    <row r="86" spans="2:12" ht="12" customHeight="1">
      <c r="B86" s="18"/>
      <c r="C86" s="24" t="s">
        <v>148</v>
      </c>
      <c r="L86" s="18"/>
    </row>
    <row r="87" spans="2:12" s="1" customFormat="1" ht="16.5" customHeight="1">
      <c r="B87" s="27"/>
      <c r="E87" s="221" t="s">
        <v>826</v>
      </c>
      <c r="F87" s="222"/>
      <c r="G87" s="222"/>
      <c r="H87" s="222"/>
      <c r="L87" s="27"/>
    </row>
    <row r="88" spans="2:12" s="1" customFormat="1" ht="12" customHeight="1">
      <c r="B88" s="27"/>
      <c r="C88" s="24" t="s">
        <v>156</v>
      </c>
      <c r="L88" s="27"/>
    </row>
    <row r="89" spans="2:12" s="1" customFormat="1" ht="16.5" customHeight="1">
      <c r="B89" s="27"/>
      <c r="E89" s="218" t="str">
        <f>E11</f>
        <v>03a - SO 301 Přímé výdaje</v>
      </c>
      <c r="F89" s="222"/>
      <c r="G89" s="222"/>
      <c r="H89" s="222"/>
      <c r="L89" s="27"/>
    </row>
    <row r="90" spans="2:12" s="1" customFormat="1" ht="6.9" customHeight="1">
      <c r="B90" s="27"/>
      <c r="L90" s="27"/>
    </row>
    <row r="91" spans="2:12" s="1" customFormat="1" ht="12" customHeight="1">
      <c r="B91" s="27"/>
      <c r="C91" s="24" t="s">
        <v>18</v>
      </c>
      <c r="F91" s="22" t="str">
        <f>F14</f>
        <v>Šluknov</v>
      </c>
      <c r="I91" s="24" t="s">
        <v>20</v>
      </c>
      <c r="J91" s="47" t="str">
        <f>IF(J14="","",J14)</f>
        <v>24. 11. 2022</v>
      </c>
      <c r="L91" s="27"/>
    </row>
    <row r="92" spans="2:12" s="1" customFormat="1" ht="6.9" customHeight="1">
      <c r="B92" s="27"/>
      <c r="L92" s="27"/>
    </row>
    <row r="93" spans="2:12" s="1" customFormat="1" ht="15.15" customHeight="1">
      <c r="B93" s="27"/>
      <c r="C93" s="24" t="s">
        <v>22</v>
      </c>
      <c r="F93" s="22" t="str">
        <f>E17</f>
        <v>Město Šluknov</v>
      </c>
      <c r="I93" s="24" t="s">
        <v>28</v>
      </c>
      <c r="J93" s="25" t="str">
        <f>E23</f>
        <v xml:space="preserve"> </v>
      </c>
      <c r="L93" s="27"/>
    </row>
    <row r="94" spans="2:12" s="1" customFormat="1" ht="15.15" customHeight="1">
      <c r="B94" s="27"/>
      <c r="C94" s="24" t="s">
        <v>26</v>
      </c>
      <c r="F94" s="22" t="str">
        <f>IF(E20="","",E20)</f>
        <v xml:space="preserve"> </v>
      </c>
      <c r="I94" s="24" t="s">
        <v>30</v>
      </c>
      <c r="J94" s="25" t="str">
        <f>E26</f>
        <v>J. Nenšěra</v>
      </c>
      <c r="L94" s="27"/>
    </row>
    <row r="95" spans="2:12" s="1" customFormat="1" ht="10.35" customHeight="1">
      <c r="B95" s="27"/>
      <c r="L95" s="27"/>
    </row>
    <row r="96" spans="2:12" s="1" customFormat="1" ht="29.25" customHeight="1">
      <c r="B96" s="27"/>
      <c r="C96" s="101" t="s">
        <v>175</v>
      </c>
      <c r="D96" s="93"/>
      <c r="E96" s="93"/>
      <c r="F96" s="93"/>
      <c r="G96" s="93"/>
      <c r="H96" s="93"/>
      <c r="I96" s="93"/>
      <c r="J96" s="102" t="s">
        <v>176</v>
      </c>
      <c r="K96" s="93"/>
      <c r="L96" s="27"/>
    </row>
    <row r="97" spans="2:12" s="1" customFormat="1" ht="10.35" customHeight="1">
      <c r="B97" s="27"/>
      <c r="L97" s="27"/>
    </row>
    <row r="98" spans="2:47" s="1" customFormat="1" ht="22.8" customHeight="1">
      <c r="B98" s="27"/>
      <c r="C98" s="103" t="s">
        <v>177</v>
      </c>
      <c r="J98" s="60">
        <f>J129</f>
        <v>0</v>
      </c>
      <c r="L98" s="27"/>
      <c r="AU98" s="15" t="s">
        <v>178</v>
      </c>
    </row>
    <row r="99" spans="2:12" s="8" customFormat="1" ht="24.9" customHeight="1">
      <c r="B99" s="104"/>
      <c r="D99" s="105" t="s">
        <v>179</v>
      </c>
      <c r="E99" s="106"/>
      <c r="F99" s="106"/>
      <c r="G99" s="106"/>
      <c r="H99" s="106"/>
      <c r="I99" s="106"/>
      <c r="J99" s="107">
        <f>J130</f>
        <v>0</v>
      </c>
      <c r="L99" s="104"/>
    </row>
    <row r="100" spans="2:12" s="9" customFormat="1" ht="19.95" customHeight="1">
      <c r="B100" s="108"/>
      <c r="D100" s="109" t="s">
        <v>180</v>
      </c>
      <c r="E100" s="110"/>
      <c r="F100" s="110"/>
      <c r="G100" s="110"/>
      <c r="H100" s="110"/>
      <c r="I100" s="110"/>
      <c r="J100" s="111">
        <f>J131</f>
        <v>0</v>
      </c>
      <c r="L100" s="108"/>
    </row>
    <row r="101" spans="2:12" s="9" customFormat="1" ht="19.95" customHeight="1">
      <c r="B101" s="108"/>
      <c r="D101" s="109" t="s">
        <v>723</v>
      </c>
      <c r="E101" s="110"/>
      <c r="F101" s="110"/>
      <c r="G101" s="110"/>
      <c r="H101" s="110"/>
      <c r="I101" s="110"/>
      <c r="J101" s="111">
        <f>J166</f>
        <v>0</v>
      </c>
      <c r="L101" s="108"/>
    </row>
    <row r="102" spans="2:12" s="9" customFormat="1" ht="19.95" customHeight="1">
      <c r="B102" s="108"/>
      <c r="D102" s="109" t="s">
        <v>181</v>
      </c>
      <c r="E102" s="110"/>
      <c r="F102" s="110"/>
      <c r="G102" s="110"/>
      <c r="H102" s="110"/>
      <c r="I102" s="110"/>
      <c r="J102" s="111">
        <f>J180</f>
        <v>0</v>
      </c>
      <c r="L102" s="108"/>
    </row>
    <row r="103" spans="2:12" s="9" customFormat="1" ht="19.95" customHeight="1">
      <c r="B103" s="108"/>
      <c r="D103" s="109" t="s">
        <v>182</v>
      </c>
      <c r="E103" s="110"/>
      <c r="F103" s="110"/>
      <c r="G103" s="110"/>
      <c r="H103" s="110"/>
      <c r="I103" s="110"/>
      <c r="J103" s="111">
        <f>J183</f>
        <v>0</v>
      </c>
      <c r="L103" s="108"/>
    </row>
    <row r="104" spans="2:12" s="9" customFormat="1" ht="19.95" customHeight="1">
      <c r="B104" s="108"/>
      <c r="D104" s="109" t="s">
        <v>828</v>
      </c>
      <c r="E104" s="110"/>
      <c r="F104" s="110"/>
      <c r="G104" s="110"/>
      <c r="H104" s="110"/>
      <c r="I104" s="110"/>
      <c r="J104" s="111">
        <f>J192</f>
        <v>0</v>
      </c>
      <c r="L104" s="108"/>
    </row>
    <row r="105" spans="2:12" s="9" customFormat="1" ht="19.95" customHeight="1">
      <c r="B105" s="108"/>
      <c r="D105" s="109" t="s">
        <v>184</v>
      </c>
      <c r="E105" s="110"/>
      <c r="F105" s="110"/>
      <c r="G105" s="110"/>
      <c r="H105" s="110"/>
      <c r="I105" s="110"/>
      <c r="J105" s="111">
        <f>J196</f>
        <v>0</v>
      </c>
      <c r="L105" s="108"/>
    </row>
    <row r="106" spans="2:12" s="9" customFormat="1" ht="19.95" customHeight="1">
      <c r="B106" s="108"/>
      <c r="D106" s="109" t="s">
        <v>186</v>
      </c>
      <c r="E106" s="110"/>
      <c r="F106" s="110"/>
      <c r="G106" s="110"/>
      <c r="H106" s="110"/>
      <c r="I106" s="110"/>
      <c r="J106" s="111">
        <f>J246</f>
        <v>0</v>
      </c>
      <c r="L106" s="108"/>
    </row>
    <row r="107" spans="2:12" s="9" customFormat="1" ht="19.95" customHeight="1">
      <c r="B107" s="108"/>
      <c r="D107" s="109" t="s">
        <v>187</v>
      </c>
      <c r="E107" s="110"/>
      <c r="F107" s="110"/>
      <c r="G107" s="110"/>
      <c r="H107" s="110"/>
      <c r="I107" s="110"/>
      <c r="J107" s="111">
        <f>J252</f>
        <v>0</v>
      </c>
      <c r="L107" s="108"/>
    </row>
    <row r="108" spans="2:12" s="1" customFormat="1" ht="21.75" customHeight="1">
      <c r="B108" s="27"/>
      <c r="L108" s="27"/>
    </row>
    <row r="109" spans="2:12" s="1" customFormat="1" ht="6.9" customHeight="1">
      <c r="B109" s="39"/>
      <c r="C109" s="40"/>
      <c r="D109" s="40"/>
      <c r="E109" s="40"/>
      <c r="F109" s="40"/>
      <c r="G109" s="40"/>
      <c r="H109" s="40"/>
      <c r="I109" s="40"/>
      <c r="J109" s="40"/>
      <c r="K109" s="40"/>
      <c r="L109" s="27"/>
    </row>
    <row r="113" spans="2:12" s="1" customFormat="1" ht="6.9" customHeight="1">
      <c r="B113" s="41"/>
      <c r="C113" s="42"/>
      <c r="D113" s="42"/>
      <c r="E113" s="42"/>
      <c r="F113" s="42"/>
      <c r="G113" s="42"/>
      <c r="H113" s="42"/>
      <c r="I113" s="42"/>
      <c r="J113" s="42"/>
      <c r="K113" s="42"/>
      <c r="L113" s="27"/>
    </row>
    <row r="114" spans="2:12" s="1" customFormat="1" ht="24.9" customHeight="1">
      <c r="B114" s="27"/>
      <c r="C114" s="19" t="s">
        <v>190</v>
      </c>
      <c r="L114" s="27"/>
    </row>
    <row r="115" spans="2:12" s="1" customFormat="1" ht="6.9" customHeight="1">
      <c r="B115" s="27"/>
      <c r="L115" s="27"/>
    </row>
    <row r="116" spans="2:12" s="1" customFormat="1" ht="12" customHeight="1">
      <c r="B116" s="27"/>
      <c r="C116" s="24" t="s">
        <v>14</v>
      </c>
      <c r="L116" s="27"/>
    </row>
    <row r="117" spans="2:12" s="1" customFormat="1" ht="16.5" customHeight="1">
      <c r="B117" s="27"/>
      <c r="E117" s="221" t="str">
        <f>E7</f>
        <v>Šluknov - dokončení chodníku v Budišínské ulici II. Etapa R2</v>
      </c>
      <c r="F117" s="223"/>
      <c r="G117" s="223"/>
      <c r="H117" s="223"/>
      <c r="L117" s="27"/>
    </row>
    <row r="118" spans="2:12" ht="12" customHeight="1">
      <c r="B118" s="18"/>
      <c r="C118" s="24" t="s">
        <v>148</v>
      </c>
      <c r="L118" s="18"/>
    </row>
    <row r="119" spans="2:12" s="1" customFormat="1" ht="16.5" customHeight="1">
      <c r="B119" s="27"/>
      <c r="E119" s="221" t="s">
        <v>826</v>
      </c>
      <c r="F119" s="222"/>
      <c r="G119" s="222"/>
      <c r="H119" s="222"/>
      <c r="L119" s="27"/>
    </row>
    <row r="120" spans="2:12" s="1" customFormat="1" ht="12" customHeight="1">
      <c r="B120" s="27"/>
      <c r="C120" s="24" t="s">
        <v>156</v>
      </c>
      <c r="L120" s="27"/>
    </row>
    <row r="121" spans="2:12" s="1" customFormat="1" ht="16.5" customHeight="1">
      <c r="B121" s="27"/>
      <c r="E121" s="218" t="str">
        <f>E11</f>
        <v>03a - SO 301 Přímé výdaje</v>
      </c>
      <c r="F121" s="222"/>
      <c r="G121" s="222"/>
      <c r="H121" s="222"/>
      <c r="L121" s="27"/>
    </row>
    <row r="122" spans="2:12" s="1" customFormat="1" ht="6.9" customHeight="1">
      <c r="B122" s="27"/>
      <c r="L122" s="27"/>
    </row>
    <row r="123" spans="2:12" s="1" customFormat="1" ht="12" customHeight="1">
      <c r="B123" s="27"/>
      <c r="C123" s="24" t="s">
        <v>18</v>
      </c>
      <c r="F123" s="22" t="str">
        <f>F14</f>
        <v>Šluknov</v>
      </c>
      <c r="I123" s="24" t="s">
        <v>20</v>
      </c>
      <c r="J123" s="47" t="str">
        <f>IF(J14="","",J14)</f>
        <v>24. 11. 2022</v>
      </c>
      <c r="L123" s="27"/>
    </row>
    <row r="124" spans="2:12" s="1" customFormat="1" ht="6.9" customHeight="1">
      <c r="B124" s="27"/>
      <c r="L124" s="27"/>
    </row>
    <row r="125" spans="2:12" s="1" customFormat="1" ht="15.15" customHeight="1">
      <c r="B125" s="27"/>
      <c r="C125" s="24" t="s">
        <v>22</v>
      </c>
      <c r="F125" s="22" t="str">
        <f>E17</f>
        <v>Město Šluknov</v>
      </c>
      <c r="I125" s="24" t="s">
        <v>28</v>
      </c>
      <c r="J125" s="25" t="str">
        <f>E23</f>
        <v xml:space="preserve"> </v>
      </c>
      <c r="L125" s="27"/>
    </row>
    <row r="126" spans="2:12" s="1" customFormat="1" ht="15.15" customHeight="1">
      <c r="B126" s="27"/>
      <c r="C126" s="24" t="s">
        <v>26</v>
      </c>
      <c r="F126" s="22" t="str">
        <f>IF(E20="","",E20)</f>
        <v xml:space="preserve"> </v>
      </c>
      <c r="I126" s="24" t="s">
        <v>30</v>
      </c>
      <c r="J126" s="25" t="str">
        <f>E26</f>
        <v>J. Nenšěra</v>
      </c>
      <c r="L126" s="27"/>
    </row>
    <row r="127" spans="2:12" s="1" customFormat="1" ht="10.35" customHeight="1">
      <c r="B127" s="27"/>
      <c r="L127" s="27"/>
    </row>
    <row r="128" spans="2:20" s="10" customFormat="1" ht="29.25" customHeight="1">
      <c r="B128" s="112"/>
      <c r="C128" s="113" t="s">
        <v>191</v>
      </c>
      <c r="D128" s="114" t="s">
        <v>57</v>
      </c>
      <c r="E128" s="114" t="s">
        <v>53</v>
      </c>
      <c r="F128" s="114" t="s">
        <v>54</v>
      </c>
      <c r="G128" s="114" t="s">
        <v>192</v>
      </c>
      <c r="H128" s="114" t="s">
        <v>193</v>
      </c>
      <c r="I128" s="114" t="s">
        <v>194</v>
      </c>
      <c r="J128" s="114" t="s">
        <v>176</v>
      </c>
      <c r="K128" s="115" t="s">
        <v>195</v>
      </c>
      <c r="L128" s="112"/>
      <c r="M128" s="53" t="s">
        <v>1</v>
      </c>
      <c r="N128" s="54" t="s">
        <v>36</v>
      </c>
      <c r="O128" s="54" t="s">
        <v>196</v>
      </c>
      <c r="P128" s="54" t="s">
        <v>197</v>
      </c>
      <c r="Q128" s="54" t="s">
        <v>198</v>
      </c>
      <c r="R128" s="54" t="s">
        <v>199</v>
      </c>
      <c r="S128" s="54" t="s">
        <v>200</v>
      </c>
      <c r="T128" s="55" t="s">
        <v>201</v>
      </c>
    </row>
    <row r="129" spans="2:63" s="1" customFormat="1" ht="22.8" customHeight="1">
      <c r="B129" s="27"/>
      <c r="C129" s="58" t="s">
        <v>202</v>
      </c>
      <c r="J129" s="116">
        <f>BK129</f>
        <v>0</v>
      </c>
      <c r="L129" s="27"/>
      <c r="M129" s="56"/>
      <c r="N129" s="48"/>
      <c r="O129" s="48"/>
      <c r="P129" s="117">
        <f>P130</f>
        <v>797.7517759999998</v>
      </c>
      <c r="Q129" s="48"/>
      <c r="R129" s="117">
        <f>R130</f>
        <v>262.53773308999996</v>
      </c>
      <c r="S129" s="48"/>
      <c r="T129" s="118">
        <f>T130</f>
        <v>82.13261</v>
      </c>
      <c r="AT129" s="15" t="s">
        <v>71</v>
      </c>
      <c r="AU129" s="15" t="s">
        <v>178</v>
      </c>
      <c r="BK129" s="119">
        <f>BK130</f>
        <v>0</v>
      </c>
    </row>
    <row r="130" spans="2:63" s="11" customFormat="1" ht="25.95" customHeight="1">
      <c r="B130" s="120"/>
      <c r="D130" s="121" t="s">
        <v>71</v>
      </c>
      <c r="E130" s="122" t="s">
        <v>203</v>
      </c>
      <c r="F130" s="122" t="s">
        <v>204</v>
      </c>
      <c r="J130" s="123">
        <f>BK130</f>
        <v>0</v>
      </c>
      <c r="L130" s="120"/>
      <c r="M130" s="124"/>
      <c r="P130" s="125">
        <f>P131+P166+P180+P183+P192+P196+P246+P252</f>
        <v>797.7517759999998</v>
      </c>
      <c r="R130" s="125">
        <f>R131+R166+R180+R183+R192+R196+R246+R252</f>
        <v>262.53773308999996</v>
      </c>
      <c r="T130" s="126">
        <f>T131+T166+T180+T183+T192+T196+T246+T252</f>
        <v>82.13261</v>
      </c>
      <c r="AR130" s="121" t="s">
        <v>79</v>
      </c>
      <c r="AT130" s="127" t="s">
        <v>71</v>
      </c>
      <c r="AU130" s="127" t="s">
        <v>72</v>
      </c>
      <c r="AY130" s="121" t="s">
        <v>205</v>
      </c>
      <c r="BK130" s="128">
        <f>BK131+BK166+BK180+BK183+BK192+BK196+BK246+BK252</f>
        <v>0</v>
      </c>
    </row>
    <row r="131" spans="2:63" s="11" customFormat="1" ht="22.8" customHeight="1">
      <c r="B131" s="120"/>
      <c r="D131" s="121" t="s">
        <v>71</v>
      </c>
      <c r="E131" s="129" t="s">
        <v>79</v>
      </c>
      <c r="F131" s="129" t="s">
        <v>206</v>
      </c>
      <c r="J131" s="130">
        <f>BK131</f>
        <v>0</v>
      </c>
      <c r="L131" s="120"/>
      <c r="M131" s="124"/>
      <c r="P131" s="125">
        <f>SUM(P132:P165)</f>
        <v>329.733703</v>
      </c>
      <c r="R131" s="125">
        <f>SUM(R132:R165)</f>
        <v>136.942</v>
      </c>
      <c r="T131" s="126">
        <f>SUM(T132:T165)</f>
        <v>81.5024</v>
      </c>
      <c r="AR131" s="121" t="s">
        <v>79</v>
      </c>
      <c r="AT131" s="127" t="s">
        <v>71</v>
      </c>
      <c r="AU131" s="127" t="s">
        <v>79</v>
      </c>
      <c r="AY131" s="121" t="s">
        <v>205</v>
      </c>
      <c r="BK131" s="128">
        <f>SUM(BK132:BK165)</f>
        <v>0</v>
      </c>
    </row>
    <row r="132" spans="2:65" s="1" customFormat="1" ht="24.15" customHeight="1">
      <c r="B132" s="131"/>
      <c r="C132" s="132" t="s">
        <v>79</v>
      </c>
      <c r="D132" s="132" t="s">
        <v>207</v>
      </c>
      <c r="E132" s="133" t="s">
        <v>829</v>
      </c>
      <c r="F132" s="134" t="s">
        <v>830</v>
      </c>
      <c r="G132" s="135" t="s">
        <v>143</v>
      </c>
      <c r="H132" s="136">
        <v>42.896</v>
      </c>
      <c r="I132" s="137"/>
      <c r="J132" s="137">
        <f>ROUND(I132*H132,2)</f>
        <v>0</v>
      </c>
      <c r="K132" s="134" t="s">
        <v>210</v>
      </c>
      <c r="L132" s="27"/>
      <c r="M132" s="138" t="s">
        <v>1</v>
      </c>
      <c r="N132" s="139" t="s">
        <v>37</v>
      </c>
      <c r="O132" s="140">
        <v>3.925</v>
      </c>
      <c r="P132" s="140">
        <f>O132*H132</f>
        <v>168.36679999999998</v>
      </c>
      <c r="Q132" s="140">
        <v>0</v>
      </c>
      <c r="R132" s="140">
        <f>Q132*H132</f>
        <v>0</v>
      </c>
      <c r="S132" s="140">
        <v>1.9</v>
      </c>
      <c r="T132" s="141">
        <f>S132*H132</f>
        <v>81.5024</v>
      </c>
      <c r="AR132" s="142" t="s">
        <v>211</v>
      </c>
      <c r="AT132" s="142" t="s">
        <v>207</v>
      </c>
      <c r="AU132" s="142" t="s">
        <v>81</v>
      </c>
      <c r="AY132" s="15" t="s">
        <v>205</v>
      </c>
      <c r="BE132" s="143">
        <f>IF(N132="základní",J132,0)</f>
        <v>0</v>
      </c>
      <c r="BF132" s="143">
        <f>IF(N132="snížená",J132,0)</f>
        <v>0</v>
      </c>
      <c r="BG132" s="143">
        <f>IF(N132="zákl. přenesená",J132,0)</f>
        <v>0</v>
      </c>
      <c r="BH132" s="143">
        <f>IF(N132="sníž. přenesená",J132,0)</f>
        <v>0</v>
      </c>
      <c r="BI132" s="143">
        <f>IF(N132="nulová",J132,0)</f>
        <v>0</v>
      </c>
      <c r="BJ132" s="15" t="s">
        <v>79</v>
      </c>
      <c r="BK132" s="143">
        <f>ROUND(I132*H132,2)</f>
        <v>0</v>
      </c>
      <c r="BL132" s="15" t="s">
        <v>211</v>
      </c>
      <c r="BM132" s="142" t="s">
        <v>831</v>
      </c>
    </row>
    <row r="133" spans="2:47" s="1" customFormat="1" ht="38.4">
      <c r="B133" s="27"/>
      <c r="D133" s="144" t="s">
        <v>213</v>
      </c>
      <c r="F133" s="145" t="s">
        <v>832</v>
      </c>
      <c r="L133" s="27"/>
      <c r="M133" s="146"/>
      <c r="T133" s="50"/>
      <c r="AT133" s="15" t="s">
        <v>213</v>
      </c>
      <c r="AU133" s="15" t="s">
        <v>81</v>
      </c>
    </row>
    <row r="134" spans="2:51" s="12" customFormat="1" ht="12">
      <c r="B134" s="147"/>
      <c r="D134" s="144" t="s">
        <v>222</v>
      </c>
      <c r="E134" s="148" t="s">
        <v>1</v>
      </c>
      <c r="F134" s="149" t="s">
        <v>833</v>
      </c>
      <c r="H134" s="150">
        <v>42.896</v>
      </c>
      <c r="L134" s="147"/>
      <c r="M134" s="151"/>
      <c r="T134" s="152"/>
      <c r="AT134" s="148" t="s">
        <v>222</v>
      </c>
      <c r="AU134" s="148" t="s">
        <v>81</v>
      </c>
      <c r="AV134" s="12" t="s">
        <v>81</v>
      </c>
      <c r="AW134" s="12" t="s">
        <v>29</v>
      </c>
      <c r="AX134" s="12" t="s">
        <v>79</v>
      </c>
      <c r="AY134" s="148" t="s">
        <v>205</v>
      </c>
    </row>
    <row r="135" spans="2:65" s="1" customFormat="1" ht="33" customHeight="1">
      <c r="B135" s="131"/>
      <c r="C135" s="132" t="s">
        <v>81</v>
      </c>
      <c r="D135" s="132" t="s">
        <v>207</v>
      </c>
      <c r="E135" s="133" t="s">
        <v>834</v>
      </c>
      <c r="F135" s="134" t="s">
        <v>835</v>
      </c>
      <c r="G135" s="135" t="s">
        <v>143</v>
      </c>
      <c r="H135" s="136">
        <v>54.9</v>
      </c>
      <c r="I135" s="137"/>
      <c r="J135" s="137">
        <f>ROUND(I135*H135,2)</f>
        <v>0</v>
      </c>
      <c r="K135" s="134" t="s">
        <v>210</v>
      </c>
      <c r="L135" s="27"/>
      <c r="M135" s="138" t="s">
        <v>1</v>
      </c>
      <c r="N135" s="139" t="s">
        <v>37</v>
      </c>
      <c r="O135" s="140">
        <v>0.297</v>
      </c>
      <c r="P135" s="140">
        <f>O135*H135</f>
        <v>16.3053</v>
      </c>
      <c r="Q135" s="140">
        <v>0</v>
      </c>
      <c r="R135" s="140">
        <f>Q135*H135</f>
        <v>0</v>
      </c>
      <c r="S135" s="140">
        <v>0</v>
      </c>
      <c r="T135" s="141">
        <f>S135*H135</f>
        <v>0</v>
      </c>
      <c r="AR135" s="142" t="s">
        <v>211</v>
      </c>
      <c r="AT135" s="142" t="s">
        <v>207</v>
      </c>
      <c r="AU135" s="142" t="s">
        <v>81</v>
      </c>
      <c r="AY135" s="15" t="s">
        <v>205</v>
      </c>
      <c r="BE135" s="143">
        <f>IF(N135="základní",J135,0)</f>
        <v>0</v>
      </c>
      <c r="BF135" s="143">
        <f>IF(N135="snížená",J135,0)</f>
        <v>0</v>
      </c>
      <c r="BG135" s="143">
        <f>IF(N135="zákl. přenesená",J135,0)</f>
        <v>0</v>
      </c>
      <c r="BH135" s="143">
        <f>IF(N135="sníž. přenesená",J135,0)</f>
        <v>0</v>
      </c>
      <c r="BI135" s="143">
        <f>IF(N135="nulová",J135,0)</f>
        <v>0</v>
      </c>
      <c r="BJ135" s="15" t="s">
        <v>79</v>
      </c>
      <c r="BK135" s="143">
        <f>ROUND(I135*H135,2)</f>
        <v>0</v>
      </c>
      <c r="BL135" s="15" t="s">
        <v>211</v>
      </c>
      <c r="BM135" s="142" t="s">
        <v>836</v>
      </c>
    </row>
    <row r="136" spans="2:47" s="1" customFormat="1" ht="28.8">
      <c r="B136" s="27"/>
      <c r="D136" s="144" t="s">
        <v>213</v>
      </c>
      <c r="F136" s="145" t="s">
        <v>837</v>
      </c>
      <c r="L136" s="27"/>
      <c r="M136" s="146"/>
      <c r="T136" s="50"/>
      <c r="AT136" s="15" t="s">
        <v>213</v>
      </c>
      <c r="AU136" s="15" t="s">
        <v>81</v>
      </c>
    </row>
    <row r="137" spans="2:51" s="12" customFormat="1" ht="12">
      <c r="B137" s="147"/>
      <c r="D137" s="144" t="s">
        <v>222</v>
      </c>
      <c r="E137" s="148" t="s">
        <v>1</v>
      </c>
      <c r="F137" s="149" t="s">
        <v>838</v>
      </c>
      <c r="H137" s="150">
        <v>54.9</v>
      </c>
      <c r="L137" s="147"/>
      <c r="M137" s="151"/>
      <c r="T137" s="152"/>
      <c r="AT137" s="148" t="s">
        <v>222</v>
      </c>
      <c r="AU137" s="148" t="s">
        <v>81</v>
      </c>
      <c r="AV137" s="12" t="s">
        <v>81</v>
      </c>
      <c r="AW137" s="12" t="s">
        <v>29</v>
      </c>
      <c r="AX137" s="12" t="s">
        <v>79</v>
      </c>
      <c r="AY137" s="148" t="s">
        <v>205</v>
      </c>
    </row>
    <row r="138" spans="2:65" s="1" customFormat="1" ht="33" customHeight="1">
      <c r="B138" s="131"/>
      <c r="C138" s="132" t="s">
        <v>218</v>
      </c>
      <c r="D138" s="132" t="s">
        <v>207</v>
      </c>
      <c r="E138" s="133" t="s">
        <v>839</v>
      </c>
      <c r="F138" s="134" t="s">
        <v>840</v>
      </c>
      <c r="G138" s="135" t="s">
        <v>143</v>
      </c>
      <c r="H138" s="136">
        <v>145.283</v>
      </c>
      <c r="I138" s="137"/>
      <c r="J138" s="137">
        <f>ROUND(I138*H138,2)</f>
        <v>0</v>
      </c>
      <c r="K138" s="134" t="s">
        <v>210</v>
      </c>
      <c r="L138" s="27"/>
      <c r="M138" s="138" t="s">
        <v>1</v>
      </c>
      <c r="N138" s="139" t="s">
        <v>37</v>
      </c>
      <c r="O138" s="140">
        <v>0.496</v>
      </c>
      <c r="P138" s="140">
        <f>O138*H138</f>
        <v>72.060368</v>
      </c>
      <c r="Q138" s="140">
        <v>0</v>
      </c>
      <c r="R138" s="140">
        <f>Q138*H138</f>
        <v>0</v>
      </c>
      <c r="S138" s="140">
        <v>0</v>
      </c>
      <c r="T138" s="141">
        <f>S138*H138</f>
        <v>0</v>
      </c>
      <c r="AR138" s="142" t="s">
        <v>211</v>
      </c>
      <c r="AT138" s="142" t="s">
        <v>207</v>
      </c>
      <c r="AU138" s="142" t="s">
        <v>81</v>
      </c>
      <c r="AY138" s="15" t="s">
        <v>205</v>
      </c>
      <c r="BE138" s="143">
        <f>IF(N138="základní",J138,0)</f>
        <v>0</v>
      </c>
      <c r="BF138" s="143">
        <f>IF(N138="snížená",J138,0)</f>
        <v>0</v>
      </c>
      <c r="BG138" s="143">
        <f>IF(N138="zákl. přenesená",J138,0)</f>
        <v>0</v>
      </c>
      <c r="BH138" s="143">
        <f>IF(N138="sníž. přenesená",J138,0)</f>
        <v>0</v>
      </c>
      <c r="BI138" s="143">
        <f>IF(N138="nulová",J138,0)</f>
        <v>0</v>
      </c>
      <c r="BJ138" s="15" t="s">
        <v>79</v>
      </c>
      <c r="BK138" s="143">
        <f>ROUND(I138*H138,2)</f>
        <v>0</v>
      </c>
      <c r="BL138" s="15" t="s">
        <v>211</v>
      </c>
      <c r="BM138" s="142" t="s">
        <v>841</v>
      </c>
    </row>
    <row r="139" spans="2:47" s="1" customFormat="1" ht="28.8">
      <c r="B139" s="27"/>
      <c r="D139" s="144" t="s">
        <v>213</v>
      </c>
      <c r="F139" s="145" t="s">
        <v>842</v>
      </c>
      <c r="L139" s="27"/>
      <c r="M139" s="146"/>
      <c r="T139" s="50"/>
      <c r="AT139" s="15" t="s">
        <v>213</v>
      </c>
      <c r="AU139" s="15" t="s">
        <v>81</v>
      </c>
    </row>
    <row r="140" spans="2:51" s="12" customFormat="1" ht="12">
      <c r="B140" s="147"/>
      <c r="D140" s="144" t="s">
        <v>222</v>
      </c>
      <c r="E140" s="148" t="s">
        <v>1</v>
      </c>
      <c r="F140" s="149" t="s">
        <v>843</v>
      </c>
      <c r="H140" s="150">
        <v>63.938</v>
      </c>
      <c r="L140" s="147"/>
      <c r="M140" s="151"/>
      <c r="T140" s="152"/>
      <c r="AT140" s="148" t="s">
        <v>222</v>
      </c>
      <c r="AU140" s="148" t="s">
        <v>81</v>
      </c>
      <c r="AV140" s="12" t="s">
        <v>81</v>
      </c>
      <c r="AW140" s="12" t="s">
        <v>29</v>
      </c>
      <c r="AX140" s="12" t="s">
        <v>72</v>
      </c>
      <c r="AY140" s="148" t="s">
        <v>205</v>
      </c>
    </row>
    <row r="141" spans="2:51" s="12" customFormat="1" ht="12">
      <c r="B141" s="147"/>
      <c r="D141" s="144" t="s">
        <v>222</v>
      </c>
      <c r="E141" s="148" t="s">
        <v>1</v>
      </c>
      <c r="F141" s="149" t="s">
        <v>844</v>
      </c>
      <c r="H141" s="150">
        <v>63.195</v>
      </c>
      <c r="L141" s="147"/>
      <c r="M141" s="151"/>
      <c r="T141" s="152"/>
      <c r="AT141" s="148" t="s">
        <v>222</v>
      </c>
      <c r="AU141" s="148" t="s">
        <v>81</v>
      </c>
      <c r="AV141" s="12" t="s">
        <v>81</v>
      </c>
      <c r="AW141" s="12" t="s">
        <v>29</v>
      </c>
      <c r="AX141" s="12" t="s">
        <v>72</v>
      </c>
      <c r="AY141" s="148" t="s">
        <v>205</v>
      </c>
    </row>
    <row r="142" spans="2:51" s="12" customFormat="1" ht="12">
      <c r="B142" s="147"/>
      <c r="D142" s="144" t="s">
        <v>222</v>
      </c>
      <c r="E142" s="148" t="s">
        <v>1</v>
      </c>
      <c r="F142" s="149" t="s">
        <v>845</v>
      </c>
      <c r="H142" s="150">
        <v>18.15</v>
      </c>
      <c r="L142" s="147"/>
      <c r="M142" s="151"/>
      <c r="T142" s="152"/>
      <c r="AT142" s="148" t="s">
        <v>222</v>
      </c>
      <c r="AU142" s="148" t="s">
        <v>81</v>
      </c>
      <c r="AV142" s="12" t="s">
        <v>81</v>
      </c>
      <c r="AW142" s="12" t="s">
        <v>29</v>
      </c>
      <c r="AX142" s="12" t="s">
        <v>72</v>
      </c>
      <c r="AY142" s="148" t="s">
        <v>205</v>
      </c>
    </row>
    <row r="143" spans="2:51" s="13" customFormat="1" ht="12">
      <c r="B143" s="153"/>
      <c r="D143" s="144" t="s">
        <v>222</v>
      </c>
      <c r="E143" s="154" t="s">
        <v>1</v>
      </c>
      <c r="F143" s="155" t="s">
        <v>277</v>
      </c>
      <c r="H143" s="156">
        <v>145.283</v>
      </c>
      <c r="L143" s="153"/>
      <c r="M143" s="157"/>
      <c r="T143" s="158"/>
      <c r="AT143" s="154" t="s">
        <v>222</v>
      </c>
      <c r="AU143" s="154" t="s">
        <v>81</v>
      </c>
      <c r="AV143" s="13" t="s">
        <v>211</v>
      </c>
      <c r="AW143" s="13" t="s">
        <v>29</v>
      </c>
      <c r="AX143" s="13" t="s">
        <v>79</v>
      </c>
      <c r="AY143" s="154" t="s">
        <v>205</v>
      </c>
    </row>
    <row r="144" spans="2:65" s="1" customFormat="1" ht="37.8" customHeight="1">
      <c r="B144" s="131"/>
      <c r="C144" s="132" t="s">
        <v>211</v>
      </c>
      <c r="D144" s="132" t="s">
        <v>207</v>
      </c>
      <c r="E144" s="133" t="s">
        <v>272</v>
      </c>
      <c r="F144" s="134" t="s">
        <v>732</v>
      </c>
      <c r="G144" s="135" t="s">
        <v>143</v>
      </c>
      <c r="H144" s="136">
        <v>93.13</v>
      </c>
      <c r="I144" s="137"/>
      <c r="J144" s="137">
        <f>ROUND(I144*H144,2)</f>
        <v>0</v>
      </c>
      <c r="K144" s="134" t="s">
        <v>210</v>
      </c>
      <c r="L144" s="27"/>
      <c r="M144" s="138" t="s">
        <v>1</v>
      </c>
      <c r="N144" s="139" t="s">
        <v>37</v>
      </c>
      <c r="O144" s="140">
        <v>0.087</v>
      </c>
      <c r="P144" s="140">
        <f>O144*H144</f>
        <v>8.10231</v>
      </c>
      <c r="Q144" s="140">
        <v>0</v>
      </c>
      <c r="R144" s="140">
        <f>Q144*H144</f>
        <v>0</v>
      </c>
      <c r="S144" s="140">
        <v>0</v>
      </c>
      <c r="T144" s="141">
        <f>S144*H144</f>
        <v>0</v>
      </c>
      <c r="AR144" s="142" t="s">
        <v>211</v>
      </c>
      <c r="AT144" s="142" t="s">
        <v>207</v>
      </c>
      <c r="AU144" s="142" t="s">
        <v>81</v>
      </c>
      <c r="AY144" s="15" t="s">
        <v>205</v>
      </c>
      <c r="BE144" s="143">
        <f>IF(N144="základní",J144,0)</f>
        <v>0</v>
      </c>
      <c r="BF144" s="143">
        <f>IF(N144="snížená",J144,0)</f>
        <v>0</v>
      </c>
      <c r="BG144" s="143">
        <f>IF(N144="zákl. přenesená",J144,0)</f>
        <v>0</v>
      </c>
      <c r="BH144" s="143">
        <f>IF(N144="sníž. přenesená",J144,0)</f>
        <v>0</v>
      </c>
      <c r="BI144" s="143">
        <f>IF(N144="nulová",J144,0)</f>
        <v>0</v>
      </c>
      <c r="BJ144" s="15" t="s">
        <v>79</v>
      </c>
      <c r="BK144" s="143">
        <f>ROUND(I144*H144,2)</f>
        <v>0</v>
      </c>
      <c r="BL144" s="15" t="s">
        <v>211</v>
      </c>
      <c r="BM144" s="142" t="s">
        <v>846</v>
      </c>
    </row>
    <row r="145" spans="2:47" s="1" customFormat="1" ht="38.4">
      <c r="B145" s="27"/>
      <c r="D145" s="144" t="s">
        <v>213</v>
      </c>
      <c r="F145" s="145" t="s">
        <v>273</v>
      </c>
      <c r="L145" s="27"/>
      <c r="M145" s="146"/>
      <c r="T145" s="50"/>
      <c r="AT145" s="15" t="s">
        <v>213</v>
      </c>
      <c r="AU145" s="15" t="s">
        <v>81</v>
      </c>
    </row>
    <row r="146" spans="2:51" s="12" customFormat="1" ht="12">
      <c r="B146" s="147"/>
      <c r="D146" s="144" t="s">
        <v>222</v>
      </c>
      <c r="E146" s="148" t="s">
        <v>1</v>
      </c>
      <c r="F146" s="149" t="s">
        <v>847</v>
      </c>
      <c r="H146" s="150">
        <v>23.25</v>
      </c>
      <c r="L146" s="147"/>
      <c r="M146" s="151"/>
      <c r="T146" s="152"/>
      <c r="AT146" s="148" t="s">
        <v>222</v>
      </c>
      <c r="AU146" s="148" t="s">
        <v>81</v>
      </c>
      <c r="AV146" s="12" t="s">
        <v>81</v>
      </c>
      <c r="AW146" s="12" t="s">
        <v>29</v>
      </c>
      <c r="AX146" s="12" t="s">
        <v>72</v>
      </c>
      <c r="AY146" s="148" t="s">
        <v>205</v>
      </c>
    </row>
    <row r="147" spans="2:51" s="12" customFormat="1" ht="12">
      <c r="B147" s="147"/>
      <c r="D147" s="144" t="s">
        <v>222</v>
      </c>
      <c r="E147" s="148" t="s">
        <v>1</v>
      </c>
      <c r="F147" s="149" t="s">
        <v>435</v>
      </c>
      <c r="H147" s="150">
        <v>45</v>
      </c>
      <c r="L147" s="147"/>
      <c r="M147" s="151"/>
      <c r="T147" s="152"/>
      <c r="AT147" s="148" t="s">
        <v>222</v>
      </c>
      <c r="AU147" s="148" t="s">
        <v>81</v>
      </c>
      <c r="AV147" s="12" t="s">
        <v>81</v>
      </c>
      <c r="AW147" s="12" t="s">
        <v>29</v>
      </c>
      <c r="AX147" s="12" t="s">
        <v>72</v>
      </c>
      <c r="AY147" s="148" t="s">
        <v>205</v>
      </c>
    </row>
    <row r="148" spans="2:51" s="12" customFormat="1" ht="12">
      <c r="B148" s="147"/>
      <c r="D148" s="144" t="s">
        <v>222</v>
      </c>
      <c r="E148" s="148" t="s">
        <v>1</v>
      </c>
      <c r="F148" s="149" t="s">
        <v>848</v>
      </c>
      <c r="H148" s="150">
        <v>24.88</v>
      </c>
      <c r="L148" s="147"/>
      <c r="M148" s="151"/>
      <c r="T148" s="152"/>
      <c r="AT148" s="148" t="s">
        <v>222</v>
      </c>
      <c r="AU148" s="148" t="s">
        <v>81</v>
      </c>
      <c r="AV148" s="12" t="s">
        <v>81</v>
      </c>
      <c r="AW148" s="12" t="s">
        <v>29</v>
      </c>
      <c r="AX148" s="12" t="s">
        <v>72</v>
      </c>
      <c r="AY148" s="148" t="s">
        <v>205</v>
      </c>
    </row>
    <row r="149" spans="2:51" s="13" customFormat="1" ht="12">
      <c r="B149" s="153"/>
      <c r="D149" s="144" t="s">
        <v>222</v>
      </c>
      <c r="E149" s="154" t="s">
        <v>1</v>
      </c>
      <c r="F149" s="155" t="s">
        <v>277</v>
      </c>
      <c r="H149" s="156">
        <v>93.13</v>
      </c>
      <c r="L149" s="153"/>
      <c r="M149" s="157"/>
      <c r="T149" s="158"/>
      <c r="AT149" s="154" t="s">
        <v>222</v>
      </c>
      <c r="AU149" s="154" t="s">
        <v>81</v>
      </c>
      <c r="AV149" s="13" t="s">
        <v>211</v>
      </c>
      <c r="AW149" s="13" t="s">
        <v>29</v>
      </c>
      <c r="AX149" s="13" t="s">
        <v>79</v>
      </c>
      <c r="AY149" s="154" t="s">
        <v>205</v>
      </c>
    </row>
    <row r="150" spans="2:65" s="1" customFormat="1" ht="24.15" customHeight="1">
      <c r="B150" s="131"/>
      <c r="C150" s="132" t="s">
        <v>226</v>
      </c>
      <c r="D150" s="132" t="s">
        <v>207</v>
      </c>
      <c r="E150" s="133" t="s">
        <v>734</v>
      </c>
      <c r="F150" s="134" t="s">
        <v>735</v>
      </c>
      <c r="G150" s="135" t="s">
        <v>143</v>
      </c>
      <c r="H150" s="136">
        <v>107.055</v>
      </c>
      <c r="I150" s="137"/>
      <c r="J150" s="137">
        <f>ROUND(I150*H150,2)</f>
        <v>0</v>
      </c>
      <c r="K150" s="134" t="s">
        <v>210</v>
      </c>
      <c r="L150" s="27"/>
      <c r="M150" s="138" t="s">
        <v>1</v>
      </c>
      <c r="N150" s="139" t="s">
        <v>37</v>
      </c>
      <c r="O150" s="140">
        <v>0.328</v>
      </c>
      <c r="P150" s="140">
        <f>O150*H150</f>
        <v>35.11404</v>
      </c>
      <c r="Q150" s="140">
        <v>0</v>
      </c>
      <c r="R150" s="140">
        <f>Q150*H150</f>
        <v>0</v>
      </c>
      <c r="S150" s="140">
        <v>0</v>
      </c>
      <c r="T150" s="141">
        <f>S150*H150</f>
        <v>0</v>
      </c>
      <c r="AR150" s="142" t="s">
        <v>211</v>
      </c>
      <c r="AT150" s="142" t="s">
        <v>207</v>
      </c>
      <c r="AU150" s="142" t="s">
        <v>81</v>
      </c>
      <c r="AY150" s="15" t="s">
        <v>205</v>
      </c>
      <c r="BE150" s="143">
        <f>IF(N150="základní",J150,0)</f>
        <v>0</v>
      </c>
      <c r="BF150" s="143">
        <f>IF(N150="snížená",J150,0)</f>
        <v>0</v>
      </c>
      <c r="BG150" s="143">
        <f>IF(N150="zákl. přenesená",J150,0)</f>
        <v>0</v>
      </c>
      <c r="BH150" s="143">
        <f>IF(N150="sníž. přenesená",J150,0)</f>
        <v>0</v>
      </c>
      <c r="BI150" s="143">
        <f>IF(N150="nulová",J150,0)</f>
        <v>0</v>
      </c>
      <c r="BJ150" s="15" t="s">
        <v>79</v>
      </c>
      <c r="BK150" s="143">
        <f>ROUND(I150*H150,2)</f>
        <v>0</v>
      </c>
      <c r="BL150" s="15" t="s">
        <v>211</v>
      </c>
      <c r="BM150" s="142" t="s">
        <v>849</v>
      </c>
    </row>
    <row r="151" spans="2:47" s="1" customFormat="1" ht="28.8">
      <c r="B151" s="27"/>
      <c r="D151" s="144" t="s">
        <v>213</v>
      </c>
      <c r="F151" s="145" t="s">
        <v>737</v>
      </c>
      <c r="L151" s="27"/>
      <c r="M151" s="146"/>
      <c r="T151" s="50"/>
      <c r="AT151" s="15" t="s">
        <v>213</v>
      </c>
      <c r="AU151" s="15" t="s">
        <v>81</v>
      </c>
    </row>
    <row r="152" spans="2:51" s="12" customFormat="1" ht="12">
      <c r="B152" s="147"/>
      <c r="D152" s="144" t="s">
        <v>222</v>
      </c>
      <c r="E152" s="148" t="s">
        <v>1</v>
      </c>
      <c r="F152" s="149" t="s">
        <v>850</v>
      </c>
      <c r="H152" s="150">
        <v>40.688</v>
      </c>
      <c r="L152" s="147"/>
      <c r="M152" s="151"/>
      <c r="T152" s="152"/>
      <c r="AT152" s="148" t="s">
        <v>222</v>
      </c>
      <c r="AU152" s="148" t="s">
        <v>81</v>
      </c>
      <c r="AV152" s="12" t="s">
        <v>81</v>
      </c>
      <c r="AW152" s="12" t="s">
        <v>29</v>
      </c>
      <c r="AX152" s="12" t="s">
        <v>72</v>
      </c>
      <c r="AY152" s="148" t="s">
        <v>205</v>
      </c>
    </row>
    <row r="153" spans="2:51" s="12" customFormat="1" ht="12">
      <c r="B153" s="147"/>
      <c r="D153" s="144" t="s">
        <v>222</v>
      </c>
      <c r="E153" s="148" t="s">
        <v>1</v>
      </c>
      <c r="F153" s="149" t="s">
        <v>851</v>
      </c>
      <c r="H153" s="150">
        <v>10.89</v>
      </c>
      <c r="L153" s="147"/>
      <c r="M153" s="151"/>
      <c r="T153" s="152"/>
      <c r="AT153" s="148" t="s">
        <v>222</v>
      </c>
      <c r="AU153" s="148" t="s">
        <v>81</v>
      </c>
      <c r="AV153" s="12" t="s">
        <v>81</v>
      </c>
      <c r="AW153" s="12" t="s">
        <v>29</v>
      </c>
      <c r="AX153" s="12" t="s">
        <v>72</v>
      </c>
      <c r="AY153" s="148" t="s">
        <v>205</v>
      </c>
    </row>
    <row r="154" spans="2:51" s="12" customFormat="1" ht="12">
      <c r="B154" s="147"/>
      <c r="D154" s="144" t="s">
        <v>222</v>
      </c>
      <c r="E154" s="148" t="s">
        <v>1</v>
      </c>
      <c r="F154" s="149" t="s">
        <v>852</v>
      </c>
      <c r="H154" s="150">
        <v>45.577</v>
      </c>
      <c r="L154" s="147"/>
      <c r="M154" s="151"/>
      <c r="T154" s="152"/>
      <c r="AT154" s="148" t="s">
        <v>222</v>
      </c>
      <c r="AU154" s="148" t="s">
        <v>81</v>
      </c>
      <c r="AV154" s="12" t="s">
        <v>81</v>
      </c>
      <c r="AW154" s="12" t="s">
        <v>29</v>
      </c>
      <c r="AX154" s="12" t="s">
        <v>72</v>
      </c>
      <c r="AY154" s="148" t="s">
        <v>205</v>
      </c>
    </row>
    <row r="155" spans="2:51" s="12" customFormat="1" ht="12">
      <c r="B155" s="147"/>
      <c r="D155" s="144" t="s">
        <v>222</v>
      </c>
      <c r="E155" s="148" t="s">
        <v>1</v>
      </c>
      <c r="F155" s="149" t="s">
        <v>853</v>
      </c>
      <c r="H155" s="150">
        <v>9.9</v>
      </c>
      <c r="L155" s="147"/>
      <c r="M155" s="151"/>
      <c r="T155" s="152"/>
      <c r="AT155" s="148" t="s">
        <v>222</v>
      </c>
      <c r="AU155" s="148" t="s">
        <v>81</v>
      </c>
      <c r="AV155" s="12" t="s">
        <v>81</v>
      </c>
      <c r="AW155" s="12" t="s">
        <v>29</v>
      </c>
      <c r="AX155" s="12" t="s">
        <v>72</v>
      </c>
      <c r="AY155" s="148" t="s">
        <v>205</v>
      </c>
    </row>
    <row r="156" spans="2:51" s="13" customFormat="1" ht="12">
      <c r="B156" s="153"/>
      <c r="D156" s="144" t="s">
        <v>222</v>
      </c>
      <c r="E156" s="154" t="s">
        <v>1</v>
      </c>
      <c r="F156" s="155" t="s">
        <v>277</v>
      </c>
      <c r="H156" s="156">
        <v>107.055</v>
      </c>
      <c r="L156" s="153"/>
      <c r="M156" s="157"/>
      <c r="T156" s="158"/>
      <c r="AT156" s="154" t="s">
        <v>222</v>
      </c>
      <c r="AU156" s="154" t="s">
        <v>81</v>
      </c>
      <c r="AV156" s="13" t="s">
        <v>211</v>
      </c>
      <c r="AW156" s="13" t="s">
        <v>29</v>
      </c>
      <c r="AX156" s="13" t="s">
        <v>79</v>
      </c>
      <c r="AY156" s="154" t="s">
        <v>205</v>
      </c>
    </row>
    <row r="157" spans="2:65" s="1" customFormat="1" ht="24.15" customHeight="1">
      <c r="B157" s="131"/>
      <c r="C157" s="132" t="s">
        <v>230</v>
      </c>
      <c r="D157" s="132" t="s">
        <v>207</v>
      </c>
      <c r="E157" s="133" t="s">
        <v>302</v>
      </c>
      <c r="F157" s="134" t="s">
        <v>854</v>
      </c>
      <c r="G157" s="135" t="s">
        <v>143</v>
      </c>
      <c r="H157" s="136">
        <v>68.471</v>
      </c>
      <c r="I157" s="137"/>
      <c r="J157" s="137">
        <f>ROUND(I157*H157,2)</f>
        <v>0</v>
      </c>
      <c r="K157" s="134" t="s">
        <v>210</v>
      </c>
      <c r="L157" s="27"/>
      <c r="M157" s="138" t="s">
        <v>1</v>
      </c>
      <c r="N157" s="139" t="s">
        <v>37</v>
      </c>
      <c r="O157" s="140">
        <v>0.435</v>
      </c>
      <c r="P157" s="140">
        <f>O157*H157</f>
        <v>29.784885000000003</v>
      </c>
      <c r="Q157" s="140">
        <v>0</v>
      </c>
      <c r="R157" s="140">
        <f>Q157*H157</f>
        <v>0</v>
      </c>
      <c r="S157" s="140">
        <v>0</v>
      </c>
      <c r="T157" s="141">
        <f>S157*H157</f>
        <v>0</v>
      </c>
      <c r="AR157" s="142" t="s">
        <v>211</v>
      </c>
      <c r="AT157" s="142" t="s">
        <v>207</v>
      </c>
      <c r="AU157" s="142" t="s">
        <v>81</v>
      </c>
      <c r="AY157" s="15" t="s">
        <v>205</v>
      </c>
      <c r="BE157" s="143">
        <f>IF(N157="základní",J157,0)</f>
        <v>0</v>
      </c>
      <c r="BF157" s="143">
        <f>IF(N157="snížená",J157,0)</f>
        <v>0</v>
      </c>
      <c r="BG157" s="143">
        <f>IF(N157="zákl. přenesená",J157,0)</f>
        <v>0</v>
      </c>
      <c r="BH157" s="143">
        <f>IF(N157="sníž. přenesená",J157,0)</f>
        <v>0</v>
      </c>
      <c r="BI157" s="143">
        <f>IF(N157="nulová",J157,0)</f>
        <v>0</v>
      </c>
      <c r="BJ157" s="15" t="s">
        <v>79</v>
      </c>
      <c r="BK157" s="143">
        <f>ROUND(I157*H157,2)</f>
        <v>0</v>
      </c>
      <c r="BL157" s="15" t="s">
        <v>211</v>
      </c>
      <c r="BM157" s="142" t="s">
        <v>855</v>
      </c>
    </row>
    <row r="158" spans="2:47" s="1" customFormat="1" ht="48">
      <c r="B158" s="27"/>
      <c r="D158" s="144" t="s">
        <v>213</v>
      </c>
      <c r="F158" s="145" t="s">
        <v>303</v>
      </c>
      <c r="L158" s="27"/>
      <c r="M158" s="146"/>
      <c r="T158" s="50"/>
      <c r="AT158" s="15" t="s">
        <v>213</v>
      </c>
      <c r="AU158" s="15" t="s">
        <v>81</v>
      </c>
    </row>
    <row r="159" spans="2:51" s="12" customFormat="1" ht="12">
      <c r="B159" s="147"/>
      <c r="D159" s="144" t="s">
        <v>222</v>
      </c>
      <c r="E159" s="148" t="s">
        <v>1</v>
      </c>
      <c r="F159" s="149" t="s">
        <v>856</v>
      </c>
      <c r="H159" s="150">
        <v>19.375</v>
      </c>
      <c r="L159" s="147"/>
      <c r="M159" s="151"/>
      <c r="T159" s="152"/>
      <c r="AT159" s="148" t="s">
        <v>222</v>
      </c>
      <c r="AU159" s="148" t="s">
        <v>81</v>
      </c>
      <c r="AV159" s="12" t="s">
        <v>81</v>
      </c>
      <c r="AW159" s="12" t="s">
        <v>29</v>
      </c>
      <c r="AX159" s="12" t="s">
        <v>72</v>
      </c>
      <c r="AY159" s="148" t="s">
        <v>205</v>
      </c>
    </row>
    <row r="160" spans="2:51" s="12" customFormat="1" ht="12">
      <c r="B160" s="147"/>
      <c r="D160" s="144" t="s">
        <v>222</v>
      </c>
      <c r="E160" s="148" t="s">
        <v>1</v>
      </c>
      <c r="F160" s="149" t="s">
        <v>857</v>
      </c>
      <c r="H160" s="150">
        <v>6.2</v>
      </c>
      <c r="L160" s="147"/>
      <c r="M160" s="151"/>
      <c r="T160" s="152"/>
      <c r="AT160" s="148" t="s">
        <v>222</v>
      </c>
      <c r="AU160" s="148" t="s">
        <v>81</v>
      </c>
      <c r="AV160" s="12" t="s">
        <v>81</v>
      </c>
      <c r="AW160" s="12" t="s">
        <v>29</v>
      </c>
      <c r="AX160" s="12" t="s">
        <v>72</v>
      </c>
      <c r="AY160" s="148" t="s">
        <v>205</v>
      </c>
    </row>
    <row r="161" spans="2:51" s="12" customFormat="1" ht="12">
      <c r="B161" s="147"/>
      <c r="D161" s="144" t="s">
        <v>222</v>
      </c>
      <c r="E161" s="148" t="s">
        <v>1</v>
      </c>
      <c r="F161" s="149" t="s">
        <v>833</v>
      </c>
      <c r="H161" s="150">
        <v>42.896</v>
      </c>
      <c r="L161" s="147"/>
      <c r="M161" s="151"/>
      <c r="T161" s="152"/>
      <c r="AT161" s="148" t="s">
        <v>222</v>
      </c>
      <c r="AU161" s="148" t="s">
        <v>81</v>
      </c>
      <c r="AV161" s="12" t="s">
        <v>81</v>
      </c>
      <c r="AW161" s="12" t="s">
        <v>29</v>
      </c>
      <c r="AX161" s="12" t="s">
        <v>72</v>
      </c>
      <c r="AY161" s="148" t="s">
        <v>205</v>
      </c>
    </row>
    <row r="162" spans="2:51" s="13" customFormat="1" ht="12">
      <c r="B162" s="153"/>
      <c r="D162" s="144" t="s">
        <v>222</v>
      </c>
      <c r="E162" s="154" t="s">
        <v>1</v>
      </c>
      <c r="F162" s="155" t="s">
        <v>277</v>
      </c>
      <c r="H162" s="156">
        <v>68.471</v>
      </c>
      <c r="L162" s="153"/>
      <c r="M162" s="157"/>
      <c r="T162" s="158"/>
      <c r="AT162" s="154" t="s">
        <v>222</v>
      </c>
      <c r="AU162" s="154" t="s">
        <v>81</v>
      </c>
      <c r="AV162" s="13" t="s">
        <v>211</v>
      </c>
      <c r="AW162" s="13" t="s">
        <v>29</v>
      </c>
      <c r="AX162" s="13" t="s">
        <v>79</v>
      </c>
      <c r="AY162" s="154" t="s">
        <v>205</v>
      </c>
    </row>
    <row r="163" spans="2:65" s="1" customFormat="1" ht="16.5" customHeight="1">
      <c r="B163" s="131"/>
      <c r="C163" s="159" t="s">
        <v>234</v>
      </c>
      <c r="D163" s="159" t="s">
        <v>278</v>
      </c>
      <c r="E163" s="160" t="s">
        <v>858</v>
      </c>
      <c r="F163" s="161" t="s">
        <v>859</v>
      </c>
      <c r="G163" s="162" t="s">
        <v>281</v>
      </c>
      <c r="H163" s="163">
        <v>136.942</v>
      </c>
      <c r="I163" s="164"/>
      <c r="J163" s="164">
        <f>ROUND(I163*H163,2)</f>
        <v>0</v>
      </c>
      <c r="K163" s="161" t="s">
        <v>210</v>
      </c>
      <c r="L163" s="165"/>
      <c r="M163" s="166" t="s">
        <v>1</v>
      </c>
      <c r="N163" s="167" t="s">
        <v>37</v>
      </c>
      <c r="O163" s="140">
        <v>0</v>
      </c>
      <c r="P163" s="140">
        <f>O163*H163</f>
        <v>0</v>
      </c>
      <c r="Q163" s="140">
        <v>1</v>
      </c>
      <c r="R163" s="140">
        <f>Q163*H163</f>
        <v>136.942</v>
      </c>
      <c r="S163" s="140">
        <v>0</v>
      </c>
      <c r="T163" s="141">
        <f>S163*H163</f>
        <v>0</v>
      </c>
      <c r="AR163" s="142" t="s">
        <v>238</v>
      </c>
      <c r="AT163" s="142" t="s">
        <v>278</v>
      </c>
      <c r="AU163" s="142" t="s">
        <v>81</v>
      </c>
      <c r="AY163" s="15" t="s">
        <v>205</v>
      </c>
      <c r="BE163" s="143">
        <f>IF(N163="základní",J163,0)</f>
        <v>0</v>
      </c>
      <c r="BF163" s="143">
        <f>IF(N163="snížená",J163,0)</f>
        <v>0</v>
      </c>
      <c r="BG163" s="143">
        <f>IF(N163="zákl. přenesená",J163,0)</f>
        <v>0</v>
      </c>
      <c r="BH163" s="143">
        <f>IF(N163="sníž. přenesená",J163,0)</f>
        <v>0</v>
      </c>
      <c r="BI163" s="143">
        <f>IF(N163="nulová",J163,0)</f>
        <v>0</v>
      </c>
      <c r="BJ163" s="15" t="s">
        <v>79</v>
      </c>
      <c r="BK163" s="143">
        <f>ROUND(I163*H163,2)</f>
        <v>0</v>
      </c>
      <c r="BL163" s="15" t="s">
        <v>211</v>
      </c>
      <c r="BM163" s="142" t="s">
        <v>860</v>
      </c>
    </row>
    <row r="164" spans="2:47" s="1" customFormat="1" ht="12">
      <c r="B164" s="27"/>
      <c r="D164" s="144" t="s">
        <v>213</v>
      </c>
      <c r="F164" s="145" t="s">
        <v>859</v>
      </c>
      <c r="L164" s="27"/>
      <c r="M164" s="146"/>
      <c r="T164" s="50"/>
      <c r="AT164" s="15" t="s">
        <v>213</v>
      </c>
      <c r="AU164" s="15" t="s">
        <v>81</v>
      </c>
    </row>
    <row r="165" spans="2:51" s="12" customFormat="1" ht="12">
      <c r="B165" s="147"/>
      <c r="D165" s="144" t="s">
        <v>222</v>
      </c>
      <c r="E165" s="148" t="s">
        <v>1</v>
      </c>
      <c r="F165" s="149" t="s">
        <v>861</v>
      </c>
      <c r="H165" s="150">
        <v>136.942</v>
      </c>
      <c r="L165" s="147"/>
      <c r="M165" s="151"/>
      <c r="T165" s="152"/>
      <c r="AT165" s="148" t="s">
        <v>222</v>
      </c>
      <c r="AU165" s="148" t="s">
        <v>81</v>
      </c>
      <c r="AV165" s="12" t="s">
        <v>81</v>
      </c>
      <c r="AW165" s="12" t="s">
        <v>29</v>
      </c>
      <c r="AX165" s="12" t="s">
        <v>79</v>
      </c>
      <c r="AY165" s="148" t="s">
        <v>205</v>
      </c>
    </row>
    <row r="166" spans="2:63" s="11" customFormat="1" ht="22.8" customHeight="1">
      <c r="B166" s="120"/>
      <c r="D166" s="121" t="s">
        <v>71</v>
      </c>
      <c r="E166" s="129" t="s">
        <v>81</v>
      </c>
      <c r="F166" s="129" t="s">
        <v>741</v>
      </c>
      <c r="J166" s="130">
        <f>BK166</f>
        <v>0</v>
      </c>
      <c r="L166" s="120"/>
      <c r="M166" s="124"/>
      <c r="P166" s="125">
        <f>SUM(P167:P179)</f>
        <v>46.035</v>
      </c>
      <c r="R166" s="125">
        <f>SUM(R167:R179)</f>
        <v>74.76068049999999</v>
      </c>
      <c r="T166" s="126">
        <f>SUM(T167:T179)</f>
        <v>0</v>
      </c>
      <c r="AR166" s="121" t="s">
        <v>79</v>
      </c>
      <c r="AT166" s="127" t="s">
        <v>71</v>
      </c>
      <c r="AU166" s="127" t="s">
        <v>79</v>
      </c>
      <c r="AY166" s="121" t="s">
        <v>205</v>
      </c>
      <c r="BK166" s="128">
        <f>SUM(BK167:BK179)</f>
        <v>0</v>
      </c>
    </row>
    <row r="167" spans="2:65" s="1" customFormat="1" ht="33" customHeight="1">
      <c r="B167" s="131"/>
      <c r="C167" s="132" t="s">
        <v>238</v>
      </c>
      <c r="D167" s="132" t="s">
        <v>207</v>
      </c>
      <c r="E167" s="133" t="s">
        <v>862</v>
      </c>
      <c r="F167" s="134" t="s">
        <v>863</v>
      </c>
      <c r="G167" s="135" t="s">
        <v>143</v>
      </c>
      <c r="H167" s="136">
        <v>45</v>
      </c>
      <c r="I167" s="137"/>
      <c r="J167" s="137">
        <f>ROUND(I167*H167,2)</f>
        <v>0</v>
      </c>
      <c r="K167" s="134" t="s">
        <v>210</v>
      </c>
      <c r="L167" s="27"/>
      <c r="M167" s="138" t="s">
        <v>1</v>
      </c>
      <c r="N167" s="139" t="s">
        <v>37</v>
      </c>
      <c r="O167" s="140">
        <v>0.92</v>
      </c>
      <c r="P167" s="140">
        <f>O167*H167</f>
        <v>41.4</v>
      </c>
      <c r="Q167" s="140">
        <v>1.63</v>
      </c>
      <c r="R167" s="140">
        <f>Q167*H167</f>
        <v>73.35</v>
      </c>
      <c r="S167" s="140">
        <v>0</v>
      </c>
      <c r="T167" s="141">
        <f>S167*H167</f>
        <v>0</v>
      </c>
      <c r="AR167" s="142" t="s">
        <v>211</v>
      </c>
      <c r="AT167" s="142" t="s">
        <v>207</v>
      </c>
      <c r="AU167" s="142" t="s">
        <v>81</v>
      </c>
      <c r="AY167" s="15" t="s">
        <v>205</v>
      </c>
      <c r="BE167" s="143">
        <f>IF(N167="základní",J167,0)</f>
        <v>0</v>
      </c>
      <c r="BF167" s="143">
        <f>IF(N167="snížená",J167,0)</f>
        <v>0</v>
      </c>
      <c r="BG167" s="143">
        <f>IF(N167="zákl. přenesená",J167,0)</f>
        <v>0</v>
      </c>
      <c r="BH167" s="143">
        <f>IF(N167="sníž. přenesená",J167,0)</f>
        <v>0</v>
      </c>
      <c r="BI167" s="143">
        <f>IF(N167="nulová",J167,0)</f>
        <v>0</v>
      </c>
      <c r="BJ167" s="15" t="s">
        <v>79</v>
      </c>
      <c r="BK167" s="143">
        <f>ROUND(I167*H167,2)</f>
        <v>0</v>
      </c>
      <c r="BL167" s="15" t="s">
        <v>211</v>
      </c>
      <c r="BM167" s="142" t="s">
        <v>864</v>
      </c>
    </row>
    <row r="168" spans="2:47" s="1" customFormat="1" ht="28.8">
      <c r="B168" s="27"/>
      <c r="D168" s="144" t="s">
        <v>213</v>
      </c>
      <c r="F168" s="145" t="s">
        <v>865</v>
      </c>
      <c r="L168" s="27"/>
      <c r="M168" s="146"/>
      <c r="T168" s="50"/>
      <c r="AT168" s="15" t="s">
        <v>213</v>
      </c>
      <c r="AU168" s="15" t="s">
        <v>81</v>
      </c>
    </row>
    <row r="169" spans="2:65" s="1" customFormat="1" ht="24.15" customHeight="1">
      <c r="B169" s="131"/>
      <c r="C169" s="132" t="s">
        <v>243</v>
      </c>
      <c r="D169" s="132" t="s">
        <v>207</v>
      </c>
      <c r="E169" s="133" t="s">
        <v>866</v>
      </c>
      <c r="F169" s="134" t="s">
        <v>867</v>
      </c>
      <c r="G169" s="135" t="s">
        <v>128</v>
      </c>
      <c r="H169" s="136">
        <v>18</v>
      </c>
      <c r="I169" s="137"/>
      <c r="J169" s="137">
        <f>ROUND(I169*H169,2)</f>
        <v>0</v>
      </c>
      <c r="K169" s="134" t="s">
        <v>210</v>
      </c>
      <c r="L169" s="27"/>
      <c r="M169" s="138" t="s">
        <v>1</v>
      </c>
      <c r="N169" s="139" t="s">
        <v>37</v>
      </c>
      <c r="O169" s="140">
        <v>0.075</v>
      </c>
      <c r="P169" s="140">
        <f>O169*H169</f>
        <v>1.3499999999999999</v>
      </c>
      <c r="Q169" s="140">
        <v>0.00017</v>
      </c>
      <c r="R169" s="140">
        <f>Q169*H169</f>
        <v>0.0030600000000000002</v>
      </c>
      <c r="S169" s="140">
        <v>0</v>
      </c>
      <c r="T169" s="141">
        <f>S169*H169</f>
        <v>0</v>
      </c>
      <c r="AR169" s="142" t="s">
        <v>211</v>
      </c>
      <c r="AT169" s="142" t="s">
        <v>207</v>
      </c>
      <c r="AU169" s="142" t="s">
        <v>81</v>
      </c>
      <c r="AY169" s="15" t="s">
        <v>205</v>
      </c>
      <c r="BE169" s="143">
        <f>IF(N169="základní",J169,0)</f>
        <v>0</v>
      </c>
      <c r="BF169" s="143">
        <f>IF(N169="snížená",J169,0)</f>
        <v>0</v>
      </c>
      <c r="BG169" s="143">
        <f>IF(N169="zákl. přenesená",J169,0)</f>
        <v>0</v>
      </c>
      <c r="BH169" s="143">
        <f>IF(N169="sníž. přenesená",J169,0)</f>
        <v>0</v>
      </c>
      <c r="BI169" s="143">
        <f>IF(N169="nulová",J169,0)</f>
        <v>0</v>
      </c>
      <c r="BJ169" s="15" t="s">
        <v>79</v>
      </c>
      <c r="BK169" s="143">
        <f>ROUND(I169*H169,2)</f>
        <v>0</v>
      </c>
      <c r="BL169" s="15" t="s">
        <v>211</v>
      </c>
      <c r="BM169" s="142" t="s">
        <v>868</v>
      </c>
    </row>
    <row r="170" spans="2:47" s="1" customFormat="1" ht="28.8">
      <c r="B170" s="27"/>
      <c r="D170" s="144" t="s">
        <v>213</v>
      </c>
      <c r="F170" s="145" t="s">
        <v>869</v>
      </c>
      <c r="L170" s="27"/>
      <c r="M170" s="146"/>
      <c r="T170" s="50"/>
      <c r="AT170" s="15" t="s">
        <v>213</v>
      </c>
      <c r="AU170" s="15" t="s">
        <v>81</v>
      </c>
    </row>
    <row r="171" spans="2:65" s="1" customFormat="1" ht="24.15" customHeight="1">
      <c r="B171" s="131"/>
      <c r="C171" s="159" t="s">
        <v>249</v>
      </c>
      <c r="D171" s="159" t="s">
        <v>278</v>
      </c>
      <c r="E171" s="160" t="s">
        <v>870</v>
      </c>
      <c r="F171" s="161" t="s">
        <v>871</v>
      </c>
      <c r="G171" s="162" t="s">
        <v>128</v>
      </c>
      <c r="H171" s="163">
        <v>21.321</v>
      </c>
      <c r="I171" s="164"/>
      <c r="J171" s="164">
        <f>ROUND(I171*H171,2)</f>
        <v>0</v>
      </c>
      <c r="K171" s="161" t="s">
        <v>210</v>
      </c>
      <c r="L171" s="165"/>
      <c r="M171" s="166" t="s">
        <v>1</v>
      </c>
      <c r="N171" s="167" t="s">
        <v>37</v>
      </c>
      <c r="O171" s="140">
        <v>0</v>
      </c>
      <c r="P171" s="140">
        <f>O171*H171</f>
        <v>0</v>
      </c>
      <c r="Q171" s="140">
        <v>0.0005</v>
      </c>
      <c r="R171" s="140">
        <f>Q171*H171</f>
        <v>0.010660500000000002</v>
      </c>
      <c r="S171" s="140">
        <v>0</v>
      </c>
      <c r="T171" s="141">
        <f>S171*H171</f>
        <v>0</v>
      </c>
      <c r="AR171" s="142" t="s">
        <v>238</v>
      </c>
      <c r="AT171" s="142" t="s">
        <v>278</v>
      </c>
      <c r="AU171" s="142" t="s">
        <v>81</v>
      </c>
      <c r="AY171" s="15" t="s">
        <v>205</v>
      </c>
      <c r="BE171" s="143">
        <f>IF(N171="základní",J171,0)</f>
        <v>0</v>
      </c>
      <c r="BF171" s="143">
        <f>IF(N171="snížená",J171,0)</f>
        <v>0</v>
      </c>
      <c r="BG171" s="143">
        <f>IF(N171="zákl. přenesená",J171,0)</f>
        <v>0</v>
      </c>
      <c r="BH171" s="143">
        <f>IF(N171="sníž. přenesená",J171,0)</f>
        <v>0</v>
      </c>
      <c r="BI171" s="143">
        <f>IF(N171="nulová",J171,0)</f>
        <v>0</v>
      </c>
      <c r="BJ171" s="15" t="s">
        <v>79</v>
      </c>
      <c r="BK171" s="143">
        <f>ROUND(I171*H171,2)</f>
        <v>0</v>
      </c>
      <c r="BL171" s="15" t="s">
        <v>211</v>
      </c>
      <c r="BM171" s="142" t="s">
        <v>872</v>
      </c>
    </row>
    <row r="172" spans="2:47" s="1" customFormat="1" ht="19.2">
      <c r="B172" s="27"/>
      <c r="D172" s="144" t="s">
        <v>213</v>
      </c>
      <c r="F172" s="145" t="s">
        <v>871</v>
      </c>
      <c r="L172" s="27"/>
      <c r="M172" s="146"/>
      <c r="T172" s="50"/>
      <c r="AT172" s="15" t="s">
        <v>213</v>
      </c>
      <c r="AU172" s="15" t="s">
        <v>81</v>
      </c>
    </row>
    <row r="173" spans="2:51" s="12" customFormat="1" ht="12">
      <c r="B173" s="147"/>
      <c r="D173" s="144" t="s">
        <v>222</v>
      </c>
      <c r="E173" s="148" t="s">
        <v>1</v>
      </c>
      <c r="F173" s="149" t="s">
        <v>873</v>
      </c>
      <c r="H173" s="150">
        <v>21.321</v>
      </c>
      <c r="L173" s="147"/>
      <c r="M173" s="151"/>
      <c r="T173" s="152"/>
      <c r="AT173" s="148" t="s">
        <v>222</v>
      </c>
      <c r="AU173" s="148" t="s">
        <v>81</v>
      </c>
      <c r="AV173" s="12" t="s">
        <v>81</v>
      </c>
      <c r="AW173" s="12" t="s">
        <v>29</v>
      </c>
      <c r="AX173" s="12" t="s">
        <v>79</v>
      </c>
      <c r="AY173" s="148" t="s">
        <v>205</v>
      </c>
    </row>
    <row r="174" spans="2:65" s="1" customFormat="1" ht="24.15" customHeight="1">
      <c r="B174" s="131"/>
      <c r="C174" s="132" t="s">
        <v>256</v>
      </c>
      <c r="D174" s="132" t="s">
        <v>207</v>
      </c>
      <c r="E174" s="133" t="s">
        <v>874</v>
      </c>
      <c r="F174" s="134" t="s">
        <v>875</v>
      </c>
      <c r="G174" s="135" t="s">
        <v>136</v>
      </c>
      <c r="H174" s="136">
        <v>1.5</v>
      </c>
      <c r="I174" s="137"/>
      <c r="J174" s="137">
        <f>ROUND(I174*H174,2)</f>
        <v>0</v>
      </c>
      <c r="K174" s="134" t="s">
        <v>210</v>
      </c>
      <c r="L174" s="27"/>
      <c r="M174" s="138" t="s">
        <v>1</v>
      </c>
      <c r="N174" s="139" t="s">
        <v>37</v>
      </c>
      <c r="O174" s="140">
        <v>2.19</v>
      </c>
      <c r="P174" s="140">
        <f>O174*H174</f>
        <v>3.285</v>
      </c>
      <c r="Q174" s="140">
        <v>0.02464</v>
      </c>
      <c r="R174" s="140">
        <f>Q174*H174</f>
        <v>0.03696</v>
      </c>
      <c r="S174" s="140">
        <v>0</v>
      </c>
      <c r="T174" s="141">
        <f>S174*H174</f>
        <v>0</v>
      </c>
      <c r="AR174" s="142" t="s">
        <v>211</v>
      </c>
      <c r="AT174" s="142" t="s">
        <v>207</v>
      </c>
      <c r="AU174" s="142" t="s">
        <v>81</v>
      </c>
      <c r="AY174" s="15" t="s">
        <v>205</v>
      </c>
      <c r="BE174" s="143">
        <f>IF(N174="základní",J174,0)</f>
        <v>0</v>
      </c>
      <c r="BF174" s="143">
        <f>IF(N174="snížená",J174,0)</f>
        <v>0</v>
      </c>
      <c r="BG174" s="143">
        <f>IF(N174="zákl. přenesená",J174,0)</f>
        <v>0</v>
      </c>
      <c r="BH174" s="143">
        <f>IF(N174="sníž. přenesená",J174,0)</f>
        <v>0</v>
      </c>
      <c r="BI174" s="143">
        <f>IF(N174="nulová",J174,0)</f>
        <v>0</v>
      </c>
      <c r="BJ174" s="15" t="s">
        <v>79</v>
      </c>
      <c r="BK174" s="143">
        <f>ROUND(I174*H174,2)</f>
        <v>0</v>
      </c>
      <c r="BL174" s="15" t="s">
        <v>211</v>
      </c>
      <c r="BM174" s="142" t="s">
        <v>876</v>
      </c>
    </row>
    <row r="175" spans="2:47" s="1" customFormat="1" ht="28.8">
      <c r="B175" s="27"/>
      <c r="D175" s="144" t="s">
        <v>213</v>
      </c>
      <c r="F175" s="145" t="s">
        <v>877</v>
      </c>
      <c r="L175" s="27"/>
      <c r="M175" s="146"/>
      <c r="T175" s="50"/>
      <c r="AT175" s="15" t="s">
        <v>213</v>
      </c>
      <c r="AU175" s="15" t="s">
        <v>81</v>
      </c>
    </row>
    <row r="176" spans="2:65" s="1" customFormat="1" ht="16.5" customHeight="1">
      <c r="B176" s="131"/>
      <c r="C176" s="159" t="s">
        <v>261</v>
      </c>
      <c r="D176" s="159" t="s">
        <v>278</v>
      </c>
      <c r="E176" s="160" t="s">
        <v>878</v>
      </c>
      <c r="F176" s="161" t="s">
        <v>879</v>
      </c>
      <c r="G176" s="162" t="s">
        <v>353</v>
      </c>
      <c r="H176" s="163">
        <v>1</v>
      </c>
      <c r="I176" s="164"/>
      <c r="J176" s="164">
        <f>ROUND(I176*H176,2)</f>
        <v>0</v>
      </c>
      <c r="K176" s="161" t="s">
        <v>210</v>
      </c>
      <c r="L176" s="165"/>
      <c r="M176" s="166" t="s">
        <v>1</v>
      </c>
      <c r="N176" s="167" t="s">
        <v>37</v>
      </c>
      <c r="O176" s="140">
        <v>0</v>
      </c>
      <c r="P176" s="140">
        <f>O176*H176</f>
        <v>0</v>
      </c>
      <c r="Q176" s="140">
        <v>0.79</v>
      </c>
      <c r="R176" s="140">
        <f>Q176*H176</f>
        <v>0.79</v>
      </c>
      <c r="S176" s="140">
        <v>0</v>
      </c>
      <c r="T176" s="141">
        <f>S176*H176</f>
        <v>0</v>
      </c>
      <c r="AR176" s="142" t="s">
        <v>238</v>
      </c>
      <c r="AT176" s="142" t="s">
        <v>278</v>
      </c>
      <c r="AU176" s="142" t="s">
        <v>81</v>
      </c>
      <c r="AY176" s="15" t="s">
        <v>205</v>
      </c>
      <c r="BE176" s="143">
        <f>IF(N176="základní",J176,0)</f>
        <v>0</v>
      </c>
      <c r="BF176" s="143">
        <f>IF(N176="snížená",J176,0)</f>
        <v>0</v>
      </c>
      <c r="BG176" s="143">
        <f>IF(N176="zákl. přenesená",J176,0)</f>
        <v>0</v>
      </c>
      <c r="BH176" s="143">
        <f>IF(N176="sníž. přenesená",J176,0)</f>
        <v>0</v>
      </c>
      <c r="BI176" s="143">
        <f>IF(N176="nulová",J176,0)</f>
        <v>0</v>
      </c>
      <c r="BJ176" s="15" t="s">
        <v>79</v>
      </c>
      <c r="BK176" s="143">
        <f>ROUND(I176*H176,2)</f>
        <v>0</v>
      </c>
      <c r="BL176" s="15" t="s">
        <v>211</v>
      </c>
      <c r="BM176" s="142" t="s">
        <v>880</v>
      </c>
    </row>
    <row r="177" spans="2:47" s="1" customFormat="1" ht="12">
      <c r="B177" s="27"/>
      <c r="D177" s="144" t="s">
        <v>213</v>
      </c>
      <c r="F177" s="145" t="s">
        <v>879</v>
      </c>
      <c r="L177" s="27"/>
      <c r="M177" s="146"/>
      <c r="T177" s="50"/>
      <c r="AT177" s="15" t="s">
        <v>213</v>
      </c>
      <c r="AU177" s="15" t="s">
        <v>81</v>
      </c>
    </row>
    <row r="178" spans="2:65" s="1" customFormat="1" ht="24.15" customHeight="1">
      <c r="B178" s="131"/>
      <c r="C178" s="159" t="s">
        <v>266</v>
      </c>
      <c r="D178" s="159" t="s">
        <v>278</v>
      </c>
      <c r="E178" s="160" t="s">
        <v>881</v>
      </c>
      <c r="F178" s="161" t="s">
        <v>882</v>
      </c>
      <c r="G178" s="162" t="s">
        <v>353</v>
      </c>
      <c r="H178" s="163">
        <v>1</v>
      </c>
      <c r="I178" s="164"/>
      <c r="J178" s="164">
        <f>ROUND(I178*H178,2)</f>
        <v>0</v>
      </c>
      <c r="K178" s="161" t="s">
        <v>210</v>
      </c>
      <c r="L178" s="165"/>
      <c r="M178" s="166" t="s">
        <v>1</v>
      </c>
      <c r="N178" s="167" t="s">
        <v>37</v>
      </c>
      <c r="O178" s="140">
        <v>0</v>
      </c>
      <c r="P178" s="140">
        <f>O178*H178</f>
        <v>0</v>
      </c>
      <c r="Q178" s="140">
        <v>0.57</v>
      </c>
      <c r="R178" s="140">
        <f>Q178*H178</f>
        <v>0.57</v>
      </c>
      <c r="S178" s="140">
        <v>0</v>
      </c>
      <c r="T178" s="141">
        <f>S178*H178</f>
        <v>0</v>
      </c>
      <c r="AR178" s="142" t="s">
        <v>238</v>
      </c>
      <c r="AT178" s="142" t="s">
        <v>278</v>
      </c>
      <c r="AU178" s="142" t="s">
        <v>81</v>
      </c>
      <c r="AY178" s="15" t="s">
        <v>205</v>
      </c>
      <c r="BE178" s="143">
        <f>IF(N178="základní",J178,0)</f>
        <v>0</v>
      </c>
      <c r="BF178" s="143">
        <f>IF(N178="snížená",J178,0)</f>
        <v>0</v>
      </c>
      <c r="BG178" s="143">
        <f>IF(N178="zákl. přenesená",J178,0)</f>
        <v>0</v>
      </c>
      <c r="BH178" s="143">
        <f>IF(N178="sníž. přenesená",J178,0)</f>
        <v>0</v>
      </c>
      <c r="BI178" s="143">
        <f>IF(N178="nulová",J178,0)</f>
        <v>0</v>
      </c>
      <c r="BJ178" s="15" t="s">
        <v>79</v>
      </c>
      <c r="BK178" s="143">
        <f>ROUND(I178*H178,2)</f>
        <v>0</v>
      </c>
      <c r="BL178" s="15" t="s">
        <v>211</v>
      </c>
      <c r="BM178" s="142" t="s">
        <v>883</v>
      </c>
    </row>
    <row r="179" spans="2:47" s="1" customFormat="1" ht="19.2">
      <c r="B179" s="27"/>
      <c r="D179" s="144" t="s">
        <v>213</v>
      </c>
      <c r="F179" s="145" t="s">
        <v>882</v>
      </c>
      <c r="L179" s="27"/>
      <c r="M179" s="146"/>
      <c r="T179" s="50"/>
      <c r="AT179" s="15" t="s">
        <v>213</v>
      </c>
      <c r="AU179" s="15" t="s">
        <v>81</v>
      </c>
    </row>
    <row r="180" spans="2:63" s="11" customFormat="1" ht="22.8" customHeight="1">
      <c r="B180" s="120"/>
      <c r="D180" s="121" t="s">
        <v>71</v>
      </c>
      <c r="E180" s="129" t="s">
        <v>218</v>
      </c>
      <c r="F180" s="129" t="s">
        <v>343</v>
      </c>
      <c r="J180" s="130">
        <f>BK180</f>
        <v>0</v>
      </c>
      <c r="L180" s="120"/>
      <c r="M180" s="124"/>
      <c r="P180" s="125">
        <f>SUM(P181:P182)</f>
        <v>3.4425000000000003</v>
      </c>
      <c r="R180" s="125">
        <f>SUM(R181:R182)</f>
        <v>0</v>
      </c>
      <c r="T180" s="126">
        <f>SUM(T181:T182)</f>
        <v>0</v>
      </c>
      <c r="AR180" s="121" t="s">
        <v>79</v>
      </c>
      <c r="AT180" s="127" t="s">
        <v>71</v>
      </c>
      <c r="AU180" s="127" t="s">
        <v>79</v>
      </c>
      <c r="AY180" s="121" t="s">
        <v>205</v>
      </c>
      <c r="BK180" s="128">
        <f>SUM(BK181:BK182)</f>
        <v>0</v>
      </c>
    </row>
    <row r="181" spans="2:65" s="1" customFormat="1" ht="21.75" customHeight="1">
      <c r="B181" s="131"/>
      <c r="C181" s="132" t="s">
        <v>271</v>
      </c>
      <c r="D181" s="132" t="s">
        <v>207</v>
      </c>
      <c r="E181" s="133" t="s">
        <v>884</v>
      </c>
      <c r="F181" s="134" t="s">
        <v>885</v>
      </c>
      <c r="G181" s="135" t="s">
        <v>136</v>
      </c>
      <c r="H181" s="136">
        <v>40.5</v>
      </c>
      <c r="I181" s="137"/>
      <c r="J181" s="137">
        <f>ROUND(I181*H181,2)</f>
        <v>0</v>
      </c>
      <c r="K181" s="134" t="s">
        <v>210</v>
      </c>
      <c r="L181" s="27"/>
      <c r="M181" s="138" t="s">
        <v>1</v>
      </c>
      <c r="N181" s="139" t="s">
        <v>37</v>
      </c>
      <c r="O181" s="140">
        <v>0.085</v>
      </c>
      <c r="P181" s="140">
        <f>O181*H181</f>
        <v>3.4425000000000003</v>
      </c>
      <c r="Q181" s="140">
        <v>0</v>
      </c>
      <c r="R181" s="140">
        <f>Q181*H181</f>
        <v>0</v>
      </c>
      <c r="S181" s="140">
        <v>0</v>
      </c>
      <c r="T181" s="141">
        <f>S181*H181</f>
        <v>0</v>
      </c>
      <c r="AR181" s="142" t="s">
        <v>211</v>
      </c>
      <c r="AT181" s="142" t="s">
        <v>207</v>
      </c>
      <c r="AU181" s="142" t="s">
        <v>81</v>
      </c>
      <c r="AY181" s="15" t="s">
        <v>205</v>
      </c>
      <c r="BE181" s="143">
        <f>IF(N181="základní",J181,0)</f>
        <v>0</v>
      </c>
      <c r="BF181" s="143">
        <f>IF(N181="snížená",J181,0)</f>
        <v>0</v>
      </c>
      <c r="BG181" s="143">
        <f>IF(N181="zákl. přenesená",J181,0)</f>
        <v>0</v>
      </c>
      <c r="BH181" s="143">
        <f>IF(N181="sníž. přenesená",J181,0)</f>
        <v>0</v>
      </c>
      <c r="BI181" s="143">
        <f>IF(N181="nulová",J181,0)</f>
        <v>0</v>
      </c>
      <c r="BJ181" s="15" t="s">
        <v>79</v>
      </c>
      <c r="BK181" s="143">
        <f>ROUND(I181*H181,2)</f>
        <v>0</v>
      </c>
      <c r="BL181" s="15" t="s">
        <v>211</v>
      </c>
      <c r="BM181" s="142" t="s">
        <v>886</v>
      </c>
    </row>
    <row r="182" spans="2:47" s="1" customFormat="1" ht="19.2">
      <c r="B182" s="27"/>
      <c r="D182" s="144" t="s">
        <v>213</v>
      </c>
      <c r="F182" s="145" t="s">
        <v>887</v>
      </c>
      <c r="L182" s="27"/>
      <c r="M182" s="146"/>
      <c r="T182" s="50"/>
      <c r="AT182" s="15" t="s">
        <v>213</v>
      </c>
      <c r="AU182" s="15" t="s">
        <v>81</v>
      </c>
    </row>
    <row r="183" spans="2:63" s="11" customFormat="1" ht="22.8" customHeight="1">
      <c r="B183" s="120"/>
      <c r="D183" s="121" t="s">
        <v>71</v>
      </c>
      <c r="E183" s="129" t="s">
        <v>211</v>
      </c>
      <c r="F183" s="129" t="s">
        <v>363</v>
      </c>
      <c r="J183" s="130">
        <f>BK183</f>
        <v>0</v>
      </c>
      <c r="L183" s="120"/>
      <c r="M183" s="124"/>
      <c r="P183" s="125">
        <f>SUM(P184:P191)</f>
        <v>19.477665</v>
      </c>
      <c r="R183" s="125">
        <f>SUM(R184:R191)</f>
        <v>19.92951419</v>
      </c>
      <c r="T183" s="126">
        <f>SUM(T184:T191)</f>
        <v>0</v>
      </c>
      <c r="AR183" s="121" t="s">
        <v>79</v>
      </c>
      <c r="AT183" s="127" t="s">
        <v>71</v>
      </c>
      <c r="AU183" s="127" t="s">
        <v>79</v>
      </c>
      <c r="AY183" s="121" t="s">
        <v>205</v>
      </c>
      <c r="BK183" s="128">
        <f>SUM(BK184:BK191)</f>
        <v>0</v>
      </c>
    </row>
    <row r="184" spans="2:65" s="1" customFormat="1" ht="24.15" customHeight="1">
      <c r="B184" s="131"/>
      <c r="C184" s="132" t="s">
        <v>8</v>
      </c>
      <c r="D184" s="132" t="s">
        <v>207</v>
      </c>
      <c r="E184" s="133" t="s">
        <v>888</v>
      </c>
      <c r="F184" s="134" t="s">
        <v>889</v>
      </c>
      <c r="G184" s="135" t="s">
        <v>143</v>
      </c>
      <c r="H184" s="136">
        <v>10.447</v>
      </c>
      <c r="I184" s="137"/>
      <c r="J184" s="137">
        <f>ROUND(I184*H184,2)</f>
        <v>0</v>
      </c>
      <c r="K184" s="134" t="s">
        <v>210</v>
      </c>
      <c r="L184" s="27"/>
      <c r="M184" s="138" t="s">
        <v>1</v>
      </c>
      <c r="N184" s="139" t="s">
        <v>37</v>
      </c>
      <c r="O184" s="140">
        <v>1.695</v>
      </c>
      <c r="P184" s="140">
        <f>O184*H184</f>
        <v>17.707665</v>
      </c>
      <c r="Q184" s="140">
        <v>1.89077</v>
      </c>
      <c r="R184" s="140">
        <f>Q184*H184</f>
        <v>19.75287419</v>
      </c>
      <c r="S184" s="140">
        <v>0</v>
      </c>
      <c r="T184" s="141">
        <f>S184*H184</f>
        <v>0</v>
      </c>
      <c r="AR184" s="142" t="s">
        <v>211</v>
      </c>
      <c r="AT184" s="142" t="s">
        <v>207</v>
      </c>
      <c r="AU184" s="142" t="s">
        <v>81</v>
      </c>
      <c r="AY184" s="15" t="s">
        <v>205</v>
      </c>
      <c r="BE184" s="143">
        <f>IF(N184="základní",J184,0)</f>
        <v>0</v>
      </c>
      <c r="BF184" s="143">
        <f>IF(N184="snížená",J184,0)</f>
        <v>0</v>
      </c>
      <c r="BG184" s="143">
        <f>IF(N184="zákl. přenesená",J184,0)</f>
        <v>0</v>
      </c>
      <c r="BH184" s="143">
        <f>IF(N184="sníž. přenesená",J184,0)</f>
        <v>0</v>
      </c>
      <c r="BI184" s="143">
        <f>IF(N184="nulová",J184,0)</f>
        <v>0</v>
      </c>
      <c r="BJ184" s="15" t="s">
        <v>79</v>
      </c>
      <c r="BK184" s="143">
        <f>ROUND(I184*H184,2)</f>
        <v>0</v>
      </c>
      <c r="BL184" s="15" t="s">
        <v>211</v>
      </c>
      <c r="BM184" s="142" t="s">
        <v>890</v>
      </c>
    </row>
    <row r="185" spans="2:47" s="1" customFormat="1" ht="19.2">
      <c r="B185" s="27"/>
      <c r="D185" s="144" t="s">
        <v>213</v>
      </c>
      <c r="F185" s="145" t="s">
        <v>891</v>
      </c>
      <c r="L185" s="27"/>
      <c r="M185" s="146"/>
      <c r="T185" s="50"/>
      <c r="AT185" s="15" t="s">
        <v>213</v>
      </c>
      <c r="AU185" s="15" t="s">
        <v>81</v>
      </c>
    </row>
    <row r="186" spans="2:51" s="12" customFormat="1" ht="12">
      <c r="B186" s="147"/>
      <c r="D186" s="144" t="s">
        <v>222</v>
      </c>
      <c r="E186" s="148" t="s">
        <v>1</v>
      </c>
      <c r="F186" s="149" t="s">
        <v>892</v>
      </c>
      <c r="H186" s="150">
        <v>3.875</v>
      </c>
      <c r="L186" s="147"/>
      <c r="M186" s="151"/>
      <c r="T186" s="152"/>
      <c r="AT186" s="148" t="s">
        <v>222</v>
      </c>
      <c r="AU186" s="148" t="s">
        <v>81</v>
      </c>
      <c r="AV186" s="12" t="s">
        <v>81</v>
      </c>
      <c r="AW186" s="12" t="s">
        <v>29</v>
      </c>
      <c r="AX186" s="12" t="s">
        <v>72</v>
      </c>
      <c r="AY186" s="148" t="s">
        <v>205</v>
      </c>
    </row>
    <row r="187" spans="2:51" s="12" customFormat="1" ht="12">
      <c r="B187" s="147"/>
      <c r="D187" s="144" t="s">
        <v>222</v>
      </c>
      <c r="E187" s="148" t="s">
        <v>1</v>
      </c>
      <c r="F187" s="149" t="s">
        <v>893</v>
      </c>
      <c r="H187" s="150">
        <v>1.21</v>
      </c>
      <c r="L187" s="147"/>
      <c r="M187" s="151"/>
      <c r="T187" s="152"/>
      <c r="AT187" s="148" t="s">
        <v>222</v>
      </c>
      <c r="AU187" s="148" t="s">
        <v>81</v>
      </c>
      <c r="AV187" s="12" t="s">
        <v>81</v>
      </c>
      <c r="AW187" s="12" t="s">
        <v>29</v>
      </c>
      <c r="AX187" s="12" t="s">
        <v>72</v>
      </c>
      <c r="AY187" s="148" t="s">
        <v>205</v>
      </c>
    </row>
    <row r="188" spans="2:51" s="12" customFormat="1" ht="12">
      <c r="B188" s="147"/>
      <c r="D188" s="144" t="s">
        <v>222</v>
      </c>
      <c r="E188" s="148" t="s">
        <v>1</v>
      </c>
      <c r="F188" s="149" t="s">
        <v>894</v>
      </c>
      <c r="H188" s="150">
        <v>5.362</v>
      </c>
      <c r="L188" s="147"/>
      <c r="M188" s="151"/>
      <c r="T188" s="152"/>
      <c r="AT188" s="148" t="s">
        <v>222</v>
      </c>
      <c r="AU188" s="148" t="s">
        <v>81</v>
      </c>
      <c r="AV188" s="12" t="s">
        <v>81</v>
      </c>
      <c r="AW188" s="12" t="s">
        <v>29</v>
      </c>
      <c r="AX188" s="12" t="s">
        <v>72</v>
      </c>
      <c r="AY188" s="148" t="s">
        <v>205</v>
      </c>
    </row>
    <row r="189" spans="2:51" s="13" customFormat="1" ht="12">
      <c r="B189" s="153"/>
      <c r="D189" s="144" t="s">
        <v>222</v>
      </c>
      <c r="E189" s="154" t="s">
        <v>1</v>
      </c>
      <c r="F189" s="155" t="s">
        <v>277</v>
      </c>
      <c r="H189" s="156">
        <v>10.447</v>
      </c>
      <c r="L189" s="153"/>
      <c r="M189" s="157"/>
      <c r="T189" s="158"/>
      <c r="AT189" s="154" t="s">
        <v>222</v>
      </c>
      <c r="AU189" s="154" t="s">
        <v>81</v>
      </c>
      <c r="AV189" s="13" t="s">
        <v>211</v>
      </c>
      <c r="AW189" s="13" t="s">
        <v>29</v>
      </c>
      <c r="AX189" s="13" t="s">
        <v>79</v>
      </c>
      <c r="AY189" s="154" t="s">
        <v>205</v>
      </c>
    </row>
    <row r="190" spans="2:65" s="1" customFormat="1" ht="24.15" customHeight="1">
      <c r="B190" s="131"/>
      <c r="C190" s="132" t="s">
        <v>284</v>
      </c>
      <c r="D190" s="132" t="s">
        <v>207</v>
      </c>
      <c r="E190" s="133" t="s">
        <v>895</v>
      </c>
      <c r="F190" s="134" t="s">
        <v>896</v>
      </c>
      <c r="G190" s="135" t="s">
        <v>353</v>
      </c>
      <c r="H190" s="136">
        <v>2</v>
      </c>
      <c r="I190" s="137"/>
      <c r="J190" s="137">
        <f>ROUND(I190*H190,2)</f>
        <v>0</v>
      </c>
      <c r="K190" s="134" t="s">
        <v>210</v>
      </c>
      <c r="L190" s="27"/>
      <c r="M190" s="138" t="s">
        <v>1</v>
      </c>
      <c r="N190" s="139" t="s">
        <v>37</v>
      </c>
      <c r="O190" s="140">
        <v>0.885</v>
      </c>
      <c r="P190" s="140">
        <f>O190*H190</f>
        <v>1.77</v>
      </c>
      <c r="Q190" s="140">
        <v>0.08832</v>
      </c>
      <c r="R190" s="140">
        <f>Q190*H190</f>
        <v>0.17664</v>
      </c>
      <c r="S190" s="140">
        <v>0</v>
      </c>
      <c r="T190" s="141">
        <f>S190*H190</f>
        <v>0</v>
      </c>
      <c r="AR190" s="142" t="s">
        <v>211</v>
      </c>
      <c r="AT190" s="142" t="s">
        <v>207</v>
      </c>
      <c r="AU190" s="142" t="s">
        <v>81</v>
      </c>
      <c r="AY190" s="15" t="s">
        <v>205</v>
      </c>
      <c r="BE190" s="143">
        <f>IF(N190="základní",J190,0)</f>
        <v>0</v>
      </c>
      <c r="BF190" s="143">
        <f>IF(N190="snížená",J190,0)</f>
        <v>0</v>
      </c>
      <c r="BG190" s="143">
        <f>IF(N190="zákl. přenesená",J190,0)</f>
        <v>0</v>
      </c>
      <c r="BH190" s="143">
        <f>IF(N190="sníž. přenesená",J190,0)</f>
        <v>0</v>
      </c>
      <c r="BI190" s="143">
        <f>IF(N190="nulová",J190,0)</f>
        <v>0</v>
      </c>
      <c r="BJ190" s="15" t="s">
        <v>79</v>
      </c>
      <c r="BK190" s="143">
        <f>ROUND(I190*H190,2)</f>
        <v>0</v>
      </c>
      <c r="BL190" s="15" t="s">
        <v>211</v>
      </c>
      <c r="BM190" s="142" t="s">
        <v>897</v>
      </c>
    </row>
    <row r="191" spans="2:47" s="1" customFormat="1" ht="28.8">
      <c r="B191" s="27"/>
      <c r="D191" s="144" t="s">
        <v>213</v>
      </c>
      <c r="F191" s="145" t="s">
        <v>898</v>
      </c>
      <c r="L191" s="27"/>
      <c r="M191" s="146"/>
      <c r="T191" s="50"/>
      <c r="AT191" s="15" t="s">
        <v>213</v>
      </c>
      <c r="AU191" s="15" t="s">
        <v>81</v>
      </c>
    </row>
    <row r="192" spans="2:63" s="11" customFormat="1" ht="22.8" customHeight="1">
      <c r="B192" s="120"/>
      <c r="D192" s="121" t="s">
        <v>71</v>
      </c>
      <c r="E192" s="129" t="s">
        <v>230</v>
      </c>
      <c r="F192" s="129" t="s">
        <v>899</v>
      </c>
      <c r="J192" s="130">
        <f>BK192</f>
        <v>0</v>
      </c>
      <c r="L192" s="120"/>
      <c r="M192" s="124"/>
      <c r="P192" s="125">
        <f>SUM(P193:P195)</f>
        <v>0.05445</v>
      </c>
      <c r="R192" s="125">
        <f>SUM(R193:R195)</f>
        <v>0.023526899999999996</v>
      </c>
      <c r="T192" s="126">
        <f>SUM(T193:T195)</f>
        <v>0</v>
      </c>
      <c r="AR192" s="121" t="s">
        <v>79</v>
      </c>
      <c r="AT192" s="127" t="s">
        <v>71</v>
      </c>
      <c r="AU192" s="127" t="s">
        <v>79</v>
      </c>
      <c r="AY192" s="121" t="s">
        <v>205</v>
      </c>
      <c r="BK192" s="128">
        <f>SUM(BK193:BK195)</f>
        <v>0</v>
      </c>
    </row>
    <row r="193" spans="2:65" s="1" customFormat="1" ht="24.15" customHeight="1">
      <c r="B193" s="131"/>
      <c r="C193" s="132" t="s">
        <v>288</v>
      </c>
      <c r="D193" s="132" t="s">
        <v>207</v>
      </c>
      <c r="E193" s="133" t="s">
        <v>900</v>
      </c>
      <c r="F193" s="134" t="s">
        <v>901</v>
      </c>
      <c r="G193" s="135" t="s">
        <v>128</v>
      </c>
      <c r="H193" s="136">
        <v>0.09</v>
      </c>
      <c r="I193" s="137"/>
      <c r="J193" s="137">
        <f>ROUND(I193*H193,2)</f>
        <v>0</v>
      </c>
      <c r="K193" s="134" t="s">
        <v>210</v>
      </c>
      <c r="L193" s="27"/>
      <c r="M193" s="138" t="s">
        <v>1</v>
      </c>
      <c r="N193" s="139" t="s">
        <v>37</v>
      </c>
      <c r="O193" s="140">
        <v>0.605</v>
      </c>
      <c r="P193" s="140">
        <f>O193*H193</f>
        <v>0.05445</v>
      </c>
      <c r="Q193" s="140">
        <v>0.26141</v>
      </c>
      <c r="R193" s="140">
        <f>Q193*H193</f>
        <v>0.023526899999999996</v>
      </c>
      <c r="S193" s="140">
        <v>0</v>
      </c>
      <c r="T193" s="141">
        <f>S193*H193</f>
        <v>0</v>
      </c>
      <c r="AR193" s="142" t="s">
        <v>211</v>
      </c>
      <c r="AT193" s="142" t="s">
        <v>207</v>
      </c>
      <c r="AU193" s="142" t="s">
        <v>81</v>
      </c>
      <c r="AY193" s="15" t="s">
        <v>205</v>
      </c>
      <c r="BE193" s="143">
        <f>IF(N193="základní",J193,0)</f>
        <v>0</v>
      </c>
      <c r="BF193" s="143">
        <f>IF(N193="snížená",J193,0)</f>
        <v>0</v>
      </c>
      <c r="BG193" s="143">
        <f>IF(N193="zákl. přenesená",J193,0)</f>
        <v>0</v>
      </c>
      <c r="BH193" s="143">
        <f>IF(N193="sníž. přenesená",J193,0)</f>
        <v>0</v>
      </c>
      <c r="BI193" s="143">
        <f>IF(N193="nulová",J193,0)</f>
        <v>0</v>
      </c>
      <c r="BJ193" s="15" t="s">
        <v>79</v>
      </c>
      <c r="BK193" s="143">
        <f>ROUND(I193*H193,2)</f>
        <v>0</v>
      </c>
      <c r="BL193" s="15" t="s">
        <v>211</v>
      </c>
      <c r="BM193" s="142" t="s">
        <v>902</v>
      </c>
    </row>
    <row r="194" spans="2:47" s="1" customFormat="1" ht="19.2">
      <c r="B194" s="27"/>
      <c r="D194" s="144" t="s">
        <v>213</v>
      </c>
      <c r="F194" s="145" t="s">
        <v>903</v>
      </c>
      <c r="L194" s="27"/>
      <c r="M194" s="146"/>
      <c r="T194" s="50"/>
      <c r="AT194" s="15" t="s">
        <v>213</v>
      </c>
      <c r="AU194" s="15" t="s">
        <v>81</v>
      </c>
    </row>
    <row r="195" spans="2:51" s="12" customFormat="1" ht="12">
      <c r="B195" s="147"/>
      <c r="D195" s="144" t="s">
        <v>222</v>
      </c>
      <c r="E195" s="148" t="s">
        <v>1</v>
      </c>
      <c r="F195" s="149" t="s">
        <v>904</v>
      </c>
      <c r="H195" s="150">
        <v>0.09</v>
      </c>
      <c r="L195" s="147"/>
      <c r="M195" s="151"/>
      <c r="T195" s="152"/>
      <c r="AT195" s="148" t="s">
        <v>222</v>
      </c>
      <c r="AU195" s="148" t="s">
        <v>81</v>
      </c>
      <c r="AV195" s="12" t="s">
        <v>81</v>
      </c>
      <c r="AW195" s="12" t="s">
        <v>29</v>
      </c>
      <c r="AX195" s="12" t="s">
        <v>79</v>
      </c>
      <c r="AY195" s="148" t="s">
        <v>205</v>
      </c>
    </row>
    <row r="196" spans="2:63" s="11" customFormat="1" ht="22.8" customHeight="1">
      <c r="B196" s="120"/>
      <c r="D196" s="121" t="s">
        <v>71</v>
      </c>
      <c r="E196" s="129" t="s">
        <v>238</v>
      </c>
      <c r="F196" s="129" t="s">
        <v>441</v>
      </c>
      <c r="J196" s="130">
        <f>BK196</f>
        <v>0</v>
      </c>
      <c r="L196" s="120"/>
      <c r="M196" s="124"/>
      <c r="P196" s="125">
        <f>SUM(P197:P245)</f>
        <v>133.54839999999996</v>
      </c>
      <c r="R196" s="125">
        <f>SUM(R197:R245)</f>
        <v>30.882011499999997</v>
      </c>
      <c r="T196" s="126">
        <f>SUM(T197:T245)</f>
        <v>0.63021</v>
      </c>
      <c r="AR196" s="121" t="s">
        <v>79</v>
      </c>
      <c r="AT196" s="127" t="s">
        <v>71</v>
      </c>
      <c r="AU196" s="127" t="s">
        <v>79</v>
      </c>
      <c r="AY196" s="121" t="s">
        <v>205</v>
      </c>
      <c r="BK196" s="128">
        <f>SUM(BK197:BK245)</f>
        <v>0</v>
      </c>
    </row>
    <row r="197" spans="2:65" s="1" customFormat="1" ht="37.8" customHeight="1">
      <c r="B197" s="131"/>
      <c r="C197" s="132" t="s">
        <v>293</v>
      </c>
      <c r="D197" s="132" t="s">
        <v>207</v>
      </c>
      <c r="E197" s="133" t="s">
        <v>905</v>
      </c>
      <c r="F197" s="134" t="s">
        <v>906</v>
      </c>
      <c r="G197" s="135" t="s">
        <v>136</v>
      </c>
      <c r="H197" s="136">
        <v>38.3</v>
      </c>
      <c r="I197" s="137"/>
      <c r="J197" s="137">
        <f>ROUND(I197*H197,2)</f>
        <v>0</v>
      </c>
      <c r="K197" s="134" t="s">
        <v>210</v>
      </c>
      <c r="L197" s="27"/>
      <c r="M197" s="138" t="s">
        <v>1</v>
      </c>
      <c r="N197" s="139" t="s">
        <v>37</v>
      </c>
      <c r="O197" s="140">
        <v>2.029</v>
      </c>
      <c r="P197" s="140">
        <f>O197*H197</f>
        <v>77.71069999999999</v>
      </c>
      <c r="Q197" s="140">
        <v>0.00399</v>
      </c>
      <c r="R197" s="140">
        <f>Q197*H197</f>
        <v>0.15281699999999998</v>
      </c>
      <c r="S197" s="140">
        <v>0</v>
      </c>
      <c r="T197" s="141">
        <f>S197*H197</f>
        <v>0</v>
      </c>
      <c r="AR197" s="142" t="s">
        <v>211</v>
      </c>
      <c r="AT197" s="142" t="s">
        <v>207</v>
      </c>
      <c r="AU197" s="142" t="s">
        <v>81</v>
      </c>
      <c r="AY197" s="15" t="s">
        <v>205</v>
      </c>
      <c r="BE197" s="143">
        <f>IF(N197="základní",J197,0)</f>
        <v>0</v>
      </c>
      <c r="BF197" s="143">
        <f>IF(N197="snížená",J197,0)</f>
        <v>0</v>
      </c>
      <c r="BG197" s="143">
        <f>IF(N197="zákl. přenesená",J197,0)</f>
        <v>0</v>
      </c>
      <c r="BH197" s="143">
        <f>IF(N197="sníž. přenesená",J197,0)</f>
        <v>0</v>
      </c>
      <c r="BI197" s="143">
        <f>IF(N197="nulová",J197,0)</f>
        <v>0</v>
      </c>
      <c r="BJ197" s="15" t="s">
        <v>79</v>
      </c>
      <c r="BK197" s="143">
        <f>ROUND(I197*H197,2)</f>
        <v>0</v>
      </c>
      <c r="BL197" s="15" t="s">
        <v>211</v>
      </c>
      <c r="BM197" s="142" t="s">
        <v>907</v>
      </c>
    </row>
    <row r="198" spans="2:47" s="1" customFormat="1" ht="28.8">
      <c r="B198" s="27"/>
      <c r="D198" s="144" t="s">
        <v>213</v>
      </c>
      <c r="F198" s="145" t="s">
        <v>908</v>
      </c>
      <c r="L198" s="27"/>
      <c r="M198" s="146"/>
      <c r="T198" s="50"/>
      <c r="AT198" s="15" t="s">
        <v>213</v>
      </c>
      <c r="AU198" s="15" t="s">
        <v>81</v>
      </c>
    </row>
    <row r="199" spans="2:65" s="1" customFormat="1" ht="16.5" customHeight="1">
      <c r="B199" s="131"/>
      <c r="C199" s="159" t="s">
        <v>297</v>
      </c>
      <c r="D199" s="159" t="s">
        <v>278</v>
      </c>
      <c r="E199" s="160" t="s">
        <v>909</v>
      </c>
      <c r="F199" s="161" t="s">
        <v>910</v>
      </c>
      <c r="G199" s="162" t="s">
        <v>136</v>
      </c>
      <c r="H199" s="163">
        <v>38.683</v>
      </c>
      <c r="I199" s="164"/>
      <c r="J199" s="164">
        <f>ROUND(I199*H199,2)</f>
        <v>0</v>
      </c>
      <c r="K199" s="161" t="s">
        <v>210</v>
      </c>
      <c r="L199" s="165"/>
      <c r="M199" s="166" t="s">
        <v>1</v>
      </c>
      <c r="N199" s="167" t="s">
        <v>37</v>
      </c>
      <c r="O199" s="140">
        <v>0</v>
      </c>
      <c r="P199" s="140">
        <f>O199*H199</f>
        <v>0</v>
      </c>
      <c r="Q199" s="140">
        <v>0.5655</v>
      </c>
      <c r="R199" s="140">
        <f>Q199*H199</f>
        <v>21.8752365</v>
      </c>
      <c r="S199" s="140">
        <v>0</v>
      </c>
      <c r="T199" s="141">
        <f>S199*H199</f>
        <v>0</v>
      </c>
      <c r="AR199" s="142" t="s">
        <v>238</v>
      </c>
      <c r="AT199" s="142" t="s">
        <v>278</v>
      </c>
      <c r="AU199" s="142" t="s">
        <v>81</v>
      </c>
      <c r="AY199" s="15" t="s">
        <v>205</v>
      </c>
      <c r="BE199" s="143">
        <f>IF(N199="základní",J199,0)</f>
        <v>0</v>
      </c>
      <c r="BF199" s="143">
        <f>IF(N199="snížená",J199,0)</f>
        <v>0</v>
      </c>
      <c r="BG199" s="143">
        <f>IF(N199="zákl. přenesená",J199,0)</f>
        <v>0</v>
      </c>
      <c r="BH199" s="143">
        <f>IF(N199="sníž. přenesená",J199,0)</f>
        <v>0</v>
      </c>
      <c r="BI199" s="143">
        <f>IF(N199="nulová",J199,0)</f>
        <v>0</v>
      </c>
      <c r="BJ199" s="15" t="s">
        <v>79</v>
      </c>
      <c r="BK199" s="143">
        <f>ROUND(I199*H199,2)</f>
        <v>0</v>
      </c>
      <c r="BL199" s="15" t="s">
        <v>211</v>
      </c>
      <c r="BM199" s="142" t="s">
        <v>911</v>
      </c>
    </row>
    <row r="200" spans="2:47" s="1" customFormat="1" ht="12">
      <c r="B200" s="27"/>
      <c r="D200" s="144" t="s">
        <v>213</v>
      </c>
      <c r="F200" s="145" t="s">
        <v>910</v>
      </c>
      <c r="L200" s="27"/>
      <c r="M200" s="146"/>
      <c r="T200" s="50"/>
      <c r="AT200" s="15" t="s">
        <v>213</v>
      </c>
      <c r="AU200" s="15" t="s">
        <v>81</v>
      </c>
    </row>
    <row r="201" spans="2:51" s="12" customFormat="1" ht="12">
      <c r="B201" s="147"/>
      <c r="D201" s="144" t="s">
        <v>222</v>
      </c>
      <c r="E201" s="148" t="s">
        <v>1</v>
      </c>
      <c r="F201" s="149" t="s">
        <v>912</v>
      </c>
      <c r="H201" s="150">
        <v>38.683</v>
      </c>
      <c r="L201" s="147"/>
      <c r="M201" s="151"/>
      <c r="T201" s="152"/>
      <c r="AT201" s="148" t="s">
        <v>222</v>
      </c>
      <c r="AU201" s="148" t="s">
        <v>81</v>
      </c>
      <c r="AV201" s="12" t="s">
        <v>81</v>
      </c>
      <c r="AW201" s="12" t="s">
        <v>29</v>
      </c>
      <c r="AX201" s="12" t="s">
        <v>79</v>
      </c>
      <c r="AY201" s="148" t="s">
        <v>205</v>
      </c>
    </row>
    <row r="202" spans="2:65" s="1" customFormat="1" ht="24.15" customHeight="1">
      <c r="B202" s="131"/>
      <c r="C202" s="132" t="s">
        <v>301</v>
      </c>
      <c r="D202" s="132" t="s">
        <v>207</v>
      </c>
      <c r="E202" s="133" t="s">
        <v>913</v>
      </c>
      <c r="F202" s="134" t="s">
        <v>914</v>
      </c>
      <c r="G202" s="135" t="s">
        <v>353</v>
      </c>
      <c r="H202" s="136">
        <v>3</v>
      </c>
      <c r="I202" s="137"/>
      <c r="J202" s="137">
        <f>ROUND(I202*H202,2)</f>
        <v>0</v>
      </c>
      <c r="K202" s="134" t="s">
        <v>210</v>
      </c>
      <c r="L202" s="27"/>
      <c r="M202" s="138" t="s">
        <v>1</v>
      </c>
      <c r="N202" s="139" t="s">
        <v>37</v>
      </c>
      <c r="O202" s="140">
        <v>0.701</v>
      </c>
      <c r="P202" s="140">
        <f>O202*H202</f>
        <v>2.1029999999999998</v>
      </c>
      <c r="Q202" s="140">
        <v>7E-05</v>
      </c>
      <c r="R202" s="140">
        <f>Q202*H202</f>
        <v>0.00020999999999999998</v>
      </c>
      <c r="S202" s="140">
        <v>0.01007</v>
      </c>
      <c r="T202" s="141">
        <f>S202*H202</f>
        <v>0.03021</v>
      </c>
      <c r="AR202" s="142" t="s">
        <v>211</v>
      </c>
      <c r="AT202" s="142" t="s">
        <v>207</v>
      </c>
      <c r="AU202" s="142" t="s">
        <v>81</v>
      </c>
      <c r="AY202" s="15" t="s">
        <v>205</v>
      </c>
      <c r="BE202" s="143">
        <f>IF(N202="základní",J202,0)</f>
        <v>0</v>
      </c>
      <c r="BF202" s="143">
        <f>IF(N202="snížená",J202,0)</f>
        <v>0</v>
      </c>
      <c r="BG202" s="143">
        <f>IF(N202="zákl. přenesená",J202,0)</f>
        <v>0</v>
      </c>
      <c r="BH202" s="143">
        <f>IF(N202="sníž. přenesená",J202,0)</f>
        <v>0</v>
      </c>
      <c r="BI202" s="143">
        <f>IF(N202="nulová",J202,0)</f>
        <v>0</v>
      </c>
      <c r="BJ202" s="15" t="s">
        <v>79</v>
      </c>
      <c r="BK202" s="143">
        <f>ROUND(I202*H202,2)</f>
        <v>0</v>
      </c>
      <c r="BL202" s="15" t="s">
        <v>211</v>
      </c>
      <c r="BM202" s="142" t="s">
        <v>915</v>
      </c>
    </row>
    <row r="203" spans="2:47" s="1" customFormat="1" ht="28.8">
      <c r="B203" s="27"/>
      <c r="D203" s="144" t="s">
        <v>213</v>
      </c>
      <c r="F203" s="145" t="s">
        <v>916</v>
      </c>
      <c r="L203" s="27"/>
      <c r="M203" s="146"/>
      <c r="T203" s="50"/>
      <c r="AT203" s="15" t="s">
        <v>213</v>
      </c>
      <c r="AU203" s="15" t="s">
        <v>81</v>
      </c>
    </row>
    <row r="204" spans="2:65" s="1" customFormat="1" ht="24.15" customHeight="1">
      <c r="B204" s="131"/>
      <c r="C204" s="159" t="s">
        <v>7</v>
      </c>
      <c r="D204" s="159" t="s">
        <v>278</v>
      </c>
      <c r="E204" s="160" t="s">
        <v>917</v>
      </c>
      <c r="F204" s="161" t="s">
        <v>918</v>
      </c>
      <c r="G204" s="162" t="s">
        <v>353</v>
      </c>
      <c r="H204" s="163">
        <v>3.045</v>
      </c>
      <c r="I204" s="164"/>
      <c r="J204" s="164">
        <f>ROUND(I204*H204,2)</f>
        <v>0</v>
      </c>
      <c r="K204" s="161" t="s">
        <v>210</v>
      </c>
      <c r="L204" s="165"/>
      <c r="M204" s="166" t="s">
        <v>1</v>
      </c>
      <c r="N204" s="167" t="s">
        <v>37</v>
      </c>
      <c r="O204" s="140">
        <v>0</v>
      </c>
      <c r="P204" s="140">
        <f>O204*H204</f>
        <v>0</v>
      </c>
      <c r="Q204" s="140">
        <v>0.003</v>
      </c>
      <c r="R204" s="140">
        <f>Q204*H204</f>
        <v>0.009135</v>
      </c>
      <c r="S204" s="140">
        <v>0</v>
      </c>
      <c r="T204" s="141">
        <f>S204*H204</f>
        <v>0</v>
      </c>
      <c r="AR204" s="142" t="s">
        <v>238</v>
      </c>
      <c r="AT204" s="142" t="s">
        <v>278</v>
      </c>
      <c r="AU204" s="142" t="s">
        <v>81</v>
      </c>
      <c r="AY204" s="15" t="s">
        <v>205</v>
      </c>
      <c r="BE204" s="143">
        <f>IF(N204="základní",J204,0)</f>
        <v>0</v>
      </c>
      <c r="BF204" s="143">
        <f>IF(N204="snížená",J204,0)</f>
        <v>0</v>
      </c>
      <c r="BG204" s="143">
        <f>IF(N204="zákl. přenesená",J204,0)</f>
        <v>0</v>
      </c>
      <c r="BH204" s="143">
        <f>IF(N204="sníž. přenesená",J204,0)</f>
        <v>0</v>
      </c>
      <c r="BI204" s="143">
        <f>IF(N204="nulová",J204,0)</f>
        <v>0</v>
      </c>
      <c r="BJ204" s="15" t="s">
        <v>79</v>
      </c>
      <c r="BK204" s="143">
        <f>ROUND(I204*H204,2)</f>
        <v>0</v>
      </c>
      <c r="BL204" s="15" t="s">
        <v>211</v>
      </c>
      <c r="BM204" s="142" t="s">
        <v>919</v>
      </c>
    </row>
    <row r="205" spans="2:47" s="1" customFormat="1" ht="12">
      <c r="B205" s="27"/>
      <c r="D205" s="144" t="s">
        <v>213</v>
      </c>
      <c r="F205" s="145" t="s">
        <v>918</v>
      </c>
      <c r="L205" s="27"/>
      <c r="M205" s="146"/>
      <c r="T205" s="50"/>
      <c r="AT205" s="15" t="s">
        <v>213</v>
      </c>
      <c r="AU205" s="15" t="s">
        <v>81</v>
      </c>
    </row>
    <row r="206" spans="2:51" s="12" customFormat="1" ht="12">
      <c r="B206" s="147"/>
      <c r="D206" s="144" t="s">
        <v>222</v>
      </c>
      <c r="E206" s="148" t="s">
        <v>1</v>
      </c>
      <c r="F206" s="149" t="s">
        <v>920</v>
      </c>
      <c r="H206" s="150">
        <v>3.045</v>
      </c>
      <c r="L206" s="147"/>
      <c r="M206" s="151"/>
      <c r="T206" s="152"/>
      <c r="AT206" s="148" t="s">
        <v>222</v>
      </c>
      <c r="AU206" s="148" t="s">
        <v>81</v>
      </c>
      <c r="AV206" s="12" t="s">
        <v>81</v>
      </c>
      <c r="AW206" s="12" t="s">
        <v>29</v>
      </c>
      <c r="AX206" s="12" t="s">
        <v>79</v>
      </c>
      <c r="AY206" s="148" t="s">
        <v>205</v>
      </c>
    </row>
    <row r="207" spans="2:65" s="1" customFormat="1" ht="24.15" customHeight="1">
      <c r="B207" s="131"/>
      <c r="C207" s="132" t="s">
        <v>309</v>
      </c>
      <c r="D207" s="132" t="s">
        <v>207</v>
      </c>
      <c r="E207" s="133" t="s">
        <v>921</v>
      </c>
      <c r="F207" s="134" t="s">
        <v>922</v>
      </c>
      <c r="G207" s="135" t="s">
        <v>136</v>
      </c>
      <c r="H207" s="136">
        <v>24.15</v>
      </c>
      <c r="I207" s="137"/>
      <c r="J207" s="137">
        <f>ROUND(I207*H207,2)</f>
        <v>0</v>
      </c>
      <c r="K207" s="134" t="s">
        <v>210</v>
      </c>
      <c r="L207" s="27"/>
      <c r="M207" s="138" t="s">
        <v>1</v>
      </c>
      <c r="N207" s="139" t="s">
        <v>37</v>
      </c>
      <c r="O207" s="140">
        <v>0.258</v>
      </c>
      <c r="P207" s="140">
        <f>O207*H207</f>
        <v>6.2307</v>
      </c>
      <c r="Q207" s="140">
        <v>0.00276</v>
      </c>
      <c r="R207" s="140">
        <f>Q207*H207</f>
        <v>0.06665399999999999</v>
      </c>
      <c r="S207" s="140">
        <v>0</v>
      </c>
      <c r="T207" s="141">
        <f>S207*H207</f>
        <v>0</v>
      </c>
      <c r="AR207" s="142" t="s">
        <v>211</v>
      </c>
      <c r="AT207" s="142" t="s">
        <v>207</v>
      </c>
      <c r="AU207" s="142" t="s">
        <v>81</v>
      </c>
      <c r="AY207" s="15" t="s">
        <v>205</v>
      </c>
      <c r="BE207" s="143">
        <f>IF(N207="základní",J207,0)</f>
        <v>0</v>
      </c>
      <c r="BF207" s="143">
        <f>IF(N207="snížená",J207,0)</f>
        <v>0</v>
      </c>
      <c r="BG207" s="143">
        <f>IF(N207="zákl. přenesená",J207,0)</f>
        <v>0</v>
      </c>
      <c r="BH207" s="143">
        <f>IF(N207="sníž. přenesená",J207,0)</f>
        <v>0</v>
      </c>
      <c r="BI207" s="143">
        <f>IF(N207="nulová",J207,0)</f>
        <v>0</v>
      </c>
      <c r="BJ207" s="15" t="s">
        <v>79</v>
      </c>
      <c r="BK207" s="143">
        <f>ROUND(I207*H207,2)</f>
        <v>0</v>
      </c>
      <c r="BL207" s="15" t="s">
        <v>211</v>
      </c>
      <c r="BM207" s="142" t="s">
        <v>923</v>
      </c>
    </row>
    <row r="208" spans="2:47" s="1" customFormat="1" ht="28.8">
      <c r="B208" s="27"/>
      <c r="D208" s="144" t="s">
        <v>213</v>
      </c>
      <c r="F208" s="145" t="s">
        <v>924</v>
      </c>
      <c r="L208" s="27"/>
      <c r="M208" s="146"/>
      <c r="T208" s="50"/>
      <c r="AT208" s="15" t="s">
        <v>213</v>
      </c>
      <c r="AU208" s="15" t="s">
        <v>81</v>
      </c>
    </row>
    <row r="209" spans="2:51" s="12" customFormat="1" ht="12">
      <c r="B209" s="147"/>
      <c r="D209" s="144" t="s">
        <v>222</v>
      </c>
      <c r="E209" s="148" t="s">
        <v>1</v>
      </c>
      <c r="F209" s="149" t="s">
        <v>925</v>
      </c>
      <c r="H209" s="150">
        <v>12.05</v>
      </c>
      <c r="L209" s="147"/>
      <c r="M209" s="151"/>
      <c r="T209" s="152"/>
      <c r="AT209" s="148" t="s">
        <v>222</v>
      </c>
      <c r="AU209" s="148" t="s">
        <v>81</v>
      </c>
      <c r="AV209" s="12" t="s">
        <v>81</v>
      </c>
      <c r="AW209" s="12" t="s">
        <v>29</v>
      </c>
      <c r="AX209" s="12" t="s">
        <v>72</v>
      </c>
      <c r="AY209" s="148" t="s">
        <v>205</v>
      </c>
    </row>
    <row r="210" spans="2:51" s="12" customFormat="1" ht="12">
      <c r="B210" s="147"/>
      <c r="D210" s="144" t="s">
        <v>222</v>
      </c>
      <c r="E210" s="148" t="s">
        <v>1</v>
      </c>
      <c r="F210" s="149" t="s">
        <v>926</v>
      </c>
      <c r="H210" s="150">
        <v>12.1</v>
      </c>
      <c r="L210" s="147"/>
      <c r="M210" s="151"/>
      <c r="T210" s="152"/>
      <c r="AT210" s="148" t="s">
        <v>222</v>
      </c>
      <c r="AU210" s="148" t="s">
        <v>81</v>
      </c>
      <c r="AV210" s="12" t="s">
        <v>81</v>
      </c>
      <c r="AW210" s="12" t="s">
        <v>29</v>
      </c>
      <c r="AX210" s="12" t="s">
        <v>72</v>
      </c>
      <c r="AY210" s="148" t="s">
        <v>205</v>
      </c>
    </row>
    <row r="211" spans="2:51" s="13" customFormat="1" ht="12">
      <c r="B211" s="153"/>
      <c r="D211" s="144" t="s">
        <v>222</v>
      </c>
      <c r="E211" s="154" t="s">
        <v>1</v>
      </c>
      <c r="F211" s="155" t="s">
        <v>277</v>
      </c>
      <c r="H211" s="156">
        <v>24.15</v>
      </c>
      <c r="L211" s="153"/>
      <c r="M211" s="157"/>
      <c r="T211" s="158"/>
      <c r="AT211" s="154" t="s">
        <v>222</v>
      </c>
      <c r="AU211" s="154" t="s">
        <v>81</v>
      </c>
      <c r="AV211" s="13" t="s">
        <v>211</v>
      </c>
      <c r="AW211" s="13" t="s">
        <v>29</v>
      </c>
      <c r="AX211" s="13" t="s">
        <v>79</v>
      </c>
      <c r="AY211" s="154" t="s">
        <v>205</v>
      </c>
    </row>
    <row r="212" spans="2:65" s="1" customFormat="1" ht="24.15" customHeight="1">
      <c r="B212" s="131"/>
      <c r="C212" s="132" t="s">
        <v>313</v>
      </c>
      <c r="D212" s="132" t="s">
        <v>207</v>
      </c>
      <c r="E212" s="133" t="s">
        <v>927</v>
      </c>
      <c r="F212" s="134" t="s">
        <v>928</v>
      </c>
      <c r="G212" s="135" t="s">
        <v>136</v>
      </c>
      <c r="H212" s="136">
        <v>28.45</v>
      </c>
      <c r="I212" s="137"/>
      <c r="J212" s="137">
        <f>ROUND(I212*H212,2)</f>
        <v>0</v>
      </c>
      <c r="K212" s="134" t="s">
        <v>210</v>
      </c>
      <c r="L212" s="27"/>
      <c r="M212" s="138" t="s">
        <v>1</v>
      </c>
      <c r="N212" s="139" t="s">
        <v>37</v>
      </c>
      <c r="O212" s="140">
        <v>0.36</v>
      </c>
      <c r="P212" s="140">
        <f>O212*H212</f>
        <v>10.241999999999999</v>
      </c>
      <c r="Q212" s="140">
        <v>0.01182</v>
      </c>
      <c r="R212" s="140">
        <f>Q212*H212</f>
        <v>0.336279</v>
      </c>
      <c r="S212" s="140">
        <v>0</v>
      </c>
      <c r="T212" s="141">
        <f>S212*H212</f>
        <v>0</v>
      </c>
      <c r="AR212" s="142" t="s">
        <v>211</v>
      </c>
      <c r="AT212" s="142" t="s">
        <v>207</v>
      </c>
      <c r="AU212" s="142" t="s">
        <v>81</v>
      </c>
      <c r="AY212" s="15" t="s">
        <v>205</v>
      </c>
      <c r="BE212" s="143">
        <f>IF(N212="základní",J212,0)</f>
        <v>0</v>
      </c>
      <c r="BF212" s="143">
        <f>IF(N212="snížená",J212,0)</f>
        <v>0</v>
      </c>
      <c r="BG212" s="143">
        <f>IF(N212="zákl. přenesená",J212,0)</f>
        <v>0</v>
      </c>
      <c r="BH212" s="143">
        <f>IF(N212="sníž. přenesená",J212,0)</f>
        <v>0</v>
      </c>
      <c r="BI212" s="143">
        <f>IF(N212="nulová",J212,0)</f>
        <v>0</v>
      </c>
      <c r="BJ212" s="15" t="s">
        <v>79</v>
      </c>
      <c r="BK212" s="143">
        <f>ROUND(I212*H212,2)</f>
        <v>0</v>
      </c>
      <c r="BL212" s="15" t="s">
        <v>211</v>
      </c>
      <c r="BM212" s="142" t="s">
        <v>929</v>
      </c>
    </row>
    <row r="213" spans="2:47" s="1" customFormat="1" ht="28.8">
      <c r="B213" s="27"/>
      <c r="D213" s="144" t="s">
        <v>213</v>
      </c>
      <c r="F213" s="145" t="s">
        <v>930</v>
      </c>
      <c r="L213" s="27"/>
      <c r="M213" s="146"/>
      <c r="T213" s="50"/>
      <c r="AT213" s="15" t="s">
        <v>213</v>
      </c>
      <c r="AU213" s="15" t="s">
        <v>81</v>
      </c>
    </row>
    <row r="214" spans="2:65" s="1" customFormat="1" ht="33" customHeight="1">
      <c r="B214" s="131"/>
      <c r="C214" s="132" t="s">
        <v>317</v>
      </c>
      <c r="D214" s="132" t="s">
        <v>207</v>
      </c>
      <c r="E214" s="133" t="s">
        <v>931</v>
      </c>
      <c r="F214" s="134" t="s">
        <v>932</v>
      </c>
      <c r="G214" s="135" t="s">
        <v>353</v>
      </c>
      <c r="H214" s="136">
        <v>2</v>
      </c>
      <c r="I214" s="137"/>
      <c r="J214" s="137">
        <f>ROUND(I214*H214,2)</f>
        <v>0</v>
      </c>
      <c r="K214" s="134" t="s">
        <v>210</v>
      </c>
      <c r="L214" s="27"/>
      <c r="M214" s="138" t="s">
        <v>1</v>
      </c>
      <c r="N214" s="139" t="s">
        <v>37</v>
      </c>
      <c r="O214" s="140">
        <v>1.132</v>
      </c>
      <c r="P214" s="140">
        <f>O214*H214</f>
        <v>2.264</v>
      </c>
      <c r="Q214" s="140">
        <v>1E-05</v>
      </c>
      <c r="R214" s="140">
        <f>Q214*H214</f>
        <v>2E-05</v>
      </c>
      <c r="S214" s="140">
        <v>0</v>
      </c>
      <c r="T214" s="141">
        <f>S214*H214</f>
        <v>0</v>
      </c>
      <c r="AR214" s="142" t="s">
        <v>211</v>
      </c>
      <c r="AT214" s="142" t="s">
        <v>207</v>
      </c>
      <c r="AU214" s="142" t="s">
        <v>81</v>
      </c>
      <c r="AY214" s="15" t="s">
        <v>205</v>
      </c>
      <c r="BE214" s="143">
        <f>IF(N214="základní",J214,0)</f>
        <v>0</v>
      </c>
      <c r="BF214" s="143">
        <f>IF(N214="snížená",J214,0)</f>
        <v>0</v>
      </c>
      <c r="BG214" s="143">
        <f>IF(N214="zákl. přenesená",J214,0)</f>
        <v>0</v>
      </c>
      <c r="BH214" s="143">
        <f>IF(N214="sníž. přenesená",J214,0)</f>
        <v>0</v>
      </c>
      <c r="BI214" s="143">
        <f>IF(N214="nulová",J214,0)</f>
        <v>0</v>
      </c>
      <c r="BJ214" s="15" t="s">
        <v>79</v>
      </c>
      <c r="BK214" s="143">
        <f>ROUND(I214*H214,2)</f>
        <v>0</v>
      </c>
      <c r="BL214" s="15" t="s">
        <v>211</v>
      </c>
      <c r="BM214" s="142" t="s">
        <v>933</v>
      </c>
    </row>
    <row r="215" spans="2:47" s="1" customFormat="1" ht="28.8">
      <c r="B215" s="27"/>
      <c r="D215" s="144" t="s">
        <v>213</v>
      </c>
      <c r="F215" s="145" t="s">
        <v>934</v>
      </c>
      <c r="L215" s="27"/>
      <c r="M215" s="146"/>
      <c r="T215" s="50"/>
      <c r="AT215" s="15" t="s">
        <v>213</v>
      </c>
      <c r="AU215" s="15" t="s">
        <v>81</v>
      </c>
    </row>
    <row r="216" spans="2:65" s="1" customFormat="1" ht="16.5" customHeight="1">
      <c r="B216" s="131"/>
      <c r="C216" s="159" t="s">
        <v>321</v>
      </c>
      <c r="D216" s="159" t="s">
        <v>278</v>
      </c>
      <c r="E216" s="160" t="s">
        <v>935</v>
      </c>
      <c r="F216" s="161" t="s">
        <v>936</v>
      </c>
      <c r="G216" s="162" t="s">
        <v>353</v>
      </c>
      <c r="H216" s="163">
        <v>2</v>
      </c>
      <c r="I216" s="164"/>
      <c r="J216" s="164">
        <f>ROUND(I216*H216,2)</f>
        <v>0</v>
      </c>
      <c r="K216" s="161" t="s">
        <v>210</v>
      </c>
      <c r="L216" s="165"/>
      <c r="M216" s="166" t="s">
        <v>1</v>
      </c>
      <c r="N216" s="167" t="s">
        <v>37</v>
      </c>
      <c r="O216" s="140">
        <v>0</v>
      </c>
      <c r="P216" s="140">
        <f>O216*H216</f>
        <v>0</v>
      </c>
      <c r="Q216" s="140">
        <v>0.00154</v>
      </c>
      <c r="R216" s="140">
        <f>Q216*H216</f>
        <v>0.00308</v>
      </c>
      <c r="S216" s="140">
        <v>0</v>
      </c>
      <c r="T216" s="141">
        <f>S216*H216</f>
        <v>0</v>
      </c>
      <c r="AR216" s="142" t="s">
        <v>238</v>
      </c>
      <c r="AT216" s="142" t="s">
        <v>278</v>
      </c>
      <c r="AU216" s="142" t="s">
        <v>81</v>
      </c>
      <c r="AY216" s="15" t="s">
        <v>205</v>
      </c>
      <c r="BE216" s="143">
        <f>IF(N216="základní",J216,0)</f>
        <v>0</v>
      </c>
      <c r="BF216" s="143">
        <f>IF(N216="snížená",J216,0)</f>
        <v>0</v>
      </c>
      <c r="BG216" s="143">
        <f>IF(N216="zákl. přenesená",J216,0)</f>
        <v>0</v>
      </c>
      <c r="BH216" s="143">
        <f>IF(N216="sníž. přenesená",J216,0)</f>
        <v>0</v>
      </c>
      <c r="BI216" s="143">
        <f>IF(N216="nulová",J216,0)</f>
        <v>0</v>
      </c>
      <c r="BJ216" s="15" t="s">
        <v>79</v>
      </c>
      <c r="BK216" s="143">
        <f>ROUND(I216*H216,2)</f>
        <v>0</v>
      </c>
      <c r="BL216" s="15" t="s">
        <v>211</v>
      </c>
      <c r="BM216" s="142" t="s">
        <v>937</v>
      </c>
    </row>
    <row r="217" spans="2:47" s="1" customFormat="1" ht="12">
      <c r="B217" s="27"/>
      <c r="D217" s="144" t="s">
        <v>213</v>
      </c>
      <c r="F217" s="145" t="s">
        <v>936</v>
      </c>
      <c r="L217" s="27"/>
      <c r="M217" s="146"/>
      <c r="T217" s="50"/>
      <c r="AT217" s="15" t="s">
        <v>213</v>
      </c>
      <c r="AU217" s="15" t="s">
        <v>81</v>
      </c>
    </row>
    <row r="218" spans="2:65" s="1" customFormat="1" ht="33" customHeight="1">
      <c r="B218" s="131"/>
      <c r="C218" s="132" t="s">
        <v>327</v>
      </c>
      <c r="D218" s="132" t="s">
        <v>207</v>
      </c>
      <c r="E218" s="133" t="s">
        <v>938</v>
      </c>
      <c r="F218" s="134" t="s">
        <v>939</v>
      </c>
      <c r="G218" s="135" t="s">
        <v>353</v>
      </c>
      <c r="H218" s="136">
        <v>2</v>
      </c>
      <c r="I218" s="137"/>
      <c r="J218" s="137">
        <f>ROUND(I218*H218,2)</f>
        <v>0</v>
      </c>
      <c r="K218" s="134" t="s">
        <v>210</v>
      </c>
      <c r="L218" s="27"/>
      <c r="M218" s="138" t="s">
        <v>1</v>
      </c>
      <c r="N218" s="139" t="s">
        <v>37</v>
      </c>
      <c r="O218" s="140">
        <v>1.864</v>
      </c>
      <c r="P218" s="140">
        <f>O218*H218</f>
        <v>3.728</v>
      </c>
      <c r="Q218" s="140">
        <v>2E-05</v>
      </c>
      <c r="R218" s="140">
        <f>Q218*H218</f>
        <v>4E-05</v>
      </c>
      <c r="S218" s="140">
        <v>0</v>
      </c>
      <c r="T218" s="141">
        <f>S218*H218</f>
        <v>0</v>
      </c>
      <c r="AR218" s="142" t="s">
        <v>211</v>
      </c>
      <c r="AT218" s="142" t="s">
        <v>207</v>
      </c>
      <c r="AU218" s="142" t="s">
        <v>81</v>
      </c>
      <c r="AY218" s="15" t="s">
        <v>205</v>
      </c>
      <c r="BE218" s="143">
        <f>IF(N218="základní",J218,0)</f>
        <v>0</v>
      </c>
      <c r="BF218" s="143">
        <f>IF(N218="snížená",J218,0)</f>
        <v>0</v>
      </c>
      <c r="BG218" s="143">
        <f>IF(N218="zákl. přenesená",J218,0)</f>
        <v>0</v>
      </c>
      <c r="BH218" s="143">
        <f>IF(N218="sníž. přenesená",J218,0)</f>
        <v>0</v>
      </c>
      <c r="BI218" s="143">
        <f>IF(N218="nulová",J218,0)</f>
        <v>0</v>
      </c>
      <c r="BJ218" s="15" t="s">
        <v>79</v>
      </c>
      <c r="BK218" s="143">
        <f>ROUND(I218*H218,2)</f>
        <v>0</v>
      </c>
      <c r="BL218" s="15" t="s">
        <v>211</v>
      </c>
      <c r="BM218" s="142" t="s">
        <v>940</v>
      </c>
    </row>
    <row r="219" spans="2:47" s="1" customFormat="1" ht="28.8">
      <c r="B219" s="27"/>
      <c r="D219" s="144" t="s">
        <v>213</v>
      </c>
      <c r="F219" s="145" t="s">
        <v>941</v>
      </c>
      <c r="L219" s="27"/>
      <c r="M219" s="146"/>
      <c r="T219" s="50"/>
      <c r="AT219" s="15" t="s">
        <v>213</v>
      </c>
      <c r="AU219" s="15" t="s">
        <v>81</v>
      </c>
    </row>
    <row r="220" spans="2:65" s="1" customFormat="1" ht="24.15" customHeight="1">
      <c r="B220" s="131"/>
      <c r="C220" s="159" t="s">
        <v>333</v>
      </c>
      <c r="D220" s="159" t="s">
        <v>278</v>
      </c>
      <c r="E220" s="160" t="s">
        <v>942</v>
      </c>
      <c r="F220" s="161" t="s">
        <v>943</v>
      </c>
      <c r="G220" s="162" t="s">
        <v>353</v>
      </c>
      <c r="H220" s="163">
        <v>2</v>
      </c>
      <c r="I220" s="164"/>
      <c r="J220" s="164">
        <f>ROUND(I220*H220,2)</f>
        <v>0</v>
      </c>
      <c r="K220" s="161" t="s">
        <v>210</v>
      </c>
      <c r="L220" s="165"/>
      <c r="M220" s="166" t="s">
        <v>1</v>
      </c>
      <c r="N220" s="167" t="s">
        <v>37</v>
      </c>
      <c r="O220" s="140">
        <v>0</v>
      </c>
      <c r="P220" s="140">
        <f>O220*H220</f>
        <v>0</v>
      </c>
      <c r="Q220" s="140">
        <v>0.0072</v>
      </c>
      <c r="R220" s="140">
        <f>Q220*H220</f>
        <v>0.0144</v>
      </c>
      <c r="S220" s="140">
        <v>0</v>
      </c>
      <c r="T220" s="141">
        <f>S220*H220</f>
        <v>0</v>
      </c>
      <c r="AR220" s="142" t="s">
        <v>238</v>
      </c>
      <c r="AT220" s="142" t="s">
        <v>278</v>
      </c>
      <c r="AU220" s="142" t="s">
        <v>81</v>
      </c>
      <c r="AY220" s="15" t="s">
        <v>205</v>
      </c>
      <c r="BE220" s="143">
        <f>IF(N220="základní",J220,0)</f>
        <v>0</v>
      </c>
      <c r="BF220" s="143">
        <f>IF(N220="snížená",J220,0)</f>
        <v>0</v>
      </c>
      <c r="BG220" s="143">
        <f>IF(N220="zákl. přenesená",J220,0)</f>
        <v>0</v>
      </c>
      <c r="BH220" s="143">
        <f>IF(N220="sníž. přenesená",J220,0)</f>
        <v>0</v>
      </c>
      <c r="BI220" s="143">
        <f>IF(N220="nulová",J220,0)</f>
        <v>0</v>
      </c>
      <c r="BJ220" s="15" t="s">
        <v>79</v>
      </c>
      <c r="BK220" s="143">
        <f>ROUND(I220*H220,2)</f>
        <v>0</v>
      </c>
      <c r="BL220" s="15" t="s">
        <v>211</v>
      </c>
      <c r="BM220" s="142" t="s">
        <v>944</v>
      </c>
    </row>
    <row r="221" spans="2:47" s="1" customFormat="1" ht="12">
      <c r="B221" s="27"/>
      <c r="D221" s="144" t="s">
        <v>213</v>
      </c>
      <c r="F221" s="145" t="s">
        <v>943</v>
      </c>
      <c r="L221" s="27"/>
      <c r="M221" s="146"/>
      <c r="T221" s="50"/>
      <c r="AT221" s="15" t="s">
        <v>213</v>
      </c>
      <c r="AU221" s="15" t="s">
        <v>81</v>
      </c>
    </row>
    <row r="222" spans="2:65" s="1" customFormat="1" ht="24.15" customHeight="1">
      <c r="B222" s="131"/>
      <c r="C222" s="132" t="s">
        <v>338</v>
      </c>
      <c r="D222" s="132" t="s">
        <v>207</v>
      </c>
      <c r="E222" s="133" t="s">
        <v>945</v>
      </c>
      <c r="F222" s="134" t="s">
        <v>946</v>
      </c>
      <c r="G222" s="135" t="s">
        <v>353</v>
      </c>
      <c r="H222" s="136">
        <v>6</v>
      </c>
      <c r="I222" s="137"/>
      <c r="J222" s="137">
        <f>ROUND(I222*H222,2)</f>
        <v>0</v>
      </c>
      <c r="K222" s="134" t="s">
        <v>210</v>
      </c>
      <c r="L222" s="27"/>
      <c r="M222" s="138" t="s">
        <v>1</v>
      </c>
      <c r="N222" s="139" t="s">
        <v>37</v>
      </c>
      <c r="O222" s="140">
        <v>1.562</v>
      </c>
      <c r="P222" s="140">
        <f>O222*H222</f>
        <v>9.372</v>
      </c>
      <c r="Q222" s="140">
        <v>0.01019</v>
      </c>
      <c r="R222" s="140">
        <f>Q222*H222</f>
        <v>0.06114</v>
      </c>
      <c r="S222" s="140">
        <v>0</v>
      </c>
      <c r="T222" s="141">
        <f>S222*H222</f>
        <v>0</v>
      </c>
      <c r="AR222" s="142" t="s">
        <v>211</v>
      </c>
      <c r="AT222" s="142" t="s">
        <v>207</v>
      </c>
      <c r="AU222" s="142" t="s">
        <v>81</v>
      </c>
      <c r="AY222" s="15" t="s">
        <v>205</v>
      </c>
      <c r="BE222" s="143">
        <f>IF(N222="základní",J222,0)</f>
        <v>0</v>
      </c>
      <c r="BF222" s="143">
        <f>IF(N222="snížená",J222,0)</f>
        <v>0</v>
      </c>
      <c r="BG222" s="143">
        <f>IF(N222="zákl. přenesená",J222,0)</f>
        <v>0</v>
      </c>
      <c r="BH222" s="143">
        <f>IF(N222="sníž. přenesená",J222,0)</f>
        <v>0</v>
      </c>
      <c r="BI222" s="143">
        <f>IF(N222="nulová",J222,0)</f>
        <v>0</v>
      </c>
      <c r="BJ222" s="15" t="s">
        <v>79</v>
      </c>
      <c r="BK222" s="143">
        <f>ROUND(I222*H222,2)</f>
        <v>0</v>
      </c>
      <c r="BL222" s="15" t="s">
        <v>211</v>
      </c>
      <c r="BM222" s="142" t="s">
        <v>947</v>
      </c>
    </row>
    <row r="223" spans="2:47" s="1" customFormat="1" ht="19.2">
      <c r="B223" s="27"/>
      <c r="D223" s="144" t="s">
        <v>213</v>
      </c>
      <c r="F223" s="145" t="s">
        <v>946</v>
      </c>
      <c r="L223" s="27"/>
      <c r="M223" s="146"/>
      <c r="T223" s="50"/>
      <c r="AT223" s="15" t="s">
        <v>213</v>
      </c>
      <c r="AU223" s="15" t="s">
        <v>81</v>
      </c>
    </row>
    <row r="224" spans="2:65" s="1" customFormat="1" ht="16.5" customHeight="1">
      <c r="B224" s="131"/>
      <c r="C224" s="159" t="s">
        <v>344</v>
      </c>
      <c r="D224" s="159" t="s">
        <v>278</v>
      </c>
      <c r="E224" s="160" t="s">
        <v>948</v>
      </c>
      <c r="F224" s="161" t="s">
        <v>949</v>
      </c>
      <c r="G224" s="162" t="s">
        <v>353</v>
      </c>
      <c r="H224" s="163">
        <v>6</v>
      </c>
      <c r="I224" s="164"/>
      <c r="J224" s="164">
        <f>ROUND(I224*H224,2)</f>
        <v>0</v>
      </c>
      <c r="K224" s="161" t="s">
        <v>210</v>
      </c>
      <c r="L224" s="165"/>
      <c r="M224" s="166" t="s">
        <v>1</v>
      </c>
      <c r="N224" s="167" t="s">
        <v>37</v>
      </c>
      <c r="O224" s="140">
        <v>0</v>
      </c>
      <c r="P224" s="140">
        <f>O224*H224</f>
        <v>0</v>
      </c>
      <c r="Q224" s="140">
        <v>0.262</v>
      </c>
      <c r="R224" s="140">
        <f>Q224*H224</f>
        <v>1.572</v>
      </c>
      <c r="S224" s="140">
        <v>0</v>
      </c>
      <c r="T224" s="141">
        <f>S224*H224</f>
        <v>0</v>
      </c>
      <c r="AR224" s="142" t="s">
        <v>238</v>
      </c>
      <c r="AT224" s="142" t="s">
        <v>278</v>
      </c>
      <c r="AU224" s="142" t="s">
        <v>81</v>
      </c>
      <c r="AY224" s="15" t="s">
        <v>205</v>
      </c>
      <c r="BE224" s="143">
        <f>IF(N224="základní",J224,0)</f>
        <v>0</v>
      </c>
      <c r="BF224" s="143">
        <f>IF(N224="snížená",J224,0)</f>
        <v>0</v>
      </c>
      <c r="BG224" s="143">
        <f>IF(N224="zákl. přenesená",J224,0)</f>
        <v>0</v>
      </c>
      <c r="BH224" s="143">
        <f>IF(N224="sníž. přenesená",J224,0)</f>
        <v>0</v>
      </c>
      <c r="BI224" s="143">
        <f>IF(N224="nulová",J224,0)</f>
        <v>0</v>
      </c>
      <c r="BJ224" s="15" t="s">
        <v>79</v>
      </c>
      <c r="BK224" s="143">
        <f>ROUND(I224*H224,2)</f>
        <v>0</v>
      </c>
      <c r="BL224" s="15" t="s">
        <v>211</v>
      </c>
      <c r="BM224" s="142" t="s">
        <v>950</v>
      </c>
    </row>
    <row r="225" spans="2:47" s="1" customFormat="1" ht="12">
      <c r="B225" s="27"/>
      <c r="D225" s="144" t="s">
        <v>213</v>
      </c>
      <c r="F225" s="145" t="s">
        <v>949</v>
      </c>
      <c r="L225" s="27"/>
      <c r="M225" s="146"/>
      <c r="T225" s="50"/>
      <c r="AT225" s="15" t="s">
        <v>213</v>
      </c>
      <c r="AU225" s="15" t="s">
        <v>81</v>
      </c>
    </row>
    <row r="226" spans="2:65" s="1" customFormat="1" ht="24.15" customHeight="1">
      <c r="B226" s="131"/>
      <c r="C226" s="132" t="s">
        <v>350</v>
      </c>
      <c r="D226" s="132" t="s">
        <v>207</v>
      </c>
      <c r="E226" s="133" t="s">
        <v>951</v>
      </c>
      <c r="F226" s="134" t="s">
        <v>952</v>
      </c>
      <c r="G226" s="135" t="s">
        <v>353</v>
      </c>
      <c r="H226" s="136">
        <v>2</v>
      </c>
      <c r="I226" s="137"/>
      <c r="J226" s="137">
        <f>ROUND(I226*H226,2)</f>
        <v>0</v>
      </c>
      <c r="K226" s="134" t="s">
        <v>210</v>
      </c>
      <c r="L226" s="27"/>
      <c r="M226" s="138" t="s">
        <v>1</v>
      </c>
      <c r="N226" s="139" t="s">
        <v>37</v>
      </c>
      <c r="O226" s="140">
        <v>1.664</v>
      </c>
      <c r="P226" s="140">
        <f>O226*H226</f>
        <v>3.328</v>
      </c>
      <c r="Q226" s="140">
        <v>0.01248</v>
      </c>
      <c r="R226" s="140">
        <f>Q226*H226</f>
        <v>0.02496</v>
      </c>
      <c r="S226" s="140">
        <v>0</v>
      </c>
      <c r="T226" s="141">
        <f>S226*H226</f>
        <v>0</v>
      </c>
      <c r="AR226" s="142" t="s">
        <v>211</v>
      </c>
      <c r="AT226" s="142" t="s">
        <v>207</v>
      </c>
      <c r="AU226" s="142" t="s">
        <v>81</v>
      </c>
      <c r="AY226" s="15" t="s">
        <v>205</v>
      </c>
      <c r="BE226" s="143">
        <f>IF(N226="základní",J226,0)</f>
        <v>0</v>
      </c>
      <c r="BF226" s="143">
        <f>IF(N226="snížená",J226,0)</f>
        <v>0</v>
      </c>
      <c r="BG226" s="143">
        <f>IF(N226="zákl. přenesená",J226,0)</f>
        <v>0</v>
      </c>
      <c r="BH226" s="143">
        <f>IF(N226="sníž. přenesená",J226,0)</f>
        <v>0</v>
      </c>
      <c r="BI226" s="143">
        <f>IF(N226="nulová",J226,0)</f>
        <v>0</v>
      </c>
      <c r="BJ226" s="15" t="s">
        <v>79</v>
      </c>
      <c r="BK226" s="143">
        <f>ROUND(I226*H226,2)</f>
        <v>0</v>
      </c>
      <c r="BL226" s="15" t="s">
        <v>211</v>
      </c>
      <c r="BM226" s="142" t="s">
        <v>953</v>
      </c>
    </row>
    <row r="227" spans="2:47" s="1" customFormat="1" ht="19.2">
      <c r="B227" s="27"/>
      <c r="D227" s="144" t="s">
        <v>213</v>
      </c>
      <c r="F227" s="145" t="s">
        <v>952</v>
      </c>
      <c r="L227" s="27"/>
      <c r="M227" s="146"/>
      <c r="T227" s="50"/>
      <c r="AT227" s="15" t="s">
        <v>213</v>
      </c>
      <c r="AU227" s="15" t="s">
        <v>81</v>
      </c>
    </row>
    <row r="228" spans="2:65" s="1" customFormat="1" ht="24.15" customHeight="1">
      <c r="B228" s="131"/>
      <c r="C228" s="159" t="s">
        <v>356</v>
      </c>
      <c r="D228" s="159" t="s">
        <v>278</v>
      </c>
      <c r="E228" s="160" t="s">
        <v>954</v>
      </c>
      <c r="F228" s="161" t="s">
        <v>955</v>
      </c>
      <c r="G228" s="162" t="s">
        <v>353</v>
      </c>
      <c r="H228" s="163">
        <v>2</v>
      </c>
      <c r="I228" s="164"/>
      <c r="J228" s="164">
        <f>ROUND(I228*H228,2)</f>
        <v>0</v>
      </c>
      <c r="K228" s="161" t="s">
        <v>210</v>
      </c>
      <c r="L228" s="165"/>
      <c r="M228" s="166" t="s">
        <v>1</v>
      </c>
      <c r="N228" s="167" t="s">
        <v>37</v>
      </c>
      <c r="O228" s="140">
        <v>0</v>
      </c>
      <c r="P228" s="140">
        <f>O228*H228</f>
        <v>0</v>
      </c>
      <c r="Q228" s="140">
        <v>0.548</v>
      </c>
      <c r="R228" s="140">
        <f>Q228*H228</f>
        <v>1.096</v>
      </c>
      <c r="S228" s="140">
        <v>0</v>
      </c>
      <c r="T228" s="141">
        <f>S228*H228</f>
        <v>0</v>
      </c>
      <c r="AR228" s="142" t="s">
        <v>238</v>
      </c>
      <c r="AT228" s="142" t="s">
        <v>278</v>
      </c>
      <c r="AU228" s="142" t="s">
        <v>81</v>
      </c>
      <c r="AY228" s="15" t="s">
        <v>205</v>
      </c>
      <c r="BE228" s="143">
        <f>IF(N228="základní",J228,0)</f>
        <v>0</v>
      </c>
      <c r="BF228" s="143">
        <f>IF(N228="snížená",J228,0)</f>
        <v>0</v>
      </c>
      <c r="BG228" s="143">
        <f>IF(N228="zákl. přenesená",J228,0)</f>
        <v>0</v>
      </c>
      <c r="BH228" s="143">
        <f>IF(N228="sníž. přenesená",J228,0)</f>
        <v>0</v>
      </c>
      <c r="BI228" s="143">
        <f>IF(N228="nulová",J228,0)</f>
        <v>0</v>
      </c>
      <c r="BJ228" s="15" t="s">
        <v>79</v>
      </c>
      <c r="BK228" s="143">
        <f>ROUND(I228*H228,2)</f>
        <v>0</v>
      </c>
      <c r="BL228" s="15" t="s">
        <v>211</v>
      </c>
      <c r="BM228" s="142" t="s">
        <v>956</v>
      </c>
    </row>
    <row r="229" spans="2:47" s="1" customFormat="1" ht="19.2">
      <c r="B229" s="27"/>
      <c r="D229" s="144" t="s">
        <v>213</v>
      </c>
      <c r="F229" s="145" t="s">
        <v>955</v>
      </c>
      <c r="L229" s="27"/>
      <c r="M229" s="146"/>
      <c r="T229" s="50"/>
      <c r="AT229" s="15" t="s">
        <v>213</v>
      </c>
      <c r="AU229" s="15" t="s">
        <v>81</v>
      </c>
    </row>
    <row r="230" spans="2:65" s="1" customFormat="1" ht="24.15" customHeight="1">
      <c r="B230" s="131"/>
      <c r="C230" s="132" t="s">
        <v>358</v>
      </c>
      <c r="D230" s="132" t="s">
        <v>207</v>
      </c>
      <c r="E230" s="133" t="s">
        <v>957</v>
      </c>
      <c r="F230" s="134" t="s">
        <v>958</v>
      </c>
      <c r="G230" s="135" t="s">
        <v>353</v>
      </c>
      <c r="H230" s="136">
        <v>2</v>
      </c>
      <c r="I230" s="137"/>
      <c r="J230" s="137">
        <f>ROUND(I230*H230,2)</f>
        <v>0</v>
      </c>
      <c r="K230" s="134" t="s">
        <v>210</v>
      </c>
      <c r="L230" s="27"/>
      <c r="M230" s="138" t="s">
        <v>1</v>
      </c>
      <c r="N230" s="139" t="s">
        <v>37</v>
      </c>
      <c r="O230" s="140">
        <v>2.08</v>
      </c>
      <c r="P230" s="140">
        <f>O230*H230</f>
        <v>4.16</v>
      </c>
      <c r="Q230" s="140">
        <v>0.02854</v>
      </c>
      <c r="R230" s="140">
        <f>Q230*H230</f>
        <v>0.05708</v>
      </c>
      <c r="S230" s="140">
        <v>0</v>
      </c>
      <c r="T230" s="141">
        <f>S230*H230</f>
        <v>0</v>
      </c>
      <c r="AR230" s="142" t="s">
        <v>211</v>
      </c>
      <c r="AT230" s="142" t="s">
        <v>207</v>
      </c>
      <c r="AU230" s="142" t="s">
        <v>81</v>
      </c>
      <c r="AY230" s="15" t="s">
        <v>205</v>
      </c>
      <c r="BE230" s="143">
        <f>IF(N230="základní",J230,0)</f>
        <v>0</v>
      </c>
      <c r="BF230" s="143">
        <f>IF(N230="snížená",J230,0)</f>
        <v>0</v>
      </c>
      <c r="BG230" s="143">
        <f>IF(N230="zákl. přenesená",J230,0)</f>
        <v>0</v>
      </c>
      <c r="BH230" s="143">
        <f>IF(N230="sníž. přenesená",J230,0)</f>
        <v>0</v>
      </c>
      <c r="BI230" s="143">
        <f>IF(N230="nulová",J230,0)</f>
        <v>0</v>
      </c>
      <c r="BJ230" s="15" t="s">
        <v>79</v>
      </c>
      <c r="BK230" s="143">
        <f>ROUND(I230*H230,2)</f>
        <v>0</v>
      </c>
      <c r="BL230" s="15" t="s">
        <v>211</v>
      </c>
      <c r="BM230" s="142" t="s">
        <v>959</v>
      </c>
    </row>
    <row r="231" spans="2:47" s="1" customFormat="1" ht="19.2">
      <c r="B231" s="27"/>
      <c r="D231" s="144" t="s">
        <v>213</v>
      </c>
      <c r="F231" s="145" t="s">
        <v>958</v>
      </c>
      <c r="L231" s="27"/>
      <c r="M231" s="146"/>
      <c r="T231" s="50"/>
      <c r="AT231" s="15" t="s">
        <v>213</v>
      </c>
      <c r="AU231" s="15" t="s">
        <v>81</v>
      </c>
    </row>
    <row r="232" spans="2:65" s="1" customFormat="1" ht="21.75" customHeight="1">
      <c r="B232" s="131"/>
      <c r="C232" s="159" t="s">
        <v>364</v>
      </c>
      <c r="D232" s="159" t="s">
        <v>278</v>
      </c>
      <c r="E232" s="160" t="s">
        <v>960</v>
      </c>
      <c r="F232" s="161" t="s">
        <v>961</v>
      </c>
      <c r="G232" s="162" t="s">
        <v>353</v>
      </c>
      <c r="H232" s="163">
        <v>2</v>
      </c>
      <c r="I232" s="164"/>
      <c r="J232" s="164">
        <f>ROUND(I232*H232,2)</f>
        <v>0</v>
      </c>
      <c r="K232" s="161" t="s">
        <v>210</v>
      </c>
      <c r="L232" s="165"/>
      <c r="M232" s="166" t="s">
        <v>1</v>
      </c>
      <c r="N232" s="167" t="s">
        <v>37</v>
      </c>
      <c r="O232" s="140">
        <v>0</v>
      </c>
      <c r="P232" s="140">
        <f>O232*H232</f>
        <v>0</v>
      </c>
      <c r="Q232" s="140">
        <v>1.87</v>
      </c>
      <c r="R232" s="140">
        <f>Q232*H232</f>
        <v>3.74</v>
      </c>
      <c r="S232" s="140">
        <v>0</v>
      </c>
      <c r="T232" s="141">
        <f>S232*H232</f>
        <v>0</v>
      </c>
      <c r="AR232" s="142" t="s">
        <v>238</v>
      </c>
      <c r="AT232" s="142" t="s">
        <v>278</v>
      </c>
      <c r="AU232" s="142" t="s">
        <v>81</v>
      </c>
      <c r="AY232" s="15" t="s">
        <v>205</v>
      </c>
      <c r="BE232" s="143">
        <f>IF(N232="základní",J232,0)</f>
        <v>0</v>
      </c>
      <c r="BF232" s="143">
        <f>IF(N232="snížená",J232,0)</f>
        <v>0</v>
      </c>
      <c r="BG232" s="143">
        <f>IF(N232="zákl. přenesená",J232,0)</f>
        <v>0</v>
      </c>
      <c r="BH232" s="143">
        <f>IF(N232="sníž. přenesená",J232,0)</f>
        <v>0</v>
      </c>
      <c r="BI232" s="143">
        <f>IF(N232="nulová",J232,0)</f>
        <v>0</v>
      </c>
      <c r="BJ232" s="15" t="s">
        <v>79</v>
      </c>
      <c r="BK232" s="143">
        <f>ROUND(I232*H232,2)</f>
        <v>0</v>
      </c>
      <c r="BL232" s="15" t="s">
        <v>211</v>
      </c>
      <c r="BM232" s="142" t="s">
        <v>962</v>
      </c>
    </row>
    <row r="233" spans="2:47" s="1" customFormat="1" ht="12">
      <c r="B233" s="27"/>
      <c r="D233" s="144" t="s">
        <v>213</v>
      </c>
      <c r="F233" s="145" t="s">
        <v>961</v>
      </c>
      <c r="L233" s="27"/>
      <c r="M233" s="146"/>
      <c r="T233" s="50"/>
      <c r="AT233" s="15" t="s">
        <v>213</v>
      </c>
      <c r="AU233" s="15" t="s">
        <v>81</v>
      </c>
    </row>
    <row r="234" spans="2:65" s="1" customFormat="1" ht="24.15" customHeight="1">
      <c r="B234" s="131"/>
      <c r="C234" s="132" t="s">
        <v>371</v>
      </c>
      <c r="D234" s="132" t="s">
        <v>207</v>
      </c>
      <c r="E234" s="133" t="s">
        <v>963</v>
      </c>
      <c r="F234" s="134" t="s">
        <v>964</v>
      </c>
      <c r="G234" s="135" t="s">
        <v>353</v>
      </c>
      <c r="H234" s="136">
        <v>4</v>
      </c>
      <c r="I234" s="137"/>
      <c r="J234" s="137">
        <f>ROUND(I234*H234,2)</f>
        <v>0</v>
      </c>
      <c r="K234" s="134" t="s">
        <v>210</v>
      </c>
      <c r="L234" s="27"/>
      <c r="M234" s="138" t="s">
        <v>1</v>
      </c>
      <c r="N234" s="139" t="s">
        <v>37</v>
      </c>
      <c r="O234" s="140">
        <v>1.694</v>
      </c>
      <c r="P234" s="140">
        <f>O234*H234</f>
        <v>6.776</v>
      </c>
      <c r="Q234" s="140">
        <v>0.21734</v>
      </c>
      <c r="R234" s="140">
        <f>Q234*H234</f>
        <v>0.86936</v>
      </c>
      <c r="S234" s="140">
        <v>0</v>
      </c>
      <c r="T234" s="141">
        <f>S234*H234</f>
        <v>0</v>
      </c>
      <c r="AR234" s="142" t="s">
        <v>211</v>
      </c>
      <c r="AT234" s="142" t="s">
        <v>207</v>
      </c>
      <c r="AU234" s="142" t="s">
        <v>81</v>
      </c>
      <c r="AY234" s="15" t="s">
        <v>205</v>
      </c>
      <c r="BE234" s="143">
        <f>IF(N234="základní",J234,0)</f>
        <v>0</v>
      </c>
      <c r="BF234" s="143">
        <f>IF(N234="snížená",J234,0)</f>
        <v>0</v>
      </c>
      <c r="BG234" s="143">
        <f>IF(N234="zákl. přenesená",J234,0)</f>
        <v>0</v>
      </c>
      <c r="BH234" s="143">
        <f>IF(N234="sníž. přenesená",J234,0)</f>
        <v>0</v>
      </c>
      <c r="BI234" s="143">
        <f>IF(N234="nulová",J234,0)</f>
        <v>0</v>
      </c>
      <c r="BJ234" s="15" t="s">
        <v>79</v>
      </c>
      <c r="BK234" s="143">
        <f>ROUND(I234*H234,2)</f>
        <v>0</v>
      </c>
      <c r="BL234" s="15" t="s">
        <v>211</v>
      </c>
      <c r="BM234" s="142" t="s">
        <v>965</v>
      </c>
    </row>
    <row r="235" spans="2:47" s="1" customFormat="1" ht="19.2">
      <c r="B235" s="27"/>
      <c r="D235" s="144" t="s">
        <v>213</v>
      </c>
      <c r="F235" s="145" t="s">
        <v>966</v>
      </c>
      <c r="L235" s="27"/>
      <c r="M235" s="146"/>
      <c r="T235" s="50"/>
      <c r="AT235" s="15" t="s">
        <v>213</v>
      </c>
      <c r="AU235" s="15" t="s">
        <v>81</v>
      </c>
    </row>
    <row r="236" spans="2:65" s="1" customFormat="1" ht="24.15" customHeight="1">
      <c r="B236" s="131"/>
      <c r="C236" s="159" t="s">
        <v>376</v>
      </c>
      <c r="D236" s="159" t="s">
        <v>278</v>
      </c>
      <c r="E236" s="160" t="s">
        <v>967</v>
      </c>
      <c r="F236" s="161" t="s">
        <v>968</v>
      </c>
      <c r="G236" s="162" t="s">
        <v>353</v>
      </c>
      <c r="H236" s="163">
        <v>3</v>
      </c>
      <c r="I236" s="164"/>
      <c r="J236" s="164">
        <f>ROUND(I236*H236,2)</f>
        <v>0</v>
      </c>
      <c r="K236" s="161" t="s">
        <v>210</v>
      </c>
      <c r="L236" s="165"/>
      <c r="M236" s="166" t="s">
        <v>1</v>
      </c>
      <c r="N236" s="167" t="s">
        <v>37</v>
      </c>
      <c r="O236" s="140">
        <v>0</v>
      </c>
      <c r="P236" s="140">
        <f>O236*H236</f>
        <v>0</v>
      </c>
      <c r="Q236" s="140">
        <v>0.05</v>
      </c>
      <c r="R236" s="140">
        <f>Q236*H236</f>
        <v>0.15000000000000002</v>
      </c>
      <c r="S236" s="140">
        <v>0</v>
      </c>
      <c r="T236" s="141">
        <f>S236*H236</f>
        <v>0</v>
      </c>
      <c r="AR236" s="142" t="s">
        <v>238</v>
      </c>
      <c r="AT236" s="142" t="s">
        <v>278</v>
      </c>
      <c r="AU236" s="142" t="s">
        <v>81</v>
      </c>
      <c r="AY236" s="15" t="s">
        <v>205</v>
      </c>
      <c r="BE236" s="143">
        <f>IF(N236="základní",J236,0)</f>
        <v>0</v>
      </c>
      <c r="BF236" s="143">
        <f>IF(N236="snížená",J236,0)</f>
        <v>0</v>
      </c>
      <c r="BG236" s="143">
        <f>IF(N236="zákl. přenesená",J236,0)</f>
        <v>0</v>
      </c>
      <c r="BH236" s="143">
        <f>IF(N236="sníž. přenesená",J236,0)</f>
        <v>0</v>
      </c>
      <c r="BI236" s="143">
        <f>IF(N236="nulová",J236,0)</f>
        <v>0</v>
      </c>
      <c r="BJ236" s="15" t="s">
        <v>79</v>
      </c>
      <c r="BK236" s="143">
        <f>ROUND(I236*H236,2)</f>
        <v>0</v>
      </c>
      <c r="BL236" s="15" t="s">
        <v>211</v>
      </c>
      <c r="BM236" s="142" t="s">
        <v>969</v>
      </c>
    </row>
    <row r="237" spans="2:47" s="1" customFormat="1" ht="12">
      <c r="B237" s="27"/>
      <c r="D237" s="144" t="s">
        <v>213</v>
      </c>
      <c r="F237" s="145" t="s">
        <v>968</v>
      </c>
      <c r="L237" s="27"/>
      <c r="M237" s="146"/>
      <c r="T237" s="50"/>
      <c r="AT237" s="15" t="s">
        <v>213</v>
      </c>
      <c r="AU237" s="15" t="s">
        <v>81</v>
      </c>
    </row>
    <row r="238" spans="2:65" s="1" customFormat="1" ht="24.15" customHeight="1">
      <c r="B238" s="131"/>
      <c r="C238" s="159" t="s">
        <v>382</v>
      </c>
      <c r="D238" s="159" t="s">
        <v>278</v>
      </c>
      <c r="E238" s="160" t="s">
        <v>970</v>
      </c>
      <c r="F238" s="161" t="s">
        <v>971</v>
      </c>
      <c r="G238" s="162" t="s">
        <v>353</v>
      </c>
      <c r="H238" s="163">
        <v>1</v>
      </c>
      <c r="I238" s="164"/>
      <c r="J238" s="164">
        <f>ROUND(I238*H238,2)</f>
        <v>0</v>
      </c>
      <c r="K238" s="161" t="s">
        <v>210</v>
      </c>
      <c r="L238" s="165"/>
      <c r="M238" s="166" t="s">
        <v>1</v>
      </c>
      <c r="N238" s="167" t="s">
        <v>37</v>
      </c>
      <c r="O238" s="140">
        <v>0</v>
      </c>
      <c r="P238" s="140">
        <f>O238*H238</f>
        <v>0</v>
      </c>
      <c r="Q238" s="140">
        <v>0.012</v>
      </c>
      <c r="R238" s="140">
        <f>Q238*H238</f>
        <v>0.012</v>
      </c>
      <c r="S238" s="140">
        <v>0</v>
      </c>
      <c r="T238" s="141">
        <f>S238*H238</f>
        <v>0</v>
      </c>
      <c r="AR238" s="142" t="s">
        <v>238</v>
      </c>
      <c r="AT238" s="142" t="s">
        <v>278</v>
      </c>
      <c r="AU238" s="142" t="s">
        <v>81</v>
      </c>
      <c r="AY238" s="15" t="s">
        <v>205</v>
      </c>
      <c r="BE238" s="143">
        <f>IF(N238="základní",J238,0)</f>
        <v>0</v>
      </c>
      <c r="BF238" s="143">
        <f>IF(N238="snížená",J238,0)</f>
        <v>0</v>
      </c>
      <c r="BG238" s="143">
        <f>IF(N238="zákl. přenesená",J238,0)</f>
        <v>0</v>
      </c>
      <c r="BH238" s="143">
        <f>IF(N238="sníž. přenesená",J238,0)</f>
        <v>0</v>
      </c>
      <c r="BI238" s="143">
        <f>IF(N238="nulová",J238,0)</f>
        <v>0</v>
      </c>
      <c r="BJ238" s="15" t="s">
        <v>79</v>
      </c>
      <c r="BK238" s="143">
        <f>ROUND(I238*H238,2)</f>
        <v>0</v>
      </c>
      <c r="BL238" s="15" t="s">
        <v>211</v>
      </c>
      <c r="BM238" s="142" t="s">
        <v>972</v>
      </c>
    </row>
    <row r="239" spans="2:47" s="1" customFormat="1" ht="12">
      <c r="B239" s="27"/>
      <c r="D239" s="144" t="s">
        <v>213</v>
      </c>
      <c r="F239" s="145" t="s">
        <v>971</v>
      </c>
      <c r="L239" s="27"/>
      <c r="M239" s="146"/>
      <c r="T239" s="50"/>
      <c r="AT239" s="15" t="s">
        <v>213</v>
      </c>
      <c r="AU239" s="15" t="s">
        <v>81</v>
      </c>
    </row>
    <row r="240" spans="2:65" s="1" customFormat="1" ht="24.15" customHeight="1">
      <c r="B240" s="131"/>
      <c r="C240" s="132" t="s">
        <v>387</v>
      </c>
      <c r="D240" s="132" t="s">
        <v>207</v>
      </c>
      <c r="E240" s="133" t="s">
        <v>973</v>
      </c>
      <c r="F240" s="134" t="s">
        <v>974</v>
      </c>
      <c r="G240" s="135" t="s">
        <v>353</v>
      </c>
      <c r="H240" s="136">
        <v>2</v>
      </c>
      <c r="I240" s="137"/>
      <c r="J240" s="137">
        <f>ROUND(I240*H240,2)</f>
        <v>0</v>
      </c>
      <c r="K240" s="134" t="s">
        <v>210</v>
      </c>
      <c r="L240" s="27"/>
      <c r="M240" s="138" t="s">
        <v>1</v>
      </c>
      <c r="N240" s="139" t="s">
        <v>37</v>
      </c>
      <c r="O240" s="140">
        <v>3.817</v>
      </c>
      <c r="P240" s="140">
        <f>O240*H240</f>
        <v>7.634</v>
      </c>
      <c r="Q240" s="140">
        <v>0.4208</v>
      </c>
      <c r="R240" s="140">
        <f>Q240*H240</f>
        <v>0.8416</v>
      </c>
      <c r="S240" s="140">
        <v>0</v>
      </c>
      <c r="T240" s="141">
        <f>S240*H240</f>
        <v>0</v>
      </c>
      <c r="AR240" s="142" t="s">
        <v>211</v>
      </c>
      <c r="AT240" s="142" t="s">
        <v>207</v>
      </c>
      <c r="AU240" s="142" t="s">
        <v>81</v>
      </c>
      <c r="AY240" s="15" t="s">
        <v>205</v>
      </c>
      <c r="BE240" s="143">
        <f>IF(N240="základní",J240,0)</f>
        <v>0</v>
      </c>
      <c r="BF240" s="143">
        <f>IF(N240="snížená",J240,0)</f>
        <v>0</v>
      </c>
      <c r="BG240" s="143">
        <f>IF(N240="zákl. přenesená",J240,0)</f>
        <v>0</v>
      </c>
      <c r="BH240" s="143">
        <f>IF(N240="sníž. přenesená",J240,0)</f>
        <v>0</v>
      </c>
      <c r="BI240" s="143">
        <f>IF(N240="nulová",J240,0)</f>
        <v>0</v>
      </c>
      <c r="BJ240" s="15" t="s">
        <v>79</v>
      </c>
      <c r="BK240" s="143">
        <f>ROUND(I240*H240,2)</f>
        <v>0</v>
      </c>
      <c r="BL240" s="15" t="s">
        <v>211</v>
      </c>
      <c r="BM240" s="142" t="s">
        <v>975</v>
      </c>
    </row>
    <row r="241" spans="2:47" s="1" customFormat="1" ht="19.2">
      <c r="B241" s="27"/>
      <c r="D241" s="144" t="s">
        <v>213</v>
      </c>
      <c r="F241" s="145" t="s">
        <v>976</v>
      </c>
      <c r="L241" s="27"/>
      <c r="M241" s="146"/>
      <c r="T241" s="50"/>
      <c r="AT241" s="15" t="s">
        <v>213</v>
      </c>
      <c r="AU241" s="15" t="s">
        <v>81</v>
      </c>
    </row>
    <row r="242" spans="2:65" s="1" customFormat="1" ht="16.5" customHeight="1">
      <c r="B242" s="131"/>
      <c r="C242" s="132" t="s">
        <v>394</v>
      </c>
      <c r="D242" s="132" t="s">
        <v>207</v>
      </c>
      <c r="E242" s="133" t="s">
        <v>977</v>
      </c>
      <c r="F242" s="134" t="s">
        <v>978</v>
      </c>
      <c r="G242" s="135" t="s">
        <v>979</v>
      </c>
      <c r="H242" s="136">
        <v>1</v>
      </c>
      <c r="I242" s="137"/>
      <c r="J242" s="137">
        <f>ROUND(I242*H242,2)</f>
        <v>0</v>
      </c>
      <c r="K242" s="134" t="s">
        <v>1</v>
      </c>
      <c r="L242" s="27"/>
      <c r="M242" s="138" t="s">
        <v>1</v>
      </c>
      <c r="N242" s="139" t="s">
        <v>37</v>
      </c>
      <c r="O242" s="140">
        <v>0</v>
      </c>
      <c r="P242" s="140">
        <f>O242*H242</f>
        <v>0</v>
      </c>
      <c r="Q242" s="140">
        <v>0</v>
      </c>
      <c r="R242" s="140">
        <f>Q242*H242</f>
        <v>0</v>
      </c>
      <c r="S242" s="140">
        <v>0</v>
      </c>
      <c r="T242" s="141">
        <f>S242*H242</f>
        <v>0</v>
      </c>
      <c r="AR242" s="142" t="s">
        <v>211</v>
      </c>
      <c r="AT242" s="142" t="s">
        <v>207</v>
      </c>
      <c r="AU242" s="142" t="s">
        <v>81</v>
      </c>
      <c r="AY242" s="15" t="s">
        <v>205</v>
      </c>
      <c r="BE242" s="143">
        <f>IF(N242="základní",J242,0)</f>
        <v>0</v>
      </c>
      <c r="BF242" s="143">
        <f>IF(N242="snížená",J242,0)</f>
        <v>0</v>
      </c>
      <c r="BG242" s="143">
        <f>IF(N242="zákl. přenesená",J242,0)</f>
        <v>0</v>
      </c>
      <c r="BH242" s="143">
        <f>IF(N242="sníž. přenesená",J242,0)</f>
        <v>0</v>
      </c>
      <c r="BI242" s="143">
        <f>IF(N242="nulová",J242,0)</f>
        <v>0</v>
      </c>
      <c r="BJ242" s="15" t="s">
        <v>79</v>
      </c>
      <c r="BK242" s="143">
        <f>ROUND(I242*H242,2)</f>
        <v>0</v>
      </c>
      <c r="BL242" s="15" t="s">
        <v>211</v>
      </c>
      <c r="BM242" s="142" t="s">
        <v>980</v>
      </c>
    </row>
    <row r="243" spans="2:47" s="1" customFormat="1" ht="12">
      <c r="B243" s="27"/>
      <c r="D243" s="144" t="s">
        <v>213</v>
      </c>
      <c r="F243" s="145" t="s">
        <v>978</v>
      </c>
      <c r="L243" s="27"/>
      <c r="M243" s="146"/>
      <c r="T243" s="50"/>
      <c r="AT243" s="15" t="s">
        <v>213</v>
      </c>
      <c r="AU243" s="15" t="s">
        <v>81</v>
      </c>
    </row>
    <row r="244" spans="2:65" s="1" customFormat="1" ht="16.5" customHeight="1">
      <c r="B244" s="131"/>
      <c r="C244" s="132" t="s">
        <v>402</v>
      </c>
      <c r="D244" s="132" t="s">
        <v>207</v>
      </c>
      <c r="E244" s="133" t="s">
        <v>981</v>
      </c>
      <c r="F244" s="134" t="s">
        <v>982</v>
      </c>
      <c r="G244" s="135" t="s">
        <v>353</v>
      </c>
      <c r="H244" s="136">
        <v>3</v>
      </c>
      <c r="I244" s="137"/>
      <c r="J244" s="137">
        <f>ROUND(I244*H244,2)</f>
        <v>0</v>
      </c>
      <c r="K244" s="134" t="s">
        <v>1</v>
      </c>
      <c r="L244" s="27"/>
      <c r="M244" s="138" t="s">
        <v>1</v>
      </c>
      <c r="N244" s="139" t="s">
        <v>37</v>
      </c>
      <c r="O244" s="140">
        <v>0</v>
      </c>
      <c r="P244" s="140">
        <f>O244*H244</f>
        <v>0</v>
      </c>
      <c r="Q244" s="140">
        <v>0</v>
      </c>
      <c r="R244" s="140">
        <f>Q244*H244</f>
        <v>0</v>
      </c>
      <c r="S244" s="140">
        <v>0.2</v>
      </c>
      <c r="T244" s="141">
        <f>S244*H244</f>
        <v>0.6000000000000001</v>
      </c>
      <c r="AR244" s="142" t="s">
        <v>211</v>
      </c>
      <c r="AT244" s="142" t="s">
        <v>207</v>
      </c>
      <c r="AU244" s="142" t="s">
        <v>81</v>
      </c>
      <c r="AY244" s="15" t="s">
        <v>205</v>
      </c>
      <c r="BE244" s="143">
        <f>IF(N244="základní",J244,0)</f>
        <v>0</v>
      </c>
      <c r="BF244" s="143">
        <f>IF(N244="snížená",J244,0)</f>
        <v>0</v>
      </c>
      <c r="BG244" s="143">
        <f>IF(N244="zákl. přenesená",J244,0)</f>
        <v>0</v>
      </c>
      <c r="BH244" s="143">
        <f>IF(N244="sníž. přenesená",J244,0)</f>
        <v>0</v>
      </c>
      <c r="BI244" s="143">
        <f>IF(N244="nulová",J244,0)</f>
        <v>0</v>
      </c>
      <c r="BJ244" s="15" t="s">
        <v>79</v>
      </c>
      <c r="BK244" s="143">
        <f>ROUND(I244*H244,2)</f>
        <v>0</v>
      </c>
      <c r="BL244" s="15" t="s">
        <v>211</v>
      </c>
      <c r="BM244" s="142" t="s">
        <v>983</v>
      </c>
    </row>
    <row r="245" spans="2:47" s="1" customFormat="1" ht="12">
      <c r="B245" s="27"/>
      <c r="D245" s="144" t="s">
        <v>213</v>
      </c>
      <c r="F245" s="145" t="s">
        <v>982</v>
      </c>
      <c r="L245" s="27"/>
      <c r="M245" s="146"/>
      <c r="T245" s="50"/>
      <c r="AT245" s="15" t="s">
        <v>213</v>
      </c>
      <c r="AU245" s="15" t="s">
        <v>81</v>
      </c>
    </row>
    <row r="246" spans="2:63" s="11" customFormat="1" ht="22.8" customHeight="1">
      <c r="B246" s="120"/>
      <c r="D246" s="121" t="s">
        <v>71</v>
      </c>
      <c r="E246" s="129" t="s">
        <v>595</v>
      </c>
      <c r="F246" s="129" t="s">
        <v>596</v>
      </c>
      <c r="J246" s="130">
        <f>BK246</f>
        <v>0</v>
      </c>
      <c r="L246" s="120"/>
      <c r="M246" s="124"/>
      <c r="P246" s="125">
        <f>SUM(P247:P251)</f>
        <v>14.696258</v>
      </c>
      <c r="R246" s="125">
        <f>SUM(R247:R251)</f>
        <v>0</v>
      </c>
      <c r="T246" s="126">
        <f>SUM(T247:T251)</f>
        <v>0</v>
      </c>
      <c r="AR246" s="121" t="s">
        <v>79</v>
      </c>
      <c r="AT246" s="127" t="s">
        <v>71</v>
      </c>
      <c r="AU246" s="127" t="s">
        <v>79</v>
      </c>
      <c r="AY246" s="121" t="s">
        <v>205</v>
      </c>
      <c r="BK246" s="128">
        <f>SUM(BK247:BK251)</f>
        <v>0</v>
      </c>
    </row>
    <row r="247" spans="2:65" s="1" customFormat="1" ht="24.15" customHeight="1">
      <c r="B247" s="131"/>
      <c r="C247" s="132" t="s">
        <v>407</v>
      </c>
      <c r="D247" s="132" t="s">
        <v>207</v>
      </c>
      <c r="E247" s="133" t="s">
        <v>788</v>
      </c>
      <c r="F247" s="134" t="s">
        <v>789</v>
      </c>
      <c r="G247" s="135" t="s">
        <v>281</v>
      </c>
      <c r="H247" s="136">
        <v>82.102</v>
      </c>
      <c r="I247" s="137"/>
      <c r="J247" s="137">
        <f>ROUND(I247*H247,2)</f>
        <v>0</v>
      </c>
      <c r="K247" s="134" t="s">
        <v>210</v>
      </c>
      <c r="L247" s="27"/>
      <c r="M247" s="138" t="s">
        <v>1</v>
      </c>
      <c r="N247" s="139" t="s">
        <v>37</v>
      </c>
      <c r="O247" s="140">
        <v>0.125</v>
      </c>
      <c r="P247" s="140">
        <f>O247*H247</f>
        <v>10.26275</v>
      </c>
      <c r="Q247" s="140">
        <v>0</v>
      </c>
      <c r="R247" s="140">
        <f>Q247*H247</f>
        <v>0</v>
      </c>
      <c r="S247" s="140">
        <v>0</v>
      </c>
      <c r="T247" s="141">
        <f>S247*H247</f>
        <v>0</v>
      </c>
      <c r="AR247" s="142" t="s">
        <v>211</v>
      </c>
      <c r="AT247" s="142" t="s">
        <v>207</v>
      </c>
      <c r="AU247" s="142" t="s">
        <v>81</v>
      </c>
      <c r="AY247" s="15" t="s">
        <v>205</v>
      </c>
      <c r="BE247" s="143">
        <f>IF(N247="základní",J247,0)</f>
        <v>0</v>
      </c>
      <c r="BF247" s="143">
        <f>IF(N247="snížená",J247,0)</f>
        <v>0</v>
      </c>
      <c r="BG247" s="143">
        <f>IF(N247="zákl. přenesená",J247,0)</f>
        <v>0</v>
      </c>
      <c r="BH247" s="143">
        <f>IF(N247="sníž. přenesená",J247,0)</f>
        <v>0</v>
      </c>
      <c r="BI247" s="143">
        <f>IF(N247="nulová",J247,0)</f>
        <v>0</v>
      </c>
      <c r="BJ247" s="15" t="s">
        <v>79</v>
      </c>
      <c r="BK247" s="143">
        <f>ROUND(I247*H247,2)</f>
        <v>0</v>
      </c>
      <c r="BL247" s="15" t="s">
        <v>211</v>
      </c>
      <c r="BM247" s="142" t="s">
        <v>984</v>
      </c>
    </row>
    <row r="248" spans="2:47" s="1" customFormat="1" ht="19.2">
      <c r="B248" s="27"/>
      <c r="D248" s="144" t="s">
        <v>213</v>
      </c>
      <c r="F248" s="145" t="s">
        <v>791</v>
      </c>
      <c r="L248" s="27"/>
      <c r="M248" s="146"/>
      <c r="T248" s="50"/>
      <c r="AT248" s="15" t="s">
        <v>213</v>
      </c>
      <c r="AU248" s="15" t="s">
        <v>81</v>
      </c>
    </row>
    <row r="249" spans="2:65" s="1" customFormat="1" ht="24.15" customHeight="1">
      <c r="B249" s="131"/>
      <c r="C249" s="132" t="s">
        <v>413</v>
      </c>
      <c r="D249" s="132" t="s">
        <v>207</v>
      </c>
      <c r="E249" s="133" t="s">
        <v>792</v>
      </c>
      <c r="F249" s="134" t="s">
        <v>793</v>
      </c>
      <c r="G249" s="135" t="s">
        <v>281</v>
      </c>
      <c r="H249" s="136">
        <v>738.918</v>
      </c>
      <c r="I249" s="137"/>
      <c r="J249" s="137">
        <f>ROUND(I249*H249,2)</f>
        <v>0</v>
      </c>
      <c r="K249" s="134" t="s">
        <v>210</v>
      </c>
      <c r="L249" s="27"/>
      <c r="M249" s="138" t="s">
        <v>1</v>
      </c>
      <c r="N249" s="139" t="s">
        <v>37</v>
      </c>
      <c r="O249" s="140">
        <v>0.006</v>
      </c>
      <c r="P249" s="140">
        <f>O249*H249</f>
        <v>4.433508</v>
      </c>
      <c r="Q249" s="140">
        <v>0</v>
      </c>
      <c r="R249" s="140">
        <f>Q249*H249</f>
        <v>0</v>
      </c>
      <c r="S249" s="140">
        <v>0</v>
      </c>
      <c r="T249" s="141">
        <f>S249*H249</f>
        <v>0</v>
      </c>
      <c r="AR249" s="142" t="s">
        <v>211</v>
      </c>
      <c r="AT249" s="142" t="s">
        <v>207</v>
      </c>
      <c r="AU249" s="142" t="s">
        <v>81</v>
      </c>
      <c r="AY249" s="15" t="s">
        <v>205</v>
      </c>
      <c r="BE249" s="143">
        <f>IF(N249="základní",J249,0)</f>
        <v>0</v>
      </c>
      <c r="BF249" s="143">
        <f>IF(N249="snížená",J249,0)</f>
        <v>0</v>
      </c>
      <c r="BG249" s="143">
        <f>IF(N249="zákl. přenesená",J249,0)</f>
        <v>0</v>
      </c>
      <c r="BH249" s="143">
        <f>IF(N249="sníž. přenesená",J249,0)</f>
        <v>0</v>
      </c>
      <c r="BI249" s="143">
        <f>IF(N249="nulová",J249,0)</f>
        <v>0</v>
      </c>
      <c r="BJ249" s="15" t="s">
        <v>79</v>
      </c>
      <c r="BK249" s="143">
        <f>ROUND(I249*H249,2)</f>
        <v>0</v>
      </c>
      <c r="BL249" s="15" t="s">
        <v>211</v>
      </c>
      <c r="BM249" s="142" t="s">
        <v>985</v>
      </c>
    </row>
    <row r="250" spans="2:47" s="1" customFormat="1" ht="28.8">
      <c r="B250" s="27"/>
      <c r="D250" s="144" t="s">
        <v>213</v>
      </c>
      <c r="F250" s="145" t="s">
        <v>795</v>
      </c>
      <c r="L250" s="27"/>
      <c r="M250" s="146"/>
      <c r="T250" s="50"/>
      <c r="AT250" s="15" t="s">
        <v>213</v>
      </c>
      <c r="AU250" s="15" t="s">
        <v>81</v>
      </c>
    </row>
    <row r="251" spans="2:51" s="12" customFormat="1" ht="12">
      <c r="B251" s="147"/>
      <c r="D251" s="144" t="s">
        <v>222</v>
      </c>
      <c r="E251" s="148" t="s">
        <v>1</v>
      </c>
      <c r="F251" s="149" t="s">
        <v>986</v>
      </c>
      <c r="H251" s="150">
        <v>738.918</v>
      </c>
      <c r="L251" s="147"/>
      <c r="M251" s="151"/>
      <c r="T251" s="152"/>
      <c r="AT251" s="148" t="s">
        <v>222</v>
      </c>
      <c r="AU251" s="148" t="s">
        <v>81</v>
      </c>
      <c r="AV251" s="12" t="s">
        <v>81</v>
      </c>
      <c r="AW251" s="12" t="s">
        <v>29</v>
      </c>
      <c r="AX251" s="12" t="s">
        <v>79</v>
      </c>
      <c r="AY251" s="148" t="s">
        <v>205</v>
      </c>
    </row>
    <row r="252" spans="2:63" s="11" customFormat="1" ht="22.8" customHeight="1">
      <c r="B252" s="120"/>
      <c r="D252" s="121" t="s">
        <v>71</v>
      </c>
      <c r="E252" s="129" t="s">
        <v>619</v>
      </c>
      <c r="F252" s="129" t="s">
        <v>620</v>
      </c>
      <c r="J252" s="130">
        <f>BK252</f>
        <v>0</v>
      </c>
      <c r="L252" s="120"/>
      <c r="M252" s="124"/>
      <c r="P252" s="125">
        <f>SUM(P253:P254)</f>
        <v>250.7638</v>
      </c>
      <c r="R252" s="125">
        <f>SUM(R253:R254)</f>
        <v>0</v>
      </c>
      <c r="T252" s="126">
        <f>SUM(T253:T254)</f>
        <v>0</v>
      </c>
      <c r="AR252" s="121" t="s">
        <v>79</v>
      </c>
      <c r="AT252" s="127" t="s">
        <v>71</v>
      </c>
      <c r="AU252" s="127" t="s">
        <v>79</v>
      </c>
      <c r="AY252" s="121" t="s">
        <v>205</v>
      </c>
      <c r="BK252" s="128">
        <f>SUM(BK253:BK254)</f>
        <v>0</v>
      </c>
    </row>
    <row r="253" spans="2:65" s="1" customFormat="1" ht="24.15" customHeight="1">
      <c r="B253" s="131"/>
      <c r="C253" s="132" t="s">
        <v>418</v>
      </c>
      <c r="D253" s="132" t="s">
        <v>207</v>
      </c>
      <c r="E253" s="133" t="s">
        <v>987</v>
      </c>
      <c r="F253" s="134" t="s">
        <v>988</v>
      </c>
      <c r="G253" s="135" t="s">
        <v>281</v>
      </c>
      <c r="H253" s="136">
        <v>169.435</v>
      </c>
      <c r="I253" s="137"/>
      <c r="J253" s="137">
        <f>ROUND(I253*H253,2)</f>
        <v>0</v>
      </c>
      <c r="K253" s="134" t="s">
        <v>210</v>
      </c>
      <c r="L253" s="27"/>
      <c r="M253" s="138" t="s">
        <v>1</v>
      </c>
      <c r="N253" s="139" t="s">
        <v>37</v>
      </c>
      <c r="O253" s="140">
        <v>1.48</v>
      </c>
      <c r="P253" s="140">
        <f>O253*H253</f>
        <v>250.7638</v>
      </c>
      <c r="Q253" s="140">
        <v>0</v>
      </c>
      <c r="R253" s="140">
        <f>Q253*H253</f>
        <v>0</v>
      </c>
      <c r="S253" s="140">
        <v>0</v>
      </c>
      <c r="T253" s="141">
        <f>S253*H253</f>
        <v>0</v>
      </c>
      <c r="AR253" s="142" t="s">
        <v>211</v>
      </c>
      <c r="AT253" s="142" t="s">
        <v>207</v>
      </c>
      <c r="AU253" s="142" t="s">
        <v>81</v>
      </c>
      <c r="AY253" s="15" t="s">
        <v>205</v>
      </c>
      <c r="BE253" s="143">
        <f>IF(N253="základní",J253,0)</f>
        <v>0</v>
      </c>
      <c r="BF253" s="143">
        <f>IF(N253="snížená",J253,0)</f>
        <v>0</v>
      </c>
      <c r="BG253" s="143">
        <f>IF(N253="zákl. přenesená",J253,0)</f>
        <v>0</v>
      </c>
      <c r="BH253" s="143">
        <f>IF(N253="sníž. přenesená",J253,0)</f>
        <v>0</v>
      </c>
      <c r="BI253" s="143">
        <f>IF(N253="nulová",J253,0)</f>
        <v>0</v>
      </c>
      <c r="BJ253" s="15" t="s">
        <v>79</v>
      </c>
      <c r="BK253" s="143">
        <f>ROUND(I253*H253,2)</f>
        <v>0</v>
      </c>
      <c r="BL253" s="15" t="s">
        <v>211</v>
      </c>
      <c r="BM253" s="142" t="s">
        <v>989</v>
      </c>
    </row>
    <row r="254" spans="2:47" s="1" customFormat="1" ht="28.8">
      <c r="B254" s="27"/>
      <c r="D254" s="144" t="s">
        <v>213</v>
      </c>
      <c r="F254" s="145" t="s">
        <v>990</v>
      </c>
      <c r="L254" s="27"/>
      <c r="M254" s="169"/>
      <c r="N254" s="170"/>
      <c r="O254" s="170"/>
      <c r="P254" s="170"/>
      <c r="Q254" s="170"/>
      <c r="R254" s="170"/>
      <c r="S254" s="170"/>
      <c r="T254" s="171"/>
      <c r="AT254" s="15" t="s">
        <v>213</v>
      </c>
      <c r="AU254" s="15" t="s">
        <v>81</v>
      </c>
    </row>
    <row r="255" spans="2:12" s="1" customFormat="1" ht="6.9" customHeight="1">
      <c r="B255" s="39"/>
      <c r="C255" s="40"/>
      <c r="D255" s="40"/>
      <c r="E255" s="40"/>
      <c r="F255" s="40"/>
      <c r="G255" s="40"/>
      <c r="H255" s="40"/>
      <c r="I255" s="40"/>
      <c r="J255" s="40"/>
      <c r="K255" s="40"/>
      <c r="L255" s="27"/>
    </row>
  </sheetData>
  <autoFilter ref="C128:K254"/>
  <mergeCells count="11">
    <mergeCell ref="E121:H121"/>
    <mergeCell ref="E7:H7"/>
    <mergeCell ref="E9:H9"/>
    <mergeCell ref="E11:H11"/>
    <mergeCell ref="E29:H29"/>
    <mergeCell ref="E85:H85"/>
    <mergeCell ref="L2:V2"/>
    <mergeCell ref="E87:H87"/>
    <mergeCell ref="E89:H89"/>
    <mergeCell ref="E117:H117"/>
    <mergeCell ref="E119:H11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33"/>
  <sheetViews>
    <sheetView showGridLines="0" workbookViewId="0" topLeftCell="A121">
      <selection activeCell="I126" sqref="I126:I13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93" t="s">
        <v>5</v>
      </c>
      <c r="M2" s="194"/>
      <c r="N2" s="194"/>
      <c r="O2" s="194"/>
      <c r="P2" s="194"/>
      <c r="Q2" s="194"/>
      <c r="R2" s="194"/>
      <c r="S2" s="194"/>
      <c r="T2" s="194"/>
      <c r="U2" s="194"/>
      <c r="V2" s="194"/>
      <c r="AT2" s="15" t="s">
        <v>110</v>
      </c>
    </row>
    <row r="3" spans="2:46" ht="6.9" customHeight="1">
      <c r="B3" s="16"/>
      <c r="C3" s="17"/>
      <c r="D3" s="17"/>
      <c r="E3" s="17"/>
      <c r="F3" s="17"/>
      <c r="G3" s="17"/>
      <c r="H3" s="17"/>
      <c r="I3" s="17"/>
      <c r="J3" s="17"/>
      <c r="K3" s="17"/>
      <c r="L3" s="18"/>
      <c r="AT3" s="15" t="s">
        <v>81</v>
      </c>
    </row>
    <row r="4" spans="2:46" ht="24.9" customHeight="1">
      <c r="B4" s="18"/>
      <c r="D4" s="19" t="s">
        <v>133</v>
      </c>
      <c r="L4" s="18"/>
      <c r="M4" s="88" t="s">
        <v>10</v>
      </c>
      <c r="AT4" s="15" t="s">
        <v>3</v>
      </c>
    </row>
    <row r="5" spans="2:12" ht="6.9" customHeight="1">
      <c r="B5" s="18"/>
      <c r="L5" s="18"/>
    </row>
    <row r="6" spans="2:12" ht="12" customHeight="1">
      <c r="B6" s="18"/>
      <c r="D6" s="24" t="s">
        <v>14</v>
      </c>
      <c r="L6" s="18"/>
    </row>
    <row r="7" spans="2:12" ht="16.5" customHeight="1">
      <c r="B7" s="18"/>
      <c r="E7" s="221" t="str">
        <f>'Rekapitulace stavby'!K6</f>
        <v>Šluknov - dokončení chodníku v Budišínské ulici II. Etapa R2</v>
      </c>
      <c r="F7" s="223"/>
      <c r="G7" s="223"/>
      <c r="H7" s="223"/>
      <c r="L7" s="18"/>
    </row>
    <row r="8" spans="2:12" ht="12" customHeight="1">
      <c r="B8" s="18"/>
      <c r="D8" s="24" t="s">
        <v>148</v>
      </c>
      <c r="L8" s="18"/>
    </row>
    <row r="9" spans="2:12" s="1" customFormat="1" ht="16.5" customHeight="1">
      <c r="B9" s="27"/>
      <c r="E9" s="221" t="s">
        <v>826</v>
      </c>
      <c r="F9" s="222"/>
      <c r="G9" s="222"/>
      <c r="H9" s="222"/>
      <c r="L9" s="27"/>
    </row>
    <row r="10" spans="2:12" s="1" customFormat="1" ht="12" customHeight="1">
      <c r="B10" s="27"/>
      <c r="D10" s="24" t="s">
        <v>156</v>
      </c>
      <c r="L10" s="27"/>
    </row>
    <row r="11" spans="2:12" s="1" customFormat="1" ht="16.5" customHeight="1">
      <c r="B11" s="27"/>
      <c r="E11" s="218" t="s">
        <v>991</v>
      </c>
      <c r="F11" s="222"/>
      <c r="G11" s="222"/>
      <c r="H11" s="222"/>
      <c r="L11" s="27"/>
    </row>
    <row r="12" spans="2:12" s="1" customFormat="1" ht="12">
      <c r="B12" s="27"/>
      <c r="L12" s="27"/>
    </row>
    <row r="13" spans="2:12" s="1" customFormat="1" ht="12" customHeight="1">
      <c r="B13" s="27"/>
      <c r="D13" s="24" t="s">
        <v>16</v>
      </c>
      <c r="F13" s="22" t="s">
        <v>1</v>
      </c>
      <c r="I13" s="24" t="s">
        <v>17</v>
      </c>
      <c r="J13" s="22" t="s">
        <v>1</v>
      </c>
      <c r="L13" s="27"/>
    </row>
    <row r="14" spans="2:12" s="1" customFormat="1" ht="12" customHeight="1">
      <c r="B14" s="27"/>
      <c r="D14" s="24" t="s">
        <v>18</v>
      </c>
      <c r="F14" s="22" t="s">
        <v>19</v>
      </c>
      <c r="I14" s="24" t="s">
        <v>20</v>
      </c>
      <c r="J14" s="47" t="str">
        <f>'Rekapitulace stavby'!AN8</f>
        <v>24. 11. 2022</v>
      </c>
      <c r="L14" s="27"/>
    </row>
    <row r="15" spans="2:12" s="1" customFormat="1" ht="10.8" customHeight="1">
      <c r="B15" s="27"/>
      <c r="L15" s="27"/>
    </row>
    <row r="16" spans="2:12" s="1" customFormat="1" ht="12" customHeight="1">
      <c r="B16" s="27"/>
      <c r="D16" s="24" t="s">
        <v>22</v>
      </c>
      <c r="I16" s="24" t="s">
        <v>23</v>
      </c>
      <c r="J16" s="22" t="s">
        <v>1</v>
      </c>
      <c r="L16" s="27"/>
    </row>
    <row r="17" spans="2:12" s="1" customFormat="1" ht="18" customHeight="1">
      <c r="B17" s="27"/>
      <c r="E17" s="22" t="s">
        <v>24</v>
      </c>
      <c r="I17" s="24" t="s">
        <v>25</v>
      </c>
      <c r="J17" s="22" t="s">
        <v>1</v>
      </c>
      <c r="L17" s="27"/>
    </row>
    <row r="18" spans="2:12" s="1" customFormat="1" ht="6.9" customHeight="1">
      <c r="B18" s="27"/>
      <c r="L18" s="27"/>
    </row>
    <row r="19" spans="2:12" s="1" customFormat="1" ht="12" customHeight="1">
      <c r="B19" s="27"/>
      <c r="D19" s="24" t="s">
        <v>26</v>
      </c>
      <c r="I19" s="24" t="s">
        <v>23</v>
      </c>
      <c r="J19" s="22" t="s">
        <v>1</v>
      </c>
      <c r="L19" s="27"/>
    </row>
    <row r="20" spans="2:12" s="1" customFormat="1" ht="18" customHeight="1">
      <c r="B20" s="27"/>
      <c r="E20" s="22" t="s">
        <v>27</v>
      </c>
      <c r="I20" s="24" t="s">
        <v>25</v>
      </c>
      <c r="J20" s="22" t="s">
        <v>1</v>
      </c>
      <c r="L20" s="27"/>
    </row>
    <row r="21" spans="2:12" s="1" customFormat="1" ht="6.9" customHeight="1">
      <c r="B21" s="27"/>
      <c r="L21" s="27"/>
    </row>
    <row r="22" spans="2:12" s="1" customFormat="1" ht="12" customHeight="1">
      <c r="B22" s="27"/>
      <c r="D22" s="24" t="s">
        <v>28</v>
      </c>
      <c r="I22" s="24" t="s">
        <v>23</v>
      </c>
      <c r="J22" s="22" t="s">
        <v>1</v>
      </c>
      <c r="L22" s="27"/>
    </row>
    <row r="23" spans="2:12" s="1" customFormat="1" ht="18" customHeight="1">
      <c r="B23" s="27"/>
      <c r="E23" s="22" t="s">
        <v>27</v>
      </c>
      <c r="I23" s="24" t="s">
        <v>25</v>
      </c>
      <c r="J23" s="22" t="s">
        <v>1</v>
      </c>
      <c r="L23" s="27"/>
    </row>
    <row r="24" spans="2:12" s="1" customFormat="1" ht="6.9" customHeight="1">
      <c r="B24" s="27"/>
      <c r="L24" s="27"/>
    </row>
    <row r="25" spans="2:12" s="1" customFormat="1" ht="12" customHeight="1">
      <c r="B25" s="27"/>
      <c r="D25" s="24" t="s">
        <v>30</v>
      </c>
      <c r="I25" s="24" t="s">
        <v>23</v>
      </c>
      <c r="J25" s="22" t="s">
        <v>1</v>
      </c>
      <c r="L25" s="27"/>
    </row>
    <row r="26" spans="2:12" s="1" customFormat="1" ht="18" customHeight="1">
      <c r="B26" s="27"/>
      <c r="E26" s="22" t="s">
        <v>722</v>
      </c>
      <c r="I26" s="24" t="s">
        <v>25</v>
      </c>
      <c r="J26" s="22" t="s">
        <v>1</v>
      </c>
      <c r="L26" s="27"/>
    </row>
    <row r="27" spans="2:12" s="1" customFormat="1" ht="6.9" customHeight="1">
      <c r="B27" s="27"/>
      <c r="L27" s="27"/>
    </row>
    <row r="28" spans="2:12" s="1" customFormat="1" ht="12" customHeight="1">
      <c r="B28" s="27"/>
      <c r="D28" s="24" t="s">
        <v>31</v>
      </c>
      <c r="L28" s="27"/>
    </row>
    <row r="29" spans="2:12" s="7" customFormat="1" ht="16.5" customHeight="1">
      <c r="B29" s="89"/>
      <c r="E29" s="212" t="s">
        <v>1</v>
      </c>
      <c r="F29" s="212"/>
      <c r="G29" s="212"/>
      <c r="H29" s="212"/>
      <c r="L29" s="89"/>
    </row>
    <row r="30" spans="2:12" s="1" customFormat="1" ht="6.9" customHeight="1">
      <c r="B30" s="27"/>
      <c r="L30" s="27"/>
    </row>
    <row r="31" spans="2:12" s="1" customFormat="1" ht="6.9" customHeight="1">
      <c r="B31" s="27"/>
      <c r="D31" s="48"/>
      <c r="E31" s="48"/>
      <c r="F31" s="48"/>
      <c r="G31" s="48"/>
      <c r="H31" s="48"/>
      <c r="I31" s="48"/>
      <c r="J31" s="48"/>
      <c r="K31" s="48"/>
      <c r="L31" s="27"/>
    </row>
    <row r="32" spans="2:12" s="1" customFormat="1" ht="25.35" customHeight="1">
      <c r="B32" s="27"/>
      <c r="D32" s="90" t="s">
        <v>32</v>
      </c>
      <c r="J32" s="60">
        <f>ROUND(J123,2)</f>
        <v>0</v>
      </c>
      <c r="L32" s="27"/>
    </row>
    <row r="33" spans="2:12" s="1" customFormat="1" ht="6.9" customHeight="1">
      <c r="B33" s="27"/>
      <c r="D33" s="48"/>
      <c r="E33" s="48"/>
      <c r="F33" s="48"/>
      <c r="G33" s="48"/>
      <c r="H33" s="48"/>
      <c r="I33" s="48"/>
      <c r="J33" s="48"/>
      <c r="K33" s="48"/>
      <c r="L33" s="27"/>
    </row>
    <row r="34" spans="2:12" s="1" customFormat="1" ht="14.4" customHeight="1">
      <c r="B34" s="27"/>
      <c r="F34" s="30" t="s">
        <v>34</v>
      </c>
      <c r="I34" s="30" t="s">
        <v>33</v>
      </c>
      <c r="J34" s="30" t="s">
        <v>35</v>
      </c>
      <c r="L34" s="27"/>
    </row>
    <row r="35" spans="2:12" s="1" customFormat="1" ht="14.4" customHeight="1">
      <c r="B35" s="27"/>
      <c r="D35" s="91" t="s">
        <v>36</v>
      </c>
      <c r="E35" s="24" t="s">
        <v>37</v>
      </c>
      <c r="F35" s="80">
        <f>ROUND((SUM(BE123:BE132)),2)</f>
        <v>0</v>
      </c>
      <c r="I35" s="92">
        <v>0.21</v>
      </c>
      <c r="J35" s="80">
        <f>ROUND(((SUM(BE123:BE132))*I35),2)</f>
        <v>0</v>
      </c>
      <c r="L35" s="27"/>
    </row>
    <row r="36" spans="2:12" s="1" customFormat="1" ht="14.4" customHeight="1">
      <c r="B36" s="27"/>
      <c r="E36" s="24" t="s">
        <v>38</v>
      </c>
      <c r="F36" s="80">
        <f>ROUND((SUM(BF123:BF132)),2)</f>
        <v>0</v>
      </c>
      <c r="I36" s="92">
        <v>0.15</v>
      </c>
      <c r="J36" s="80">
        <f>ROUND(((SUM(BF123:BF132))*I36),2)</f>
        <v>0</v>
      </c>
      <c r="L36" s="27"/>
    </row>
    <row r="37" spans="2:12" s="1" customFormat="1" ht="14.4" customHeight="1" hidden="1">
      <c r="B37" s="27"/>
      <c r="E37" s="24" t="s">
        <v>39</v>
      </c>
      <c r="F37" s="80">
        <f>ROUND((SUM(BG123:BG132)),2)</f>
        <v>0</v>
      </c>
      <c r="I37" s="92">
        <v>0.21</v>
      </c>
      <c r="J37" s="80">
        <f>0</f>
        <v>0</v>
      </c>
      <c r="L37" s="27"/>
    </row>
    <row r="38" spans="2:12" s="1" customFormat="1" ht="14.4" customHeight="1" hidden="1">
      <c r="B38" s="27"/>
      <c r="E38" s="24" t="s">
        <v>40</v>
      </c>
      <c r="F38" s="80">
        <f>ROUND((SUM(BH123:BH132)),2)</f>
        <v>0</v>
      </c>
      <c r="I38" s="92">
        <v>0.15</v>
      </c>
      <c r="J38" s="80">
        <f>0</f>
        <v>0</v>
      </c>
      <c r="L38" s="27"/>
    </row>
    <row r="39" spans="2:12" s="1" customFormat="1" ht="14.4" customHeight="1" hidden="1">
      <c r="B39" s="27"/>
      <c r="E39" s="24" t="s">
        <v>41</v>
      </c>
      <c r="F39" s="80">
        <f>ROUND((SUM(BI123:BI132)),2)</f>
        <v>0</v>
      </c>
      <c r="I39" s="92">
        <v>0</v>
      </c>
      <c r="J39" s="80">
        <f>0</f>
        <v>0</v>
      </c>
      <c r="L39" s="27"/>
    </row>
    <row r="40" spans="2:12" s="1" customFormat="1" ht="6.9" customHeight="1">
      <c r="B40" s="27"/>
      <c r="L40" s="27"/>
    </row>
    <row r="41" spans="2:12" s="1" customFormat="1" ht="25.35" customHeight="1">
      <c r="B41" s="27"/>
      <c r="C41" s="93"/>
      <c r="D41" s="94" t="s">
        <v>42</v>
      </c>
      <c r="E41" s="51"/>
      <c r="F41" s="51"/>
      <c r="G41" s="95" t="s">
        <v>43</v>
      </c>
      <c r="H41" s="96" t="s">
        <v>44</v>
      </c>
      <c r="I41" s="51"/>
      <c r="J41" s="97">
        <f>SUM(J32:J39)</f>
        <v>0</v>
      </c>
      <c r="K41" s="98"/>
      <c r="L41" s="27"/>
    </row>
    <row r="42" spans="2:12" s="1" customFormat="1" ht="14.4" customHeight="1">
      <c r="B42" s="27"/>
      <c r="L42" s="27"/>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45</v>
      </c>
      <c r="E50" s="37"/>
      <c r="F50" s="37"/>
      <c r="G50" s="36" t="s">
        <v>46</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47</v>
      </c>
      <c r="E61" s="29"/>
      <c r="F61" s="99" t="s">
        <v>48</v>
      </c>
      <c r="G61" s="38" t="s">
        <v>47</v>
      </c>
      <c r="H61" s="29"/>
      <c r="I61" s="29"/>
      <c r="J61" s="100" t="s">
        <v>48</v>
      </c>
      <c r="K61" s="29"/>
      <c r="L61" s="27"/>
    </row>
    <row r="62" spans="2:12" ht="12">
      <c r="B62" s="18"/>
      <c r="L62" s="18"/>
    </row>
    <row r="63" spans="2:12" ht="12">
      <c r="B63" s="18"/>
      <c r="L63" s="18"/>
    </row>
    <row r="64" spans="2:12" ht="12">
      <c r="B64" s="18"/>
      <c r="L64" s="18"/>
    </row>
    <row r="65" spans="2:12" s="1" customFormat="1" ht="13.2">
      <c r="B65" s="27"/>
      <c r="D65" s="36" t="s">
        <v>49</v>
      </c>
      <c r="E65" s="37"/>
      <c r="F65" s="37"/>
      <c r="G65" s="36" t="s">
        <v>50</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47</v>
      </c>
      <c r="E76" s="29"/>
      <c r="F76" s="99" t="s">
        <v>48</v>
      </c>
      <c r="G76" s="38" t="s">
        <v>47</v>
      </c>
      <c r="H76" s="29"/>
      <c r="I76" s="29"/>
      <c r="J76" s="100" t="s">
        <v>48</v>
      </c>
      <c r="K76" s="29"/>
      <c r="L76" s="27"/>
    </row>
    <row r="77" spans="2:12" s="1" customFormat="1" ht="14.4" customHeight="1">
      <c r="B77" s="39"/>
      <c r="C77" s="40"/>
      <c r="D77" s="40"/>
      <c r="E77" s="40"/>
      <c r="F77" s="40"/>
      <c r="G77" s="40"/>
      <c r="H77" s="40"/>
      <c r="I77" s="40"/>
      <c r="J77" s="40"/>
      <c r="K77" s="40"/>
      <c r="L77" s="27"/>
    </row>
    <row r="81" spans="2:12" s="1" customFormat="1" ht="6.9" customHeight="1">
      <c r="B81" s="41"/>
      <c r="C81" s="42"/>
      <c r="D81" s="42"/>
      <c r="E81" s="42"/>
      <c r="F81" s="42"/>
      <c r="G81" s="42"/>
      <c r="H81" s="42"/>
      <c r="I81" s="42"/>
      <c r="J81" s="42"/>
      <c r="K81" s="42"/>
      <c r="L81" s="27"/>
    </row>
    <row r="82" spans="2:12" s="1" customFormat="1" ht="24.9" customHeight="1">
      <c r="B82" s="27"/>
      <c r="C82" s="19" t="s">
        <v>174</v>
      </c>
      <c r="L82" s="27"/>
    </row>
    <row r="83" spans="2:12" s="1" customFormat="1" ht="6.9" customHeight="1">
      <c r="B83" s="27"/>
      <c r="L83" s="27"/>
    </row>
    <row r="84" spans="2:12" s="1" customFormat="1" ht="12" customHeight="1">
      <c r="B84" s="27"/>
      <c r="C84" s="24" t="s">
        <v>14</v>
      </c>
      <c r="L84" s="27"/>
    </row>
    <row r="85" spans="2:12" s="1" customFormat="1" ht="16.5" customHeight="1">
      <c r="B85" s="27"/>
      <c r="E85" s="221" t="str">
        <f>E7</f>
        <v>Šluknov - dokončení chodníku v Budišínské ulici II. Etapa R2</v>
      </c>
      <c r="F85" s="223"/>
      <c r="G85" s="223"/>
      <c r="H85" s="223"/>
      <c r="L85" s="27"/>
    </row>
    <row r="86" spans="2:12" ht="12" customHeight="1">
      <c r="B86" s="18"/>
      <c r="C86" s="24" t="s">
        <v>148</v>
      </c>
      <c r="L86" s="18"/>
    </row>
    <row r="87" spans="2:12" s="1" customFormat="1" ht="16.5" customHeight="1">
      <c r="B87" s="27"/>
      <c r="E87" s="221" t="s">
        <v>826</v>
      </c>
      <c r="F87" s="222"/>
      <c r="G87" s="222"/>
      <c r="H87" s="222"/>
      <c r="L87" s="27"/>
    </row>
    <row r="88" spans="2:12" s="1" customFormat="1" ht="12" customHeight="1">
      <c r="B88" s="27"/>
      <c r="C88" s="24" t="s">
        <v>156</v>
      </c>
      <c r="L88" s="27"/>
    </row>
    <row r="89" spans="2:12" s="1" customFormat="1" ht="16.5" customHeight="1">
      <c r="B89" s="27"/>
      <c r="E89" s="218" t="str">
        <f>E11</f>
        <v>03b - SO 301 Nepřímé náklady</v>
      </c>
      <c r="F89" s="222"/>
      <c r="G89" s="222"/>
      <c r="H89" s="222"/>
      <c r="L89" s="27"/>
    </row>
    <row r="90" spans="2:12" s="1" customFormat="1" ht="6.9" customHeight="1">
      <c r="B90" s="27"/>
      <c r="L90" s="27"/>
    </row>
    <row r="91" spans="2:12" s="1" customFormat="1" ht="12" customHeight="1">
      <c r="B91" s="27"/>
      <c r="C91" s="24" t="s">
        <v>18</v>
      </c>
      <c r="F91" s="22" t="str">
        <f>F14</f>
        <v>Šluknov</v>
      </c>
      <c r="I91" s="24" t="s">
        <v>20</v>
      </c>
      <c r="J91" s="47" t="str">
        <f>IF(J14="","",J14)</f>
        <v>24. 11. 2022</v>
      </c>
      <c r="L91" s="27"/>
    </row>
    <row r="92" spans="2:12" s="1" customFormat="1" ht="6.9" customHeight="1">
      <c r="B92" s="27"/>
      <c r="L92" s="27"/>
    </row>
    <row r="93" spans="2:12" s="1" customFormat="1" ht="15.15" customHeight="1">
      <c r="B93" s="27"/>
      <c r="C93" s="24" t="s">
        <v>22</v>
      </c>
      <c r="F93" s="22" t="str">
        <f>E17</f>
        <v>Město Šluknov</v>
      </c>
      <c r="I93" s="24" t="s">
        <v>28</v>
      </c>
      <c r="J93" s="25" t="str">
        <f>E23</f>
        <v xml:space="preserve"> </v>
      </c>
      <c r="L93" s="27"/>
    </row>
    <row r="94" spans="2:12" s="1" customFormat="1" ht="15.15" customHeight="1">
      <c r="B94" s="27"/>
      <c r="C94" s="24" t="s">
        <v>26</v>
      </c>
      <c r="F94" s="22" t="str">
        <f>IF(E20="","",E20)</f>
        <v xml:space="preserve"> </v>
      </c>
      <c r="I94" s="24" t="s">
        <v>30</v>
      </c>
      <c r="J94" s="25" t="str">
        <f>E26</f>
        <v>J. Nenšěra</v>
      </c>
      <c r="L94" s="27"/>
    </row>
    <row r="95" spans="2:12" s="1" customFormat="1" ht="10.35" customHeight="1">
      <c r="B95" s="27"/>
      <c r="L95" s="27"/>
    </row>
    <row r="96" spans="2:12" s="1" customFormat="1" ht="29.25" customHeight="1">
      <c r="B96" s="27"/>
      <c r="C96" s="101" t="s">
        <v>175</v>
      </c>
      <c r="D96" s="93"/>
      <c r="E96" s="93"/>
      <c r="F96" s="93"/>
      <c r="G96" s="93"/>
      <c r="H96" s="93"/>
      <c r="I96" s="93"/>
      <c r="J96" s="102" t="s">
        <v>176</v>
      </c>
      <c r="K96" s="93"/>
      <c r="L96" s="27"/>
    </row>
    <row r="97" spans="2:12" s="1" customFormat="1" ht="10.35" customHeight="1">
      <c r="B97" s="27"/>
      <c r="L97" s="27"/>
    </row>
    <row r="98" spans="2:47" s="1" customFormat="1" ht="22.8" customHeight="1">
      <c r="B98" s="27"/>
      <c r="C98" s="103" t="s">
        <v>177</v>
      </c>
      <c r="J98" s="60">
        <f>J123</f>
        <v>0</v>
      </c>
      <c r="L98" s="27"/>
      <c r="AU98" s="15" t="s">
        <v>178</v>
      </c>
    </row>
    <row r="99" spans="2:12" s="8" customFormat="1" ht="24.9" customHeight="1">
      <c r="B99" s="104"/>
      <c r="D99" s="105" t="s">
        <v>179</v>
      </c>
      <c r="E99" s="106"/>
      <c r="F99" s="106"/>
      <c r="G99" s="106"/>
      <c r="H99" s="106"/>
      <c r="I99" s="106"/>
      <c r="J99" s="107">
        <f>J124</f>
        <v>0</v>
      </c>
      <c r="L99" s="104"/>
    </row>
    <row r="100" spans="2:12" s="9" customFormat="1" ht="19.95" customHeight="1">
      <c r="B100" s="108"/>
      <c r="D100" s="109" t="s">
        <v>180</v>
      </c>
      <c r="E100" s="110"/>
      <c r="F100" s="110"/>
      <c r="G100" s="110"/>
      <c r="H100" s="110"/>
      <c r="I100" s="110"/>
      <c r="J100" s="111">
        <f>J125</f>
        <v>0</v>
      </c>
      <c r="L100" s="108"/>
    </row>
    <row r="101" spans="2:12" s="9" customFormat="1" ht="19.95" customHeight="1">
      <c r="B101" s="108"/>
      <c r="D101" s="109" t="s">
        <v>186</v>
      </c>
      <c r="E101" s="110"/>
      <c r="F101" s="110"/>
      <c r="G101" s="110"/>
      <c r="H101" s="110"/>
      <c r="I101" s="110"/>
      <c r="J101" s="111">
        <f>J130</f>
        <v>0</v>
      </c>
      <c r="L101" s="108"/>
    </row>
    <row r="102" spans="2:12" s="1" customFormat="1" ht="21.75" customHeight="1">
      <c r="B102" s="27"/>
      <c r="L102" s="27"/>
    </row>
    <row r="103" spans="2:12" s="1" customFormat="1" ht="6.9" customHeight="1">
      <c r="B103" s="39"/>
      <c r="C103" s="40"/>
      <c r="D103" s="40"/>
      <c r="E103" s="40"/>
      <c r="F103" s="40"/>
      <c r="G103" s="40"/>
      <c r="H103" s="40"/>
      <c r="I103" s="40"/>
      <c r="J103" s="40"/>
      <c r="K103" s="40"/>
      <c r="L103" s="27"/>
    </row>
    <row r="107" spans="2:12" s="1" customFormat="1" ht="6.9" customHeight="1">
      <c r="B107" s="41"/>
      <c r="C107" s="42"/>
      <c r="D107" s="42"/>
      <c r="E107" s="42"/>
      <c r="F107" s="42"/>
      <c r="G107" s="42"/>
      <c r="H107" s="42"/>
      <c r="I107" s="42"/>
      <c r="J107" s="42"/>
      <c r="K107" s="42"/>
      <c r="L107" s="27"/>
    </row>
    <row r="108" spans="2:12" s="1" customFormat="1" ht="24.9" customHeight="1">
      <c r="B108" s="27"/>
      <c r="C108" s="19" t="s">
        <v>190</v>
      </c>
      <c r="L108" s="27"/>
    </row>
    <row r="109" spans="2:12" s="1" customFormat="1" ht="6.9" customHeight="1">
      <c r="B109" s="27"/>
      <c r="L109" s="27"/>
    </row>
    <row r="110" spans="2:12" s="1" customFormat="1" ht="12" customHeight="1">
      <c r="B110" s="27"/>
      <c r="C110" s="24" t="s">
        <v>14</v>
      </c>
      <c r="L110" s="27"/>
    </row>
    <row r="111" spans="2:12" s="1" customFormat="1" ht="16.5" customHeight="1">
      <c r="B111" s="27"/>
      <c r="E111" s="221" t="str">
        <f>E7</f>
        <v>Šluknov - dokončení chodníku v Budišínské ulici II. Etapa R2</v>
      </c>
      <c r="F111" s="223"/>
      <c r="G111" s="223"/>
      <c r="H111" s="223"/>
      <c r="L111" s="27"/>
    </row>
    <row r="112" spans="2:12" ht="12" customHeight="1">
      <c r="B112" s="18"/>
      <c r="C112" s="24" t="s">
        <v>148</v>
      </c>
      <c r="L112" s="18"/>
    </row>
    <row r="113" spans="2:12" s="1" customFormat="1" ht="16.5" customHeight="1">
      <c r="B113" s="27"/>
      <c r="E113" s="221" t="s">
        <v>826</v>
      </c>
      <c r="F113" s="222"/>
      <c r="G113" s="222"/>
      <c r="H113" s="222"/>
      <c r="L113" s="27"/>
    </row>
    <row r="114" spans="2:12" s="1" customFormat="1" ht="12" customHeight="1">
      <c r="B114" s="27"/>
      <c r="C114" s="24" t="s">
        <v>156</v>
      </c>
      <c r="L114" s="27"/>
    </row>
    <row r="115" spans="2:12" s="1" customFormat="1" ht="16.5" customHeight="1">
      <c r="B115" s="27"/>
      <c r="E115" s="218" t="str">
        <f>E11</f>
        <v>03b - SO 301 Nepřímé náklady</v>
      </c>
      <c r="F115" s="222"/>
      <c r="G115" s="222"/>
      <c r="H115" s="222"/>
      <c r="L115" s="27"/>
    </row>
    <row r="116" spans="2:12" s="1" customFormat="1" ht="6.9" customHeight="1">
      <c r="B116" s="27"/>
      <c r="L116" s="27"/>
    </row>
    <row r="117" spans="2:12" s="1" customFormat="1" ht="12" customHeight="1">
      <c r="B117" s="27"/>
      <c r="C117" s="24" t="s">
        <v>18</v>
      </c>
      <c r="F117" s="22" t="str">
        <f>F14</f>
        <v>Šluknov</v>
      </c>
      <c r="I117" s="24" t="s">
        <v>20</v>
      </c>
      <c r="J117" s="47" t="str">
        <f>IF(J14="","",J14)</f>
        <v>24. 11. 2022</v>
      </c>
      <c r="L117" s="27"/>
    </row>
    <row r="118" spans="2:12" s="1" customFormat="1" ht="6.9" customHeight="1">
      <c r="B118" s="27"/>
      <c r="L118" s="27"/>
    </row>
    <row r="119" spans="2:12" s="1" customFormat="1" ht="15.15" customHeight="1">
      <c r="B119" s="27"/>
      <c r="C119" s="24" t="s">
        <v>22</v>
      </c>
      <c r="F119" s="22" t="str">
        <f>E17</f>
        <v>Město Šluknov</v>
      </c>
      <c r="I119" s="24" t="s">
        <v>28</v>
      </c>
      <c r="J119" s="25" t="str">
        <f>E23</f>
        <v xml:space="preserve"> </v>
      </c>
      <c r="L119" s="27"/>
    </row>
    <row r="120" spans="2:12" s="1" customFormat="1" ht="15.15" customHeight="1">
      <c r="B120" s="27"/>
      <c r="C120" s="24" t="s">
        <v>26</v>
      </c>
      <c r="F120" s="22" t="str">
        <f>IF(E20="","",E20)</f>
        <v xml:space="preserve"> </v>
      </c>
      <c r="I120" s="24" t="s">
        <v>30</v>
      </c>
      <c r="J120" s="25" t="str">
        <f>E26</f>
        <v>J. Nenšěra</v>
      </c>
      <c r="L120" s="27"/>
    </row>
    <row r="121" spans="2:12" s="1" customFormat="1" ht="10.35" customHeight="1">
      <c r="B121" s="27"/>
      <c r="L121" s="27"/>
    </row>
    <row r="122" spans="2:20" s="10" customFormat="1" ht="29.25" customHeight="1">
      <c r="B122" s="112"/>
      <c r="C122" s="113" t="s">
        <v>191</v>
      </c>
      <c r="D122" s="114" t="s">
        <v>57</v>
      </c>
      <c r="E122" s="114" t="s">
        <v>53</v>
      </c>
      <c r="F122" s="114" t="s">
        <v>54</v>
      </c>
      <c r="G122" s="114" t="s">
        <v>192</v>
      </c>
      <c r="H122" s="114" t="s">
        <v>193</v>
      </c>
      <c r="I122" s="114" t="s">
        <v>194</v>
      </c>
      <c r="J122" s="114" t="s">
        <v>176</v>
      </c>
      <c r="K122" s="115" t="s">
        <v>195</v>
      </c>
      <c r="L122" s="112"/>
      <c r="M122" s="53" t="s">
        <v>1</v>
      </c>
      <c r="N122" s="54" t="s">
        <v>36</v>
      </c>
      <c r="O122" s="54" t="s">
        <v>196</v>
      </c>
      <c r="P122" s="54" t="s">
        <v>197</v>
      </c>
      <c r="Q122" s="54" t="s">
        <v>198</v>
      </c>
      <c r="R122" s="54" t="s">
        <v>199</v>
      </c>
      <c r="S122" s="54" t="s">
        <v>200</v>
      </c>
      <c r="T122" s="55" t="s">
        <v>201</v>
      </c>
    </row>
    <row r="123" spans="2:63" s="1" customFormat="1" ht="22.8" customHeight="1">
      <c r="B123" s="27"/>
      <c r="C123" s="58" t="s">
        <v>202</v>
      </c>
      <c r="J123" s="116">
        <f>BK123</f>
        <v>0</v>
      </c>
      <c r="L123" s="27"/>
      <c r="M123" s="56"/>
      <c r="N123" s="48"/>
      <c r="O123" s="48"/>
      <c r="P123" s="117">
        <f>P124</f>
        <v>0</v>
      </c>
      <c r="Q123" s="48"/>
      <c r="R123" s="117">
        <f>R124</f>
        <v>0</v>
      </c>
      <c r="S123" s="48"/>
      <c r="T123" s="118">
        <f>T124</f>
        <v>0</v>
      </c>
      <c r="AT123" s="15" t="s">
        <v>71</v>
      </c>
      <c r="AU123" s="15" t="s">
        <v>178</v>
      </c>
      <c r="BK123" s="119">
        <f>BK124</f>
        <v>0</v>
      </c>
    </row>
    <row r="124" spans="2:63" s="11" customFormat="1" ht="25.95" customHeight="1">
      <c r="B124" s="120"/>
      <c r="D124" s="121" t="s">
        <v>71</v>
      </c>
      <c r="E124" s="122" t="s">
        <v>203</v>
      </c>
      <c r="F124" s="122" t="s">
        <v>204</v>
      </c>
      <c r="J124" s="123">
        <f>BK124</f>
        <v>0</v>
      </c>
      <c r="L124" s="120"/>
      <c r="M124" s="124"/>
      <c r="P124" s="125">
        <f>P125+P130</f>
        <v>0</v>
      </c>
      <c r="R124" s="125">
        <f>R125+R130</f>
        <v>0</v>
      </c>
      <c r="T124" s="126">
        <f>T125+T130</f>
        <v>0</v>
      </c>
      <c r="AR124" s="121" t="s">
        <v>79</v>
      </c>
      <c r="AT124" s="127" t="s">
        <v>71</v>
      </c>
      <c r="AU124" s="127" t="s">
        <v>72</v>
      </c>
      <c r="AY124" s="121" t="s">
        <v>205</v>
      </c>
      <c r="BK124" s="128">
        <f>BK125+BK130</f>
        <v>0</v>
      </c>
    </row>
    <row r="125" spans="2:63" s="11" customFormat="1" ht="22.8" customHeight="1">
      <c r="B125" s="120"/>
      <c r="D125" s="121" t="s">
        <v>71</v>
      </c>
      <c r="E125" s="129" t="s">
        <v>79</v>
      </c>
      <c r="F125" s="129" t="s">
        <v>206</v>
      </c>
      <c r="J125" s="130">
        <f>BK125</f>
        <v>0</v>
      </c>
      <c r="L125" s="120"/>
      <c r="M125" s="124"/>
      <c r="P125" s="125">
        <f>SUM(P126:P129)</f>
        <v>0</v>
      </c>
      <c r="R125" s="125">
        <f>SUM(R126:R129)</f>
        <v>0</v>
      </c>
      <c r="T125" s="126">
        <f>SUM(T126:T129)</f>
        <v>0</v>
      </c>
      <c r="AR125" s="121" t="s">
        <v>79</v>
      </c>
      <c r="AT125" s="127" t="s">
        <v>71</v>
      </c>
      <c r="AU125" s="127" t="s">
        <v>79</v>
      </c>
      <c r="AY125" s="121" t="s">
        <v>205</v>
      </c>
      <c r="BK125" s="128">
        <f>SUM(BK126:BK129)</f>
        <v>0</v>
      </c>
    </row>
    <row r="126" spans="2:65" s="1" customFormat="1" ht="33" customHeight="1">
      <c r="B126" s="131"/>
      <c r="C126" s="132" t="s">
        <v>79</v>
      </c>
      <c r="D126" s="132" t="s">
        <v>207</v>
      </c>
      <c r="E126" s="133" t="s">
        <v>817</v>
      </c>
      <c r="F126" s="134" t="s">
        <v>818</v>
      </c>
      <c r="G126" s="135" t="s">
        <v>281</v>
      </c>
      <c r="H126" s="136">
        <v>192.699</v>
      </c>
      <c r="I126" s="137"/>
      <c r="J126" s="137">
        <f>ROUND(I126*H126,2)</f>
        <v>0</v>
      </c>
      <c r="K126" s="134" t="s">
        <v>210</v>
      </c>
      <c r="L126" s="27"/>
      <c r="M126" s="138" t="s">
        <v>1</v>
      </c>
      <c r="N126" s="139" t="s">
        <v>37</v>
      </c>
      <c r="O126" s="140">
        <v>0</v>
      </c>
      <c r="P126" s="140">
        <f>O126*H126</f>
        <v>0</v>
      </c>
      <c r="Q126" s="140">
        <v>0</v>
      </c>
      <c r="R126" s="140">
        <f>Q126*H126</f>
        <v>0</v>
      </c>
      <c r="S126" s="140">
        <v>0</v>
      </c>
      <c r="T126" s="141">
        <f>S126*H126</f>
        <v>0</v>
      </c>
      <c r="AR126" s="142" t="s">
        <v>211</v>
      </c>
      <c r="AT126" s="142" t="s">
        <v>207</v>
      </c>
      <c r="AU126" s="142" t="s">
        <v>81</v>
      </c>
      <c r="AY126" s="15" t="s">
        <v>205</v>
      </c>
      <c r="BE126" s="143">
        <f>IF(N126="základní",J126,0)</f>
        <v>0</v>
      </c>
      <c r="BF126" s="143">
        <f>IF(N126="snížená",J126,0)</f>
        <v>0</v>
      </c>
      <c r="BG126" s="143">
        <f>IF(N126="zákl. přenesená",J126,0)</f>
        <v>0</v>
      </c>
      <c r="BH126" s="143">
        <f>IF(N126="sníž. přenesená",J126,0)</f>
        <v>0</v>
      </c>
      <c r="BI126" s="143">
        <f>IF(N126="nulová",J126,0)</f>
        <v>0</v>
      </c>
      <c r="BJ126" s="15" t="s">
        <v>79</v>
      </c>
      <c r="BK126" s="143">
        <f>ROUND(I126*H126,2)</f>
        <v>0</v>
      </c>
      <c r="BL126" s="15" t="s">
        <v>211</v>
      </c>
      <c r="BM126" s="142" t="s">
        <v>992</v>
      </c>
    </row>
    <row r="127" spans="2:47" s="1" customFormat="1" ht="28.8">
      <c r="B127" s="27"/>
      <c r="D127" s="144" t="s">
        <v>213</v>
      </c>
      <c r="F127" s="145" t="s">
        <v>713</v>
      </c>
      <c r="L127" s="27"/>
      <c r="M127" s="146"/>
      <c r="T127" s="50"/>
      <c r="AT127" s="15" t="s">
        <v>213</v>
      </c>
      <c r="AU127" s="15" t="s">
        <v>81</v>
      </c>
    </row>
    <row r="128" spans="2:51" s="12" customFormat="1" ht="12">
      <c r="B128" s="147"/>
      <c r="D128" s="144" t="s">
        <v>222</v>
      </c>
      <c r="E128" s="148" t="s">
        <v>1</v>
      </c>
      <c r="F128" s="149" t="s">
        <v>993</v>
      </c>
      <c r="H128" s="150">
        <v>107.055</v>
      </c>
      <c r="L128" s="147"/>
      <c r="M128" s="151"/>
      <c r="T128" s="152"/>
      <c r="AT128" s="148" t="s">
        <v>222</v>
      </c>
      <c r="AU128" s="148" t="s">
        <v>81</v>
      </c>
      <c r="AV128" s="12" t="s">
        <v>81</v>
      </c>
      <c r="AW128" s="12" t="s">
        <v>29</v>
      </c>
      <c r="AX128" s="12" t="s">
        <v>72</v>
      </c>
      <c r="AY128" s="148" t="s">
        <v>205</v>
      </c>
    </row>
    <row r="129" spans="2:51" s="12" customFormat="1" ht="12">
      <c r="B129" s="147"/>
      <c r="D129" s="144" t="s">
        <v>222</v>
      </c>
      <c r="E129" s="148" t="s">
        <v>1</v>
      </c>
      <c r="F129" s="149" t="s">
        <v>994</v>
      </c>
      <c r="H129" s="150">
        <v>192.699</v>
      </c>
      <c r="L129" s="147"/>
      <c r="M129" s="151"/>
      <c r="T129" s="152"/>
      <c r="AT129" s="148" t="s">
        <v>222</v>
      </c>
      <c r="AU129" s="148" t="s">
        <v>81</v>
      </c>
      <c r="AV129" s="12" t="s">
        <v>81</v>
      </c>
      <c r="AW129" s="12" t="s">
        <v>29</v>
      </c>
      <c r="AX129" s="12" t="s">
        <v>79</v>
      </c>
      <c r="AY129" s="148" t="s">
        <v>205</v>
      </c>
    </row>
    <row r="130" spans="2:63" s="11" customFormat="1" ht="22.8" customHeight="1">
      <c r="B130" s="120"/>
      <c r="D130" s="121" t="s">
        <v>71</v>
      </c>
      <c r="E130" s="129" t="s">
        <v>595</v>
      </c>
      <c r="F130" s="129" t="s">
        <v>596</v>
      </c>
      <c r="J130" s="130">
        <f>BK130</f>
        <v>0</v>
      </c>
      <c r="L130" s="120"/>
      <c r="M130" s="124"/>
      <c r="P130" s="125">
        <f>SUM(P131:P132)</f>
        <v>0</v>
      </c>
      <c r="R130" s="125">
        <f>SUM(R131:R132)</f>
        <v>0</v>
      </c>
      <c r="T130" s="126">
        <f>SUM(T131:T132)</f>
        <v>0</v>
      </c>
      <c r="AR130" s="121" t="s">
        <v>79</v>
      </c>
      <c r="AT130" s="127" t="s">
        <v>71</v>
      </c>
      <c r="AU130" s="127" t="s">
        <v>79</v>
      </c>
      <c r="AY130" s="121" t="s">
        <v>205</v>
      </c>
      <c r="BK130" s="128">
        <f>SUM(BK131:BK132)</f>
        <v>0</v>
      </c>
    </row>
    <row r="131" spans="2:65" s="1" customFormat="1" ht="33" customHeight="1">
      <c r="B131" s="131"/>
      <c r="C131" s="132" t="s">
        <v>81</v>
      </c>
      <c r="D131" s="132" t="s">
        <v>207</v>
      </c>
      <c r="E131" s="133" t="s">
        <v>822</v>
      </c>
      <c r="F131" s="134" t="s">
        <v>823</v>
      </c>
      <c r="G131" s="135" t="s">
        <v>281</v>
      </c>
      <c r="H131" s="136">
        <v>82.102</v>
      </c>
      <c r="I131" s="137"/>
      <c r="J131" s="137">
        <f>ROUND(I131*H131,2)</f>
        <v>0</v>
      </c>
      <c r="K131" s="134" t="s">
        <v>210</v>
      </c>
      <c r="L131" s="27"/>
      <c r="M131" s="138" t="s">
        <v>1</v>
      </c>
      <c r="N131" s="139" t="s">
        <v>37</v>
      </c>
      <c r="O131" s="140">
        <v>0</v>
      </c>
      <c r="P131" s="140">
        <f>O131*H131</f>
        <v>0</v>
      </c>
      <c r="Q131" s="140">
        <v>0</v>
      </c>
      <c r="R131" s="140">
        <f>Q131*H131</f>
        <v>0</v>
      </c>
      <c r="S131" s="140">
        <v>0</v>
      </c>
      <c r="T131" s="141">
        <f>S131*H131</f>
        <v>0</v>
      </c>
      <c r="AR131" s="142" t="s">
        <v>211</v>
      </c>
      <c r="AT131" s="142" t="s">
        <v>207</v>
      </c>
      <c r="AU131" s="142" t="s">
        <v>81</v>
      </c>
      <c r="AY131" s="15" t="s">
        <v>205</v>
      </c>
      <c r="BE131" s="143">
        <f>IF(N131="základní",J131,0)</f>
        <v>0</v>
      </c>
      <c r="BF131" s="143">
        <f>IF(N131="snížená",J131,0)</f>
        <v>0</v>
      </c>
      <c r="BG131" s="143">
        <f>IF(N131="zákl. přenesená",J131,0)</f>
        <v>0</v>
      </c>
      <c r="BH131" s="143">
        <f>IF(N131="sníž. přenesená",J131,0)</f>
        <v>0</v>
      </c>
      <c r="BI131" s="143">
        <f>IF(N131="nulová",J131,0)</f>
        <v>0</v>
      </c>
      <c r="BJ131" s="15" t="s">
        <v>79</v>
      </c>
      <c r="BK131" s="143">
        <f>ROUND(I131*H131,2)</f>
        <v>0</v>
      </c>
      <c r="BL131" s="15" t="s">
        <v>211</v>
      </c>
      <c r="BM131" s="142" t="s">
        <v>995</v>
      </c>
    </row>
    <row r="132" spans="2:47" s="1" customFormat="1" ht="28.8">
      <c r="B132" s="27"/>
      <c r="D132" s="144" t="s">
        <v>213</v>
      </c>
      <c r="F132" s="145" t="s">
        <v>825</v>
      </c>
      <c r="L132" s="27"/>
      <c r="M132" s="169"/>
      <c r="N132" s="170"/>
      <c r="O132" s="170"/>
      <c r="P132" s="170"/>
      <c r="Q132" s="170"/>
      <c r="R132" s="170"/>
      <c r="S132" s="170"/>
      <c r="T132" s="171"/>
      <c r="AT132" s="15" t="s">
        <v>213</v>
      </c>
      <c r="AU132" s="15" t="s">
        <v>81</v>
      </c>
    </row>
    <row r="133" spans="2:12" s="1" customFormat="1" ht="6.9" customHeight="1">
      <c r="B133" s="39"/>
      <c r="C133" s="40"/>
      <c r="D133" s="40"/>
      <c r="E133" s="40"/>
      <c r="F133" s="40"/>
      <c r="G133" s="40"/>
      <c r="H133" s="40"/>
      <c r="I133" s="40"/>
      <c r="J133" s="40"/>
      <c r="K133" s="40"/>
      <c r="L133" s="27"/>
    </row>
  </sheetData>
  <autoFilter ref="C122:K132"/>
  <mergeCells count="11">
    <mergeCell ref="E115:H115"/>
    <mergeCell ref="E7:H7"/>
    <mergeCell ref="E9:H9"/>
    <mergeCell ref="E11:H11"/>
    <mergeCell ref="E29:H29"/>
    <mergeCell ref="E85:H85"/>
    <mergeCell ref="L2:V2"/>
    <mergeCell ref="E87:H87"/>
    <mergeCell ref="E89:H89"/>
    <mergeCell ref="E111:H111"/>
    <mergeCell ref="E113:H113"/>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64"/>
  <sheetViews>
    <sheetView showGridLines="0" workbookViewId="0" topLeftCell="A113">
      <selection activeCell="I126" sqref="I126:I16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93" t="s">
        <v>5</v>
      </c>
      <c r="M2" s="194"/>
      <c r="N2" s="194"/>
      <c r="O2" s="194"/>
      <c r="P2" s="194"/>
      <c r="Q2" s="194"/>
      <c r="R2" s="194"/>
      <c r="S2" s="194"/>
      <c r="T2" s="194"/>
      <c r="U2" s="194"/>
      <c r="V2" s="194"/>
      <c r="AT2" s="15" t="s">
        <v>116</v>
      </c>
    </row>
    <row r="3" spans="2:46" ht="6.9" customHeight="1">
      <c r="B3" s="16"/>
      <c r="C3" s="17"/>
      <c r="D3" s="17"/>
      <c r="E3" s="17"/>
      <c r="F3" s="17"/>
      <c r="G3" s="17"/>
      <c r="H3" s="17"/>
      <c r="I3" s="17"/>
      <c r="J3" s="17"/>
      <c r="K3" s="17"/>
      <c r="L3" s="18"/>
      <c r="AT3" s="15" t="s">
        <v>81</v>
      </c>
    </row>
    <row r="4" spans="2:46" ht="24.9" customHeight="1">
      <c r="B4" s="18"/>
      <c r="D4" s="19" t="s">
        <v>133</v>
      </c>
      <c r="L4" s="18"/>
      <c r="M4" s="88" t="s">
        <v>10</v>
      </c>
      <c r="AT4" s="15" t="s">
        <v>3</v>
      </c>
    </row>
    <row r="5" spans="2:12" ht="6.9" customHeight="1">
      <c r="B5" s="18"/>
      <c r="L5" s="18"/>
    </row>
    <row r="6" spans="2:12" ht="12" customHeight="1">
      <c r="B6" s="18"/>
      <c r="D6" s="24" t="s">
        <v>14</v>
      </c>
      <c r="L6" s="18"/>
    </row>
    <row r="7" spans="2:12" ht="16.5" customHeight="1">
      <c r="B7" s="18"/>
      <c r="E7" s="221" t="str">
        <f>'Rekapitulace stavby'!K6</f>
        <v>Šluknov - dokončení chodníku v Budišínské ulici II. Etapa R2</v>
      </c>
      <c r="F7" s="223"/>
      <c r="G7" s="223"/>
      <c r="H7" s="223"/>
      <c r="L7" s="18"/>
    </row>
    <row r="8" spans="2:12" ht="12" customHeight="1">
      <c r="B8" s="18"/>
      <c r="D8" s="24" t="s">
        <v>148</v>
      </c>
      <c r="L8" s="18"/>
    </row>
    <row r="9" spans="2:12" s="1" customFormat="1" ht="16.5" customHeight="1">
      <c r="B9" s="27"/>
      <c r="E9" s="221" t="s">
        <v>996</v>
      </c>
      <c r="F9" s="222"/>
      <c r="G9" s="222"/>
      <c r="H9" s="222"/>
      <c r="L9" s="27"/>
    </row>
    <row r="10" spans="2:12" s="1" customFormat="1" ht="12" customHeight="1">
      <c r="B10" s="27"/>
      <c r="D10" s="24" t="s">
        <v>156</v>
      </c>
      <c r="L10" s="27"/>
    </row>
    <row r="11" spans="2:12" s="1" customFormat="1" ht="16.5" customHeight="1">
      <c r="B11" s="27"/>
      <c r="E11" s="218" t="s">
        <v>997</v>
      </c>
      <c r="F11" s="222"/>
      <c r="G11" s="222"/>
      <c r="H11" s="222"/>
      <c r="L11" s="27"/>
    </row>
    <row r="12" spans="2:12" s="1" customFormat="1" ht="12">
      <c r="B12" s="27"/>
      <c r="L12" s="27"/>
    </row>
    <row r="13" spans="2:12" s="1" customFormat="1" ht="12" customHeight="1">
      <c r="B13" s="27"/>
      <c r="D13" s="24" t="s">
        <v>16</v>
      </c>
      <c r="F13" s="22" t="s">
        <v>1</v>
      </c>
      <c r="I13" s="24" t="s">
        <v>17</v>
      </c>
      <c r="J13" s="22" t="s">
        <v>1</v>
      </c>
      <c r="L13" s="27"/>
    </row>
    <row r="14" spans="2:12" s="1" customFormat="1" ht="12" customHeight="1">
      <c r="B14" s="27"/>
      <c r="D14" s="24" t="s">
        <v>18</v>
      </c>
      <c r="F14" s="22" t="s">
        <v>19</v>
      </c>
      <c r="I14" s="24" t="s">
        <v>20</v>
      </c>
      <c r="J14" s="47" t="str">
        <f>'Rekapitulace stavby'!AN8</f>
        <v>24. 11. 2022</v>
      </c>
      <c r="L14" s="27"/>
    </row>
    <row r="15" spans="2:12" s="1" customFormat="1" ht="10.8" customHeight="1">
      <c r="B15" s="27"/>
      <c r="L15" s="27"/>
    </row>
    <row r="16" spans="2:12" s="1" customFormat="1" ht="12" customHeight="1">
      <c r="B16" s="27"/>
      <c r="D16" s="24" t="s">
        <v>22</v>
      </c>
      <c r="I16" s="24" t="s">
        <v>23</v>
      </c>
      <c r="J16" s="22" t="s">
        <v>1</v>
      </c>
      <c r="L16" s="27"/>
    </row>
    <row r="17" spans="2:12" s="1" customFormat="1" ht="18" customHeight="1">
      <c r="B17" s="27"/>
      <c r="E17" s="22" t="s">
        <v>24</v>
      </c>
      <c r="I17" s="24" t="s">
        <v>25</v>
      </c>
      <c r="J17" s="22" t="s">
        <v>1</v>
      </c>
      <c r="L17" s="27"/>
    </row>
    <row r="18" spans="2:12" s="1" customFormat="1" ht="6.9" customHeight="1">
      <c r="B18" s="27"/>
      <c r="L18" s="27"/>
    </row>
    <row r="19" spans="2:12" s="1" customFormat="1" ht="12" customHeight="1">
      <c r="B19" s="27"/>
      <c r="D19" s="24" t="s">
        <v>26</v>
      </c>
      <c r="I19" s="24" t="s">
        <v>23</v>
      </c>
      <c r="J19" s="22" t="s">
        <v>1</v>
      </c>
      <c r="L19" s="27"/>
    </row>
    <row r="20" spans="2:12" s="1" customFormat="1" ht="18" customHeight="1">
      <c r="B20" s="27"/>
      <c r="E20" s="22" t="s">
        <v>27</v>
      </c>
      <c r="I20" s="24" t="s">
        <v>25</v>
      </c>
      <c r="J20" s="22" t="s">
        <v>1</v>
      </c>
      <c r="L20" s="27"/>
    </row>
    <row r="21" spans="2:12" s="1" customFormat="1" ht="6.9" customHeight="1">
      <c r="B21" s="27"/>
      <c r="L21" s="27"/>
    </row>
    <row r="22" spans="2:12" s="1" customFormat="1" ht="12" customHeight="1">
      <c r="B22" s="27"/>
      <c r="D22" s="24" t="s">
        <v>28</v>
      </c>
      <c r="I22" s="24" t="s">
        <v>23</v>
      </c>
      <c r="J22" s="22" t="s">
        <v>1</v>
      </c>
      <c r="L22" s="27"/>
    </row>
    <row r="23" spans="2:12" s="1" customFormat="1" ht="18" customHeight="1">
      <c r="B23" s="27"/>
      <c r="E23" s="22" t="s">
        <v>27</v>
      </c>
      <c r="I23" s="24" t="s">
        <v>25</v>
      </c>
      <c r="J23" s="22" t="s">
        <v>1</v>
      </c>
      <c r="L23" s="27"/>
    </row>
    <row r="24" spans="2:12" s="1" customFormat="1" ht="6.9" customHeight="1">
      <c r="B24" s="27"/>
      <c r="L24" s="27"/>
    </row>
    <row r="25" spans="2:12" s="1" customFormat="1" ht="12" customHeight="1">
      <c r="B25" s="27"/>
      <c r="D25" s="24" t="s">
        <v>30</v>
      </c>
      <c r="I25" s="24" t="s">
        <v>23</v>
      </c>
      <c r="J25" s="22" t="s">
        <v>1</v>
      </c>
      <c r="L25" s="27"/>
    </row>
    <row r="26" spans="2:12" s="1" customFormat="1" ht="18" customHeight="1">
      <c r="B26" s="27"/>
      <c r="E26" s="22" t="s">
        <v>722</v>
      </c>
      <c r="I26" s="24" t="s">
        <v>25</v>
      </c>
      <c r="J26" s="22" t="s">
        <v>1</v>
      </c>
      <c r="L26" s="27"/>
    </row>
    <row r="27" spans="2:12" s="1" customFormat="1" ht="6.9" customHeight="1">
      <c r="B27" s="27"/>
      <c r="L27" s="27"/>
    </row>
    <row r="28" spans="2:12" s="1" customFormat="1" ht="12" customHeight="1">
      <c r="B28" s="27"/>
      <c r="D28" s="24" t="s">
        <v>31</v>
      </c>
      <c r="L28" s="27"/>
    </row>
    <row r="29" spans="2:12" s="7" customFormat="1" ht="16.5" customHeight="1">
      <c r="B29" s="89"/>
      <c r="E29" s="212" t="s">
        <v>1</v>
      </c>
      <c r="F29" s="212"/>
      <c r="G29" s="212"/>
      <c r="H29" s="212"/>
      <c r="L29" s="89"/>
    </row>
    <row r="30" spans="2:12" s="1" customFormat="1" ht="6.9" customHeight="1">
      <c r="B30" s="27"/>
      <c r="L30" s="27"/>
    </row>
    <row r="31" spans="2:12" s="1" customFormat="1" ht="6.9" customHeight="1">
      <c r="B31" s="27"/>
      <c r="D31" s="48"/>
      <c r="E31" s="48"/>
      <c r="F31" s="48"/>
      <c r="G31" s="48"/>
      <c r="H31" s="48"/>
      <c r="I31" s="48"/>
      <c r="J31" s="48"/>
      <c r="K31" s="48"/>
      <c r="L31" s="27"/>
    </row>
    <row r="32" spans="2:12" s="1" customFormat="1" ht="25.35" customHeight="1">
      <c r="B32" s="27"/>
      <c r="D32" s="90" t="s">
        <v>32</v>
      </c>
      <c r="J32" s="60">
        <f>ROUND(J124,2)</f>
        <v>0</v>
      </c>
      <c r="L32" s="27"/>
    </row>
    <row r="33" spans="2:12" s="1" customFormat="1" ht="6.9" customHeight="1">
      <c r="B33" s="27"/>
      <c r="D33" s="48"/>
      <c r="E33" s="48"/>
      <c r="F33" s="48"/>
      <c r="G33" s="48"/>
      <c r="H33" s="48"/>
      <c r="I33" s="48"/>
      <c r="J33" s="48"/>
      <c r="K33" s="48"/>
      <c r="L33" s="27"/>
    </row>
    <row r="34" spans="2:12" s="1" customFormat="1" ht="14.4" customHeight="1">
      <c r="B34" s="27"/>
      <c r="F34" s="30" t="s">
        <v>34</v>
      </c>
      <c r="I34" s="30" t="s">
        <v>33</v>
      </c>
      <c r="J34" s="30" t="s">
        <v>35</v>
      </c>
      <c r="L34" s="27"/>
    </row>
    <row r="35" spans="2:12" s="1" customFormat="1" ht="14.4" customHeight="1">
      <c r="B35" s="27"/>
      <c r="D35" s="91" t="s">
        <v>36</v>
      </c>
      <c r="E35" s="24" t="s">
        <v>37</v>
      </c>
      <c r="F35" s="80">
        <f>ROUND((SUM(BE124:BE163)),2)</f>
        <v>0</v>
      </c>
      <c r="I35" s="92">
        <v>0.21</v>
      </c>
      <c r="J35" s="80">
        <f>ROUND(((SUM(BE124:BE163))*I35),2)</f>
        <v>0</v>
      </c>
      <c r="L35" s="27"/>
    </row>
    <row r="36" spans="2:12" s="1" customFormat="1" ht="14.4" customHeight="1">
      <c r="B36" s="27"/>
      <c r="E36" s="24" t="s">
        <v>38</v>
      </c>
      <c r="F36" s="80">
        <f>ROUND((SUM(BF124:BF163)),2)</f>
        <v>0</v>
      </c>
      <c r="I36" s="92">
        <v>0.15</v>
      </c>
      <c r="J36" s="80">
        <f>ROUND(((SUM(BF124:BF163))*I36),2)</f>
        <v>0</v>
      </c>
      <c r="L36" s="27"/>
    </row>
    <row r="37" spans="2:12" s="1" customFormat="1" ht="14.4" customHeight="1" hidden="1">
      <c r="B37" s="27"/>
      <c r="E37" s="24" t="s">
        <v>39</v>
      </c>
      <c r="F37" s="80">
        <f>ROUND((SUM(BG124:BG163)),2)</f>
        <v>0</v>
      </c>
      <c r="I37" s="92">
        <v>0.21</v>
      </c>
      <c r="J37" s="80">
        <f>0</f>
        <v>0</v>
      </c>
      <c r="L37" s="27"/>
    </row>
    <row r="38" spans="2:12" s="1" customFormat="1" ht="14.4" customHeight="1" hidden="1">
      <c r="B38" s="27"/>
      <c r="E38" s="24" t="s">
        <v>40</v>
      </c>
      <c r="F38" s="80">
        <f>ROUND((SUM(BH124:BH163)),2)</f>
        <v>0</v>
      </c>
      <c r="I38" s="92">
        <v>0.15</v>
      </c>
      <c r="J38" s="80">
        <f>0</f>
        <v>0</v>
      </c>
      <c r="L38" s="27"/>
    </row>
    <row r="39" spans="2:12" s="1" customFormat="1" ht="14.4" customHeight="1" hidden="1">
      <c r="B39" s="27"/>
      <c r="E39" s="24" t="s">
        <v>41</v>
      </c>
      <c r="F39" s="80">
        <f>ROUND((SUM(BI124:BI163)),2)</f>
        <v>0</v>
      </c>
      <c r="I39" s="92">
        <v>0</v>
      </c>
      <c r="J39" s="80">
        <f>0</f>
        <v>0</v>
      </c>
      <c r="L39" s="27"/>
    </row>
    <row r="40" spans="2:12" s="1" customFormat="1" ht="6.9" customHeight="1">
      <c r="B40" s="27"/>
      <c r="L40" s="27"/>
    </row>
    <row r="41" spans="2:12" s="1" customFormat="1" ht="25.35" customHeight="1">
      <c r="B41" s="27"/>
      <c r="C41" s="93"/>
      <c r="D41" s="94" t="s">
        <v>42</v>
      </c>
      <c r="E41" s="51"/>
      <c r="F41" s="51"/>
      <c r="G41" s="95" t="s">
        <v>43</v>
      </c>
      <c r="H41" s="96" t="s">
        <v>44</v>
      </c>
      <c r="I41" s="51"/>
      <c r="J41" s="97">
        <f>SUM(J32:J39)</f>
        <v>0</v>
      </c>
      <c r="K41" s="98"/>
      <c r="L41" s="27"/>
    </row>
    <row r="42" spans="2:12" s="1" customFormat="1" ht="14.4" customHeight="1">
      <c r="B42" s="27"/>
      <c r="L42" s="27"/>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45</v>
      </c>
      <c r="E50" s="37"/>
      <c r="F50" s="37"/>
      <c r="G50" s="36" t="s">
        <v>46</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47</v>
      </c>
      <c r="E61" s="29"/>
      <c r="F61" s="99" t="s">
        <v>48</v>
      </c>
      <c r="G61" s="38" t="s">
        <v>47</v>
      </c>
      <c r="H61" s="29"/>
      <c r="I61" s="29"/>
      <c r="J61" s="100" t="s">
        <v>48</v>
      </c>
      <c r="K61" s="29"/>
      <c r="L61" s="27"/>
    </row>
    <row r="62" spans="2:12" ht="12">
      <c r="B62" s="18"/>
      <c r="L62" s="18"/>
    </row>
    <row r="63" spans="2:12" ht="12">
      <c r="B63" s="18"/>
      <c r="L63" s="18"/>
    </row>
    <row r="64" spans="2:12" ht="12">
      <c r="B64" s="18"/>
      <c r="L64" s="18"/>
    </row>
    <row r="65" spans="2:12" s="1" customFormat="1" ht="13.2">
      <c r="B65" s="27"/>
      <c r="D65" s="36" t="s">
        <v>49</v>
      </c>
      <c r="E65" s="37"/>
      <c r="F65" s="37"/>
      <c r="G65" s="36" t="s">
        <v>50</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47</v>
      </c>
      <c r="E76" s="29"/>
      <c r="F76" s="99" t="s">
        <v>48</v>
      </c>
      <c r="G76" s="38" t="s">
        <v>47</v>
      </c>
      <c r="H76" s="29"/>
      <c r="I76" s="29"/>
      <c r="J76" s="100" t="s">
        <v>48</v>
      </c>
      <c r="K76" s="29"/>
      <c r="L76" s="27"/>
    </row>
    <row r="77" spans="2:12" s="1" customFormat="1" ht="14.4" customHeight="1">
      <c r="B77" s="39"/>
      <c r="C77" s="40"/>
      <c r="D77" s="40"/>
      <c r="E77" s="40"/>
      <c r="F77" s="40"/>
      <c r="G77" s="40"/>
      <c r="H77" s="40"/>
      <c r="I77" s="40"/>
      <c r="J77" s="40"/>
      <c r="K77" s="40"/>
      <c r="L77" s="27"/>
    </row>
    <row r="81" spans="2:12" s="1" customFormat="1" ht="6.9" customHeight="1">
      <c r="B81" s="41"/>
      <c r="C81" s="42"/>
      <c r="D81" s="42"/>
      <c r="E81" s="42"/>
      <c r="F81" s="42"/>
      <c r="G81" s="42"/>
      <c r="H81" s="42"/>
      <c r="I81" s="42"/>
      <c r="J81" s="42"/>
      <c r="K81" s="42"/>
      <c r="L81" s="27"/>
    </row>
    <row r="82" spans="2:12" s="1" customFormat="1" ht="24.9" customHeight="1">
      <c r="B82" s="27"/>
      <c r="C82" s="19" t="s">
        <v>174</v>
      </c>
      <c r="L82" s="27"/>
    </row>
    <row r="83" spans="2:12" s="1" customFormat="1" ht="6.9" customHeight="1">
      <c r="B83" s="27"/>
      <c r="L83" s="27"/>
    </row>
    <row r="84" spans="2:12" s="1" customFormat="1" ht="12" customHeight="1">
      <c r="B84" s="27"/>
      <c r="C84" s="24" t="s">
        <v>14</v>
      </c>
      <c r="L84" s="27"/>
    </row>
    <row r="85" spans="2:12" s="1" customFormat="1" ht="16.5" customHeight="1">
      <c r="B85" s="27"/>
      <c r="E85" s="221" t="str">
        <f>E7</f>
        <v>Šluknov - dokončení chodníku v Budišínské ulici II. Etapa R2</v>
      </c>
      <c r="F85" s="223"/>
      <c r="G85" s="223"/>
      <c r="H85" s="223"/>
      <c r="L85" s="27"/>
    </row>
    <row r="86" spans="2:12" ht="12" customHeight="1">
      <c r="B86" s="18"/>
      <c r="C86" s="24" t="s">
        <v>148</v>
      </c>
      <c r="L86" s="18"/>
    </row>
    <row r="87" spans="2:12" s="1" customFormat="1" ht="16.5" customHeight="1">
      <c r="B87" s="27"/>
      <c r="E87" s="221" t="s">
        <v>996</v>
      </c>
      <c r="F87" s="222"/>
      <c r="G87" s="222"/>
      <c r="H87" s="222"/>
      <c r="L87" s="27"/>
    </row>
    <row r="88" spans="2:12" s="1" customFormat="1" ht="12" customHeight="1">
      <c r="B88" s="27"/>
      <c r="C88" s="24" t="s">
        <v>156</v>
      </c>
      <c r="L88" s="27"/>
    </row>
    <row r="89" spans="2:12" s="1" customFormat="1" ht="16.5" customHeight="1">
      <c r="B89" s="27"/>
      <c r="E89" s="218" t="str">
        <f>E11</f>
        <v>04a - SO 04 Přímé doprovodné výdaje</v>
      </c>
      <c r="F89" s="222"/>
      <c r="G89" s="222"/>
      <c r="H89" s="222"/>
      <c r="L89" s="27"/>
    </row>
    <row r="90" spans="2:12" s="1" customFormat="1" ht="6.9" customHeight="1">
      <c r="B90" s="27"/>
      <c r="L90" s="27"/>
    </row>
    <row r="91" spans="2:12" s="1" customFormat="1" ht="12" customHeight="1">
      <c r="B91" s="27"/>
      <c r="C91" s="24" t="s">
        <v>18</v>
      </c>
      <c r="F91" s="22" t="str">
        <f>F14</f>
        <v>Šluknov</v>
      </c>
      <c r="I91" s="24" t="s">
        <v>20</v>
      </c>
      <c r="J91" s="47" t="str">
        <f>IF(J14="","",J14)</f>
        <v>24. 11. 2022</v>
      </c>
      <c r="L91" s="27"/>
    </row>
    <row r="92" spans="2:12" s="1" customFormat="1" ht="6.9" customHeight="1">
      <c r="B92" s="27"/>
      <c r="L92" s="27"/>
    </row>
    <row r="93" spans="2:12" s="1" customFormat="1" ht="15.15" customHeight="1">
      <c r="B93" s="27"/>
      <c r="C93" s="24" t="s">
        <v>22</v>
      </c>
      <c r="F93" s="22" t="str">
        <f>E17</f>
        <v>Město Šluknov</v>
      </c>
      <c r="I93" s="24" t="s">
        <v>28</v>
      </c>
      <c r="J93" s="25" t="str">
        <f>E23</f>
        <v xml:space="preserve"> </v>
      </c>
      <c r="L93" s="27"/>
    </row>
    <row r="94" spans="2:12" s="1" customFormat="1" ht="15.15" customHeight="1">
      <c r="B94" s="27"/>
      <c r="C94" s="24" t="s">
        <v>26</v>
      </c>
      <c r="F94" s="22" t="str">
        <f>IF(E20="","",E20)</f>
        <v xml:space="preserve"> </v>
      </c>
      <c r="I94" s="24" t="s">
        <v>30</v>
      </c>
      <c r="J94" s="25" t="str">
        <f>E26</f>
        <v>J. Nenšěra</v>
      </c>
      <c r="L94" s="27"/>
    </row>
    <row r="95" spans="2:12" s="1" customFormat="1" ht="10.35" customHeight="1">
      <c r="B95" s="27"/>
      <c r="L95" s="27"/>
    </row>
    <row r="96" spans="2:12" s="1" customFormat="1" ht="29.25" customHeight="1">
      <c r="B96" s="27"/>
      <c r="C96" s="101" t="s">
        <v>175</v>
      </c>
      <c r="D96" s="93"/>
      <c r="E96" s="93"/>
      <c r="F96" s="93"/>
      <c r="G96" s="93"/>
      <c r="H96" s="93"/>
      <c r="I96" s="93"/>
      <c r="J96" s="102" t="s">
        <v>176</v>
      </c>
      <c r="K96" s="93"/>
      <c r="L96" s="27"/>
    </row>
    <row r="97" spans="2:12" s="1" customFormat="1" ht="10.35" customHeight="1">
      <c r="B97" s="27"/>
      <c r="L97" s="27"/>
    </row>
    <row r="98" spans="2:47" s="1" customFormat="1" ht="22.8" customHeight="1">
      <c r="B98" s="27"/>
      <c r="C98" s="103" t="s">
        <v>177</v>
      </c>
      <c r="J98" s="60">
        <f>J124</f>
        <v>0</v>
      </c>
      <c r="L98" s="27"/>
      <c r="AU98" s="15" t="s">
        <v>178</v>
      </c>
    </row>
    <row r="99" spans="2:12" s="8" customFormat="1" ht="24.9" customHeight="1">
      <c r="B99" s="104"/>
      <c r="D99" s="105" t="s">
        <v>998</v>
      </c>
      <c r="E99" s="106"/>
      <c r="F99" s="106"/>
      <c r="G99" s="106"/>
      <c r="H99" s="106"/>
      <c r="I99" s="106"/>
      <c r="J99" s="107">
        <f>J125</f>
        <v>0</v>
      </c>
      <c r="L99" s="104"/>
    </row>
    <row r="100" spans="2:12" s="8" customFormat="1" ht="24.9" customHeight="1">
      <c r="B100" s="104"/>
      <c r="D100" s="105" t="s">
        <v>999</v>
      </c>
      <c r="E100" s="106"/>
      <c r="F100" s="106"/>
      <c r="G100" s="106"/>
      <c r="H100" s="106"/>
      <c r="I100" s="106"/>
      <c r="J100" s="107">
        <f>J148</f>
        <v>0</v>
      </c>
      <c r="L100" s="104"/>
    </row>
    <row r="101" spans="2:12" s="8" customFormat="1" ht="24.9" customHeight="1">
      <c r="B101" s="104"/>
      <c r="D101" s="105" t="s">
        <v>188</v>
      </c>
      <c r="E101" s="106"/>
      <c r="F101" s="106"/>
      <c r="G101" s="106"/>
      <c r="H101" s="106"/>
      <c r="I101" s="106"/>
      <c r="J101" s="107">
        <f>J157</f>
        <v>0</v>
      </c>
      <c r="L101" s="104"/>
    </row>
    <row r="102" spans="2:12" s="9" customFormat="1" ht="19.95" customHeight="1">
      <c r="B102" s="108"/>
      <c r="D102" s="109" t="s">
        <v>1000</v>
      </c>
      <c r="E102" s="110"/>
      <c r="F102" s="110"/>
      <c r="G102" s="110"/>
      <c r="H102" s="110"/>
      <c r="I102" s="110"/>
      <c r="J102" s="111">
        <f>J158</f>
        <v>0</v>
      </c>
      <c r="L102" s="108"/>
    </row>
    <row r="103" spans="2:12" s="1" customFormat="1" ht="21.75" customHeight="1">
      <c r="B103" s="27"/>
      <c r="L103" s="27"/>
    </row>
    <row r="104" spans="2:12" s="1" customFormat="1" ht="6.9" customHeight="1">
      <c r="B104" s="39"/>
      <c r="C104" s="40"/>
      <c r="D104" s="40"/>
      <c r="E104" s="40"/>
      <c r="F104" s="40"/>
      <c r="G104" s="40"/>
      <c r="H104" s="40"/>
      <c r="I104" s="40"/>
      <c r="J104" s="40"/>
      <c r="K104" s="40"/>
      <c r="L104" s="27"/>
    </row>
    <row r="108" spans="2:12" s="1" customFormat="1" ht="6.9" customHeight="1">
      <c r="B108" s="41"/>
      <c r="C108" s="42"/>
      <c r="D108" s="42"/>
      <c r="E108" s="42"/>
      <c r="F108" s="42"/>
      <c r="G108" s="42"/>
      <c r="H108" s="42"/>
      <c r="I108" s="42"/>
      <c r="J108" s="42"/>
      <c r="K108" s="42"/>
      <c r="L108" s="27"/>
    </row>
    <row r="109" spans="2:12" s="1" customFormat="1" ht="24.9" customHeight="1">
      <c r="B109" s="27"/>
      <c r="C109" s="19" t="s">
        <v>190</v>
      </c>
      <c r="L109" s="27"/>
    </row>
    <row r="110" spans="2:12" s="1" customFormat="1" ht="6.9" customHeight="1">
      <c r="B110" s="27"/>
      <c r="L110" s="27"/>
    </row>
    <row r="111" spans="2:12" s="1" customFormat="1" ht="12" customHeight="1">
      <c r="B111" s="27"/>
      <c r="C111" s="24" t="s">
        <v>14</v>
      </c>
      <c r="L111" s="27"/>
    </row>
    <row r="112" spans="2:12" s="1" customFormat="1" ht="16.5" customHeight="1">
      <c r="B112" s="27"/>
      <c r="E112" s="221" t="str">
        <f>E7</f>
        <v>Šluknov - dokončení chodníku v Budišínské ulici II. Etapa R2</v>
      </c>
      <c r="F112" s="223"/>
      <c r="G112" s="223"/>
      <c r="H112" s="223"/>
      <c r="L112" s="27"/>
    </row>
    <row r="113" spans="2:12" ht="12" customHeight="1">
      <c r="B113" s="18"/>
      <c r="C113" s="24" t="s">
        <v>148</v>
      </c>
      <c r="L113" s="18"/>
    </row>
    <row r="114" spans="2:12" s="1" customFormat="1" ht="16.5" customHeight="1">
      <c r="B114" s="27"/>
      <c r="E114" s="221" t="s">
        <v>996</v>
      </c>
      <c r="F114" s="222"/>
      <c r="G114" s="222"/>
      <c r="H114" s="222"/>
      <c r="L114" s="27"/>
    </row>
    <row r="115" spans="2:12" s="1" customFormat="1" ht="12" customHeight="1">
      <c r="B115" s="27"/>
      <c r="C115" s="24" t="s">
        <v>156</v>
      </c>
      <c r="L115" s="27"/>
    </row>
    <row r="116" spans="2:12" s="1" customFormat="1" ht="16.5" customHeight="1">
      <c r="B116" s="27"/>
      <c r="E116" s="218" t="str">
        <f>E11</f>
        <v>04a - SO 04 Přímé doprovodné výdaje</v>
      </c>
      <c r="F116" s="222"/>
      <c r="G116" s="222"/>
      <c r="H116" s="222"/>
      <c r="L116" s="27"/>
    </row>
    <row r="117" spans="2:12" s="1" customFormat="1" ht="6.9" customHeight="1">
      <c r="B117" s="27"/>
      <c r="L117" s="27"/>
    </row>
    <row r="118" spans="2:12" s="1" customFormat="1" ht="12" customHeight="1">
      <c r="B118" s="27"/>
      <c r="C118" s="24" t="s">
        <v>18</v>
      </c>
      <c r="F118" s="22" t="str">
        <f>F14</f>
        <v>Šluknov</v>
      </c>
      <c r="I118" s="24" t="s">
        <v>20</v>
      </c>
      <c r="J118" s="47" t="str">
        <f>IF(J14="","",J14)</f>
        <v>24. 11. 2022</v>
      </c>
      <c r="L118" s="27"/>
    </row>
    <row r="119" spans="2:12" s="1" customFormat="1" ht="6.9" customHeight="1">
      <c r="B119" s="27"/>
      <c r="L119" s="27"/>
    </row>
    <row r="120" spans="2:12" s="1" customFormat="1" ht="15.15" customHeight="1">
      <c r="B120" s="27"/>
      <c r="C120" s="24" t="s">
        <v>22</v>
      </c>
      <c r="F120" s="22" t="str">
        <f>E17</f>
        <v>Město Šluknov</v>
      </c>
      <c r="I120" s="24" t="s">
        <v>28</v>
      </c>
      <c r="J120" s="25" t="str">
        <f>E23</f>
        <v xml:space="preserve"> </v>
      </c>
      <c r="L120" s="27"/>
    </row>
    <row r="121" spans="2:12" s="1" customFormat="1" ht="15.15" customHeight="1">
      <c r="B121" s="27"/>
      <c r="C121" s="24" t="s">
        <v>26</v>
      </c>
      <c r="F121" s="22" t="str">
        <f>IF(E20="","",E20)</f>
        <v xml:space="preserve"> </v>
      </c>
      <c r="I121" s="24" t="s">
        <v>30</v>
      </c>
      <c r="J121" s="25" t="str">
        <f>E26</f>
        <v>J. Nenšěra</v>
      </c>
      <c r="L121" s="27"/>
    </row>
    <row r="122" spans="2:12" s="1" customFormat="1" ht="10.35" customHeight="1">
      <c r="B122" s="27"/>
      <c r="L122" s="27"/>
    </row>
    <row r="123" spans="2:20" s="10" customFormat="1" ht="29.25" customHeight="1">
      <c r="B123" s="112"/>
      <c r="C123" s="113" t="s">
        <v>191</v>
      </c>
      <c r="D123" s="114" t="s">
        <v>57</v>
      </c>
      <c r="E123" s="114" t="s">
        <v>53</v>
      </c>
      <c r="F123" s="114" t="s">
        <v>54</v>
      </c>
      <c r="G123" s="114" t="s">
        <v>192</v>
      </c>
      <c r="H123" s="114" t="s">
        <v>193</v>
      </c>
      <c r="I123" s="114" t="s">
        <v>194</v>
      </c>
      <c r="J123" s="114" t="s">
        <v>176</v>
      </c>
      <c r="K123" s="115" t="s">
        <v>195</v>
      </c>
      <c r="L123" s="112"/>
      <c r="M123" s="53" t="s">
        <v>1</v>
      </c>
      <c r="N123" s="54" t="s">
        <v>36</v>
      </c>
      <c r="O123" s="54" t="s">
        <v>196</v>
      </c>
      <c r="P123" s="54" t="s">
        <v>197</v>
      </c>
      <c r="Q123" s="54" t="s">
        <v>198</v>
      </c>
      <c r="R123" s="54" t="s">
        <v>199</v>
      </c>
      <c r="S123" s="54" t="s">
        <v>200</v>
      </c>
      <c r="T123" s="55" t="s">
        <v>201</v>
      </c>
    </row>
    <row r="124" spans="2:63" s="1" customFormat="1" ht="22.8" customHeight="1">
      <c r="B124" s="27"/>
      <c r="C124" s="58" t="s">
        <v>202</v>
      </c>
      <c r="J124" s="116">
        <f>BK124</f>
        <v>0</v>
      </c>
      <c r="L124" s="27"/>
      <c r="M124" s="56"/>
      <c r="N124" s="48"/>
      <c r="O124" s="48"/>
      <c r="P124" s="117">
        <f>P125+P148+P157</f>
        <v>3.2960000000000003</v>
      </c>
      <c r="Q124" s="48"/>
      <c r="R124" s="117">
        <f>R125+R148+R157</f>
        <v>0</v>
      </c>
      <c r="S124" s="48"/>
      <c r="T124" s="118">
        <f>T125+T148+T157</f>
        <v>0.11</v>
      </c>
      <c r="AT124" s="15" t="s">
        <v>71</v>
      </c>
      <c r="AU124" s="15" t="s">
        <v>178</v>
      </c>
      <c r="BK124" s="119">
        <f>BK125+BK148+BK157</f>
        <v>0</v>
      </c>
    </row>
    <row r="125" spans="2:63" s="11" customFormat="1" ht="25.95" customHeight="1">
      <c r="B125" s="120"/>
      <c r="D125" s="121" t="s">
        <v>71</v>
      </c>
      <c r="E125" s="122" t="s">
        <v>1001</v>
      </c>
      <c r="F125" s="122" t="s">
        <v>1002</v>
      </c>
      <c r="J125" s="123">
        <f>BK125</f>
        <v>0</v>
      </c>
      <c r="L125" s="120"/>
      <c r="M125" s="124"/>
      <c r="P125" s="125">
        <f>SUM(P126:P147)</f>
        <v>0</v>
      </c>
      <c r="R125" s="125">
        <f>SUM(R126:R147)</f>
        <v>0</v>
      </c>
      <c r="T125" s="126">
        <f>SUM(T126:T147)</f>
        <v>0</v>
      </c>
      <c r="AR125" s="121" t="s">
        <v>79</v>
      </c>
      <c r="AT125" s="127" t="s">
        <v>71</v>
      </c>
      <c r="AU125" s="127" t="s">
        <v>72</v>
      </c>
      <c r="AY125" s="121" t="s">
        <v>205</v>
      </c>
      <c r="BK125" s="128">
        <f>SUM(BK126:BK147)</f>
        <v>0</v>
      </c>
    </row>
    <row r="126" spans="2:65" s="1" customFormat="1" ht="24.15" customHeight="1">
      <c r="B126" s="131"/>
      <c r="C126" s="159" t="s">
        <v>79</v>
      </c>
      <c r="D126" s="159" t="s">
        <v>278</v>
      </c>
      <c r="E126" s="160" t="s">
        <v>1003</v>
      </c>
      <c r="F126" s="161" t="s">
        <v>1004</v>
      </c>
      <c r="G126" s="162" t="s">
        <v>1005</v>
      </c>
      <c r="H126" s="163">
        <v>4</v>
      </c>
      <c r="I126" s="164"/>
      <c r="J126" s="164">
        <f>ROUND(I126*H126,2)</f>
        <v>0</v>
      </c>
      <c r="K126" s="161" t="s">
        <v>1</v>
      </c>
      <c r="L126" s="165"/>
      <c r="M126" s="166" t="s">
        <v>1</v>
      </c>
      <c r="N126" s="167" t="s">
        <v>37</v>
      </c>
      <c r="O126" s="140">
        <v>0</v>
      </c>
      <c r="P126" s="140">
        <f>O126*H126</f>
        <v>0</v>
      </c>
      <c r="Q126" s="140">
        <v>0</v>
      </c>
      <c r="R126" s="140">
        <f>Q126*H126</f>
        <v>0</v>
      </c>
      <c r="S126" s="140">
        <v>0</v>
      </c>
      <c r="T126" s="141">
        <f>S126*H126</f>
        <v>0</v>
      </c>
      <c r="AR126" s="142" t="s">
        <v>238</v>
      </c>
      <c r="AT126" s="142" t="s">
        <v>278</v>
      </c>
      <c r="AU126" s="142" t="s">
        <v>79</v>
      </c>
      <c r="AY126" s="15" t="s">
        <v>205</v>
      </c>
      <c r="BE126" s="143">
        <f>IF(N126="základní",J126,0)</f>
        <v>0</v>
      </c>
      <c r="BF126" s="143">
        <f>IF(N126="snížená",J126,0)</f>
        <v>0</v>
      </c>
      <c r="BG126" s="143">
        <f>IF(N126="zákl. přenesená",J126,0)</f>
        <v>0</v>
      </c>
      <c r="BH126" s="143">
        <f>IF(N126="sníž. přenesená",J126,0)</f>
        <v>0</v>
      </c>
      <c r="BI126" s="143">
        <f>IF(N126="nulová",J126,0)</f>
        <v>0</v>
      </c>
      <c r="BJ126" s="15" t="s">
        <v>79</v>
      </c>
      <c r="BK126" s="143">
        <f>ROUND(I126*H126,2)</f>
        <v>0</v>
      </c>
      <c r="BL126" s="15" t="s">
        <v>211</v>
      </c>
      <c r="BM126" s="142" t="s">
        <v>1006</v>
      </c>
    </row>
    <row r="127" spans="2:47" s="1" customFormat="1" ht="19.2">
      <c r="B127" s="27"/>
      <c r="D127" s="144" t="s">
        <v>213</v>
      </c>
      <c r="F127" s="145" t="s">
        <v>1004</v>
      </c>
      <c r="L127" s="27"/>
      <c r="M127" s="146"/>
      <c r="T127" s="50"/>
      <c r="AT127" s="15" t="s">
        <v>213</v>
      </c>
      <c r="AU127" s="15" t="s">
        <v>79</v>
      </c>
    </row>
    <row r="128" spans="2:47" s="1" customFormat="1" ht="28.8">
      <c r="B128" s="27"/>
      <c r="D128" s="144" t="s">
        <v>399</v>
      </c>
      <c r="F128" s="168" t="s">
        <v>1007</v>
      </c>
      <c r="L128" s="27"/>
      <c r="M128" s="146"/>
      <c r="T128" s="50"/>
      <c r="AT128" s="15" t="s">
        <v>399</v>
      </c>
      <c r="AU128" s="15" t="s">
        <v>79</v>
      </c>
    </row>
    <row r="129" spans="2:65" s="1" customFormat="1" ht="16.5" customHeight="1">
      <c r="B129" s="131"/>
      <c r="C129" s="159" t="s">
        <v>81</v>
      </c>
      <c r="D129" s="159" t="s">
        <v>278</v>
      </c>
      <c r="E129" s="160" t="s">
        <v>1008</v>
      </c>
      <c r="F129" s="161" t="s">
        <v>1009</v>
      </c>
      <c r="G129" s="162" t="s">
        <v>1005</v>
      </c>
      <c r="H129" s="163">
        <v>4</v>
      </c>
      <c r="I129" s="164"/>
      <c r="J129" s="164">
        <f>ROUND(I129*H129,2)</f>
        <v>0</v>
      </c>
      <c r="K129" s="161" t="s">
        <v>1</v>
      </c>
      <c r="L129" s="165"/>
      <c r="M129" s="166" t="s">
        <v>1</v>
      </c>
      <c r="N129" s="167" t="s">
        <v>37</v>
      </c>
      <c r="O129" s="140">
        <v>0</v>
      </c>
      <c r="P129" s="140">
        <f>O129*H129</f>
        <v>0</v>
      </c>
      <c r="Q129" s="140">
        <v>0</v>
      </c>
      <c r="R129" s="140">
        <f>Q129*H129</f>
        <v>0</v>
      </c>
      <c r="S129" s="140">
        <v>0</v>
      </c>
      <c r="T129" s="141">
        <f>S129*H129</f>
        <v>0</v>
      </c>
      <c r="AR129" s="142" t="s">
        <v>238</v>
      </c>
      <c r="AT129" s="142" t="s">
        <v>278</v>
      </c>
      <c r="AU129" s="142" t="s">
        <v>79</v>
      </c>
      <c r="AY129" s="15" t="s">
        <v>205</v>
      </c>
      <c r="BE129" s="143">
        <f>IF(N129="základní",J129,0)</f>
        <v>0</v>
      </c>
      <c r="BF129" s="143">
        <f>IF(N129="snížená",J129,0)</f>
        <v>0</v>
      </c>
      <c r="BG129" s="143">
        <f>IF(N129="zákl. přenesená",J129,0)</f>
        <v>0</v>
      </c>
      <c r="BH129" s="143">
        <f>IF(N129="sníž. přenesená",J129,0)</f>
        <v>0</v>
      </c>
      <c r="BI129" s="143">
        <f>IF(N129="nulová",J129,0)</f>
        <v>0</v>
      </c>
      <c r="BJ129" s="15" t="s">
        <v>79</v>
      </c>
      <c r="BK129" s="143">
        <f>ROUND(I129*H129,2)</f>
        <v>0</v>
      </c>
      <c r="BL129" s="15" t="s">
        <v>211</v>
      </c>
      <c r="BM129" s="142" t="s">
        <v>1010</v>
      </c>
    </row>
    <row r="130" spans="2:47" s="1" customFormat="1" ht="12">
      <c r="B130" s="27"/>
      <c r="D130" s="144" t="s">
        <v>213</v>
      </c>
      <c r="F130" s="145" t="s">
        <v>1009</v>
      </c>
      <c r="L130" s="27"/>
      <c r="M130" s="146"/>
      <c r="T130" s="50"/>
      <c r="AT130" s="15" t="s">
        <v>213</v>
      </c>
      <c r="AU130" s="15" t="s">
        <v>79</v>
      </c>
    </row>
    <row r="131" spans="2:47" s="1" customFormat="1" ht="19.2">
      <c r="B131" s="27"/>
      <c r="D131" s="144" t="s">
        <v>399</v>
      </c>
      <c r="F131" s="168" t="s">
        <v>1011</v>
      </c>
      <c r="L131" s="27"/>
      <c r="M131" s="146"/>
      <c r="T131" s="50"/>
      <c r="AT131" s="15" t="s">
        <v>399</v>
      </c>
      <c r="AU131" s="15" t="s">
        <v>79</v>
      </c>
    </row>
    <row r="132" spans="2:65" s="1" customFormat="1" ht="24.15" customHeight="1">
      <c r="B132" s="131"/>
      <c r="C132" s="159" t="s">
        <v>218</v>
      </c>
      <c r="D132" s="159" t="s">
        <v>278</v>
      </c>
      <c r="E132" s="160" t="s">
        <v>858</v>
      </c>
      <c r="F132" s="161" t="s">
        <v>859</v>
      </c>
      <c r="G132" s="162" t="s">
        <v>281</v>
      </c>
      <c r="H132" s="163">
        <v>24.4</v>
      </c>
      <c r="I132" s="164"/>
      <c r="J132" s="164">
        <f>ROUND(I132*H132,2)</f>
        <v>0</v>
      </c>
      <c r="K132" s="161"/>
      <c r="L132" s="165"/>
      <c r="M132" s="166" t="s">
        <v>1</v>
      </c>
      <c r="N132" s="167" t="s">
        <v>37</v>
      </c>
      <c r="O132" s="140">
        <v>0</v>
      </c>
      <c r="P132" s="140">
        <f>O132*H132</f>
        <v>0</v>
      </c>
      <c r="Q132" s="140">
        <v>0</v>
      </c>
      <c r="R132" s="140">
        <f>Q132*H132</f>
        <v>0</v>
      </c>
      <c r="S132" s="140">
        <v>0</v>
      </c>
      <c r="T132" s="141">
        <f>S132*H132</f>
        <v>0</v>
      </c>
      <c r="AR132" s="142" t="s">
        <v>238</v>
      </c>
      <c r="AT132" s="142" t="s">
        <v>278</v>
      </c>
      <c r="AU132" s="142" t="s">
        <v>79</v>
      </c>
      <c r="AY132" s="15" t="s">
        <v>205</v>
      </c>
      <c r="BE132" s="143">
        <f>IF(N132="základní",J132,0)</f>
        <v>0</v>
      </c>
      <c r="BF132" s="143">
        <f>IF(N132="snížená",J132,0)</f>
        <v>0</v>
      </c>
      <c r="BG132" s="143">
        <f>IF(N132="zákl. přenesená",J132,0)</f>
        <v>0</v>
      </c>
      <c r="BH132" s="143">
        <f>IF(N132="sníž. přenesená",J132,0)</f>
        <v>0</v>
      </c>
      <c r="BI132" s="143">
        <f>IF(N132="nulová",J132,0)</f>
        <v>0</v>
      </c>
      <c r="BJ132" s="15" t="s">
        <v>79</v>
      </c>
      <c r="BK132" s="143">
        <f>ROUND(I132*H132,2)</f>
        <v>0</v>
      </c>
      <c r="BL132" s="15" t="s">
        <v>211</v>
      </c>
      <c r="BM132" s="142" t="s">
        <v>1013</v>
      </c>
    </row>
    <row r="133" spans="2:47" s="1" customFormat="1" ht="19.2">
      <c r="B133" s="27"/>
      <c r="D133" s="144" t="s">
        <v>213</v>
      </c>
      <c r="F133" s="145" t="s">
        <v>1012</v>
      </c>
      <c r="L133" s="27"/>
      <c r="M133" s="146"/>
      <c r="T133" s="50"/>
      <c r="AT133" s="15" t="s">
        <v>213</v>
      </c>
      <c r="AU133" s="15" t="s">
        <v>79</v>
      </c>
    </row>
    <row r="134" spans="2:47" s="1" customFormat="1" ht="19.2">
      <c r="B134" s="27"/>
      <c r="D134" s="144" t="s">
        <v>399</v>
      </c>
      <c r="F134" s="168" t="s">
        <v>1014</v>
      </c>
      <c r="L134" s="27"/>
      <c r="M134" s="146"/>
      <c r="T134" s="50"/>
      <c r="AT134" s="15" t="s">
        <v>399</v>
      </c>
      <c r="AU134" s="15" t="s">
        <v>79</v>
      </c>
    </row>
    <row r="135" spans="2:65" s="1" customFormat="1" ht="24.15" customHeight="1">
      <c r="B135" s="131"/>
      <c r="C135" s="132" t="s">
        <v>211</v>
      </c>
      <c r="D135" s="132" t="s">
        <v>207</v>
      </c>
      <c r="E135" s="133" t="s">
        <v>1015</v>
      </c>
      <c r="F135" s="134" t="s">
        <v>1016</v>
      </c>
      <c r="G135" s="135" t="s">
        <v>1005</v>
      </c>
      <c r="H135" s="136">
        <v>4</v>
      </c>
      <c r="I135" s="137"/>
      <c r="J135" s="137">
        <f>ROUND(I135*H135,2)</f>
        <v>0</v>
      </c>
      <c r="K135" s="134" t="s">
        <v>1</v>
      </c>
      <c r="L135" s="27"/>
      <c r="M135" s="138" t="s">
        <v>1</v>
      </c>
      <c r="N135" s="139" t="s">
        <v>37</v>
      </c>
      <c r="O135" s="140">
        <v>0</v>
      </c>
      <c r="P135" s="140">
        <f>O135*H135</f>
        <v>0</v>
      </c>
      <c r="Q135" s="140">
        <v>0</v>
      </c>
      <c r="R135" s="140">
        <f>Q135*H135</f>
        <v>0</v>
      </c>
      <c r="S135" s="140">
        <v>0</v>
      </c>
      <c r="T135" s="141">
        <f>S135*H135</f>
        <v>0</v>
      </c>
      <c r="AR135" s="142" t="s">
        <v>211</v>
      </c>
      <c r="AT135" s="142" t="s">
        <v>207</v>
      </c>
      <c r="AU135" s="142" t="s">
        <v>79</v>
      </c>
      <c r="AY135" s="15" t="s">
        <v>205</v>
      </c>
      <c r="BE135" s="143">
        <f>IF(N135="základní",J135,0)</f>
        <v>0</v>
      </c>
      <c r="BF135" s="143">
        <f>IF(N135="snížená",J135,0)</f>
        <v>0</v>
      </c>
      <c r="BG135" s="143">
        <f>IF(N135="zákl. přenesená",J135,0)</f>
        <v>0</v>
      </c>
      <c r="BH135" s="143">
        <f>IF(N135="sníž. přenesená",J135,0)</f>
        <v>0</v>
      </c>
      <c r="BI135" s="143">
        <f>IF(N135="nulová",J135,0)</f>
        <v>0</v>
      </c>
      <c r="BJ135" s="15" t="s">
        <v>79</v>
      </c>
      <c r="BK135" s="143">
        <f>ROUND(I135*H135,2)</f>
        <v>0</v>
      </c>
      <c r="BL135" s="15" t="s">
        <v>211</v>
      </c>
      <c r="BM135" s="142" t="s">
        <v>1017</v>
      </c>
    </row>
    <row r="136" spans="2:47" s="1" customFormat="1" ht="12">
      <c r="B136" s="27"/>
      <c r="D136" s="144" t="s">
        <v>213</v>
      </c>
      <c r="F136" s="145" t="s">
        <v>1016</v>
      </c>
      <c r="L136" s="27"/>
      <c r="M136" s="146"/>
      <c r="T136" s="50"/>
      <c r="AT136" s="15" t="s">
        <v>213</v>
      </c>
      <c r="AU136" s="15" t="s">
        <v>79</v>
      </c>
    </row>
    <row r="137" spans="2:47" s="1" customFormat="1" ht="28.8">
      <c r="B137" s="27"/>
      <c r="D137" s="144" t="s">
        <v>399</v>
      </c>
      <c r="F137" s="168" t="s">
        <v>1018</v>
      </c>
      <c r="L137" s="27"/>
      <c r="M137" s="146"/>
      <c r="T137" s="50"/>
      <c r="AT137" s="15" t="s">
        <v>399</v>
      </c>
      <c r="AU137" s="15" t="s">
        <v>79</v>
      </c>
    </row>
    <row r="138" spans="2:65" s="1" customFormat="1" ht="21.75" customHeight="1">
      <c r="B138" s="131"/>
      <c r="C138" s="159" t="s">
        <v>226</v>
      </c>
      <c r="D138" s="159" t="s">
        <v>278</v>
      </c>
      <c r="E138" s="160" t="s">
        <v>1019</v>
      </c>
      <c r="F138" s="161" t="s">
        <v>1020</v>
      </c>
      <c r="G138" s="162" t="s">
        <v>136</v>
      </c>
      <c r="H138" s="163">
        <v>152.5</v>
      </c>
      <c r="I138" s="164"/>
      <c r="J138" s="164">
        <f>ROUND(I138*H138,2)</f>
        <v>0</v>
      </c>
      <c r="K138" s="161" t="s">
        <v>1</v>
      </c>
      <c r="L138" s="165"/>
      <c r="M138" s="166" t="s">
        <v>1</v>
      </c>
      <c r="N138" s="167" t="s">
        <v>37</v>
      </c>
      <c r="O138" s="140">
        <v>0</v>
      </c>
      <c r="P138" s="140">
        <f>O138*H138</f>
        <v>0</v>
      </c>
      <c r="Q138" s="140">
        <v>0</v>
      </c>
      <c r="R138" s="140">
        <f>Q138*H138</f>
        <v>0</v>
      </c>
      <c r="S138" s="140">
        <v>0</v>
      </c>
      <c r="T138" s="141">
        <f>S138*H138</f>
        <v>0</v>
      </c>
      <c r="AR138" s="142" t="s">
        <v>238</v>
      </c>
      <c r="AT138" s="142" t="s">
        <v>278</v>
      </c>
      <c r="AU138" s="142" t="s">
        <v>79</v>
      </c>
      <c r="AY138" s="15" t="s">
        <v>205</v>
      </c>
      <c r="BE138" s="143">
        <f>IF(N138="základní",J138,0)</f>
        <v>0</v>
      </c>
      <c r="BF138" s="143">
        <f>IF(N138="snížená",J138,0)</f>
        <v>0</v>
      </c>
      <c r="BG138" s="143">
        <f>IF(N138="zákl. přenesená",J138,0)</f>
        <v>0</v>
      </c>
      <c r="BH138" s="143">
        <f>IF(N138="sníž. přenesená",J138,0)</f>
        <v>0</v>
      </c>
      <c r="BI138" s="143">
        <f>IF(N138="nulová",J138,0)</f>
        <v>0</v>
      </c>
      <c r="BJ138" s="15" t="s">
        <v>79</v>
      </c>
      <c r="BK138" s="143">
        <f>ROUND(I138*H138,2)</f>
        <v>0</v>
      </c>
      <c r="BL138" s="15" t="s">
        <v>211</v>
      </c>
      <c r="BM138" s="142" t="s">
        <v>1021</v>
      </c>
    </row>
    <row r="139" spans="2:47" s="1" customFormat="1" ht="12">
      <c r="B139" s="27"/>
      <c r="D139" s="144" t="s">
        <v>213</v>
      </c>
      <c r="F139" s="145" t="s">
        <v>1020</v>
      </c>
      <c r="L139" s="27"/>
      <c r="M139" s="146"/>
      <c r="T139" s="50"/>
      <c r="AT139" s="15" t="s">
        <v>213</v>
      </c>
      <c r="AU139" s="15" t="s">
        <v>79</v>
      </c>
    </row>
    <row r="140" spans="2:47" s="1" customFormat="1" ht="57.6">
      <c r="B140" s="27"/>
      <c r="D140" s="144" t="s">
        <v>399</v>
      </c>
      <c r="F140" s="168" t="s">
        <v>1022</v>
      </c>
      <c r="L140" s="27"/>
      <c r="M140" s="146"/>
      <c r="T140" s="50"/>
      <c r="AT140" s="15" t="s">
        <v>399</v>
      </c>
      <c r="AU140" s="15" t="s">
        <v>79</v>
      </c>
    </row>
    <row r="141" spans="2:65" s="1" customFormat="1" ht="16.5" customHeight="1">
      <c r="B141" s="131"/>
      <c r="C141" s="159" t="s">
        <v>230</v>
      </c>
      <c r="D141" s="159" t="s">
        <v>278</v>
      </c>
      <c r="E141" s="160" t="s">
        <v>1023</v>
      </c>
      <c r="F141" s="161" t="s">
        <v>1024</v>
      </c>
      <c r="G141" s="162" t="s">
        <v>136</v>
      </c>
      <c r="H141" s="163">
        <v>152.5</v>
      </c>
      <c r="I141" s="164"/>
      <c r="J141" s="164">
        <f>ROUND(I141*H141,2)</f>
        <v>0</v>
      </c>
      <c r="K141" s="161" t="s">
        <v>1</v>
      </c>
      <c r="L141" s="165"/>
      <c r="M141" s="166" t="s">
        <v>1</v>
      </c>
      <c r="N141" s="167" t="s">
        <v>37</v>
      </c>
      <c r="O141" s="140">
        <v>0</v>
      </c>
      <c r="P141" s="140">
        <f>O141*H141</f>
        <v>0</v>
      </c>
      <c r="Q141" s="140">
        <v>0</v>
      </c>
      <c r="R141" s="140">
        <f>Q141*H141</f>
        <v>0</v>
      </c>
      <c r="S141" s="140">
        <v>0</v>
      </c>
      <c r="T141" s="141">
        <f>S141*H141</f>
        <v>0</v>
      </c>
      <c r="AR141" s="142" t="s">
        <v>238</v>
      </c>
      <c r="AT141" s="142" t="s">
        <v>278</v>
      </c>
      <c r="AU141" s="142" t="s">
        <v>79</v>
      </c>
      <c r="AY141" s="15" t="s">
        <v>205</v>
      </c>
      <c r="BE141" s="143">
        <f>IF(N141="základní",J141,0)</f>
        <v>0</v>
      </c>
      <c r="BF141" s="143">
        <f>IF(N141="snížená",J141,0)</f>
        <v>0</v>
      </c>
      <c r="BG141" s="143">
        <f>IF(N141="zákl. přenesená",J141,0)</f>
        <v>0</v>
      </c>
      <c r="BH141" s="143">
        <f>IF(N141="sníž. přenesená",J141,0)</f>
        <v>0</v>
      </c>
      <c r="BI141" s="143">
        <f>IF(N141="nulová",J141,0)</f>
        <v>0</v>
      </c>
      <c r="BJ141" s="15" t="s">
        <v>79</v>
      </c>
      <c r="BK141" s="143">
        <f>ROUND(I141*H141,2)</f>
        <v>0</v>
      </c>
      <c r="BL141" s="15" t="s">
        <v>211</v>
      </c>
      <c r="BM141" s="142" t="s">
        <v>1025</v>
      </c>
    </row>
    <row r="142" spans="2:47" s="1" customFormat="1" ht="12">
      <c r="B142" s="27"/>
      <c r="D142" s="144" t="s">
        <v>213</v>
      </c>
      <c r="F142" s="145" t="s">
        <v>1024</v>
      </c>
      <c r="L142" s="27"/>
      <c r="M142" s="146"/>
      <c r="T142" s="50"/>
      <c r="AT142" s="15" t="s">
        <v>213</v>
      </c>
      <c r="AU142" s="15" t="s">
        <v>79</v>
      </c>
    </row>
    <row r="143" spans="2:47" s="1" customFormat="1" ht="278.4">
      <c r="B143" s="27"/>
      <c r="D143" s="144" t="s">
        <v>399</v>
      </c>
      <c r="F143" s="168" t="s">
        <v>1026</v>
      </c>
      <c r="L143" s="27"/>
      <c r="M143" s="146"/>
      <c r="T143" s="50"/>
      <c r="AT143" s="15" t="s">
        <v>399</v>
      </c>
      <c r="AU143" s="15" t="s">
        <v>79</v>
      </c>
    </row>
    <row r="144" spans="2:65" s="1" customFormat="1" ht="16.5" customHeight="1">
      <c r="B144" s="131"/>
      <c r="C144" s="159" t="s">
        <v>234</v>
      </c>
      <c r="D144" s="159" t="s">
        <v>278</v>
      </c>
      <c r="E144" s="160" t="s">
        <v>1027</v>
      </c>
      <c r="F144" s="161" t="s">
        <v>1028</v>
      </c>
      <c r="G144" s="162" t="s">
        <v>324</v>
      </c>
      <c r="H144" s="163">
        <v>134.2</v>
      </c>
      <c r="I144" s="164"/>
      <c r="J144" s="164">
        <f>ROUND(I144*H144,2)</f>
        <v>0</v>
      </c>
      <c r="K144" s="161" t="s">
        <v>1</v>
      </c>
      <c r="L144" s="165"/>
      <c r="M144" s="166" t="s">
        <v>1</v>
      </c>
      <c r="N144" s="167" t="s">
        <v>37</v>
      </c>
      <c r="O144" s="140">
        <v>0</v>
      </c>
      <c r="P144" s="140">
        <f>O144*H144</f>
        <v>0</v>
      </c>
      <c r="Q144" s="140">
        <v>0</v>
      </c>
      <c r="R144" s="140">
        <f>Q144*H144</f>
        <v>0</v>
      </c>
      <c r="S144" s="140">
        <v>0</v>
      </c>
      <c r="T144" s="141">
        <f>S144*H144</f>
        <v>0</v>
      </c>
      <c r="AR144" s="142" t="s">
        <v>238</v>
      </c>
      <c r="AT144" s="142" t="s">
        <v>278</v>
      </c>
      <c r="AU144" s="142" t="s">
        <v>79</v>
      </c>
      <c r="AY144" s="15" t="s">
        <v>205</v>
      </c>
      <c r="BE144" s="143">
        <f>IF(N144="základní",J144,0)</f>
        <v>0</v>
      </c>
      <c r="BF144" s="143">
        <f>IF(N144="snížená",J144,0)</f>
        <v>0</v>
      </c>
      <c r="BG144" s="143">
        <f>IF(N144="zákl. přenesená",J144,0)</f>
        <v>0</v>
      </c>
      <c r="BH144" s="143">
        <f>IF(N144="sníž. přenesená",J144,0)</f>
        <v>0</v>
      </c>
      <c r="BI144" s="143">
        <f>IF(N144="nulová",J144,0)</f>
        <v>0</v>
      </c>
      <c r="BJ144" s="15" t="s">
        <v>79</v>
      </c>
      <c r="BK144" s="143">
        <f>ROUND(I144*H144,2)</f>
        <v>0</v>
      </c>
      <c r="BL144" s="15" t="s">
        <v>211</v>
      </c>
      <c r="BM144" s="142" t="s">
        <v>1029</v>
      </c>
    </row>
    <row r="145" spans="2:47" s="1" customFormat="1" ht="12">
      <c r="B145" s="27"/>
      <c r="D145" s="144" t="s">
        <v>213</v>
      </c>
      <c r="F145" s="145" t="s">
        <v>1028</v>
      </c>
      <c r="L145" s="27"/>
      <c r="M145" s="146"/>
      <c r="T145" s="50"/>
      <c r="AT145" s="15" t="s">
        <v>213</v>
      </c>
      <c r="AU145" s="15" t="s">
        <v>79</v>
      </c>
    </row>
    <row r="146" spans="2:47" s="1" customFormat="1" ht="19.2">
      <c r="B146" s="27"/>
      <c r="D146" s="144" t="s">
        <v>399</v>
      </c>
      <c r="F146" s="168" t="s">
        <v>1030</v>
      </c>
      <c r="L146" s="27"/>
      <c r="M146" s="146"/>
      <c r="T146" s="50"/>
      <c r="AT146" s="15" t="s">
        <v>399</v>
      </c>
      <c r="AU146" s="15" t="s">
        <v>79</v>
      </c>
    </row>
    <row r="147" spans="2:51" s="12" customFormat="1" ht="12">
      <c r="B147" s="147"/>
      <c r="D147" s="144" t="s">
        <v>222</v>
      </c>
      <c r="E147" s="148" t="s">
        <v>1</v>
      </c>
      <c r="F147" s="149" t="s">
        <v>1031</v>
      </c>
      <c r="H147" s="150">
        <v>134.2</v>
      </c>
      <c r="L147" s="147"/>
      <c r="M147" s="151"/>
      <c r="T147" s="152"/>
      <c r="AT147" s="148" t="s">
        <v>222</v>
      </c>
      <c r="AU147" s="148" t="s">
        <v>79</v>
      </c>
      <c r="AV147" s="12" t="s">
        <v>81</v>
      </c>
      <c r="AW147" s="12" t="s">
        <v>29</v>
      </c>
      <c r="AX147" s="12" t="s">
        <v>79</v>
      </c>
      <c r="AY147" s="148" t="s">
        <v>205</v>
      </c>
    </row>
    <row r="148" spans="2:63" s="11" customFormat="1" ht="25.95" customHeight="1">
      <c r="B148" s="120"/>
      <c r="D148" s="121" t="s">
        <v>71</v>
      </c>
      <c r="E148" s="122" t="s">
        <v>1032</v>
      </c>
      <c r="F148" s="122" t="s">
        <v>1033</v>
      </c>
      <c r="J148" s="123">
        <f>BK148</f>
        <v>0</v>
      </c>
      <c r="L148" s="120"/>
      <c r="M148" s="124"/>
      <c r="P148" s="125">
        <f>SUM(P149:P156)</f>
        <v>0</v>
      </c>
      <c r="R148" s="125">
        <f>SUM(R149:R156)</f>
        <v>0</v>
      </c>
      <c r="T148" s="126">
        <f>SUM(T149:T156)</f>
        <v>0</v>
      </c>
      <c r="AR148" s="121" t="s">
        <v>79</v>
      </c>
      <c r="AT148" s="127" t="s">
        <v>71</v>
      </c>
      <c r="AU148" s="127" t="s">
        <v>72</v>
      </c>
      <c r="AY148" s="121" t="s">
        <v>205</v>
      </c>
      <c r="BK148" s="128">
        <f>SUM(BK149:BK156)</f>
        <v>0</v>
      </c>
    </row>
    <row r="149" spans="2:65" s="1" customFormat="1" ht="16.5" customHeight="1">
      <c r="B149" s="131"/>
      <c r="C149" s="132" t="s">
        <v>238</v>
      </c>
      <c r="D149" s="132" t="s">
        <v>207</v>
      </c>
      <c r="E149" s="133" t="s">
        <v>1034</v>
      </c>
      <c r="F149" s="134" t="s">
        <v>1035</v>
      </c>
      <c r="G149" s="135" t="s">
        <v>143</v>
      </c>
      <c r="H149" s="136">
        <v>2.048</v>
      </c>
      <c r="I149" s="137"/>
      <c r="J149" s="137">
        <f>ROUND(I149*H149,2)</f>
        <v>0</v>
      </c>
      <c r="K149" s="134" t="s">
        <v>1</v>
      </c>
      <c r="L149" s="27"/>
      <c r="M149" s="138" t="s">
        <v>1</v>
      </c>
      <c r="N149" s="139" t="s">
        <v>37</v>
      </c>
      <c r="O149" s="140">
        <v>0</v>
      </c>
      <c r="P149" s="140">
        <f>O149*H149</f>
        <v>0</v>
      </c>
      <c r="Q149" s="140">
        <v>0</v>
      </c>
      <c r="R149" s="140">
        <f>Q149*H149</f>
        <v>0</v>
      </c>
      <c r="S149" s="140">
        <v>0</v>
      </c>
      <c r="T149" s="141">
        <f>S149*H149</f>
        <v>0</v>
      </c>
      <c r="AR149" s="142" t="s">
        <v>211</v>
      </c>
      <c r="AT149" s="142" t="s">
        <v>207</v>
      </c>
      <c r="AU149" s="142" t="s">
        <v>79</v>
      </c>
      <c r="AY149" s="15" t="s">
        <v>205</v>
      </c>
      <c r="BE149" s="143">
        <f>IF(N149="základní",J149,0)</f>
        <v>0</v>
      </c>
      <c r="BF149" s="143">
        <f>IF(N149="snížená",J149,0)</f>
        <v>0</v>
      </c>
      <c r="BG149" s="143">
        <f>IF(N149="zákl. přenesená",J149,0)</f>
        <v>0</v>
      </c>
      <c r="BH149" s="143">
        <f>IF(N149="sníž. přenesená",J149,0)</f>
        <v>0</v>
      </c>
      <c r="BI149" s="143">
        <f>IF(N149="nulová",J149,0)</f>
        <v>0</v>
      </c>
      <c r="BJ149" s="15" t="s">
        <v>79</v>
      </c>
      <c r="BK149" s="143">
        <f>ROUND(I149*H149,2)</f>
        <v>0</v>
      </c>
      <c r="BL149" s="15" t="s">
        <v>211</v>
      </c>
      <c r="BM149" s="142" t="s">
        <v>1036</v>
      </c>
    </row>
    <row r="150" spans="2:47" s="1" customFormat="1" ht="12">
      <c r="B150" s="27"/>
      <c r="D150" s="144" t="s">
        <v>213</v>
      </c>
      <c r="F150" s="145" t="s">
        <v>1035</v>
      </c>
      <c r="L150" s="27"/>
      <c r="M150" s="146"/>
      <c r="T150" s="50"/>
      <c r="AT150" s="15" t="s">
        <v>213</v>
      </c>
      <c r="AU150" s="15" t="s">
        <v>79</v>
      </c>
    </row>
    <row r="151" spans="2:51" s="12" customFormat="1" ht="12">
      <c r="B151" s="147"/>
      <c r="D151" s="144" t="s">
        <v>222</v>
      </c>
      <c r="E151" s="148" t="s">
        <v>1</v>
      </c>
      <c r="F151" s="149" t="s">
        <v>1096</v>
      </c>
      <c r="H151" s="150">
        <v>3.072</v>
      </c>
      <c r="L151" s="147"/>
      <c r="M151" s="151"/>
      <c r="T151" s="152"/>
      <c r="AT151" s="148" t="s">
        <v>222</v>
      </c>
      <c r="AU151" s="148" t="s">
        <v>79</v>
      </c>
      <c r="AV151" s="12" t="s">
        <v>81</v>
      </c>
      <c r="AW151" s="12" t="s">
        <v>29</v>
      </c>
      <c r="AX151" s="12" t="s">
        <v>79</v>
      </c>
      <c r="AY151" s="148" t="s">
        <v>205</v>
      </c>
    </row>
    <row r="152" spans="2:65" s="1" customFormat="1" ht="16.5" customHeight="1">
      <c r="B152" s="131"/>
      <c r="C152" s="132" t="s">
        <v>243</v>
      </c>
      <c r="D152" s="132" t="s">
        <v>207</v>
      </c>
      <c r="E152" s="133" t="s">
        <v>1037</v>
      </c>
      <c r="F152" s="134" t="s">
        <v>1038</v>
      </c>
      <c r="G152" s="135" t="s">
        <v>136</v>
      </c>
      <c r="H152" s="136">
        <v>152.5</v>
      </c>
      <c r="I152" s="137"/>
      <c r="J152" s="137">
        <f>ROUND(I152*H152,2)</f>
        <v>0</v>
      </c>
      <c r="K152" s="134" t="s">
        <v>1</v>
      </c>
      <c r="L152" s="27"/>
      <c r="M152" s="138" t="s">
        <v>1</v>
      </c>
      <c r="N152" s="139" t="s">
        <v>37</v>
      </c>
      <c r="O152" s="140">
        <v>0</v>
      </c>
      <c r="P152" s="140">
        <f>O152*H152</f>
        <v>0</v>
      </c>
      <c r="Q152" s="140">
        <v>0</v>
      </c>
      <c r="R152" s="140">
        <f>Q152*H152</f>
        <v>0</v>
      </c>
      <c r="S152" s="140">
        <v>0</v>
      </c>
      <c r="T152" s="141">
        <f>S152*H152</f>
        <v>0</v>
      </c>
      <c r="AR152" s="142" t="s">
        <v>211</v>
      </c>
      <c r="AT152" s="142" t="s">
        <v>207</v>
      </c>
      <c r="AU152" s="142" t="s">
        <v>79</v>
      </c>
      <c r="AY152" s="15" t="s">
        <v>205</v>
      </c>
      <c r="BE152" s="143">
        <f>IF(N152="základní",J152,0)</f>
        <v>0</v>
      </c>
      <c r="BF152" s="143">
        <f>IF(N152="snížená",J152,0)</f>
        <v>0</v>
      </c>
      <c r="BG152" s="143">
        <f>IF(N152="zákl. přenesená",J152,0)</f>
        <v>0</v>
      </c>
      <c r="BH152" s="143">
        <f>IF(N152="sníž. přenesená",J152,0)</f>
        <v>0</v>
      </c>
      <c r="BI152" s="143">
        <f>IF(N152="nulová",J152,0)</f>
        <v>0</v>
      </c>
      <c r="BJ152" s="15" t="s">
        <v>79</v>
      </c>
      <c r="BK152" s="143">
        <f>ROUND(I152*H152,2)</f>
        <v>0</v>
      </c>
      <c r="BL152" s="15" t="s">
        <v>211</v>
      </c>
      <c r="BM152" s="142" t="s">
        <v>1039</v>
      </c>
    </row>
    <row r="153" spans="2:47" s="1" customFormat="1" ht="12">
      <c r="B153" s="27"/>
      <c r="D153" s="144" t="s">
        <v>213</v>
      </c>
      <c r="F153" s="145" t="s">
        <v>1038</v>
      </c>
      <c r="L153" s="27"/>
      <c r="M153" s="146"/>
      <c r="T153" s="50"/>
      <c r="AT153" s="15" t="s">
        <v>213</v>
      </c>
      <c r="AU153" s="15" t="s">
        <v>79</v>
      </c>
    </row>
    <row r="154" spans="2:47" s="1" customFormat="1" ht="12">
      <c r="B154" s="27"/>
      <c r="D154" s="144" t="s">
        <v>399</v>
      </c>
      <c r="F154" s="168"/>
      <c r="L154" s="27"/>
      <c r="M154" s="146"/>
      <c r="T154" s="50"/>
      <c r="AT154" s="15" t="s">
        <v>399</v>
      </c>
      <c r="AU154" s="15" t="s">
        <v>79</v>
      </c>
    </row>
    <row r="155" spans="2:65" s="1" customFormat="1" ht="21.75" customHeight="1">
      <c r="B155" s="131"/>
      <c r="C155" s="132" t="s">
        <v>249</v>
      </c>
      <c r="D155" s="132" t="s">
        <v>207</v>
      </c>
      <c r="E155" s="133" t="s">
        <v>1040</v>
      </c>
      <c r="F155" s="134" t="s">
        <v>1041</v>
      </c>
      <c r="G155" s="135" t="s">
        <v>136</v>
      </c>
      <c r="H155" s="136">
        <v>152.5</v>
      </c>
      <c r="I155" s="137"/>
      <c r="J155" s="137">
        <f>ROUND(I155*H155,2)</f>
        <v>0</v>
      </c>
      <c r="K155" s="134" t="s">
        <v>1</v>
      </c>
      <c r="L155" s="27"/>
      <c r="M155" s="138" t="s">
        <v>1</v>
      </c>
      <c r="N155" s="139" t="s">
        <v>37</v>
      </c>
      <c r="O155" s="140">
        <v>0</v>
      </c>
      <c r="P155" s="140">
        <f>O155*H155</f>
        <v>0</v>
      </c>
      <c r="Q155" s="140">
        <v>0</v>
      </c>
      <c r="R155" s="140">
        <f>Q155*H155</f>
        <v>0</v>
      </c>
      <c r="S155" s="140">
        <v>0</v>
      </c>
      <c r="T155" s="141">
        <f>S155*H155</f>
        <v>0</v>
      </c>
      <c r="AR155" s="142" t="s">
        <v>211</v>
      </c>
      <c r="AT155" s="142" t="s">
        <v>207</v>
      </c>
      <c r="AU155" s="142" t="s">
        <v>79</v>
      </c>
      <c r="AY155" s="15" t="s">
        <v>205</v>
      </c>
      <c r="BE155" s="143">
        <f>IF(N155="základní",J155,0)</f>
        <v>0</v>
      </c>
      <c r="BF155" s="143">
        <f>IF(N155="snížená",J155,0)</f>
        <v>0</v>
      </c>
      <c r="BG155" s="143">
        <f>IF(N155="zákl. přenesená",J155,0)</f>
        <v>0</v>
      </c>
      <c r="BH155" s="143">
        <f>IF(N155="sníž. přenesená",J155,0)</f>
        <v>0</v>
      </c>
      <c r="BI155" s="143">
        <f>IF(N155="nulová",J155,0)</f>
        <v>0</v>
      </c>
      <c r="BJ155" s="15" t="s">
        <v>79</v>
      </c>
      <c r="BK155" s="143">
        <f>ROUND(I155*H155,2)</f>
        <v>0</v>
      </c>
      <c r="BL155" s="15" t="s">
        <v>211</v>
      </c>
      <c r="BM155" s="142" t="s">
        <v>1042</v>
      </c>
    </row>
    <row r="156" spans="2:47" s="1" customFormat="1" ht="12">
      <c r="B156" s="27"/>
      <c r="D156" s="144" t="s">
        <v>213</v>
      </c>
      <c r="F156" s="145" t="s">
        <v>1041</v>
      </c>
      <c r="L156" s="27"/>
      <c r="M156" s="146"/>
      <c r="T156" s="50"/>
      <c r="AT156" s="15" t="s">
        <v>213</v>
      </c>
      <c r="AU156" s="15" t="s">
        <v>79</v>
      </c>
    </row>
    <row r="157" spans="2:63" s="11" customFormat="1" ht="25.95" customHeight="1">
      <c r="B157" s="120"/>
      <c r="D157" s="121" t="s">
        <v>71</v>
      </c>
      <c r="E157" s="122" t="s">
        <v>626</v>
      </c>
      <c r="F157" s="122" t="s">
        <v>627</v>
      </c>
      <c r="J157" s="123">
        <f>BK157</f>
        <v>0</v>
      </c>
      <c r="L157" s="120"/>
      <c r="M157" s="124"/>
      <c r="P157" s="125">
        <f>P158</f>
        <v>3.2960000000000003</v>
      </c>
      <c r="R157" s="125">
        <f>R158</f>
        <v>0</v>
      </c>
      <c r="T157" s="126">
        <f>T158</f>
        <v>0.11</v>
      </c>
      <c r="AR157" s="121" t="s">
        <v>81</v>
      </c>
      <c r="AT157" s="127" t="s">
        <v>71</v>
      </c>
      <c r="AU157" s="127" t="s">
        <v>72</v>
      </c>
      <c r="AY157" s="121" t="s">
        <v>205</v>
      </c>
      <c r="BK157" s="128">
        <f>BK158</f>
        <v>0</v>
      </c>
    </row>
    <row r="158" spans="2:63" s="11" customFormat="1" ht="22.8" customHeight="1">
      <c r="B158" s="120"/>
      <c r="D158" s="121" t="s">
        <v>71</v>
      </c>
      <c r="E158" s="129" t="s">
        <v>1043</v>
      </c>
      <c r="F158" s="129" t="s">
        <v>1044</v>
      </c>
      <c r="J158" s="130">
        <f>BK158</f>
        <v>0</v>
      </c>
      <c r="L158" s="120"/>
      <c r="M158" s="124"/>
      <c r="P158" s="125">
        <f>SUM(P159:P163)</f>
        <v>3.2960000000000003</v>
      </c>
      <c r="R158" s="125">
        <f>SUM(R159:R163)</f>
        <v>0</v>
      </c>
      <c r="T158" s="126">
        <f>SUM(T159:T163)</f>
        <v>0.11</v>
      </c>
      <c r="AR158" s="121" t="s">
        <v>81</v>
      </c>
      <c r="AT158" s="127" t="s">
        <v>71</v>
      </c>
      <c r="AU158" s="127" t="s">
        <v>79</v>
      </c>
      <c r="AY158" s="121" t="s">
        <v>205</v>
      </c>
      <c r="BK158" s="128">
        <f>SUM(BK159:BK163)</f>
        <v>0</v>
      </c>
    </row>
    <row r="159" spans="2:65" s="1" customFormat="1" ht="37.8" customHeight="1">
      <c r="B159" s="131"/>
      <c r="C159" s="132" t="s">
        <v>256</v>
      </c>
      <c r="D159" s="132" t="s">
        <v>207</v>
      </c>
      <c r="E159" s="133" t="s">
        <v>1045</v>
      </c>
      <c r="F159" s="134" t="s">
        <v>1097</v>
      </c>
      <c r="G159" s="135" t="s">
        <v>353</v>
      </c>
      <c r="H159" s="136">
        <v>4</v>
      </c>
      <c r="I159" s="137"/>
      <c r="J159" s="137">
        <f>ROUND(I159*H159,2)</f>
        <v>0</v>
      </c>
      <c r="K159" s="134" t="s">
        <v>1</v>
      </c>
      <c r="L159" s="27"/>
      <c r="M159" s="138" t="s">
        <v>1</v>
      </c>
      <c r="N159" s="139" t="s">
        <v>37</v>
      </c>
      <c r="O159" s="140">
        <v>0.36</v>
      </c>
      <c r="P159" s="140">
        <f>O159*H159</f>
        <v>1.44</v>
      </c>
      <c r="Q159" s="140">
        <v>0</v>
      </c>
      <c r="R159" s="140">
        <f>Q159*H159</f>
        <v>0</v>
      </c>
      <c r="S159" s="140">
        <v>0.0075</v>
      </c>
      <c r="T159" s="141">
        <f>S159*H159</f>
        <v>0.03</v>
      </c>
      <c r="AR159" s="142" t="s">
        <v>284</v>
      </c>
      <c r="AT159" s="142" t="s">
        <v>207</v>
      </c>
      <c r="AU159" s="142" t="s">
        <v>81</v>
      </c>
      <c r="AY159" s="15" t="s">
        <v>205</v>
      </c>
      <c r="BE159" s="143">
        <f>IF(N159="základní",J159,0)</f>
        <v>0</v>
      </c>
      <c r="BF159" s="143">
        <f>IF(N159="snížená",J159,0)</f>
        <v>0</v>
      </c>
      <c r="BG159" s="143">
        <f>IF(N159="zákl. přenesená",J159,0)</f>
        <v>0</v>
      </c>
      <c r="BH159" s="143">
        <f>IF(N159="sníž. přenesená",J159,0)</f>
        <v>0</v>
      </c>
      <c r="BI159" s="143">
        <f>IF(N159="nulová",J159,0)</f>
        <v>0</v>
      </c>
      <c r="BJ159" s="15" t="s">
        <v>79</v>
      </c>
      <c r="BK159" s="143">
        <f>ROUND(I159*H159,2)</f>
        <v>0</v>
      </c>
      <c r="BL159" s="15" t="s">
        <v>284</v>
      </c>
      <c r="BM159" s="142" t="s">
        <v>1046</v>
      </c>
    </row>
    <row r="160" spans="2:47" s="1" customFormat="1" ht="19.2">
      <c r="B160" s="27"/>
      <c r="D160" s="144" t="s">
        <v>213</v>
      </c>
      <c r="F160" s="145" t="s">
        <v>1047</v>
      </c>
      <c r="L160" s="27"/>
      <c r="M160" s="146"/>
      <c r="T160" s="50"/>
      <c r="AT160" s="15" t="s">
        <v>213</v>
      </c>
      <c r="AU160" s="15" t="s">
        <v>81</v>
      </c>
    </row>
    <row r="161" spans="2:65" s="1" customFormat="1" ht="24.15" customHeight="1">
      <c r="B161" s="131"/>
      <c r="C161" s="132" t="s">
        <v>261</v>
      </c>
      <c r="D161" s="132" t="s">
        <v>207</v>
      </c>
      <c r="E161" s="133" t="s">
        <v>1048</v>
      </c>
      <c r="F161" s="134" t="s">
        <v>1049</v>
      </c>
      <c r="G161" s="135" t="s">
        <v>136</v>
      </c>
      <c r="H161" s="136">
        <v>16</v>
      </c>
      <c r="I161" s="137"/>
      <c r="J161" s="137">
        <f>ROUND(I161*H161,2)</f>
        <v>0</v>
      </c>
      <c r="K161" s="134" t="s">
        <v>1</v>
      </c>
      <c r="L161" s="27"/>
      <c r="M161" s="138" t="s">
        <v>1</v>
      </c>
      <c r="N161" s="139" t="s">
        <v>37</v>
      </c>
      <c r="O161" s="140">
        <v>0.116</v>
      </c>
      <c r="P161" s="140">
        <f>O161*H161</f>
        <v>1.856</v>
      </c>
      <c r="Q161" s="140">
        <v>0</v>
      </c>
      <c r="R161" s="140">
        <f>Q161*H161</f>
        <v>0</v>
      </c>
      <c r="S161" s="140">
        <v>0.005</v>
      </c>
      <c r="T161" s="141">
        <f>S161*H161</f>
        <v>0.08</v>
      </c>
      <c r="AR161" s="142" t="s">
        <v>284</v>
      </c>
      <c r="AT161" s="142" t="s">
        <v>207</v>
      </c>
      <c r="AU161" s="142" t="s">
        <v>81</v>
      </c>
      <c r="AY161" s="15" t="s">
        <v>205</v>
      </c>
      <c r="BE161" s="143">
        <f>IF(N161="základní",J161,0)</f>
        <v>0</v>
      </c>
      <c r="BF161" s="143">
        <f>IF(N161="snížená",J161,0)</f>
        <v>0</v>
      </c>
      <c r="BG161" s="143">
        <f>IF(N161="zákl. přenesená",J161,0)</f>
        <v>0</v>
      </c>
      <c r="BH161" s="143">
        <f>IF(N161="sníž. přenesená",J161,0)</f>
        <v>0</v>
      </c>
      <c r="BI161" s="143">
        <f>IF(N161="nulová",J161,0)</f>
        <v>0</v>
      </c>
      <c r="BJ161" s="15" t="s">
        <v>79</v>
      </c>
      <c r="BK161" s="143">
        <f>ROUND(I161*H161,2)</f>
        <v>0</v>
      </c>
      <c r="BL161" s="15" t="s">
        <v>284</v>
      </c>
      <c r="BM161" s="142" t="s">
        <v>1050</v>
      </c>
    </row>
    <row r="162" spans="2:47" s="1" customFormat="1" ht="19.2">
      <c r="B162" s="27"/>
      <c r="D162" s="144" t="s">
        <v>213</v>
      </c>
      <c r="F162" s="145" t="s">
        <v>1051</v>
      </c>
      <c r="L162" s="27"/>
      <c r="M162" s="146"/>
      <c r="T162" s="50"/>
      <c r="AT162" s="15" t="s">
        <v>213</v>
      </c>
      <c r="AU162" s="15" t="s">
        <v>81</v>
      </c>
    </row>
    <row r="163" spans="2:51" s="12" customFormat="1" ht="12">
      <c r="B163" s="147"/>
      <c r="D163" s="144" t="s">
        <v>222</v>
      </c>
      <c r="E163" s="148" t="s">
        <v>1</v>
      </c>
      <c r="F163" s="149" t="s">
        <v>1095</v>
      </c>
      <c r="H163" s="150">
        <v>24</v>
      </c>
      <c r="L163" s="147"/>
      <c r="M163" s="172"/>
      <c r="N163" s="173"/>
      <c r="O163" s="173"/>
      <c r="P163" s="173"/>
      <c r="Q163" s="173"/>
      <c r="R163" s="173"/>
      <c r="S163" s="173"/>
      <c r="T163" s="174"/>
      <c r="AT163" s="148" t="s">
        <v>222</v>
      </c>
      <c r="AU163" s="148" t="s">
        <v>81</v>
      </c>
      <c r="AV163" s="12" t="s">
        <v>81</v>
      </c>
      <c r="AW163" s="12" t="s">
        <v>29</v>
      </c>
      <c r="AX163" s="12" t="s">
        <v>79</v>
      </c>
      <c r="AY163" s="148" t="s">
        <v>205</v>
      </c>
    </row>
    <row r="164" spans="2:12" s="1" customFormat="1" ht="6.9" customHeight="1">
      <c r="B164" s="39"/>
      <c r="C164" s="40"/>
      <c r="D164" s="40"/>
      <c r="E164" s="40"/>
      <c r="F164" s="40"/>
      <c r="G164" s="40"/>
      <c r="H164" s="40"/>
      <c r="I164" s="40"/>
      <c r="J164" s="40"/>
      <c r="K164" s="40"/>
      <c r="L164" s="27"/>
    </row>
  </sheetData>
  <autoFilter ref="C123:K163"/>
  <mergeCells count="11">
    <mergeCell ref="E116:H116"/>
    <mergeCell ref="E7:H7"/>
    <mergeCell ref="E9:H9"/>
    <mergeCell ref="E11:H11"/>
    <mergeCell ref="E29:H29"/>
    <mergeCell ref="E85:H85"/>
    <mergeCell ref="L2:V2"/>
    <mergeCell ref="E87:H87"/>
    <mergeCell ref="E89:H89"/>
    <mergeCell ref="E112:H112"/>
    <mergeCell ref="E114:H11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DESKTOP-C275LRE\Jindra</dc:creator>
  <cp:keywords/>
  <dc:description/>
  <cp:lastModifiedBy>Mgr. Martin Chroust</cp:lastModifiedBy>
  <cp:lastPrinted>2022-12-14T11:06:04Z</cp:lastPrinted>
  <dcterms:created xsi:type="dcterms:W3CDTF">2022-11-25T13:20:25Z</dcterms:created>
  <dcterms:modified xsi:type="dcterms:W3CDTF">2023-05-04T09:08:12Z</dcterms:modified>
  <cp:category/>
  <cp:version/>
  <cp:contentType/>
  <cp:contentStatus/>
</cp:coreProperties>
</file>