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28" yWindow="65428" windowWidth="23256" windowHeight="12576" firstSheet="1" activeTab="6"/>
  </bookViews>
  <sheets>
    <sheet name="Rekapitulace stavby" sheetId="1" r:id="rId1"/>
    <sheet name="01a - SO 101 přímé výdaje" sheetId="2" r:id="rId2"/>
    <sheet name="01b - SO 101 Přímé doprov..." sheetId="3" r:id="rId3"/>
    <sheet name="01c - SO 101 Nepřímé nákkady" sheetId="4" r:id="rId4"/>
    <sheet name="02a - SO 301 Přímé dopdop..." sheetId="5" r:id="rId5"/>
    <sheet name="03a - VRN Přímé výdaje" sheetId="6" r:id="rId6"/>
    <sheet name="03b - VRN Nepřímé náklady" sheetId="7" r:id="rId7"/>
    <sheet name="Seznam figur" sheetId="8" r:id="rId8"/>
  </sheets>
  <definedNames>
    <definedName name="_xlnm._FilterDatabase" localSheetId="1" hidden="1">'01a - SO 101 přímé výdaje'!$C$127:$K$373</definedName>
    <definedName name="_xlnm._FilterDatabase" localSheetId="2" hidden="1">'01b - SO 101 Přímé doprov...'!$C$123:$K$139</definedName>
    <definedName name="_xlnm._FilterDatabase" localSheetId="3" hidden="1">'01c - SO 101 Nepřímé nákkady'!$C$121:$K$133</definedName>
    <definedName name="_xlnm._FilterDatabase" localSheetId="4" hidden="1">'02a - SO 301 Přímé dopdop...'!$C$125:$K$197</definedName>
    <definedName name="_xlnm._FilterDatabase" localSheetId="5" hidden="1">'03a - VRN Přímé výdaje'!$C$122:$K$130</definedName>
    <definedName name="_xlnm._FilterDatabase" localSheetId="6" hidden="1">'03b - VRN Nepřímé náklady'!$C$122:$K$136</definedName>
    <definedName name="_xlnm.Print_Area" localSheetId="1">'01a - SO 101 přímé výdaje'!$C$4:$J$76,'01a - SO 101 přímé výdaje'!$C$82:$J$107,'01a - SO 101 přímé výdaje'!$C$113:$K$373</definedName>
    <definedName name="_xlnm.Print_Area" localSheetId="2">'01b - SO 101 Přímé doprov...'!$C$4:$J$76,'01b - SO 101 Přímé doprov...'!$C$82:$J$103,'01b - SO 101 Přímé doprov...'!$C$109:$K$139</definedName>
    <definedName name="_xlnm.Print_Area" localSheetId="3">'01c - SO 101 Nepřímé nákkady'!$C$4:$J$76,'01c - SO 101 Nepřímé nákkady'!$C$82:$J$101,'01c - SO 101 Nepřímé nákkady'!$C$107:$K$133</definedName>
    <definedName name="_xlnm.Print_Area" localSheetId="4">'02a - SO 301 Přímé dopdop...'!$C$4:$J$76,'02a - SO 301 Přímé dopdop...'!$C$82:$J$105,'02a - SO 301 Přímé dopdop...'!$C$111:$K$197</definedName>
    <definedName name="_xlnm.Print_Area" localSheetId="5">'03a - VRN Přímé výdaje'!$C$4:$J$76,'03a - VRN Přímé výdaje'!$C$82:$J$102,'03a - VRN Přímé výdaje'!$C$108:$K$130</definedName>
    <definedName name="_xlnm.Print_Area" localSheetId="6">'03b - VRN Nepřímé náklady'!$C$4:$J$76,'03b - VRN Nepřímé náklady'!$C$82:$J$102,'03b - VRN Nepřímé náklady'!$C$108:$K$136</definedName>
    <definedName name="_xlnm.Print_Area" localSheetId="0">'Rekapitulace stavby'!$D$4:$AO$76,'Rekapitulace stavby'!$C$82:$AQ$104</definedName>
    <definedName name="_xlnm.Print_Area" localSheetId="7">'Seznam figur'!$C$4:$G$81</definedName>
    <definedName name="_xlnm.Print_Titles" localSheetId="0">'Rekapitulace stavby'!$92:$92</definedName>
    <definedName name="_xlnm.Print_Titles" localSheetId="1">'01a - SO 101 přímé výdaje'!$127:$127</definedName>
    <definedName name="_xlnm.Print_Titles" localSheetId="2">'01b - SO 101 Přímé doprov...'!$123:$123</definedName>
    <definedName name="_xlnm.Print_Titles" localSheetId="3">'01c - SO 101 Nepřímé nákkady'!$121:$121</definedName>
    <definedName name="_xlnm.Print_Titles" localSheetId="4">'02a - SO 301 Přímé dopdop...'!$125:$125</definedName>
    <definedName name="_xlnm.Print_Titles" localSheetId="5">'03a - VRN Přímé výdaje'!$122:$122</definedName>
    <definedName name="_xlnm.Print_Titles" localSheetId="6">'03b - VRN Nepřímé náklady'!$122:$122</definedName>
    <definedName name="_xlnm.Print_Titles" localSheetId="7">'Seznam figur'!$9:$9</definedName>
  </definedNames>
  <calcPr calcId="181029"/>
</workbook>
</file>

<file path=xl/sharedStrings.xml><?xml version="1.0" encoding="utf-8"?>
<sst xmlns="http://schemas.openxmlformats.org/spreadsheetml/2006/main" count="4456" uniqueCount="730">
  <si>
    <t>Export Komplet</t>
  </si>
  <si>
    <t/>
  </si>
  <si>
    <t>2.0</t>
  </si>
  <si>
    <t>False</t>
  </si>
  <si>
    <t>{2bb85b78-f3d7-42ec-be01-fb84bbfeeed4}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</si>
  <si>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</si>
  <si>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</si>
  <si>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</si>
  <si>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</si>
  <si>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</si>
  <si>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</si>
  <si>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</si>
  <si>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</si>
  <si>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20221124</t>
  </si>
  <si>
    <t>Stavba:</t>
  </si>
  <si>
    <t>Šluknov - dokončení chodníku v Budišínské ulici I. Etapa R2</t>
  </si>
  <si>
    <t>KSO:</t>
  </si>
  <si>
    <t>CC-CZ:</t>
  </si>
  <si>
    <t>Místo:</t>
  </si>
  <si>
    <t>Šluknov</t>
  </si>
  <si>
    <t>Datum:</t>
  </si>
  <si>
    <t>24. 11. 2022</t>
  </si>
  <si>
    <t>Zadavatel:</t>
  </si>
  <si>
    <t>IČ:</t>
  </si>
  <si>
    <t>Město Šluknov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</si>
  <si>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</si>
  <si>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</si>
  <si>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</si>
  <si>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</si>
  <si>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</si>
  <si>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</si>
  <si>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</si>
  <si>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</si>
  <si>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</si>
  <si>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</si>
  <si>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</si>
  <si>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</si>
  <si>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</si>
  <si>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</si>
  <si>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</si>
  <si>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</si>
  <si>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</si>
  <si>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</si>
  <si>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</si>
  <si>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</si>
  <si>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</si>
  <si>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</si>
  <si>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</si>
  <si>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</si>
  <si>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</si>
  <si>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</si>
  <si>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</si>
  <si>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</si>
  <si>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</si>
  <si>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</si>
  <si>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</si>
  <si>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</si>
  <si>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</si>
  <si>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</si>
  <si>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</si>
  <si>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</si>
  <si>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</si>
  <si>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</si>
  <si>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</si>
  <si>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</si>
  <si>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</si>
  <si>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</si>
  <si>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</si>
  <si>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</si>
  <si>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</si>
  <si>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</si>
  <si>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</si>
  <si>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</si>
  <si>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</si>
  <si>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</si>
  <si>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</si>
  <si>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</si>
  <si>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SO 101 Úsek v km 0,632 03 - KÚ</t>
  </si>
  <si>
    <t>STA</t>
  </si>
  <si>
    <t>1</t>
  </si>
  <si>
    <t>{e87cf541-50fc-4818-94be-e466186c51ca}</t>
  </si>
  <si>
    <t>2</t>
  </si>
  <si>
    <t>/</t>
  </si>
  <si>
    <t>01a</t>
  </si>
  <si>
    <t>SO 101 přímé výdaje</t>
  </si>
  <si>
    <t>Soupis</t>
  </si>
  <si>
    <t>{a72e3b8f-7952-4095-81ce-eb96394f1cf9}</t>
  </si>
  <si>
    <t>01b</t>
  </si>
  <si>
    <t>SO 101 Přímé doprovodné výdaje</t>
  </si>
  <si>
    <t>{c03a7ba2-f6af-4525-9a2e-be773d6d5dbc}</t>
  </si>
  <si>
    <t>01c</t>
  </si>
  <si>
    <t>SO 101 Nepřímé nákkady</t>
  </si>
  <si>
    <t>{d680aef7-bda5-41f8-bf3d-46ec5d68cfc4}</t>
  </si>
  <si>
    <t>02</t>
  </si>
  <si>
    <t>SO 301 Dešťová kanalizace</t>
  </si>
  <si>
    <t>{02a186cd-ed7f-4093-a3f1-6477719ce64c}</t>
  </si>
  <si>
    <t>02a</t>
  </si>
  <si>
    <t>{2670557a-400d-4a9b-bba6-247c9a5f82c3}</t>
  </si>
  <si>
    <t>03</t>
  </si>
  <si>
    <t>Vedlejší rozpočtové náklady</t>
  </si>
  <si>
    <t>{3e0e8c36-ca81-4486-bf12-ed1e4b1f4d6f}</t>
  </si>
  <si>
    <t>03a</t>
  </si>
  <si>
    <t>VRN Přímé výdaje</t>
  </si>
  <si>
    <t>{c9f92047-eeda-4650-b81c-5068f8a2c481}</t>
  </si>
  <si>
    <t>03b</t>
  </si>
  <si>
    <t>VRN Nepřímé náklady</t>
  </si>
  <si>
    <t>{3d46905d-c5fc-441f-a4e9-54d1aa5688ed}</t>
  </si>
  <si>
    <t>oprava</t>
  </si>
  <si>
    <t>vybourání a plná skladba komunikace</t>
  </si>
  <si>
    <t>m2</t>
  </si>
  <si>
    <t>88,3</t>
  </si>
  <si>
    <t>drén</t>
  </si>
  <si>
    <t>drenáž flex.PVC</t>
  </si>
  <si>
    <t>m</t>
  </si>
  <si>
    <t>172,7</t>
  </si>
  <si>
    <t>KRYCÍ LIST SOUPISU PRACÍ</t>
  </si>
  <si>
    <t>zeleň</t>
  </si>
  <si>
    <t>celková plocha zeleně z příčných řezů z tabulky kubatru</t>
  </si>
  <si>
    <t>53</t>
  </si>
  <si>
    <t>ornice</t>
  </si>
  <si>
    <t>ornice tl.20cm</t>
  </si>
  <si>
    <t>m3</t>
  </si>
  <si>
    <t>10,6</t>
  </si>
  <si>
    <t>ZD_chodníky</t>
  </si>
  <si>
    <t>chodníky za zámkové dlažby</t>
  </si>
  <si>
    <t>407,2</t>
  </si>
  <si>
    <t>ZD_šedá</t>
  </si>
  <si>
    <t>zámková dlažba přírodní</t>
  </si>
  <si>
    <t>397,4</t>
  </si>
  <si>
    <t>Objekt:</t>
  </si>
  <si>
    <t>ZD_slepecká</t>
  </si>
  <si>
    <t>zámková dlažba barevná pro nevidomé</t>
  </si>
  <si>
    <t>9,8</t>
  </si>
  <si>
    <t>01 - SO 101 Úsek v km 0,632 03 - KÚ</t>
  </si>
  <si>
    <t>Soupis:</t>
  </si>
  <si>
    <t>01a - SO 101 přímé výdaje</t>
  </si>
  <si>
    <t>27275850</t>
  </si>
  <si>
    <t>VPH s.r.o.</t>
  </si>
  <si>
    <t>CZ27275850</t>
  </si>
  <si>
    <t>ing.Žílová Helena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</si>
  <si>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</si>
  <si>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</si>
  <si>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</si>
  <si>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</si>
  <si>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</si>
  <si>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</si>
  <si>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</si>
  <si>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</si>
  <si>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</si>
  <si>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</si>
  <si>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</si>
  <si>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</si>
  <si>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</si>
  <si>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</si>
  <si>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</si>
  <si>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</si>
  <si>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</si>
  <si>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</si>
  <si>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</si>
  <si>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</si>
  <si>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</si>
  <si>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</si>
  <si>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</si>
  <si>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</si>
  <si>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</si>
  <si>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</si>
  <si>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</si>
  <si>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</si>
  <si>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</si>
  <si>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</si>
  <si>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</si>
  <si>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</si>
  <si>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</si>
  <si>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</si>
  <si>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2022 02</t>
  </si>
  <si>
    <t>4</t>
  </si>
  <si>
    <t>-1927507790</t>
  </si>
  <si>
    <t>PP</t>
  </si>
  <si>
    <t>112101102</t>
  </si>
  <si>
    <t>Odstranění stromů s odřezáním kmene a s odvětvením listnatých, průměru kmene přes 300 do 500 mm</t>
  </si>
  <si>
    <t>1357272211</t>
  </si>
  <si>
    <t>VV</t>
  </si>
  <si>
    <t>3+3+1</t>
  </si>
  <si>
    <t>3</t>
  </si>
  <si>
    <t>112101103</t>
  </si>
  <si>
    <t>Odstranění stromů s odřezáním kmene a s odvětvením listnatých, průměru kmene přes 500 do 700 mm</t>
  </si>
  <si>
    <t>81296656</t>
  </si>
  <si>
    <t>112251101</t>
  </si>
  <si>
    <t>Odstranění pařezů strojně s jejich vykopáním, vytrháním nebo odstřelením průměru přes 100 do 300 mm</t>
  </si>
  <si>
    <t>1829386198</t>
  </si>
  <si>
    <t>5</t>
  </si>
  <si>
    <t>112251102</t>
  </si>
  <si>
    <t>Odstranění pařezů strojně s jejich vykopáním, vytrháním nebo odstřelením průměru přes 300 do 500 mm</t>
  </si>
  <si>
    <t>-1851869988</t>
  </si>
  <si>
    <t>6</t>
  </si>
  <si>
    <t>112251103</t>
  </si>
  <si>
    <t>Odstranění pařezů strojně s jejich vykopáním, vytrháním nebo odstřelením průměru přes 500 do 700 mm</t>
  </si>
  <si>
    <t>-1509295352</t>
  </si>
  <si>
    <t>7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</si>
  <si>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</si>
  <si>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</si>
  <si>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-1128578372</t>
  </si>
  <si>
    <t>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</si>
  <si>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</si>
  <si>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</si>
  <si>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-893922375</t>
  </si>
  <si>
    <t>9</t>
  </si>
  <si>
    <t>113154114</t>
  </si>
  <si>
    <t>Frézování živičného podkladu nebo krytu s naložením na dopravní prostředek plochy do 500 m2 bez překážek v trase pruhu šířky do 0,5 m, tloušťky vrstvy 100 mm</t>
  </si>
  <si>
    <t>1926915547</t>
  </si>
  <si>
    <t>Frézování živičného podkladu nebo krytu  s naložením na dopravní prostředek plochy do 500 m2 bez překážek v trase pruhu šířky do 0,5 m, tloušťky vrstvy 100 mm</t>
  </si>
  <si>
    <t>10</t>
  </si>
  <si>
    <t>122252203</t>
  </si>
  <si>
    <t>Odkopávky a prokopávky nezapažené pro silnice a dálnice strojně v hornině třídy těžitelnosti I do 100 m3</t>
  </si>
  <si>
    <t>-1578075589</t>
  </si>
  <si>
    <t>66,056"z tabulky kubatur</t>
  </si>
  <si>
    <t>11</t>
  </si>
  <si>
    <t>132251101</t>
  </si>
  <si>
    <t>Hloubení nezapažených rýh šířky do 800 mm strojně s urovnáním dna do předepsaného profilu a spádu v hornině třídy těžitelnosti I skupiny 3 do 20 m3</t>
  </si>
  <si>
    <t>97098856</t>
  </si>
  <si>
    <t>drén*0,4*0,5</t>
  </si>
  <si>
    <t>12</t>
  </si>
  <si>
    <t>162201401</t>
  </si>
  <si>
    <t>Vodorovné přemístění větví, kmenů nebo pařezů s naložením, složením a dopravou do 1000 m větví stromů listnatých, průměru kmene přes 100 do 300 mm</t>
  </si>
  <si>
    <t>-669422541</t>
  </si>
  <si>
    <t>13</t>
  </si>
  <si>
    <t>162201402</t>
  </si>
  <si>
    <t>Vodorovné přemístění větví, kmenů nebo pařezů s naložením, složením a dopravou do 1000 m větví stromů listnatých, průměru kmene přes 300 do 500 mm</t>
  </si>
  <si>
    <t>1162298155</t>
  </si>
  <si>
    <t>14</t>
  </si>
  <si>
    <t>162201403</t>
  </si>
  <si>
    <t>Vodorovné přemístění větví, kmenů nebo pařezů s naložením, složením a dopravou do 1000 m větví stromů listnatých, průměru kmene přes 500 do 700 mm</t>
  </si>
  <si>
    <t>1998634999</t>
  </si>
  <si>
    <t>162201411</t>
  </si>
  <si>
    <t>Vodorovné přemístění větví, kmenů nebo pařezů s naložením, složením a dopravou do 1000 m kmenů stromů listnatých, průměru přes 100 do 300 mm</t>
  </si>
  <si>
    <t>312634283</t>
  </si>
  <si>
    <t>16</t>
  </si>
  <si>
    <t>162201412</t>
  </si>
  <si>
    <t>Vodorovné přemístění větví, kmenů nebo pařezů s naložením, složením a dopravou do 1000 m kmenů stromů listnatých, průměru přes 300 do 500 mm</t>
  </si>
  <si>
    <t>1111371048</t>
  </si>
  <si>
    <t>17</t>
  </si>
  <si>
    <t>162201413</t>
  </si>
  <si>
    <t>Vodorovné přemístění větví, kmenů nebo pařezů s naložením, složením a dopravou do 1000 m kmenů stromů listnatých, průměru přes 500 do 700 mm</t>
  </si>
  <si>
    <t>1911325016</t>
  </si>
  <si>
    <t>18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</si>
  <si>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</si>
  <si>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</si>
  <si>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-1161028370</t>
  </si>
  <si>
    <t>3*9 "Přepočtené koeficientem množství</t>
  </si>
  <si>
    <t>19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</si>
  <si>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</si>
  <si>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</si>
  <si>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-1395817149</t>
  </si>
  <si>
    <t>7*9 "Přepočtené koeficientem množství</t>
  </si>
  <si>
    <t>20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</si>
  <si>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</si>
  <si>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</si>
  <si>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919645962</t>
  </si>
  <si>
    <t>1*9 "Přepočtené koeficientem množství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</si>
  <si>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</si>
  <si>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</si>
  <si>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-361463683</t>
  </si>
  <si>
    <t>22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</si>
  <si>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</si>
  <si>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</si>
  <si>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-483982009</t>
  </si>
  <si>
    <t>23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</si>
  <si>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</si>
  <si>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</si>
  <si>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-389976374</t>
  </si>
  <si>
    <t>24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</si>
  <si>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</si>
  <si>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</si>
  <si>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2138468464</t>
  </si>
  <si>
    <t>25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</si>
  <si>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</si>
  <si>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</si>
  <si>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1166534224</t>
  </si>
  <si>
    <t>26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</si>
  <si>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</si>
  <si>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</si>
  <si>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-918869656</t>
  </si>
  <si>
    <t>27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</si>
  <si>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</si>
  <si>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</si>
  <si>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1792642748</t>
  </si>
  <si>
    <t>zeleň*0,2</t>
  </si>
  <si>
    <t>-46,88"z tabulky kubatur</t>
  </si>
  <si>
    <t>Součet</t>
  </si>
  <si>
    <t>28</t>
  </si>
  <si>
    <t>M</t>
  </si>
  <si>
    <t>10364101</t>
  </si>
  <si>
    <t>zemina pro terénní úpravy -  ornice</t>
  </si>
  <si>
    <t>t</t>
  </si>
  <si>
    <t>1172289</t>
  </si>
  <si>
    <t>10,6*1,8 "Přepočtené koeficientem množství</t>
  </si>
  <si>
    <t>29</t>
  </si>
  <si>
    <t>171151103</t>
  </si>
  <si>
    <t>Uložení sypanin do násypů strojně s rozprostřením sypaniny ve vrstvách a s hrubým urovnáním zhutněných z hornin soudržných jakékoliv třídy těžitelnosti</t>
  </si>
  <si>
    <t>-1036681436</t>
  </si>
  <si>
    <t>30</t>
  </si>
  <si>
    <t>171201221</t>
  </si>
  <si>
    <t>Poplatek za uložení stavebního odpadu na skládce (skládkovné) zeminy a kamení zatříděného do Katalogu odpadů pod kódem 17 05 04</t>
  </si>
  <si>
    <t>-1466689057</t>
  </si>
  <si>
    <t>31</t>
  </si>
  <si>
    <t>171251201</t>
  </si>
  <si>
    <t>Uložení sypaniny na skládky nebo meziskládky bez hutnění s upravením uložené sypaniny do předepsaného tvaru</t>
  </si>
  <si>
    <t>-238263096</t>
  </si>
  <si>
    <t>32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</si>
  <si>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</si>
  <si>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</si>
  <si>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2030404896</t>
  </si>
  <si>
    <t>33</t>
  </si>
  <si>
    <t>58343930</t>
  </si>
  <si>
    <t>kamenivo drcené hrubé frakce 16/32</t>
  </si>
  <si>
    <t>1958016632</t>
  </si>
  <si>
    <t>34,54*2 "Přepočtené koeficientem množství</t>
  </si>
  <si>
    <t>34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</si>
  <si>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</si>
  <si>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</si>
  <si>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934303454</t>
  </si>
  <si>
    <t>35</t>
  </si>
  <si>
    <t>181351103</t>
  </si>
  <si>
    <t>Rozprostření a urovnání ornice v rovině nebo ve svahu sklonu do 1:5 strojně při souvislé ploše přes 100 do 500 m2, tl. vrstvy do 200 mm</t>
  </si>
  <si>
    <t>1356478146</t>
  </si>
  <si>
    <t>36</t>
  </si>
  <si>
    <t>181411131</t>
  </si>
  <si>
    <t>Založení trávníku na půdě předem připravené plochy do 1000 m2 výsevem včetně utažení parkového v rovině nebo na svahu do 1:5</t>
  </si>
  <si>
    <t>309298272</t>
  </si>
  <si>
    <t>8+10,3+8,5+17,5+8,7</t>
  </si>
  <si>
    <t>37</t>
  </si>
  <si>
    <t>00572410</t>
  </si>
  <si>
    <t>osivo směs travní parková</t>
  </si>
  <si>
    <t>kg</t>
  </si>
  <si>
    <t>-487479980</t>
  </si>
  <si>
    <t>53*0,02 "Přepočtené koeficientem množství</t>
  </si>
  <si>
    <t>38</t>
  </si>
  <si>
    <t>181951112</t>
  </si>
  <si>
    <t>Úprava pláně vyrovnáním výškových rozdílů strojně v hornině třídy těžitelnosti I, skupiny 1 až 3 se zhutněním</t>
  </si>
  <si>
    <t>-701610900</t>
  </si>
  <si>
    <t>541,337"z tabulky kubatur</t>
  </si>
  <si>
    <t>Svislé a kompletní konstrukce</t>
  </si>
  <si>
    <t>39</t>
  </si>
  <si>
    <t>339921133</t>
  </si>
  <si>
    <t>Osazování palisád betonových v řadě se zabetonováním výšky palisády přes 1000 do 1500 mm</t>
  </si>
  <si>
    <t>2122261852</t>
  </si>
  <si>
    <t>Osazování palisád  betonových v řadě se zabetonováním výšky palisády přes 1000 do 1500 mm</t>
  </si>
  <si>
    <t>27,1+30,6+25+51"dl.1,2m</t>
  </si>
  <si>
    <t>25"dl.1,5m</t>
  </si>
  <si>
    <t>40</t>
  </si>
  <si>
    <t>59228415</t>
  </si>
  <si>
    <t>palisáda betonová tyčová půlkulatá přírodní 175x200x1200mm</t>
  </si>
  <si>
    <t>-81841954</t>
  </si>
  <si>
    <t>133,7*7,5 "Přepočtené koeficientem množství</t>
  </si>
  <si>
    <t>41</t>
  </si>
  <si>
    <t>59228416</t>
  </si>
  <si>
    <t>palisáda tyčová půlkulatá armovaná 175x200x1500mm</t>
  </si>
  <si>
    <t>-1812051757</t>
  </si>
  <si>
    <t>25*7,5 "Přepočtené koeficientem množství</t>
  </si>
  <si>
    <t>Komunikace</t>
  </si>
  <si>
    <t>42</t>
  </si>
  <si>
    <t>564861111</t>
  </si>
  <si>
    <t>Podklad ze štěrkodrti ŠD s rozprostřením a zhutněním, po zhutnění tl. 200 mm</t>
  </si>
  <si>
    <t>-2094662687</t>
  </si>
  <si>
    <t>Podklad ze štěrkodrti ŠD  s rozprostřením a zhutněním, po zhutnění tl. 200 mm</t>
  </si>
  <si>
    <t>43</t>
  </si>
  <si>
    <t>564871111</t>
  </si>
  <si>
    <t>Podklad ze štěrkodrti ŠD s rozprostřením a zhutněním, po zhutnění tl. 250 mm</t>
  </si>
  <si>
    <t>-588821104</t>
  </si>
  <si>
    <t>Podklad ze štěrkodrti ŠD  s rozprostřením a zhutněním, po zhutnění tl. 250 mm</t>
  </si>
  <si>
    <t>44</t>
  </si>
  <si>
    <t>564952111</t>
  </si>
  <si>
    <t>Podklad z mechanicky zpevněného kameniva MZK (minerální beton) s rozprostřením a s hutněním, po zhutnění tl. 150 mm</t>
  </si>
  <si>
    <t>749107647</t>
  </si>
  <si>
    <t>Podklad z mechanicky zpevněného kameniva MZK (minerální beton)  s rozprostřením a s hutněním, po zhutnění tl. 150 mm</t>
  </si>
  <si>
    <t>45</t>
  </si>
  <si>
    <t>565165101</t>
  </si>
  <si>
    <t>Asfaltový beton vrstva podkladní ACP 16 (obalované kamenivo střednězrnné - OKS) s rozprostřením a zhutněním v pruhu šířky do 1,5 m, po zhutnění tl. 80 mm</t>
  </si>
  <si>
    <t>1474056419</t>
  </si>
  <si>
    <t>Asfaltový beton vrstva podkladní ACP 16 (obalované kamenivo střednězrnné - OKS)  s rozprostřením a zhutněním v pruhu šířky do 1,5 m, po zhutnění tl. 80 mm</t>
  </si>
  <si>
    <t>46</t>
  </si>
  <si>
    <t>573191111</t>
  </si>
  <si>
    <t>Postřik infiltrační kationaktivní emulzí v množství 1,00 kg/m2</t>
  </si>
  <si>
    <t>526001784</t>
  </si>
  <si>
    <t>47</t>
  </si>
  <si>
    <t>573231108</t>
  </si>
  <si>
    <t>Postřik spojovací PS bez posypu kamenivem ze silniční emulze, v množství 0,50 kg/m2</t>
  </si>
  <si>
    <t>-1458862536</t>
  </si>
  <si>
    <t>48</t>
  </si>
  <si>
    <t>577134111</t>
  </si>
  <si>
    <t>Asfaltový beton vrstva obrusná ACO 11 (ABS) s rozprostřením a se zhutněním z nemodifikovaného asfaltu v pruhu šířky do 3 m tř. I, po zhutnění tl. 40 mm</t>
  </si>
  <si>
    <t>598169174</t>
  </si>
  <si>
    <t>Asfaltový beton vrstva obrusná ACO 11 (ABS)  s rozprostřením a se zhutněním z nemodifikovaného asfaltu v pruhu šířky do 3 m tř. I, po zhutnění tl. 40 mm</t>
  </si>
  <si>
    <t>49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</si>
  <si>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</si>
  <si>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</si>
  <si>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528907281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</si>
  <si>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</si>
  <si>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2+2+1,9+2,5+1,4</t>
  </si>
  <si>
    <t>50</t>
  </si>
  <si>
    <t>59245020</t>
  </si>
  <si>
    <t>dlažba tvar obdélník betonová 200x100x80mm přírodní</t>
  </si>
  <si>
    <t>19016951</t>
  </si>
  <si>
    <t>397,4*1,03 "Přepočtené koeficientem množství</t>
  </si>
  <si>
    <t>51</t>
  </si>
  <si>
    <t>59245226</t>
  </si>
  <si>
    <t>dlažba tvar obdélník betonová pro nevidomé 200x100x80mm barevná</t>
  </si>
  <si>
    <t>-1231930094</t>
  </si>
  <si>
    <t>9,8*1,03 "Přepočtené koeficientem množství</t>
  </si>
  <si>
    <t>52</t>
  </si>
  <si>
    <t>596211214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</si>
  <si>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Pří</t>
  </si>
  <si>
    <t>-896883558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</si>
  <si>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Příplatek k cenám za dlažbu z prvků dvou barev</t>
  </si>
  <si>
    <t>Trubní vedení</t>
  </si>
  <si>
    <t>871218113.1</t>
  </si>
  <si>
    <t>Kladení drenážního potrubí z plastických hmot do připravené rýhy z flexibilního PVC, průměru do 100 mm</t>
  </si>
  <si>
    <t>-871553028</t>
  </si>
  <si>
    <t>54</t>
  </si>
  <si>
    <t>28611223</t>
  </si>
  <si>
    <t>trubka drenážní flexibilní celoperforovaná PVC-U SN 4 DN 100 pro meliorace, dočasné nebo odlehčovací drenáže</t>
  </si>
  <si>
    <t>-348436439</t>
  </si>
  <si>
    <t>172,7*1,01 "Přepočtené koeficientem množství</t>
  </si>
  <si>
    <t>55</t>
  </si>
  <si>
    <t>895941111</t>
  </si>
  <si>
    <t>Zřízení vpusti kanalizační uliční z betonových dílců typ UV-50 normální</t>
  </si>
  <si>
    <t>-1484934828</t>
  </si>
  <si>
    <t>Zřízení vpusti kanalizační  uliční z betonových dílců typ UV-50 normální</t>
  </si>
  <si>
    <t>56</t>
  </si>
  <si>
    <t>2866168R</t>
  </si>
  <si>
    <t>vpusť silniční se sifonem 425/150mm (vč. dna)</t>
  </si>
  <si>
    <t>-2070143474</t>
  </si>
  <si>
    <t>57</t>
  </si>
  <si>
    <t>899204112</t>
  </si>
  <si>
    <t>Osazení mříží litinových včetně rámů a košů na bahno pro třídu zatížení D400, E600</t>
  </si>
  <si>
    <t>-2027517779</t>
  </si>
  <si>
    <t>58</t>
  </si>
  <si>
    <t>28661938</t>
  </si>
  <si>
    <t>mříž litinová 600/40T, 420X620 D400</t>
  </si>
  <si>
    <t>-1250264312</t>
  </si>
  <si>
    <t>Ostatní konstrukce a práce, bourání</t>
  </si>
  <si>
    <t>59</t>
  </si>
  <si>
    <t>914111111</t>
  </si>
  <si>
    <t>Montáž svislé dopravní značky základní velikosti do 1 m2 objímkami na sloupky nebo konzoly</t>
  </si>
  <si>
    <t>209364426</t>
  </si>
  <si>
    <t>Montáž svislé dopravní značky základní  velikosti do 1 m2 objímkami na sloupky nebo konzoly</t>
  </si>
  <si>
    <t>60</t>
  </si>
  <si>
    <t>40445619</t>
  </si>
  <si>
    <t>zákazové, příkazové dopravní značky B1-B34, C1-15 500mm</t>
  </si>
  <si>
    <t>165342306</t>
  </si>
  <si>
    <t>61</t>
  </si>
  <si>
    <t>40445639</t>
  </si>
  <si>
    <t>informativní značky směrové IS 18a, IS21 300x200mm</t>
  </si>
  <si>
    <t>-705404190</t>
  </si>
  <si>
    <t>62</t>
  </si>
  <si>
    <t>914511111</t>
  </si>
  <si>
    <t>Montáž sloupku dopravních značek délky do 3,5 m do betonového základu</t>
  </si>
  <si>
    <t>-1127903528</t>
  </si>
  <si>
    <t>Montáž sloupku dopravních značek  délky do 3,5 m do betonového základu</t>
  </si>
  <si>
    <t>1"nový</t>
  </si>
  <si>
    <t>2"přemístěné</t>
  </si>
  <si>
    <t>63</t>
  </si>
  <si>
    <t>40445230</t>
  </si>
  <si>
    <t>sloupek pro dopravní značku Zn D 70mm v 3,5m</t>
  </si>
  <si>
    <t>1496427613</t>
  </si>
  <si>
    <t>64</t>
  </si>
  <si>
    <t>40445254</t>
  </si>
  <si>
    <t>víčko plastové na sloupek D 70mm</t>
  </si>
  <si>
    <t>345988389</t>
  </si>
  <si>
    <t>65</t>
  </si>
  <si>
    <t>40445257</t>
  </si>
  <si>
    <t>svorka upínací na sloupek D 70mm</t>
  </si>
  <si>
    <t>1810813195</t>
  </si>
  <si>
    <t>1,000*2</t>
  </si>
  <si>
    <t>66</t>
  </si>
  <si>
    <t>915221112</t>
  </si>
  <si>
    <t>Vodorovné dopravní značení stříkaným plastem vodící čára bílá šířky 250 mm souvislá retroreflexní</t>
  </si>
  <si>
    <t>518994666</t>
  </si>
  <si>
    <t>Vodorovné dopravní značení stříkaným plastem  vodící čára bílá šířky 250 mm souvislá retroreflexní</t>
  </si>
  <si>
    <t>67</t>
  </si>
  <si>
    <t>915611111</t>
  </si>
  <si>
    <t>Předznačení pro vodorovné značení stříkané barvou nebo prováděné z nátěrových hmot liniové dělicí čáry, vodicí proužky</t>
  </si>
  <si>
    <t>234495110</t>
  </si>
  <si>
    <t>Předznačení pro vodorovné značení  stříkané barvou nebo prováděné z nátěrových hmot liniové dělicí čáry, vodicí proužky</t>
  </si>
  <si>
    <t>68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</si>
  <si>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</si>
  <si>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</si>
  <si>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-1470280685</t>
  </si>
  <si>
    <t>176,2</t>
  </si>
  <si>
    <t>69</t>
  </si>
  <si>
    <t>59217034</t>
  </si>
  <si>
    <t>obrubník betonový silniční 1000x150x300mm</t>
  </si>
  <si>
    <t>562166690</t>
  </si>
  <si>
    <t>176,2*1,02 "Přepočtené koeficientem množství</t>
  </si>
  <si>
    <t>70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</si>
  <si>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</si>
  <si>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</si>
  <si>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-1509904862</t>
  </si>
  <si>
    <t>25,2+50,8+25,1+30,3+23,7+5,4+3,7+4+4,4</t>
  </si>
  <si>
    <t>71</t>
  </si>
  <si>
    <t>59217037</t>
  </si>
  <si>
    <t>obrubník betonový parkový přírodní 500x50x200mm</t>
  </si>
  <si>
    <t>-550758706</t>
  </si>
  <si>
    <t>172,6*1,02 "Přepočtené koeficientem množství</t>
  </si>
  <si>
    <t>72</t>
  </si>
  <si>
    <t>919731123</t>
  </si>
  <si>
    <t>Zarovnání styčné plochy podkladu nebo krytu podél vybourané části komunikace nebo zpevněné plochy živičné tl. přes 100 do 200 mm</t>
  </si>
  <si>
    <t>15582557</t>
  </si>
  <si>
    <t>Zarovnání styčné plochy podkladu nebo krytu podél vybourané části komunikace nebo zpevněné plochy  živičné tl. přes 100 do 200 mm</t>
  </si>
  <si>
    <t>73</t>
  </si>
  <si>
    <t>919735113</t>
  </si>
  <si>
    <t>Řezání stávajícího živičného krytu nebo podkladu hloubky přes 100 do 150 mm</t>
  </si>
  <si>
    <t>1951562163</t>
  </si>
  <si>
    <t>Řezání stávajícího živičného krytu nebo podkladu  hloubky přes 100 do 150 mm</t>
  </si>
  <si>
    <t>177,5</t>
  </si>
  <si>
    <t>74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</si>
  <si>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</si>
  <si>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</si>
  <si>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860875011</t>
  </si>
  <si>
    <t>Odstranění dopravních nebo orientačních značek se sloupkem  s uložením hmot na vzdálenost do 20 m nebo s naložením na dopravní prostředek, se zásypem jam a jeho zhutněním s betonovou patkou</t>
  </si>
  <si>
    <t>2"vybourání a zpětné osazení stávajících značek</t>
  </si>
  <si>
    <t>75</t>
  </si>
  <si>
    <t>966008112</t>
  </si>
  <si>
    <t>Bourání trubního propustku s odklizením a uložením vybouraného materiálu na skládku na vzdálenost do 3 m nebo s naložením na dopravní prostředek z trub DN přes 300 do 500 mm</t>
  </si>
  <si>
    <t>-705546990</t>
  </si>
  <si>
    <t>Bourání trubního propustku  s odklizením a uložením vybouraného materiálu na skládku na vzdálenost do 3 m nebo s naložením na dopravní prostředek z trub DN přes 300 do 500 mm</t>
  </si>
  <si>
    <t>4*7</t>
  </si>
  <si>
    <t>997</t>
  </si>
  <si>
    <t>Přesun sutě</t>
  </si>
  <si>
    <t>76</t>
  </si>
  <si>
    <t>997221551</t>
  </si>
  <si>
    <t>Vodorovná doprava suti bez naložení, ale se složením a s hrubým urovnáním ze sypkých materiálů, na vzdálenost do 1 km</t>
  </si>
  <si>
    <t>-1999055086</t>
  </si>
  <si>
    <t>Vodorovná doprava suti  bez naložení, ale se složením a s hrubým urovnáním ze sypkých materiálů, na vzdálenost do 1 km</t>
  </si>
  <si>
    <t>20,309+52,092</t>
  </si>
  <si>
    <t>77</t>
  </si>
  <si>
    <t>997221559</t>
  </si>
  <si>
    <t>Vodorovná doprava suti bez naložení, ale se složením a s hrubým urovnáním Příplatek k ceně za každý další i započatý 1 km přes 1 km</t>
  </si>
  <si>
    <t>-373012941</t>
  </si>
  <si>
    <t>Vodorovná doprava suti  bez naložení, ale se složením a s hrubým urovnáním Příplatek k ceně za každý další i započatý 1 km přes 1 km</t>
  </si>
  <si>
    <t>72,401*9 "Přepočtené koeficientem množství</t>
  </si>
  <si>
    <t>78</t>
  </si>
  <si>
    <t>997221561</t>
  </si>
  <si>
    <t>Vodorovná doprava suti bez naložení, ale se složením a s hrubým urovnáním z kusových materiálů, na vzdálenost do 1 km</t>
  </si>
  <si>
    <t>1010260434</t>
  </si>
  <si>
    <t>Vodorovná doprava suti  bez naložení, ale se složením a s hrubým urovnáním z kusových materiálů, na vzdálenost do 1 km</t>
  </si>
  <si>
    <t>79</t>
  </si>
  <si>
    <t>997221569</t>
  </si>
  <si>
    <t>1417612548</t>
  </si>
  <si>
    <t>47,429*9 "Přepočtené koeficientem množství</t>
  </si>
  <si>
    <t>998</t>
  </si>
  <si>
    <t>Přesun hmot</t>
  </si>
  <si>
    <t>80</t>
  </si>
  <si>
    <t>998223011</t>
  </si>
  <si>
    <t>Přesun hmot pro pozemní komunikace s krytem dlážděným dopravní vzdálenost do 200 m jakékoliv délky objektu</t>
  </si>
  <si>
    <t>2043910226</t>
  </si>
  <si>
    <t>Přesun hmot pro pozemní komunikace s krytem dlážděným  dopravní vzdálenost do 200 m jakékoliv délky objektu</t>
  </si>
  <si>
    <t>01b - SO 101 Přímé doprovodné výdaje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</si>
  <si>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</si>
  <si>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</si>
  <si>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491693417</t>
  </si>
  <si>
    <t>12+20+16+13"vjezdy</t>
  </si>
  <si>
    <t>348101211.1</t>
  </si>
  <si>
    <t>Osazení a dodávka vrátek k oplocení vč. povrchové úpravy</t>
  </si>
  <si>
    <t>-1752799871</t>
  </si>
  <si>
    <t>348101211.2</t>
  </si>
  <si>
    <t>Osazení a dodávka vrat vč. povrchové úpravy</t>
  </si>
  <si>
    <t>31206469</t>
  </si>
  <si>
    <t>966073810</t>
  </si>
  <si>
    <t>Rozebrání vrat a vrátek k oplocení plochy jednotlivě do 2 m2</t>
  </si>
  <si>
    <t>-571923617</t>
  </si>
  <si>
    <t>966073811</t>
  </si>
  <si>
    <t>Rozebrání vrat a vrátek k oplocení plochy jednotlivě přes 2 do 6 m2</t>
  </si>
  <si>
    <t>1192519882</t>
  </si>
  <si>
    <t>01c - SO 101 Nepřímé nákkady</t>
  </si>
  <si>
    <t>997221861</t>
  </si>
  <si>
    <t>Poplatek za uložení stavebního odpadu na recyklační skládce (skládkovné) z prostého betonu pod kódem 17 01 01</t>
  </si>
  <si>
    <t>-1366571552</t>
  </si>
  <si>
    <t>Poplatek za uložení stavebního odpadu na recyklační skládce (skládkovné) z prostého betonu zatříděného do Katalogu odpadů pod kódem 17 01 01</t>
  </si>
  <si>
    <t>0,164+19,825+27,44</t>
  </si>
  <si>
    <t>997221873</t>
  </si>
  <si>
    <t>Poplatek za uložení stavebního odpadu na recyklační skládce (skládkovné) zeminy a kamení zatříděného do Katalogu odpadů pod kódem 17 05 04</t>
  </si>
  <si>
    <t>314202728</t>
  </si>
  <si>
    <t>26,49+25,607</t>
  </si>
  <si>
    <t>997221875</t>
  </si>
  <si>
    <t>Poplatek za uložení stavebního odpadu na recyklační skládce (skládkovné) asfaltového bez obsahu dehtu zatříděného do Katalogu odpadů pod kódem 17 03 02</t>
  </si>
  <si>
    <t>-447968224</t>
  </si>
  <si>
    <t>20,309</t>
  </si>
  <si>
    <t>02 - SO 301 Dešťová kanalizace</t>
  </si>
  <si>
    <t>02a - SO 301 Přímé dopdoprovodné výdaje</t>
  </si>
  <si>
    <t>J. Nešněra</t>
  </si>
  <si>
    <t xml:space="preserve">    4 - Vodorovné konstrukce</t>
  </si>
  <si>
    <t>132251254</t>
  </si>
  <si>
    <t>Hloubení rýh nezapažených š do 2000 mm v hornině třídy těžitelnosti I skupiny 3 objem do 500 m3 strojně</t>
  </si>
  <si>
    <t>1959843639</t>
  </si>
  <si>
    <t>Hloubení nezapažených rýh šířky přes 800 do 2 000 mm strojně s urovnáním dna do předepsaného profilu a spádu v hornině třídy těžitelnosti I skupiny 3 přes 100 do 500 m3</t>
  </si>
  <si>
    <t>159,7*1*1,2</t>
  </si>
  <si>
    <t>2*1*1*3"přípojky</t>
  </si>
  <si>
    <t>Vodorovné přemístění přes 9 000 do 10000 m výkopku/sypaniny z horniny třídy těžitelnosti I skupiny 1 až 3</t>
  </si>
  <si>
    <t>344580178</t>
  </si>
  <si>
    <t>95,85+3</t>
  </si>
  <si>
    <t>174151101</t>
  </si>
  <si>
    <t>Zásyp jam, šachet rýh nebo kolem objektů sypaninou se zhutněním</t>
  </si>
  <si>
    <t>-2089025058</t>
  </si>
  <si>
    <t>Zásyp sypaninou z jakékoliv horniny strojně s uložením výkopku ve vrstvách se zhutněním jam, šachet, rýh nebo kolem objektů v těchto vykopávkách</t>
  </si>
  <si>
    <t>95,82</t>
  </si>
  <si>
    <t>1,5</t>
  </si>
  <si>
    <t>Obsypání potrubí strojně sypaninou bez prohození, uloženou do 3 m</t>
  </si>
  <si>
    <t>677514506</t>
  </si>
  <si>
    <t>159,7*1*0,5</t>
  </si>
  <si>
    <t>3*1*0,4</t>
  </si>
  <si>
    <t>58337310</t>
  </si>
  <si>
    <t>štěrkopísek frakce 0/4</t>
  </si>
  <si>
    <t>-1639604934</t>
  </si>
  <si>
    <t>81,05*2 "Přepočtené koeficientem množství</t>
  </si>
  <si>
    <t>359901211</t>
  </si>
  <si>
    <t>Monitoring stoky jakékoli výšky na nové kanalizaci</t>
  </si>
  <si>
    <t>1022164388</t>
  </si>
  <si>
    <t>Monitoring stok (kamerový systém) jakékoli výšky nová kanalizace</t>
  </si>
  <si>
    <t>Vodorovné konstrukce</t>
  </si>
  <si>
    <t>451572111</t>
  </si>
  <si>
    <t>Lože pod potrubí otevřený výkop z kameniva drobného těženého</t>
  </si>
  <si>
    <t>147154400</t>
  </si>
  <si>
    <t>Lože pod potrubí, stoky a drobné objekty v otevřeném výkopu z kameniva drobného těženého 0 až 4 mm</t>
  </si>
  <si>
    <t>159,7*1*0,1</t>
  </si>
  <si>
    <t>3*1*0,1</t>
  </si>
  <si>
    <t>871275811</t>
  </si>
  <si>
    <t>Bourání stávajícího potrubí z PVC nebo PP DN 150</t>
  </si>
  <si>
    <t>-1188773392</t>
  </si>
  <si>
    <t>Bourání stávajícího potrubí z PVC nebo polypropylenu PP v otevřeném výkopu DN do 150</t>
  </si>
  <si>
    <t>871315221</t>
  </si>
  <si>
    <t>Kanalizační potrubí z tvrdého PVC jednovrstvé tuhost třídy SN8 DN 160</t>
  </si>
  <si>
    <t>51704655</t>
  </si>
  <si>
    <t>Kanalizační potrubí z tvrdého PVC v otevřeném výkopu ve sklonu do 20 %, hladkého plnostěnného jednovrstvého, tuhost třídy SN 8 DN 160</t>
  </si>
  <si>
    <t>6,7</t>
  </si>
  <si>
    <t>871375221</t>
  </si>
  <si>
    <t>Kanalizační potrubí z tvrdého PVC jednovrstvé tuhost třídy SN8 DN 315</t>
  </si>
  <si>
    <t>900308916</t>
  </si>
  <si>
    <t>Kanalizační potrubí z tvrdého PVC v otevřeném výkopu ve sklonu do 20 %, hladkého plnostěnného jednovrstvého, tuhost třídy SN 8 DN 315</t>
  </si>
  <si>
    <t>877315211</t>
  </si>
  <si>
    <t>Montáž tvarovek z tvrdého PVC-systém KG nebo z polypropylenu-systém KG 2000 jednoosé DN 160</t>
  </si>
  <si>
    <t>1997641218</t>
  </si>
  <si>
    <t>Montáž tvarovek na kanalizačním potrubí z trub z plastu  z tvrdého PVC nebo z polypropylenu v otevřeném výkopu jednoosých DN 160</t>
  </si>
  <si>
    <t>28612243</t>
  </si>
  <si>
    <t>přesuvka kanalizační plastová PVC KG DN 160 SN12/16</t>
  </si>
  <si>
    <t>-1857331327</t>
  </si>
  <si>
    <t>877375221</t>
  </si>
  <si>
    <t>Montáž tvarovek z tvrdého PVC-systém KG nebo z polypropylenu-systém KG 2000 dvouosé DN 315</t>
  </si>
  <si>
    <t>-650417093</t>
  </si>
  <si>
    <t>Montáž tvarovek na kanalizačním potrubí z trub z plastu  z tvrdého PVC nebo z polypropylenu v otevřeném výkopu dvouosých DN 315</t>
  </si>
  <si>
    <t>28611404</t>
  </si>
  <si>
    <t>odbočka kanalizační plastová s hrdlem KG 315/150/45°</t>
  </si>
  <si>
    <t>-1917908650</t>
  </si>
  <si>
    <t>894411311</t>
  </si>
  <si>
    <t>Osazení betonových nebo železobetonových dílců pro šachty skruží rovných</t>
  </si>
  <si>
    <t>-2096751211</t>
  </si>
  <si>
    <t>59224065</t>
  </si>
  <si>
    <t>skruž betonová DN 1000x250, 100x25x12cm</t>
  </si>
  <si>
    <t>-2098469444</t>
  </si>
  <si>
    <t>894412411</t>
  </si>
  <si>
    <t>Osazení betonových nebo železobetonových dílců pro šachty skruží přechodových</t>
  </si>
  <si>
    <t>520569678</t>
  </si>
  <si>
    <t>59224168</t>
  </si>
  <si>
    <t>skruž betonová přechodová 62,5/100x60x12cm, stupadla poplastovaná kapsová</t>
  </si>
  <si>
    <t>-586491503</t>
  </si>
  <si>
    <t>894414111</t>
  </si>
  <si>
    <t>Osazení betonových nebo železobetonových dílců pro šachty skruží základových (dno)</t>
  </si>
  <si>
    <t>-1773504948</t>
  </si>
  <si>
    <t>59224338</t>
  </si>
  <si>
    <t>dno betonové šachty kanalizační přímé 100x80x50cm</t>
  </si>
  <si>
    <t>611087479</t>
  </si>
  <si>
    <t>899104112</t>
  </si>
  <si>
    <t>Osazení poklopů litinových nebo ocelových včetně rámů pro třídu zatížení D400, E600</t>
  </si>
  <si>
    <t>-1769560283</t>
  </si>
  <si>
    <t>Osazení poklopů litinových a ocelových včetně rámů pro třídu zatížení D400, E600</t>
  </si>
  <si>
    <t>63126038</t>
  </si>
  <si>
    <t>poklop šachtový s kompozitním rámem kruhový DN 600 D400</t>
  </si>
  <si>
    <t>-1870728509</t>
  </si>
  <si>
    <t>899623161</t>
  </si>
  <si>
    <t>Obetonování potrubí nebo zdiva stok betonem prostým tř. C 20/25 v otevřeném výkopu</t>
  </si>
  <si>
    <t>-69511997</t>
  </si>
  <si>
    <t>Obetonování potrubí nebo zdiva stok betonem prostým v otevřeném výkopu, beton tř. C 20/25</t>
  </si>
  <si>
    <t>998276101</t>
  </si>
  <si>
    <t>Přesun hmot pro trubní vedení z trub z plastických hmot otevřený výkop</t>
  </si>
  <si>
    <t>1336130327</t>
  </si>
  <si>
    <t>Přesun hmot pro trubní vedení hloubené z trub z plastických hmot nebo sklolaminátových pro vodovody nebo kanalizace v otevřeném výkopu dopravní vzdálenost do 15 m</t>
  </si>
  <si>
    <t>03 - Vedlejší rozpočtové náklady</t>
  </si>
  <si>
    <t>03a - VRN Přímé výdaje</t>
  </si>
  <si>
    <t>VRN - Vedlejší rozpočtové náklady</t>
  </si>
  <si>
    <t xml:space="preserve">    VRN1 - Průzkumné, geodetické a projektové práce</t>
  </si>
  <si>
    <t xml:space="preserve">    VRN4 - Inženýrská činnost</t>
  </si>
  <si>
    <t>VRN</t>
  </si>
  <si>
    <t>VRN1</t>
  </si>
  <si>
    <t>Průzkumné, geodetické a projektové práce</t>
  </si>
  <si>
    <t>012002000</t>
  </si>
  <si>
    <t>Geodetické práce</t>
  </si>
  <si>
    <t>Kč</t>
  </si>
  <si>
    <t>1024</t>
  </si>
  <si>
    <t>-1780635297</t>
  </si>
  <si>
    <t>013254000</t>
  </si>
  <si>
    <t>Dokumentace skutečného provedení stavby</t>
  </si>
  <si>
    <t>P</t>
  </si>
  <si>
    <t>Poznámka k položce:
provedení skutečné dokumentace 2x v tištěné podobě potvrzené zhotovitelem a 1x v dwg geodetického zaměření skutečného provedení</t>
  </si>
  <si>
    <t>VRN4</t>
  </si>
  <si>
    <t>Inženýrská činnost</t>
  </si>
  <si>
    <t>043002000</t>
  </si>
  <si>
    <t>Zkoušky a ostatní měření</t>
  </si>
  <si>
    <t>-2021474826</t>
  </si>
  <si>
    <t>03b - VRN Nepřímé náklady</t>
  </si>
  <si>
    <t xml:space="preserve">    VRN3 - Zařízení staveniště</t>
  </si>
  <si>
    <t xml:space="preserve">    VRN7 - Provozní vlivy</t>
  </si>
  <si>
    <t>VRN3</t>
  </si>
  <si>
    <t>Zařízení staveniště</t>
  </si>
  <si>
    <t>030001000</t>
  </si>
  <si>
    <t>-43850030</t>
  </si>
  <si>
    <t>034303000</t>
  </si>
  <si>
    <t>Dopravní značení na staveništi</t>
  </si>
  <si>
    <t>-2130841875</t>
  </si>
  <si>
    <t>Poznámka k položce:
Zajištění povolení zvláštního užívání pro realizaci stavby vč. osazení a údržby přechodného dopravního značení po celou dobu výstavby</t>
  </si>
  <si>
    <t>VRN7</t>
  </si>
  <si>
    <t>Provozní vlivy</t>
  </si>
  <si>
    <t>071002000</t>
  </si>
  <si>
    <t>Provoz investora, třetích osob</t>
  </si>
  <si>
    <t>-933961496</t>
  </si>
  <si>
    <t>SEZNAM FIGUR</t>
  </si>
  <si>
    <t>Výměra</t>
  </si>
  <si>
    <t xml:space="preserve"> 01</t>
  </si>
  <si>
    <t xml:space="preserve"> 01/ 01a</t>
  </si>
  <si>
    <t>Použití figury:</t>
  </si>
  <si>
    <t>SO 301 Přímé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</si>
</sst>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 topLeftCell="A85">
      <selection activeCell="K97" sqref="K97:AF9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" customHeight="1">
      <c r="AR2" s="183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92" t="s">
        <v>13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R5" s="18"/>
      <c r="BS5" s="15" t="s">
        <v>6</v>
      </c>
    </row>
    <row r="6" spans="2:71" ht="36.9" customHeight="1">
      <c r="B6" s="18"/>
      <c r="D6" s="23" t="s">
        <v>14</v>
      </c>
      <c r="K6" s="193" t="s">
        <v>15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R6" s="18"/>
      <c r="BS6" s="15" t="s">
        <v>6</v>
      </c>
    </row>
    <row r="7" spans="2:7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ht="14.4" customHeight="1">
      <c r="B9" s="18"/>
      <c r="AR9" s="18"/>
      <c r="BS9" s="15" t="s">
        <v>6</v>
      </c>
    </row>
    <row r="10" spans="2:7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ht="18.45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ht="6.9" customHeight="1">
      <c r="B12" s="18"/>
      <c r="AR12" s="18"/>
      <c r="BS12" s="15" t="s">
        <v>6</v>
      </c>
    </row>
    <row r="13" spans="2:71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2:71" ht="13.2">
      <c r="B14" s="18"/>
      <c r="E14" s="22" t="s">
        <v>27</v>
      </c>
      <c r="AK14" s="24" t="s">
        <v>25</v>
      </c>
      <c r="AN14" s="22" t="s">
        <v>1</v>
      </c>
      <c r="AR14" s="18"/>
      <c r="BS14" s="15" t="s">
        <v>6</v>
      </c>
    </row>
    <row r="15" spans="2:71" ht="6.9" customHeight="1">
      <c r="B15" s="18"/>
      <c r="AR15" s="18"/>
      <c r="BS15" s="15" t="s">
        <v>3</v>
      </c>
    </row>
    <row r="16" spans="2:71" ht="12" customHeight="1">
      <c r="B16" s="18"/>
      <c r="D16" s="24" t="s">
        <v>28</v>
      </c>
      <c r="AK16" s="24" t="s">
        <v>23</v>
      </c>
      <c r="AN16" s="22" t="s">
        <v>1</v>
      </c>
      <c r="AR16" s="18"/>
      <c r="BS16" s="15" t="s">
        <v>3</v>
      </c>
    </row>
    <row r="17" spans="2:71" ht="18.45" customHeight="1">
      <c r="B17" s="18"/>
      <c r="E17" s="22" t="s">
        <v>27</v>
      </c>
      <c r="AK17" s="24" t="s">
        <v>25</v>
      </c>
      <c r="AN17" s="22" t="s">
        <v>1</v>
      </c>
      <c r="AR17" s="18"/>
      <c r="BS17" s="15" t="s">
        <v>29</v>
      </c>
    </row>
    <row r="18" spans="2:71" ht="6.9" customHeight="1">
      <c r="B18" s="18"/>
      <c r="AR18" s="18"/>
      <c r="BS18" s="15" t="s">
        <v>6</v>
      </c>
    </row>
    <row r="19" spans="2:71" ht="12" customHeight="1">
      <c r="B19" s="18"/>
      <c r="D19" s="24" t="s">
        <v>30</v>
      </c>
      <c r="AK19" s="24" t="s">
        <v>23</v>
      </c>
      <c r="AN19" s="22" t="s">
        <v>1</v>
      </c>
      <c r="AR19" s="18"/>
      <c r="BS19" s="15" t="s">
        <v>6</v>
      </c>
    </row>
    <row r="20" spans="2:71" ht="18.45" customHeight="1">
      <c r="B20" s="18"/>
      <c r="E20" s="22" t="s">
        <v>27</v>
      </c>
      <c r="AK20" s="24" t="s">
        <v>25</v>
      </c>
      <c r="AN20" s="22" t="s">
        <v>1</v>
      </c>
      <c r="AR20" s="18"/>
      <c r="BS20" s="15" t="s">
        <v>29</v>
      </c>
    </row>
    <row r="21" spans="2:44" ht="6.9" customHeight="1">
      <c r="B21" s="18"/>
      <c r="AR21" s="18"/>
    </row>
    <row r="22" spans="2:44" ht="12" customHeight="1">
      <c r="B22" s="18"/>
      <c r="D22" s="24" t="s">
        <v>31</v>
      </c>
      <c r="AR22" s="18"/>
    </row>
    <row r="23" spans="2:44" ht="16.5" customHeight="1">
      <c r="B23" s="18"/>
      <c r="E23" s="194" t="s">
        <v>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18"/>
    </row>
    <row r="24" spans="2:44" ht="6.9" customHeight="1">
      <c r="B24" s="18"/>
      <c r="AR24" s="18"/>
    </row>
    <row r="25" spans="2:44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44" s="1" customFormat="1" ht="25.95" customHeight="1">
      <c r="B26" s="27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5">
        <f>ROUND(AG94,2)</f>
        <v>0</v>
      </c>
      <c r="AL26" s="196"/>
      <c r="AM26" s="196"/>
      <c r="AN26" s="196"/>
      <c r="AO26" s="196"/>
      <c r="AR26" s="27"/>
    </row>
    <row r="27" spans="2:44" s="1" customFormat="1" ht="6.9" customHeight="1">
      <c r="B27" s="27"/>
      <c r="AR27" s="27"/>
    </row>
    <row r="28" spans="2:44" s="1" customFormat="1" ht="13.2">
      <c r="B28" s="27"/>
      <c r="L28" s="197" t="s">
        <v>33</v>
      </c>
      <c r="M28" s="197"/>
      <c r="N28" s="197"/>
      <c r="O28" s="197"/>
      <c r="P28" s="197"/>
      <c r="W28" s="197" t="s">
        <v>34</v>
      </c>
      <c r="X28" s="197"/>
      <c r="Y28" s="197"/>
      <c r="Z28" s="197"/>
      <c r="AA28" s="197"/>
      <c r="AB28" s="197"/>
      <c r="AC28" s="197"/>
      <c r="AD28" s="197"/>
      <c r="AE28" s="197"/>
      <c r="AK28" s="197" t="s">
        <v>35</v>
      </c>
      <c r="AL28" s="197"/>
      <c r="AM28" s="197"/>
      <c r="AN28" s="197"/>
      <c r="AO28" s="197"/>
      <c r="AR28" s="27"/>
    </row>
    <row r="29" spans="2:44" s="2" customFormat="1" ht="14.4" customHeight="1">
      <c r="B29" s="31"/>
      <c r="D29" s="24" t="s">
        <v>36</v>
      </c>
      <c r="F29" s="24" t="s">
        <v>37</v>
      </c>
      <c r="L29" s="185">
        <v>0.21</v>
      </c>
      <c r="M29" s="186"/>
      <c r="N29" s="186"/>
      <c r="O29" s="186"/>
      <c r="P29" s="186"/>
      <c r="W29" s="187">
        <f>ROUND(AZ94,2)</f>
        <v>0</v>
      </c>
      <c r="X29" s="186"/>
      <c r="Y29" s="186"/>
      <c r="Z29" s="186"/>
      <c r="AA29" s="186"/>
      <c r="AB29" s="186"/>
      <c r="AC29" s="186"/>
      <c r="AD29" s="186"/>
      <c r="AE29" s="186"/>
      <c r="AK29" s="187">
        <f>ROUND(AV94,2)</f>
        <v>0</v>
      </c>
      <c r="AL29" s="186"/>
      <c r="AM29" s="186"/>
      <c r="AN29" s="186"/>
      <c r="AO29" s="186"/>
      <c r="AR29" s="31"/>
    </row>
    <row r="30" spans="2:44" s="2" customFormat="1" ht="14.4" customHeight="1">
      <c r="B30" s="31"/>
      <c r="F30" s="24" t="s">
        <v>38</v>
      </c>
      <c r="L30" s="185">
        <v>0.15</v>
      </c>
      <c r="M30" s="186"/>
      <c r="N30" s="186"/>
      <c r="O30" s="186"/>
      <c r="P30" s="186"/>
      <c r="W30" s="187">
        <f>ROUND(BA94,2)</f>
        <v>0</v>
      </c>
      <c r="X30" s="186"/>
      <c r="Y30" s="186"/>
      <c r="Z30" s="186"/>
      <c r="AA30" s="186"/>
      <c r="AB30" s="186"/>
      <c r="AC30" s="186"/>
      <c r="AD30" s="186"/>
      <c r="AE30" s="186"/>
      <c r="AK30" s="187">
        <f>ROUND(AW94,2)</f>
        <v>0</v>
      </c>
      <c r="AL30" s="186"/>
      <c r="AM30" s="186"/>
      <c r="AN30" s="186"/>
      <c r="AO30" s="186"/>
      <c r="AR30" s="31"/>
    </row>
    <row r="31" spans="2:44" s="2" customFormat="1" ht="14.4" customHeight="1" hidden="1">
      <c r="B31" s="31"/>
      <c r="F31" s="24" t="s">
        <v>39</v>
      </c>
      <c r="L31" s="185">
        <v>0.21</v>
      </c>
      <c r="M31" s="186"/>
      <c r="N31" s="186"/>
      <c r="O31" s="186"/>
      <c r="P31" s="186"/>
      <c r="W31" s="187">
        <f>ROUND(BB94,2)</f>
        <v>0</v>
      </c>
      <c r="X31" s="186"/>
      <c r="Y31" s="186"/>
      <c r="Z31" s="186"/>
      <c r="AA31" s="186"/>
      <c r="AB31" s="186"/>
      <c r="AC31" s="186"/>
      <c r="AD31" s="186"/>
      <c r="AE31" s="186"/>
      <c r="AK31" s="187">
        <v>0</v>
      </c>
      <c r="AL31" s="186"/>
      <c r="AM31" s="186"/>
      <c r="AN31" s="186"/>
      <c r="AO31" s="186"/>
      <c r="AR31" s="31"/>
    </row>
    <row r="32" spans="2:44" s="2" customFormat="1" ht="14.4" customHeight="1" hidden="1">
      <c r="B32" s="31"/>
      <c r="F32" s="24" t="s">
        <v>40</v>
      </c>
      <c r="L32" s="185">
        <v>0.15</v>
      </c>
      <c r="M32" s="186"/>
      <c r="N32" s="186"/>
      <c r="O32" s="186"/>
      <c r="P32" s="186"/>
      <c r="W32" s="187">
        <f>ROUND(BC94,2)</f>
        <v>0</v>
      </c>
      <c r="X32" s="186"/>
      <c r="Y32" s="186"/>
      <c r="Z32" s="186"/>
      <c r="AA32" s="186"/>
      <c r="AB32" s="186"/>
      <c r="AC32" s="186"/>
      <c r="AD32" s="186"/>
      <c r="AE32" s="186"/>
      <c r="AK32" s="187">
        <v>0</v>
      </c>
      <c r="AL32" s="186"/>
      <c r="AM32" s="186"/>
      <c r="AN32" s="186"/>
      <c r="AO32" s="186"/>
      <c r="AR32" s="31"/>
    </row>
    <row r="33" spans="2:44" s="2" customFormat="1" ht="14.4" customHeight="1" hidden="1">
      <c r="B33" s="31"/>
      <c r="F33" s="24" t="s">
        <v>41</v>
      </c>
      <c r="L33" s="185">
        <v>0</v>
      </c>
      <c r="M33" s="186"/>
      <c r="N33" s="186"/>
      <c r="O33" s="186"/>
      <c r="P33" s="186"/>
      <c r="W33" s="187">
        <f>ROUND(BD94,2)</f>
        <v>0</v>
      </c>
      <c r="X33" s="186"/>
      <c r="Y33" s="186"/>
      <c r="Z33" s="186"/>
      <c r="AA33" s="186"/>
      <c r="AB33" s="186"/>
      <c r="AC33" s="186"/>
      <c r="AD33" s="186"/>
      <c r="AE33" s="186"/>
      <c r="AK33" s="187">
        <v>0</v>
      </c>
      <c r="AL33" s="186"/>
      <c r="AM33" s="186"/>
      <c r="AN33" s="186"/>
      <c r="AO33" s="186"/>
      <c r="AR33" s="31"/>
    </row>
    <row r="34" spans="2:44" s="1" customFormat="1" ht="6.9" customHeight="1">
      <c r="B34" s="27"/>
      <c r="AR34" s="27"/>
    </row>
    <row r="35" spans="2:44" s="1" customFormat="1" ht="25.95" customHeight="1"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91" t="s">
        <v>44</v>
      </c>
      <c r="Y35" s="189"/>
      <c r="Z35" s="189"/>
      <c r="AA35" s="189"/>
      <c r="AB35" s="189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9"/>
      <c r="AM35" s="189"/>
      <c r="AN35" s="189"/>
      <c r="AO35" s="190"/>
      <c r="AP35" s="32"/>
      <c r="AQ35" s="32"/>
      <c r="AR35" s="27"/>
    </row>
    <row r="36" spans="2:44" s="1" customFormat="1" ht="6.9" customHeight="1">
      <c r="B36" s="27"/>
      <c r="AR36" s="27"/>
    </row>
    <row r="37" spans="2:44" s="1" customFormat="1" ht="14.4" customHeight="1">
      <c r="B37" s="27"/>
      <c r="AR37" s="27"/>
    </row>
    <row r="38" spans="2:44" ht="14.4" customHeight="1">
      <c r="B38" s="18"/>
      <c r="AR38" s="18"/>
    </row>
    <row r="39" spans="2:44" ht="14.4" customHeight="1">
      <c r="B39" s="18"/>
      <c r="AR39" s="18"/>
    </row>
    <row r="40" spans="2:44" ht="14.4" customHeight="1">
      <c r="B40" s="18"/>
      <c r="AR40" s="18"/>
    </row>
    <row r="41" spans="2:44" ht="14.4" customHeight="1">
      <c r="B41" s="18"/>
      <c r="AR41" s="18"/>
    </row>
    <row r="42" spans="2:44" ht="14.4" customHeight="1">
      <c r="B42" s="18"/>
      <c r="AR42" s="18"/>
    </row>
    <row r="43" spans="2:44" ht="14.4" customHeight="1">
      <c r="B43" s="18"/>
      <c r="AR43" s="18"/>
    </row>
    <row r="44" spans="2:44" ht="14.4" customHeight="1">
      <c r="B44" s="18"/>
      <c r="AR44" s="18"/>
    </row>
    <row r="45" spans="2:44" ht="14.4" customHeight="1">
      <c r="B45" s="18"/>
      <c r="AR45" s="18"/>
    </row>
    <row r="46" spans="2:44" ht="14.4" customHeight="1">
      <c r="B46" s="18"/>
      <c r="AR46" s="18"/>
    </row>
    <row r="47" spans="2:44" ht="14.4" customHeight="1">
      <c r="B47" s="18"/>
      <c r="AR47" s="18"/>
    </row>
    <row r="48" spans="2:44" ht="14.4" customHeight="1">
      <c r="B48" s="18"/>
      <c r="AR48" s="18"/>
    </row>
    <row r="49" spans="2:44" s="1" customFormat="1" ht="14.4" customHeight="1">
      <c r="B49" s="27"/>
      <c r="D49" s="36" t="s">
        <v>45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46</v>
      </c>
      <c r="AI49" s="37"/>
      <c r="AJ49" s="37"/>
      <c r="AK49" s="37"/>
      <c r="AL49" s="37"/>
      <c r="AM49" s="37"/>
      <c r="AN49" s="37"/>
      <c r="AO49" s="37"/>
      <c r="AR49" s="2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3.2">
      <c r="B60" s="27"/>
      <c r="D60" s="38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47</v>
      </c>
      <c r="AI60" s="29"/>
      <c r="AJ60" s="29"/>
      <c r="AK60" s="29"/>
      <c r="AL60" s="29"/>
      <c r="AM60" s="38" t="s">
        <v>48</v>
      </c>
      <c r="AN60" s="29"/>
      <c r="AO60" s="29"/>
      <c r="AR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3.2">
      <c r="B64" s="27"/>
      <c r="D64" s="36" t="s">
        <v>49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50</v>
      </c>
      <c r="AI64" s="37"/>
      <c r="AJ64" s="37"/>
      <c r="AK64" s="37"/>
      <c r="AL64" s="37"/>
      <c r="AM64" s="37"/>
      <c r="AN64" s="37"/>
      <c r="AO64" s="37"/>
      <c r="AR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3.2">
      <c r="B75" s="27"/>
      <c r="D75" s="38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47</v>
      </c>
      <c r="AI75" s="29"/>
      <c r="AJ75" s="29"/>
      <c r="AK75" s="29"/>
      <c r="AL75" s="29"/>
      <c r="AM75" s="38" t="s">
        <v>48</v>
      </c>
      <c r="AN75" s="29"/>
      <c r="AO75" s="29"/>
      <c r="AR75" s="27"/>
    </row>
    <row r="76" spans="2:44" s="1" customFormat="1" ht="12">
      <c r="B76" s="27"/>
      <c r="AR76" s="27"/>
    </row>
    <row r="77" spans="2:44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2:44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2:44" s="1" customFormat="1" ht="24.9" customHeight="1">
      <c r="B82" s="27"/>
      <c r="C82" s="19" t="s">
        <v>51</v>
      </c>
      <c r="AR82" s="27"/>
    </row>
    <row r="83" spans="2:44" s="1" customFormat="1" ht="6.9" customHeight="1">
      <c r="B83" s="27"/>
      <c r="AR83" s="27"/>
    </row>
    <row r="84" spans="2:44" s="3" customFormat="1" ht="12" customHeight="1">
      <c r="B84" s="43"/>
      <c r="C84" s="24" t="s">
        <v>12</v>
      </c>
      <c r="L84" s="3" t="str">
        <f>K5</f>
        <v>20221124</v>
      </c>
      <c r="AR84" s="43"/>
    </row>
    <row r="85" spans="2:44" s="4" customFormat="1" ht="36.9" customHeight="1">
      <c r="B85" s="44"/>
      <c r="C85" s="45" t="s">
        <v>14</v>
      </c>
      <c r="L85" s="212" t="str">
        <f>K6</f>
        <v>Šluknov - dokončení chodníku v Budišínské ulici I. Etapa R2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R85" s="44"/>
    </row>
    <row r="86" spans="2:44" s="1" customFormat="1" ht="6.9" customHeight="1">
      <c r="B86" s="27"/>
      <c r="AR86" s="27"/>
    </row>
    <row r="87" spans="2:44" s="1" customFormat="1" ht="12" customHeight="1">
      <c r="B87" s="27"/>
      <c r="C87" s="24" t="s">
        <v>18</v>
      </c>
      <c r="L87" s="46" t="str">
        <f>IF(K8="","",K8)</f>
        <v>Šluknov</v>
      </c>
      <c r="AI87" s="24" t="s">
        <v>20</v>
      </c>
      <c r="AM87" s="214" t="str">
        <f>IF(AN8="","",AN8)</f>
        <v>24. 11. 2022</v>
      </c>
      <c r="AN87" s="214"/>
      <c r="AR87" s="27"/>
    </row>
    <row r="88" spans="2:44" s="1" customFormat="1" ht="6.9" customHeight="1">
      <c r="B88" s="27"/>
      <c r="AR88" s="27"/>
    </row>
    <row r="89" spans="2:56" s="1" customFormat="1" ht="15.15" customHeight="1">
      <c r="B89" s="27"/>
      <c r="C89" s="24" t="s">
        <v>22</v>
      </c>
      <c r="L89" s="3" t="str">
        <f>IF(E11="","",E11)</f>
        <v>Město Šluknov</v>
      </c>
      <c r="AI89" s="24" t="s">
        <v>28</v>
      </c>
      <c r="AM89" s="215" t="str">
        <f>IF(E17="","",E17)</f>
        <v xml:space="preserve"> </v>
      </c>
      <c r="AN89" s="216"/>
      <c r="AO89" s="216"/>
      <c r="AP89" s="216"/>
      <c r="AR89" s="27"/>
      <c r="AS89" s="217" t="s">
        <v>52</v>
      </c>
      <c r="AT89" s="218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2:56" s="1" customFormat="1" ht="15.15" customHeight="1">
      <c r="B90" s="27"/>
      <c r="C90" s="24" t="s">
        <v>26</v>
      </c>
      <c r="L90" s="3" t="str">
        <f>IF(E14="","",E14)</f>
        <v xml:space="preserve"> </v>
      </c>
      <c r="AI90" s="24" t="s">
        <v>30</v>
      </c>
      <c r="AM90" s="215" t="str">
        <f>IF(E20="","",E20)</f>
        <v xml:space="preserve"> </v>
      </c>
      <c r="AN90" s="216"/>
      <c r="AO90" s="216"/>
      <c r="AP90" s="216"/>
      <c r="AR90" s="27"/>
      <c r="AS90" s="219"/>
      <c r="AT90" s="220"/>
      <c r="BD90" s="50"/>
    </row>
    <row r="91" spans="2:56" s="1" customFormat="1" ht="10.8" customHeight="1">
      <c r="B91" s="27"/>
      <c r="AR91" s="27"/>
      <c r="AS91" s="219"/>
      <c r="AT91" s="220"/>
      <c r="BD91" s="50"/>
    </row>
    <row r="92" spans="2:56" s="1" customFormat="1" ht="29.25" customHeight="1">
      <c r="B92" s="27"/>
      <c r="C92" s="205" t="s">
        <v>53</v>
      </c>
      <c r="D92" s="206"/>
      <c r="E92" s="206"/>
      <c r="F92" s="206"/>
      <c r="G92" s="206"/>
      <c r="H92" s="51"/>
      <c r="I92" s="207" t="s">
        <v>54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9" t="s">
        <v>55</v>
      </c>
      <c r="AH92" s="206"/>
      <c r="AI92" s="206"/>
      <c r="AJ92" s="206"/>
      <c r="AK92" s="206"/>
      <c r="AL92" s="206"/>
      <c r="AM92" s="206"/>
      <c r="AN92" s="207" t="s">
        <v>56</v>
      </c>
      <c r="AO92" s="206"/>
      <c r="AP92" s="208"/>
      <c r="AQ92" s="52" t="s">
        <v>57</v>
      </c>
      <c r="AR92" s="27"/>
      <c r="AS92" s="53" t="s">
        <v>58</v>
      </c>
      <c r="AT92" s="54" t="s">
        <v>59</v>
      </c>
      <c r="AU92" s="54" t="s">
        <v>60</v>
      </c>
      <c r="AV92" s="54" t="s">
        <v>61</v>
      </c>
      <c r="AW92" s="54" t="s">
        <v>62</v>
      </c>
      <c r="AX92" s="54" t="s">
        <v>63</v>
      </c>
      <c r="AY92" s="54" t="s">
        <v>64</v>
      </c>
      <c r="AZ92" s="54" t="s">
        <v>65</v>
      </c>
      <c r="BA92" s="54" t="s">
        <v>66</v>
      </c>
      <c r="BB92" s="54" t="s">
        <v>67</v>
      </c>
      <c r="BC92" s="54" t="s">
        <v>68</v>
      </c>
      <c r="BD92" s="55" t="s">
        <v>69</v>
      </c>
    </row>
    <row r="93" spans="2:56" s="1" customFormat="1" ht="10.8" customHeight="1">
      <c r="B93" s="27"/>
      <c r="AR93" s="27"/>
      <c r="AS93" s="56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2:90" s="5" customFormat="1" ht="32.4" customHeight="1">
      <c r="B94" s="57"/>
      <c r="C94" s="58" t="s">
        <v>70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10">
        <f>ROUND(AG95+AG99+AG101,2)</f>
        <v>0</v>
      </c>
      <c r="AH94" s="210"/>
      <c r="AI94" s="210"/>
      <c r="AJ94" s="210"/>
      <c r="AK94" s="210"/>
      <c r="AL94" s="210"/>
      <c r="AM94" s="210"/>
      <c r="AN94" s="211">
        <f aca="true" t="shared" si="0" ref="AN94:AN103">SUM(AG94,AT94)</f>
        <v>0</v>
      </c>
      <c r="AO94" s="211"/>
      <c r="AP94" s="211"/>
      <c r="AQ94" s="61" t="s">
        <v>1</v>
      </c>
      <c r="AR94" s="57"/>
      <c r="AS94" s="62">
        <f>ROUND(AS95+AS99+AS101,2)</f>
        <v>0</v>
      </c>
      <c r="AT94" s="63">
        <f aca="true" t="shared" si="1" ref="AT94:AT103">ROUND(SUM(AV94:AW94),2)</f>
        <v>0</v>
      </c>
      <c r="AU94" s="64">
        <f>ROUND(AU95+AU99+AU101,5)</f>
        <v>1884.7708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ROUND(AZ95+AZ99+AZ101,2)</f>
        <v>0</v>
      </c>
      <c r="BA94" s="63">
        <f>ROUND(BA95+BA99+BA101,2)</f>
        <v>0</v>
      </c>
      <c r="BB94" s="63">
        <f>ROUND(BB95+BB99+BB101,2)</f>
        <v>0</v>
      </c>
      <c r="BC94" s="63">
        <f>ROUND(BC95+BC99+BC101,2)</f>
        <v>0</v>
      </c>
      <c r="BD94" s="65">
        <f>ROUND(BD95+BD99+BD101,2)</f>
        <v>0</v>
      </c>
      <c r="BS94" s="66" t="s">
        <v>71</v>
      </c>
      <c r="BT94" s="66" t="s">
        <v>72</v>
      </c>
      <c r="BU94" s="67" t="s">
        <v>73</v>
      </c>
      <c r="BV94" s="66" t="s">
        <v>74</v>
      </c>
      <c r="BW94" s="66" t="s">
        <v>4</v>
      </c>
      <c r="BX94" s="66" t="s">
        <v>75</v>
      </c>
      <c r="CL94" s="66" t="s">
        <v>1</v>
      </c>
    </row>
    <row r="95" spans="2:91" s="6" customFormat="1" ht="16.5" customHeight="1">
      <c r="B95" s="68"/>
      <c r="C95" s="69"/>
      <c r="D95" s="204" t="s">
        <v>76</v>
      </c>
      <c r="E95" s="204"/>
      <c r="F95" s="204"/>
      <c r="G95" s="204"/>
      <c r="H95" s="204"/>
      <c r="I95" s="70"/>
      <c r="J95" s="204" t="s">
        <v>77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3">
        <f>ROUND(SUM(AG96:AG98),2)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71" t="s">
        <v>78</v>
      </c>
      <c r="AR95" s="68"/>
      <c r="AS95" s="72">
        <f>ROUND(SUM(AS96:AS98),2)</f>
        <v>0</v>
      </c>
      <c r="AT95" s="73">
        <f t="shared" si="1"/>
        <v>0</v>
      </c>
      <c r="AU95" s="74">
        <f>ROUND(SUM(AU96:AU98),5)</f>
        <v>1299.22093</v>
      </c>
      <c r="AV95" s="73">
        <f>ROUND(AZ95*L29,2)</f>
        <v>0</v>
      </c>
      <c r="AW95" s="73">
        <f>ROUND(BA95*L30,2)</f>
        <v>0</v>
      </c>
      <c r="AX95" s="73">
        <f>ROUND(BB95*L29,2)</f>
        <v>0</v>
      </c>
      <c r="AY95" s="73">
        <f>ROUND(BC95*L30,2)</f>
        <v>0</v>
      </c>
      <c r="AZ95" s="73">
        <f>ROUND(SUM(AZ96:AZ98),2)</f>
        <v>0</v>
      </c>
      <c r="BA95" s="73">
        <f>ROUND(SUM(BA96:BA98),2)</f>
        <v>0</v>
      </c>
      <c r="BB95" s="73">
        <f>ROUND(SUM(BB96:BB98),2)</f>
        <v>0</v>
      </c>
      <c r="BC95" s="73">
        <f>ROUND(SUM(BC96:BC98),2)</f>
        <v>0</v>
      </c>
      <c r="BD95" s="75">
        <f>ROUND(SUM(BD96:BD98),2)</f>
        <v>0</v>
      </c>
      <c r="BS95" s="76" t="s">
        <v>71</v>
      </c>
      <c r="BT95" s="76" t="s">
        <v>79</v>
      </c>
      <c r="BU95" s="76" t="s">
        <v>73</v>
      </c>
      <c r="BV95" s="76" t="s">
        <v>74</v>
      </c>
      <c r="BW95" s="76" t="s">
        <v>80</v>
      </c>
      <c r="BX95" s="76" t="s">
        <v>4</v>
      </c>
      <c r="CL95" s="76" t="s">
        <v>1</v>
      </c>
      <c r="CM95" s="76" t="s">
        <v>81</v>
      </c>
    </row>
    <row r="96" spans="1:90" s="3" customFormat="1" ht="16.5" customHeight="1">
      <c r="A96" s="77" t="s">
        <v>82</v>
      </c>
      <c r="B96" s="43"/>
      <c r="C96" s="9"/>
      <c r="D96" s="9"/>
      <c r="E96" s="200" t="s">
        <v>83</v>
      </c>
      <c r="F96" s="200"/>
      <c r="G96" s="200"/>
      <c r="H96" s="200"/>
      <c r="I96" s="200"/>
      <c r="J96" s="9"/>
      <c r="K96" s="200" t="s">
        <v>84</v>
      </c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198">
        <f>'01a - SO 101 přímé výdaje'!J32</f>
        <v>0</v>
      </c>
      <c r="AH96" s="199"/>
      <c r="AI96" s="199"/>
      <c r="AJ96" s="199"/>
      <c r="AK96" s="199"/>
      <c r="AL96" s="199"/>
      <c r="AM96" s="199"/>
      <c r="AN96" s="198">
        <f t="shared" si="0"/>
        <v>0</v>
      </c>
      <c r="AO96" s="199"/>
      <c r="AP96" s="199"/>
      <c r="AQ96" s="78" t="s">
        <v>85</v>
      </c>
      <c r="AR96" s="43"/>
      <c r="AS96" s="79">
        <v>0</v>
      </c>
      <c r="AT96" s="80">
        <f t="shared" si="1"/>
        <v>0</v>
      </c>
      <c r="AU96" s="81">
        <f>'01a - SO 101 přímé výdaje'!P128</f>
        <v>1273.4339249999998</v>
      </c>
      <c r="AV96" s="80">
        <f>'01a - SO 101 přímé výdaje'!J35</f>
        <v>0</v>
      </c>
      <c r="AW96" s="80">
        <f>'01a - SO 101 přímé výdaje'!J36</f>
        <v>0</v>
      </c>
      <c r="AX96" s="80">
        <f>'01a - SO 101 přímé výdaje'!J37</f>
        <v>0</v>
      </c>
      <c r="AY96" s="80">
        <f>'01a - SO 101 přímé výdaje'!J38</f>
        <v>0</v>
      </c>
      <c r="AZ96" s="80">
        <f>'01a - SO 101 přímé výdaje'!F35</f>
        <v>0</v>
      </c>
      <c r="BA96" s="80">
        <f>'01a - SO 101 přímé výdaje'!F36</f>
        <v>0</v>
      </c>
      <c r="BB96" s="80">
        <f>'01a - SO 101 přímé výdaje'!F37</f>
        <v>0</v>
      </c>
      <c r="BC96" s="80">
        <f>'01a - SO 101 přímé výdaje'!F38</f>
        <v>0</v>
      </c>
      <c r="BD96" s="82">
        <f>'01a - SO 101 přímé výdaje'!F39</f>
        <v>0</v>
      </c>
      <c r="BT96" s="22" t="s">
        <v>81</v>
      </c>
      <c r="BV96" s="22" t="s">
        <v>74</v>
      </c>
      <c r="BW96" s="22" t="s">
        <v>86</v>
      </c>
      <c r="BX96" s="22" t="s">
        <v>80</v>
      </c>
      <c r="CL96" s="22" t="s">
        <v>1</v>
      </c>
    </row>
    <row r="97" spans="1:90" s="3" customFormat="1" ht="16.5" customHeight="1">
      <c r="A97" s="77" t="s">
        <v>82</v>
      </c>
      <c r="B97" s="43"/>
      <c r="C97" s="9"/>
      <c r="D97" s="9"/>
      <c r="E97" s="200" t="s">
        <v>87</v>
      </c>
      <c r="F97" s="200"/>
      <c r="G97" s="200"/>
      <c r="H97" s="200"/>
      <c r="I97" s="200"/>
      <c r="J97" s="9"/>
      <c r="K97" s="200" t="s">
        <v>88</v>
      </c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198">
        <f>'01b - SO 101 Přímé doprov...'!J32</f>
        <v>0</v>
      </c>
      <c r="AH97" s="199"/>
      <c r="AI97" s="199"/>
      <c r="AJ97" s="199"/>
      <c r="AK97" s="199"/>
      <c r="AL97" s="199"/>
      <c r="AM97" s="199"/>
      <c r="AN97" s="198">
        <f t="shared" si="0"/>
        <v>0</v>
      </c>
      <c r="AO97" s="199"/>
      <c r="AP97" s="199"/>
      <c r="AQ97" s="78" t="s">
        <v>85</v>
      </c>
      <c r="AR97" s="43"/>
      <c r="AS97" s="79">
        <v>0</v>
      </c>
      <c r="AT97" s="80">
        <f t="shared" si="1"/>
        <v>0</v>
      </c>
      <c r="AU97" s="81">
        <f>'01b - SO 101 Přímé doprov...'!P124</f>
        <v>25.787</v>
      </c>
      <c r="AV97" s="80">
        <f>'01b - SO 101 Přímé doprov...'!J35</f>
        <v>0</v>
      </c>
      <c r="AW97" s="80">
        <f>'01b - SO 101 Přímé doprov...'!J36</f>
        <v>0</v>
      </c>
      <c r="AX97" s="80">
        <f>'01b - SO 101 Přímé doprov...'!J37</f>
        <v>0</v>
      </c>
      <c r="AY97" s="80">
        <f>'01b - SO 101 Přímé doprov...'!J38</f>
        <v>0</v>
      </c>
      <c r="AZ97" s="80">
        <f>'01b - SO 101 Přímé doprov...'!F35</f>
        <v>0</v>
      </c>
      <c r="BA97" s="80">
        <f>'01b - SO 101 Přímé doprov...'!F36</f>
        <v>0</v>
      </c>
      <c r="BB97" s="80">
        <f>'01b - SO 101 Přímé doprov...'!F37</f>
        <v>0</v>
      </c>
      <c r="BC97" s="80">
        <f>'01b - SO 101 Přímé doprov...'!F38</f>
        <v>0</v>
      </c>
      <c r="BD97" s="82">
        <f>'01b - SO 101 Přímé doprov...'!F39</f>
        <v>0</v>
      </c>
      <c r="BT97" s="22" t="s">
        <v>81</v>
      </c>
      <c r="BV97" s="22" t="s">
        <v>74</v>
      </c>
      <c r="BW97" s="22" t="s">
        <v>89</v>
      </c>
      <c r="BX97" s="22" t="s">
        <v>80</v>
      </c>
      <c r="CL97" s="22" t="s">
        <v>1</v>
      </c>
    </row>
    <row r="98" spans="1:90" s="3" customFormat="1" ht="16.5" customHeight="1">
      <c r="A98" s="77" t="s">
        <v>82</v>
      </c>
      <c r="B98" s="43"/>
      <c r="C98" s="9"/>
      <c r="D98" s="9"/>
      <c r="E98" s="200" t="s">
        <v>90</v>
      </c>
      <c r="F98" s="200"/>
      <c r="G98" s="200"/>
      <c r="H98" s="200"/>
      <c r="I98" s="200"/>
      <c r="J98" s="9"/>
      <c r="K98" s="200" t="s">
        <v>91</v>
      </c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198">
        <f>'01c - SO 101 Nepřímé nákkady'!J32</f>
        <v>0</v>
      </c>
      <c r="AH98" s="199"/>
      <c r="AI98" s="199"/>
      <c r="AJ98" s="199"/>
      <c r="AK98" s="199"/>
      <c r="AL98" s="199"/>
      <c r="AM98" s="199"/>
      <c r="AN98" s="198">
        <f t="shared" si="0"/>
        <v>0</v>
      </c>
      <c r="AO98" s="199"/>
      <c r="AP98" s="199"/>
      <c r="AQ98" s="78" t="s">
        <v>85</v>
      </c>
      <c r="AR98" s="43"/>
      <c r="AS98" s="79">
        <v>0</v>
      </c>
      <c r="AT98" s="80">
        <f t="shared" si="1"/>
        <v>0</v>
      </c>
      <c r="AU98" s="81">
        <f>'01c - SO 101 Nepřímé nákkady'!P122</f>
        <v>0</v>
      </c>
      <c r="AV98" s="80">
        <f>'01c - SO 101 Nepřímé nákkady'!J35</f>
        <v>0</v>
      </c>
      <c r="AW98" s="80">
        <f>'01c - SO 101 Nepřímé nákkady'!J36</f>
        <v>0</v>
      </c>
      <c r="AX98" s="80">
        <f>'01c - SO 101 Nepřímé nákkady'!J37</f>
        <v>0</v>
      </c>
      <c r="AY98" s="80">
        <f>'01c - SO 101 Nepřímé nákkady'!J38</f>
        <v>0</v>
      </c>
      <c r="AZ98" s="80">
        <f>'01c - SO 101 Nepřímé nákkady'!F35</f>
        <v>0</v>
      </c>
      <c r="BA98" s="80">
        <f>'01c - SO 101 Nepřímé nákkady'!F36</f>
        <v>0</v>
      </c>
      <c r="BB98" s="80">
        <f>'01c - SO 101 Nepřímé nákkady'!F37</f>
        <v>0</v>
      </c>
      <c r="BC98" s="80">
        <f>'01c - SO 101 Nepřímé nákkady'!F38</f>
        <v>0</v>
      </c>
      <c r="BD98" s="82">
        <f>'01c - SO 101 Nepřímé nákkady'!F39</f>
        <v>0</v>
      </c>
      <c r="BT98" s="22" t="s">
        <v>81</v>
      </c>
      <c r="BV98" s="22" t="s">
        <v>74</v>
      </c>
      <c r="BW98" s="22" t="s">
        <v>92</v>
      </c>
      <c r="BX98" s="22" t="s">
        <v>80</v>
      </c>
      <c r="CL98" s="22" t="s">
        <v>1</v>
      </c>
    </row>
    <row r="99" spans="2:91" s="6" customFormat="1" ht="16.5" customHeight="1">
      <c r="B99" s="68"/>
      <c r="C99" s="69"/>
      <c r="D99" s="204" t="s">
        <v>93</v>
      </c>
      <c r="E99" s="204"/>
      <c r="F99" s="204"/>
      <c r="G99" s="204"/>
      <c r="H99" s="204"/>
      <c r="I99" s="70"/>
      <c r="J99" s="204" t="s">
        <v>94</v>
      </c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3">
        <f>ROUND(AG100,2)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71" t="s">
        <v>78</v>
      </c>
      <c r="AR99" s="68"/>
      <c r="AS99" s="72">
        <f>ROUND(AS100,2)</f>
        <v>0</v>
      </c>
      <c r="AT99" s="73">
        <f t="shared" si="1"/>
        <v>0</v>
      </c>
      <c r="AU99" s="74">
        <f>ROUND(AU100,5)</f>
        <v>585.54987</v>
      </c>
      <c r="AV99" s="73">
        <f>ROUND(AZ99*L29,2)</f>
        <v>0</v>
      </c>
      <c r="AW99" s="73">
        <f>ROUND(BA99*L30,2)</f>
        <v>0</v>
      </c>
      <c r="AX99" s="73">
        <f>ROUND(BB99*L29,2)</f>
        <v>0</v>
      </c>
      <c r="AY99" s="73">
        <f>ROUND(BC99*L30,2)</f>
        <v>0</v>
      </c>
      <c r="AZ99" s="73">
        <f>ROUND(AZ100,2)</f>
        <v>0</v>
      </c>
      <c r="BA99" s="73">
        <f>ROUND(BA100,2)</f>
        <v>0</v>
      </c>
      <c r="BB99" s="73">
        <f>ROUND(BB100,2)</f>
        <v>0</v>
      </c>
      <c r="BC99" s="73">
        <f>ROUND(BC100,2)</f>
        <v>0</v>
      </c>
      <c r="BD99" s="75">
        <f>ROUND(BD100,2)</f>
        <v>0</v>
      </c>
      <c r="BS99" s="76" t="s">
        <v>71</v>
      </c>
      <c r="BT99" s="76" t="s">
        <v>79</v>
      </c>
      <c r="BU99" s="76" t="s">
        <v>73</v>
      </c>
      <c r="BV99" s="76" t="s">
        <v>74</v>
      </c>
      <c r="BW99" s="76" t="s">
        <v>95</v>
      </c>
      <c r="BX99" s="76" t="s">
        <v>4</v>
      </c>
      <c r="CL99" s="76" t="s">
        <v>1</v>
      </c>
      <c r="CM99" s="76" t="s">
        <v>81</v>
      </c>
    </row>
    <row r="100" spans="1:90" s="3" customFormat="1" ht="16.5" customHeight="1">
      <c r="A100" s="77" t="s">
        <v>82</v>
      </c>
      <c r="B100" s="43"/>
      <c r="C100" s="9"/>
      <c r="D100" s="9"/>
      <c r="E100" s="200" t="s">
        <v>96</v>
      </c>
      <c r="F100" s="200"/>
      <c r="G100" s="200"/>
      <c r="H100" s="200"/>
      <c r="I100" s="200"/>
      <c r="J100" s="9"/>
      <c r="K100" s="200" t="s">
        <v>729</v>
      </c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198">
        <f>'02a - SO 301 Přímé dopdop...'!J32</f>
        <v>0</v>
      </c>
      <c r="AH100" s="199"/>
      <c r="AI100" s="199"/>
      <c r="AJ100" s="199"/>
      <c r="AK100" s="199"/>
      <c r="AL100" s="199"/>
      <c r="AM100" s="199"/>
      <c r="AN100" s="198">
        <f t="shared" si="0"/>
        <v>0</v>
      </c>
      <c r="AO100" s="199"/>
      <c r="AP100" s="199"/>
      <c r="AQ100" s="78" t="s">
        <v>85</v>
      </c>
      <c r="AR100" s="43"/>
      <c r="AS100" s="79">
        <v>0</v>
      </c>
      <c r="AT100" s="80">
        <f t="shared" si="1"/>
        <v>0</v>
      </c>
      <c r="AU100" s="81">
        <f>'02a - SO 301 Přímé dopdop...'!P126</f>
        <v>585.5498699999999</v>
      </c>
      <c r="AV100" s="80">
        <f>'02a - SO 301 Přímé dopdop...'!J35</f>
        <v>0</v>
      </c>
      <c r="AW100" s="80">
        <f>'02a - SO 301 Přímé dopdop...'!J36</f>
        <v>0</v>
      </c>
      <c r="AX100" s="80">
        <f>'02a - SO 301 Přímé dopdop...'!J37</f>
        <v>0</v>
      </c>
      <c r="AY100" s="80">
        <f>'02a - SO 301 Přímé dopdop...'!J38</f>
        <v>0</v>
      </c>
      <c r="AZ100" s="80">
        <f>'02a - SO 301 Přímé dopdop...'!F35</f>
        <v>0</v>
      </c>
      <c r="BA100" s="80">
        <f>'02a - SO 301 Přímé dopdop...'!F36</f>
        <v>0</v>
      </c>
      <c r="BB100" s="80">
        <f>'02a - SO 301 Přímé dopdop...'!F37</f>
        <v>0</v>
      </c>
      <c r="BC100" s="80">
        <f>'02a - SO 301 Přímé dopdop...'!F38</f>
        <v>0</v>
      </c>
      <c r="BD100" s="82">
        <f>'02a - SO 301 Přímé dopdop...'!F39</f>
        <v>0</v>
      </c>
      <c r="BT100" s="22" t="s">
        <v>81</v>
      </c>
      <c r="BV100" s="22" t="s">
        <v>74</v>
      </c>
      <c r="BW100" s="22" t="s">
        <v>97</v>
      </c>
      <c r="BX100" s="22" t="s">
        <v>95</v>
      </c>
      <c r="CL100" s="22" t="s">
        <v>1</v>
      </c>
    </row>
    <row r="101" spans="2:91" s="6" customFormat="1" ht="16.5" customHeight="1">
      <c r="B101" s="68"/>
      <c r="C101" s="69"/>
      <c r="D101" s="204" t="s">
        <v>98</v>
      </c>
      <c r="E101" s="204"/>
      <c r="F101" s="204"/>
      <c r="G101" s="204"/>
      <c r="H101" s="204"/>
      <c r="I101" s="70"/>
      <c r="J101" s="204" t="s">
        <v>99</v>
      </c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3">
        <f>ROUND(SUM(AG102:AG103),2)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71" t="s">
        <v>78</v>
      </c>
      <c r="AR101" s="68"/>
      <c r="AS101" s="72">
        <f>ROUND(SUM(AS102:AS103),2)</f>
        <v>0</v>
      </c>
      <c r="AT101" s="73">
        <f t="shared" si="1"/>
        <v>0</v>
      </c>
      <c r="AU101" s="74">
        <f>ROUND(SUM(AU102:AU103),5)</f>
        <v>0</v>
      </c>
      <c r="AV101" s="73">
        <f>ROUND(AZ101*L29,2)</f>
        <v>0</v>
      </c>
      <c r="AW101" s="73">
        <f>ROUND(BA101*L30,2)</f>
        <v>0</v>
      </c>
      <c r="AX101" s="73">
        <f>ROUND(BB101*L29,2)</f>
        <v>0</v>
      </c>
      <c r="AY101" s="73">
        <f>ROUND(BC101*L30,2)</f>
        <v>0</v>
      </c>
      <c r="AZ101" s="73">
        <f>ROUND(SUM(AZ102:AZ103),2)</f>
        <v>0</v>
      </c>
      <c r="BA101" s="73">
        <f>ROUND(SUM(BA102:BA103),2)</f>
        <v>0</v>
      </c>
      <c r="BB101" s="73">
        <f>ROUND(SUM(BB102:BB103),2)</f>
        <v>0</v>
      </c>
      <c r="BC101" s="73">
        <f>ROUND(SUM(BC102:BC103),2)</f>
        <v>0</v>
      </c>
      <c r="BD101" s="75">
        <f>ROUND(SUM(BD102:BD103),2)</f>
        <v>0</v>
      </c>
      <c r="BS101" s="76" t="s">
        <v>71</v>
      </c>
      <c r="BT101" s="76" t="s">
        <v>79</v>
      </c>
      <c r="BU101" s="76" t="s">
        <v>73</v>
      </c>
      <c r="BV101" s="76" t="s">
        <v>74</v>
      </c>
      <c r="BW101" s="76" t="s">
        <v>100</v>
      </c>
      <c r="BX101" s="76" t="s">
        <v>4</v>
      </c>
      <c r="CL101" s="76" t="s">
        <v>1</v>
      </c>
      <c r="CM101" s="76" t="s">
        <v>81</v>
      </c>
    </row>
    <row r="102" spans="1:90" s="3" customFormat="1" ht="16.5" customHeight="1">
      <c r="A102" s="77" t="s">
        <v>82</v>
      </c>
      <c r="B102" s="43"/>
      <c r="C102" s="9"/>
      <c r="D102" s="9"/>
      <c r="E102" s="200" t="s">
        <v>101</v>
      </c>
      <c r="F102" s="200"/>
      <c r="G102" s="200"/>
      <c r="H102" s="200"/>
      <c r="I102" s="200"/>
      <c r="J102" s="9"/>
      <c r="K102" s="200" t="s">
        <v>102</v>
      </c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198">
        <f>'03a - VRN Přímé výdaje'!J32</f>
        <v>0</v>
      </c>
      <c r="AH102" s="199"/>
      <c r="AI102" s="199"/>
      <c r="AJ102" s="199"/>
      <c r="AK102" s="199"/>
      <c r="AL102" s="199"/>
      <c r="AM102" s="199"/>
      <c r="AN102" s="198">
        <f t="shared" si="0"/>
        <v>0</v>
      </c>
      <c r="AO102" s="199"/>
      <c r="AP102" s="199"/>
      <c r="AQ102" s="78" t="s">
        <v>85</v>
      </c>
      <c r="AR102" s="43"/>
      <c r="AS102" s="79">
        <v>0</v>
      </c>
      <c r="AT102" s="80">
        <f t="shared" si="1"/>
        <v>0</v>
      </c>
      <c r="AU102" s="81">
        <f>'03a - VRN Přímé výdaje'!P123</f>
        <v>0</v>
      </c>
      <c r="AV102" s="80">
        <f>'03a - VRN Přímé výdaje'!J35</f>
        <v>0</v>
      </c>
      <c r="AW102" s="80">
        <f>'03a - VRN Přímé výdaje'!J36</f>
        <v>0</v>
      </c>
      <c r="AX102" s="80">
        <f>'03a - VRN Přímé výdaje'!J37</f>
        <v>0</v>
      </c>
      <c r="AY102" s="80">
        <f>'03a - VRN Přímé výdaje'!J38</f>
        <v>0</v>
      </c>
      <c r="AZ102" s="80">
        <f>'03a - VRN Přímé výdaje'!F35</f>
        <v>0</v>
      </c>
      <c r="BA102" s="80">
        <f>'03a - VRN Přímé výdaje'!F36</f>
        <v>0</v>
      </c>
      <c r="BB102" s="80">
        <f>'03a - VRN Přímé výdaje'!F37</f>
        <v>0</v>
      </c>
      <c r="BC102" s="80">
        <f>'03a - VRN Přímé výdaje'!F38</f>
        <v>0</v>
      </c>
      <c r="BD102" s="82">
        <f>'03a - VRN Přímé výdaje'!F39</f>
        <v>0</v>
      </c>
      <c r="BT102" s="22" t="s">
        <v>81</v>
      </c>
      <c r="BV102" s="22" t="s">
        <v>74</v>
      </c>
      <c r="BW102" s="22" t="s">
        <v>103</v>
      </c>
      <c r="BX102" s="22" t="s">
        <v>100</v>
      </c>
      <c r="CL102" s="22" t="s">
        <v>1</v>
      </c>
    </row>
    <row r="103" spans="1:90" s="3" customFormat="1" ht="16.5" customHeight="1">
      <c r="A103" s="77" t="s">
        <v>82</v>
      </c>
      <c r="B103" s="43"/>
      <c r="C103" s="9"/>
      <c r="D103" s="9"/>
      <c r="E103" s="200" t="s">
        <v>104</v>
      </c>
      <c r="F103" s="200"/>
      <c r="G103" s="200"/>
      <c r="H103" s="200"/>
      <c r="I103" s="200"/>
      <c r="J103" s="9"/>
      <c r="K103" s="200" t="s">
        <v>105</v>
      </c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198">
        <f>'03b - VRN Nepřímé náklady'!J32</f>
        <v>0</v>
      </c>
      <c r="AH103" s="199"/>
      <c r="AI103" s="199"/>
      <c r="AJ103" s="199"/>
      <c r="AK103" s="199"/>
      <c r="AL103" s="199"/>
      <c r="AM103" s="199"/>
      <c r="AN103" s="198">
        <f t="shared" si="0"/>
        <v>0</v>
      </c>
      <c r="AO103" s="199"/>
      <c r="AP103" s="199"/>
      <c r="AQ103" s="78" t="s">
        <v>85</v>
      </c>
      <c r="AR103" s="43"/>
      <c r="AS103" s="83">
        <v>0</v>
      </c>
      <c r="AT103" s="84">
        <f t="shared" si="1"/>
        <v>0</v>
      </c>
      <c r="AU103" s="85">
        <f>'03b - VRN Nepřímé náklady'!P123</f>
        <v>0</v>
      </c>
      <c r="AV103" s="84">
        <f>'03b - VRN Nepřímé náklady'!J35</f>
        <v>0</v>
      </c>
      <c r="AW103" s="84">
        <f>'03b - VRN Nepřímé náklady'!J36</f>
        <v>0</v>
      </c>
      <c r="AX103" s="84">
        <f>'03b - VRN Nepřímé náklady'!J37</f>
        <v>0</v>
      </c>
      <c r="AY103" s="84">
        <f>'03b - VRN Nepřímé náklady'!J38</f>
        <v>0</v>
      </c>
      <c r="AZ103" s="84">
        <f>'03b - VRN Nepřímé náklady'!F35</f>
        <v>0</v>
      </c>
      <c r="BA103" s="84">
        <f>'03b - VRN Nepřímé náklady'!F36</f>
        <v>0</v>
      </c>
      <c r="BB103" s="84">
        <f>'03b - VRN Nepřímé náklady'!F37</f>
        <v>0</v>
      </c>
      <c r="BC103" s="84">
        <f>'03b - VRN Nepřímé náklady'!F38</f>
        <v>0</v>
      </c>
      <c r="BD103" s="86">
        <f>'03b - VRN Nepřímé náklady'!F39</f>
        <v>0</v>
      </c>
      <c r="BT103" s="22" t="s">
        <v>81</v>
      </c>
      <c r="BV103" s="22" t="s">
        <v>74</v>
      </c>
      <c r="BW103" s="22" t="s">
        <v>106</v>
      </c>
      <c r="BX103" s="22" t="s">
        <v>100</v>
      </c>
      <c r="CL103" s="22" t="s">
        <v>1</v>
      </c>
    </row>
    <row r="104" spans="2:44" s="1" customFormat="1" ht="30" customHeight="1">
      <c r="B104" s="27"/>
      <c r="AR104" s="27"/>
    </row>
    <row r="105" spans="2:44" s="1" customFormat="1" ht="6.9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27"/>
    </row>
  </sheetData>
  <mergeCells count="72">
    <mergeCell ref="L85:AJ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K98:AF98"/>
    <mergeCell ref="AN98:AP98"/>
    <mergeCell ref="AG98:AM98"/>
    <mergeCell ref="E98:I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W30:AE30"/>
    <mergeCell ref="L30:P30"/>
    <mergeCell ref="K5:AJ5"/>
    <mergeCell ref="K6:AJ6"/>
    <mergeCell ref="E23:AN23"/>
    <mergeCell ref="AK26:AO26"/>
    <mergeCell ref="AK28:AO28"/>
    <mergeCell ref="L28:P28"/>
    <mergeCell ref="W28:AE28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</mergeCells>
  <hyperlinks>
    <hyperlink ref="A96" location="'01a - SO 101 přímé výdaje'!C2" display="/"/>
    <hyperlink ref="A97" location="'01b - SO 101 Přímé doprov...'!C2" display="/"/>
    <hyperlink ref="A98" location="'01c - SO 101 Nepřímé nákkady'!C2" display="/"/>
    <hyperlink ref="A100" location="'02a - SO 301 Přímé dopdop...'!C2" display="/"/>
    <hyperlink ref="A102" location="'03a - VRN Přímé výdaje'!C2" display="/"/>
    <hyperlink ref="A103" location="'03b - VRN Nepřímé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4"/>
  <sheetViews>
    <sheetView showGridLines="0" workbookViewId="0" topLeftCell="A1">
      <selection activeCell="I360" sqref="I360:I37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5" t="s">
        <v>86</v>
      </c>
      <c r="AZ2" s="87" t="s">
        <v>107</v>
      </c>
      <c r="BA2" s="87" t="s">
        <v>108</v>
      </c>
      <c r="BB2" s="87" t="s">
        <v>109</v>
      </c>
      <c r="BC2" s="87" t="s">
        <v>110</v>
      </c>
      <c r="BD2" s="87" t="s">
        <v>81</v>
      </c>
    </row>
    <row r="3" spans="2:5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  <c r="AZ3" s="87" t="s">
        <v>111</v>
      </c>
      <c r="BA3" s="87" t="s">
        <v>112</v>
      </c>
      <c r="BB3" s="87" t="s">
        <v>113</v>
      </c>
      <c r="BC3" s="87" t="s">
        <v>114</v>
      </c>
      <c r="BD3" s="87" t="s">
        <v>81</v>
      </c>
    </row>
    <row r="4" spans="2:56" ht="24.9" customHeight="1">
      <c r="B4" s="18"/>
      <c r="D4" s="19" t="s">
        <v>115</v>
      </c>
      <c r="L4" s="18"/>
      <c r="M4" s="88" t="s">
        <v>10</v>
      </c>
      <c r="AT4" s="15" t="s">
        <v>3</v>
      </c>
      <c r="AZ4" s="87" t="s">
        <v>116</v>
      </c>
      <c r="BA4" s="87" t="s">
        <v>117</v>
      </c>
      <c r="BB4" s="87" t="s">
        <v>109</v>
      </c>
      <c r="BC4" s="87" t="s">
        <v>118</v>
      </c>
      <c r="BD4" s="87" t="s">
        <v>81</v>
      </c>
    </row>
    <row r="5" spans="2:56" ht="6.9" customHeight="1">
      <c r="B5" s="18"/>
      <c r="L5" s="18"/>
      <c r="AZ5" s="87" t="s">
        <v>119</v>
      </c>
      <c r="BA5" s="87" t="s">
        <v>120</v>
      </c>
      <c r="BB5" s="87" t="s">
        <v>121</v>
      </c>
      <c r="BC5" s="87" t="s">
        <v>122</v>
      </c>
      <c r="BD5" s="87" t="s">
        <v>81</v>
      </c>
    </row>
    <row r="6" spans="2:56" ht="12" customHeight="1">
      <c r="B6" s="18"/>
      <c r="D6" s="24" t="s">
        <v>14</v>
      </c>
      <c r="L6" s="18"/>
      <c r="AZ6" s="87" t="s">
        <v>123</v>
      </c>
      <c r="BA6" s="87" t="s">
        <v>124</v>
      </c>
      <c r="BB6" s="87" t="s">
        <v>109</v>
      </c>
      <c r="BC6" s="87" t="s">
        <v>125</v>
      </c>
      <c r="BD6" s="87" t="s">
        <v>81</v>
      </c>
    </row>
    <row r="7" spans="2:56" ht="16.5" customHeight="1">
      <c r="B7" s="18"/>
      <c r="E7" s="221" t="str">
        <f>'Rekapitulace stavby'!K6</f>
        <v>Šluknov - dokončení chodníku v Budišínské ulici I. Etapa R2</v>
      </c>
      <c r="F7" s="223"/>
      <c r="G7" s="223"/>
      <c r="H7" s="223"/>
      <c r="L7" s="18"/>
      <c r="AZ7" s="87" t="s">
        <v>126</v>
      </c>
      <c r="BA7" s="87" t="s">
        <v>127</v>
      </c>
      <c r="BB7" s="87" t="s">
        <v>109</v>
      </c>
      <c r="BC7" s="87" t="s">
        <v>128</v>
      </c>
      <c r="BD7" s="87" t="s">
        <v>81</v>
      </c>
    </row>
    <row r="8" spans="2:56" ht="12" customHeight="1">
      <c r="B8" s="18"/>
      <c r="D8" s="24" t="s">
        <v>129</v>
      </c>
      <c r="L8" s="18"/>
      <c r="AZ8" s="87" t="s">
        <v>130</v>
      </c>
      <c r="BA8" s="87" t="s">
        <v>131</v>
      </c>
      <c r="BB8" s="87" t="s">
        <v>109</v>
      </c>
      <c r="BC8" s="87" t="s">
        <v>132</v>
      </c>
      <c r="BD8" s="87" t="s">
        <v>81</v>
      </c>
    </row>
    <row r="9" spans="2:12" s="1" customFormat="1" ht="16.5" customHeight="1">
      <c r="B9" s="27"/>
      <c r="E9" s="221" t="s">
        <v>133</v>
      </c>
      <c r="F9" s="222"/>
      <c r="G9" s="222"/>
      <c r="H9" s="222"/>
      <c r="L9" s="27"/>
    </row>
    <row r="10" spans="2:12" s="1" customFormat="1" ht="12" customHeight="1">
      <c r="B10" s="27"/>
      <c r="D10" s="24" t="s">
        <v>134</v>
      </c>
      <c r="L10" s="27"/>
    </row>
    <row r="11" spans="2:12" s="1" customFormat="1" ht="16.5" customHeight="1">
      <c r="B11" s="27"/>
      <c r="E11" s="212" t="s">
        <v>135</v>
      </c>
      <c r="F11" s="222"/>
      <c r="G11" s="222"/>
      <c r="H11" s="222"/>
      <c r="L11" s="27"/>
    </row>
    <row r="12" spans="2:12" s="1" customFormat="1" ht="12">
      <c r="B12" s="27"/>
      <c r="L12" s="27"/>
    </row>
    <row r="13" spans="2:12" s="1" customFormat="1" ht="12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2:12" s="1" customFormat="1" ht="12" customHeight="1">
      <c r="B14" s="27"/>
      <c r="D14" s="24" t="s">
        <v>18</v>
      </c>
      <c r="F14" s="22" t="s">
        <v>27</v>
      </c>
      <c r="I14" s="24" t="s">
        <v>20</v>
      </c>
      <c r="J14" s="47" t="str">
        <f>'Rekapitulace stavby'!AN8</f>
        <v>24. 11. 2022</v>
      </c>
      <c r="L14" s="27"/>
    </row>
    <row r="15" spans="2:12" s="1" customFormat="1" ht="10.8" customHeight="1">
      <c r="B15" s="27"/>
      <c r="L15" s="27"/>
    </row>
    <row r="16" spans="2:12" s="1" customFormat="1" ht="12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" customHeight="1">
      <c r="B18" s="27"/>
      <c r="L18" s="27"/>
    </row>
    <row r="19" spans="2:12" s="1" customFormat="1" ht="12" customHeight="1">
      <c r="B19" s="27"/>
      <c r="D19" s="24" t="s">
        <v>26</v>
      </c>
      <c r="I19" s="24" t="s">
        <v>23</v>
      </c>
      <c r="J19" s="22" t="s">
        <v>1</v>
      </c>
      <c r="L19" s="27"/>
    </row>
    <row r="20" spans="2:12" s="1" customFormat="1" ht="18" customHeight="1">
      <c r="B20" s="27"/>
      <c r="E20" s="22" t="s">
        <v>27</v>
      </c>
      <c r="I20" s="24" t="s">
        <v>25</v>
      </c>
      <c r="J20" s="22" t="s">
        <v>1</v>
      </c>
      <c r="L20" s="27"/>
    </row>
    <row r="21" spans="2:12" s="1" customFormat="1" ht="6.9" customHeight="1">
      <c r="B21" s="27"/>
      <c r="L21" s="27"/>
    </row>
    <row r="22" spans="2:12" s="1" customFormat="1" ht="12" customHeight="1">
      <c r="B22" s="27"/>
      <c r="D22" s="24" t="s">
        <v>28</v>
      </c>
      <c r="I22" s="24" t="s">
        <v>23</v>
      </c>
      <c r="J22" s="22" t="s">
        <v>136</v>
      </c>
      <c r="L22" s="27"/>
    </row>
    <row r="23" spans="2:12" s="1" customFormat="1" ht="18" customHeight="1">
      <c r="B23" s="27"/>
      <c r="E23" s="22" t="s">
        <v>137</v>
      </c>
      <c r="I23" s="24" t="s">
        <v>25</v>
      </c>
      <c r="J23" s="22" t="s">
        <v>138</v>
      </c>
      <c r="L23" s="27"/>
    </row>
    <row r="24" spans="2:12" s="1" customFormat="1" ht="6.9" customHeight="1">
      <c r="B24" s="27"/>
      <c r="L24" s="27"/>
    </row>
    <row r="25" spans="2:12" s="1" customFormat="1" ht="12" customHeight="1">
      <c r="B25" s="27"/>
      <c r="D25" s="24" t="s">
        <v>30</v>
      </c>
      <c r="I25" s="24" t="s">
        <v>23</v>
      </c>
      <c r="J25" s="22" t="s">
        <v>1</v>
      </c>
      <c r="L25" s="27"/>
    </row>
    <row r="26" spans="2:12" s="1" customFormat="1" ht="18" customHeight="1">
      <c r="B26" s="27"/>
      <c r="E26" s="22" t="s">
        <v>139</v>
      </c>
      <c r="I26" s="24" t="s">
        <v>25</v>
      </c>
      <c r="J26" s="22" t="s">
        <v>1</v>
      </c>
      <c r="L26" s="27"/>
    </row>
    <row r="27" spans="2:12" s="1" customFormat="1" ht="6.9" customHeight="1">
      <c r="B27" s="27"/>
      <c r="L27" s="27"/>
    </row>
    <row r="28" spans="2:12" s="1" customFormat="1" ht="12" customHeight="1">
      <c r="B28" s="27"/>
      <c r="D28" s="24" t="s">
        <v>31</v>
      </c>
      <c r="L28" s="27"/>
    </row>
    <row r="29" spans="2:12" s="7" customFormat="1" ht="16.5" customHeight="1">
      <c r="B29" s="89"/>
      <c r="E29" s="194" t="s">
        <v>1</v>
      </c>
      <c r="F29" s="194"/>
      <c r="G29" s="194"/>
      <c r="H29" s="194"/>
      <c r="L29" s="89"/>
    </row>
    <row r="30" spans="2:12" s="1" customFormat="1" ht="6.9" customHeight="1">
      <c r="B30" s="27"/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customHeight="1">
      <c r="B32" s="27"/>
      <c r="D32" s="90" t="s">
        <v>32</v>
      </c>
      <c r="J32" s="60">
        <f>ROUND(J128,2)</f>
        <v>0</v>
      </c>
      <c r="L32" s="27"/>
    </row>
    <row r="33" spans="2:12" s="1" customFormat="1" ht="6.9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" customHeight="1">
      <c r="B35" s="27"/>
      <c r="D35" s="91" t="s">
        <v>36</v>
      </c>
      <c r="E35" s="24" t="s">
        <v>37</v>
      </c>
      <c r="F35" s="80">
        <f>ROUND((SUM(BE128:BE373)),2)</f>
        <v>0</v>
      </c>
      <c r="I35" s="92">
        <v>0.21</v>
      </c>
      <c r="J35" s="80">
        <f>ROUND(((SUM(BE128:BE373))*I35),2)</f>
        <v>0</v>
      </c>
      <c r="L35" s="27"/>
    </row>
    <row r="36" spans="2:12" s="1" customFormat="1" ht="14.4" customHeight="1">
      <c r="B36" s="27"/>
      <c r="E36" s="24" t="s">
        <v>38</v>
      </c>
      <c r="F36" s="80">
        <f>ROUND((SUM(BF128:BF373)),2)</f>
        <v>0</v>
      </c>
      <c r="I36" s="92">
        <v>0.15</v>
      </c>
      <c r="J36" s="80">
        <f>ROUND(((SUM(BF128:BF373))*I36),2)</f>
        <v>0</v>
      </c>
      <c r="L36" s="27"/>
    </row>
    <row r="37" spans="2:12" s="1" customFormat="1" ht="14.4" customHeight="1" hidden="1">
      <c r="B37" s="27"/>
      <c r="E37" s="24" t="s">
        <v>39</v>
      </c>
      <c r="F37" s="80">
        <f>ROUND((SUM(BG128:BG373)),2)</f>
        <v>0</v>
      </c>
      <c r="I37" s="92">
        <v>0.21</v>
      </c>
      <c r="J37" s="80">
        <f>0</f>
        <v>0</v>
      </c>
      <c r="L37" s="27"/>
    </row>
    <row r="38" spans="2:12" s="1" customFormat="1" ht="14.4" customHeight="1" hidden="1">
      <c r="B38" s="27"/>
      <c r="E38" s="24" t="s">
        <v>40</v>
      </c>
      <c r="F38" s="80">
        <f>ROUND((SUM(BH128:BH373)),2)</f>
        <v>0</v>
      </c>
      <c r="I38" s="92">
        <v>0.15</v>
      </c>
      <c r="J38" s="80">
        <f>0</f>
        <v>0</v>
      </c>
      <c r="L38" s="27"/>
    </row>
    <row r="39" spans="2:12" s="1" customFormat="1" ht="14.4" customHeight="1" hidden="1">
      <c r="B39" s="27"/>
      <c r="E39" s="24" t="s">
        <v>41</v>
      </c>
      <c r="F39" s="80">
        <f>ROUND((SUM(BI128:BI373)),2)</f>
        <v>0</v>
      </c>
      <c r="I39" s="92">
        <v>0</v>
      </c>
      <c r="J39" s="80">
        <f>0</f>
        <v>0</v>
      </c>
      <c r="L39" s="27"/>
    </row>
    <row r="40" spans="2:12" s="1" customFormat="1" ht="6.9" customHeight="1">
      <c r="B40" s="27"/>
      <c r="L40" s="27"/>
    </row>
    <row r="41" spans="2:12" s="1" customFormat="1" ht="25.35" customHeight="1">
      <c r="B41" s="27"/>
      <c r="C41" s="93"/>
      <c r="D41" s="94" t="s">
        <v>42</v>
      </c>
      <c r="E41" s="51"/>
      <c r="F41" s="51"/>
      <c r="G41" s="95" t="s">
        <v>43</v>
      </c>
      <c r="H41" s="96" t="s">
        <v>44</v>
      </c>
      <c r="I41" s="51"/>
      <c r="J41" s="97">
        <f>SUM(J32:J39)</f>
        <v>0</v>
      </c>
      <c r="K41" s="98"/>
      <c r="L41" s="27"/>
    </row>
    <row r="42" spans="2:12" s="1" customFormat="1" ht="14.4" customHeight="1">
      <c r="B42" s="27"/>
      <c r="L42" s="27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9" t="s">
        <v>48</v>
      </c>
      <c r="G61" s="38" t="s">
        <v>47</v>
      </c>
      <c r="H61" s="29"/>
      <c r="I61" s="29"/>
      <c r="J61" s="100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9" t="s">
        <v>48</v>
      </c>
      <c r="G76" s="38" t="s">
        <v>47</v>
      </c>
      <c r="H76" s="29"/>
      <c r="I76" s="29"/>
      <c r="J76" s="100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140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21" t="str">
        <f>E7</f>
        <v>Šluknov - dokončení chodníku v Budišínské ulici I. Etapa R2</v>
      </c>
      <c r="F85" s="223"/>
      <c r="G85" s="223"/>
      <c r="H85" s="223"/>
      <c r="L85" s="27"/>
    </row>
    <row r="86" spans="2:12" ht="12" customHeight="1">
      <c r="B86" s="18"/>
      <c r="C86" s="24" t="s">
        <v>129</v>
      </c>
      <c r="L86" s="18"/>
    </row>
    <row r="87" spans="2:12" s="1" customFormat="1" ht="16.5" customHeight="1">
      <c r="B87" s="27"/>
      <c r="E87" s="221" t="s">
        <v>133</v>
      </c>
      <c r="F87" s="222"/>
      <c r="G87" s="222"/>
      <c r="H87" s="222"/>
      <c r="L87" s="27"/>
    </row>
    <row r="88" spans="2:12" s="1" customFormat="1" ht="12" customHeight="1">
      <c r="B88" s="27"/>
      <c r="C88" s="24" t="s">
        <v>134</v>
      </c>
      <c r="L88" s="27"/>
    </row>
    <row r="89" spans="2:12" s="1" customFormat="1" ht="16.5" customHeight="1">
      <c r="B89" s="27"/>
      <c r="E89" s="212" t="str">
        <f>E11</f>
        <v>01a - SO 101 přímé výdaje</v>
      </c>
      <c r="F89" s="222"/>
      <c r="G89" s="222"/>
      <c r="H89" s="222"/>
      <c r="L89" s="27"/>
    </row>
    <row r="90" spans="2:12" s="1" customFormat="1" ht="6.9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24. 11. 2022</v>
      </c>
      <c r="L91" s="27"/>
    </row>
    <row r="92" spans="2:12" s="1" customFormat="1" ht="6.9" customHeight="1">
      <c r="B92" s="27"/>
      <c r="L92" s="27"/>
    </row>
    <row r="93" spans="2:12" s="1" customFormat="1" ht="15.15" customHeight="1">
      <c r="B93" s="27"/>
      <c r="C93" s="24" t="s">
        <v>22</v>
      </c>
      <c r="F93" s="22" t="str">
        <f>E17</f>
        <v>Město Šluknov</v>
      </c>
      <c r="I93" s="24" t="s">
        <v>28</v>
      </c>
      <c r="J93" s="25" t="str">
        <f>E23</f>
        <v>VPH s.r.o.</v>
      </c>
      <c r="L93" s="27"/>
    </row>
    <row r="94" spans="2:12" s="1" customFormat="1" ht="15.15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>ing.Žílová Helena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1" t="s">
        <v>141</v>
      </c>
      <c r="D96" s="93"/>
      <c r="E96" s="93"/>
      <c r="F96" s="93"/>
      <c r="G96" s="93"/>
      <c r="H96" s="93"/>
      <c r="I96" s="93"/>
      <c r="J96" s="102" t="s">
        <v>142</v>
      </c>
      <c r="K96" s="93"/>
      <c r="L96" s="27"/>
    </row>
    <row r="97" spans="2:12" s="1" customFormat="1" ht="10.35" customHeight="1">
      <c r="B97" s="27"/>
      <c r="L97" s="27"/>
    </row>
    <row r="98" spans="2:47" s="1" customFormat="1" ht="22.8" customHeight="1">
      <c r="B98" s="27"/>
      <c r="C98" s="103" t="s">
        <v>143</v>
      </c>
      <c r="J98" s="60">
        <f>J128</f>
        <v>0</v>
      </c>
      <c r="L98" s="27"/>
      <c r="AU98" s="15" t="s">
        <v>144</v>
      </c>
    </row>
    <row r="99" spans="2:12" s="8" customFormat="1" ht="24.9" customHeight="1">
      <c r="B99" s="104"/>
      <c r="D99" s="105" t="s">
        <v>145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5" customHeight="1">
      <c r="B100" s="108"/>
      <c r="D100" s="109" t="s">
        <v>146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12" s="9" customFormat="1" ht="19.95" customHeight="1">
      <c r="B101" s="108"/>
      <c r="D101" s="109" t="s">
        <v>147</v>
      </c>
      <c r="E101" s="110"/>
      <c r="F101" s="110"/>
      <c r="G101" s="110"/>
      <c r="H101" s="110"/>
      <c r="I101" s="110"/>
      <c r="J101" s="111">
        <f>J246</f>
        <v>0</v>
      </c>
      <c r="L101" s="108"/>
    </row>
    <row r="102" spans="2:12" s="9" customFormat="1" ht="19.95" customHeight="1">
      <c r="B102" s="108"/>
      <c r="D102" s="109" t="s">
        <v>148</v>
      </c>
      <c r="E102" s="110"/>
      <c r="F102" s="110"/>
      <c r="G102" s="110"/>
      <c r="H102" s="110"/>
      <c r="I102" s="110"/>
      <c r="J102" s="111">
        <f>J259</f>
        <v>0</v>
      </c>
      <c r="L102" s="108"/>
    </row>
    <row r="103" spans="2:12" s="9" customFormat="1" ht="19.95" customHeight="1">
      <c r="B103" s="108"/>
      <c r="D103" s="109" t="s">
        <v>149</v>
      </c>
      <c r="E103" s="110"/>
      <c r="F103" s="110"/>
      <c r="G103" s="110"/>
      <c r="H103" s="110"/>
      <c r="I103" s="110"/>
      <c r="J103" s="111">
        <f>J297</f>
        <v>0</v>
      </c>
      <c r="L103" s="108"/>
    </row>
    <row r="104" spans="2:12" s="9" customFormat="1" ht="19.95" customHeight="1">
      <c r="B104" s="108"/>
      <c r="D104" s="109" t="s">
        <v>150</v>
      </c>
      <c r="E104" s="110"/>
      <c r="F104" s="110"/>
      <c r="G104" s="110"/>
      <c r="H104" s="110"/>
      <c r="I104" s="110"/>
      <c r="J104" s="111">
        <f>J313</f>
        <v>0</v>
      </c>
      <c r="L104" s="108"/>
    </row>
    <row r="105" spans="2:12" s="9" customFormat="1" ht="19.95" customHeight="1">
      <c r="B105" s="108"/>
      <c r="D105" s="109" t="s">
        <v>151</v>
      </c>
      <c r="E105" s="110"/>
      <c r="F105" s="110"/>
      <c r="G105" s="110"/>
      <c r="H105" s="110"/>
      <c r="I105" s="110"/>
      <c r="J105" s="111">
        <f>J359</f>
        <v>0</v>
      </c>
      <c r="L105" s="108"/>
    </row>
    <row r="106" spans="2:12" s="9" customFormat="1" ht="19.95" customHeight="1">
      <c r="B106" s="108"/>
      <c r="D106" s="109" t="s">
        <v>152</v>
      </c>
      <c r="E106" s="110"/>
      <c r="F106" s="110"/>
      <c r="G106" s="110"/>
      <c r="H106" s="110"/>
      <c r="I106" s="110"/>
      <c r="J106" s="111">
        <f>J371</f>
        <v>0</v>
      </c>
      <c r="L106" s="108"/>
    </row>
    <row r="107" spans="2:12" s="1" customFormat="1" ht="21.75" customHeight="1">
      <c r="B107" s="27"/>
      <c r="L107" s="27"/>
    </row>
    <row r="108" spans="2:12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27"/>
    </row>
    <row r="112" spans="2:12" s="1" customFormat="1" ht="6.9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7"/>
    </row>
    <row r="113" spans="2:12" s="1" customFormat="1" ht="24.9" customHeight="1">
      <c r="B113" s="27"/>
      <c r="C113" s="19" t="s">
        <v>153</v>
      </c>
      <c r="L113" s="27"/>
    </row>
    <row r="114" spans="2:12" s="1" customFormat="1" ht="6.9" customHeight="1">
      <c r="B114" s="27"/>
      <c r="L114" s="27"/>
    </row>
    <row r="115" spans="2:12" s="1" customFormat="1" ht="12" customHeight="1">
      <c r="B115" s="27"/>
      <c r="C115" s="24" t="s">
        <v>14</v>
      </c>
      <c r="L115" s="27"/>
    </row>
    <row r="116" spans="2:12" s="1" customFormat="1" ht="16.5" customHeight="1">
      <c r="B116" s="27"/>
      <c r="E116" s="221" t="str">
        <f>E7</f>
        <v>Šluknov - dokončení chodníku v Budišínské ulici I. Etapa R2</v>
      </c>
      <c r="F116" s="223"/>
      <c r="G116" s="223"/>
      <c r="H116" s="223"/>
      <c r="L116" s="27"/>
    </row>
    <row r="117" spans="2:12" ht="12" customHeight="1">
      <c r="B117" s="18"/>
      <c r="C117" s="24" t="s">
        <v>129</v>
      </c>
      <c r="L117" s="18"/>
    </row>
    <row r="118" spans="2:12" s="1" customFormat="1" ht="16.5" customHeight="1">
      <c r="B118" s="27"/>
      <c r="E118" s="221" t="s">
        <v>133</v>
      </c>
      <c r="F118" s="222"/>
      <c r="G118" s="222"/>
      <c r="H118" s="222"/>
      <c r="L118" s="27"/>
    </row>
    <row r="119" spans="2:12" s="1" customFormat="1" ht="12" customHeight="1">
      <c r="B119" s="27"/>
      <c r="C119" s="24" t="s">
        <v>134</v>
      </c>
      <c r="L119" s="27"/>
    </row>
    <row r="120" spans="2:12" s="1" customFormat="1" ht="16.5" customHeight="1">
      <c r="B120" s="27"/>
      <c r="E120" s="212" t="str">
        <f>E11</f>
        <v>01a - SO 101 přímé výdaje</v>
      </c>
      <c r="F120" s="222"/>
      <c r="G120" s="222"/>
      <c r="H120" s="222"/>
      <c r="L120" s="27"/>
    </row>
    <row r="121" spans="2:12" s="1" customFormat="1" ht="6.9" customHeight="1">
      <c r="B121" s="27"/>
      <c r="L121" s="27"/>
    </row>
    <row r="122" spans="2:12" s="1" customFormat="1" ht="12" customHeight="1">
      <c r="B122" s="27"/>
      <c r="C122" s="24" t="s">
        <v>18</v>
      </c>
      <c r="F122" s="22" t="str">
        <f>F14</f>
        <v xml:space="preserve"> </v>
      </c>
      <c r="I122" s="24" t="s">
        <v>20</v>
      </c>
      <c r="J122" s="47" t="str">
        <f>IF(J14="","",J14)</f>
        <v>24. 11. 2022</v>
      </c>
      <c r="L122" s="27"/>
    </row>
    <row r="123" spans="2:12" s="1" customFormat="1" ht="6.9" customHeight="1">
      <c r="B123" s="27"/>
      <c r="L123" s="27"/>
    </row>
    <row r="124" spans="2:12" s="1" customFormat="1" ht="15.15" customHeight="1">
      <c r="B124" s="27"/>
      <c r="C124" s="24" t="s">
        <v>22</v>
      </c>
      <c r="F124" s="22" t="str">
        <f>E17</f>
        <v>Město Šluknov</v>
      </c>
      <c r="I124" s="24" t="s">
        <v>28</v>
      </c>
      <c r="J124" s="25" t="str">
        <f>E23</f>
        <v>VPH s.r.o.</v>
      </c>
      <c r="L124" s="27"/>
    </row>
    <row r="125" spans="2:12" s="1" customFormat="1" ht="15.15" customHeight="1">
      <c r="B125" s="27"/>
      <c r="C125" s="24" t="s">
        <v>26</v>
      </c>
      <c r="F125" s="22" t="str">
        <f>IF(E20="","",E20)</f>
        <v xml:space="preserve"> </v>
      </c>
      <c r="I125" s="24" t="s">
        <v>30</v>
      </c>
      <c r="J125" s="25" t="str">
        <f>E26</f>
        <v>ing.Žílová Helena</v>
      </c>
      <c r="L125" s="27"/>
    </row>
    <row r="126" spans="2:12" s="1" customFormat="1" ht="10.35" customHeight="1">
      <c r="B126" s="27"/>
      <c r="L126" s="27"/>
    </row>
    <row r="127" spans="2:20" s="10" customFormat="1" ht="29.25" customHeight="1">
      <c r="B127" s="112"/>
      <c r="C127" s="113" t="s">
        <v>154</v>
      </c>
      <c r="D127" s="114" t="s">
        <v>57</v>
      </c>
      <c r="E127" s="114" t="s">
        <v>53</v>
      </c>
      <c r="F127" s="114" t="s">
        <v>54</v>
      </c>
      <c r="G127" s="114" t="s">
        <v>155</v>
      </c>
      <c r="H127" s="114" t="s">
        <v>156</v>
      </c>
      <c r="I127" s="114" t="s">
        <v>157</v>
      </c>
      <c r="J127" s="114" t="s">
        <v>142</v>
      </c>
      <c r="K127" s="115" t="s">
        <v>158</v>
      </c>
      <c r="L127" s="112"/>
      <c r="M127" s="53" t="s">
        <v>1</v>
      </c>
      <c r="N127" s="54" t="s">
        <v>36</v>
      </c>
      <c r="O127" s="54" t="s">
        <v>159</v>
      </c>
      <c r="P127" s="54" t="s">
        <v>160</v>
      </c>
      <c r="Q127" s="54" t="s">
        <v>161</v>
      </c>
      <c r="R127" s="54" t="s">
        <v>162</v>
      </c>
      <c r="S127" s="54" t="s">
        <v>163</v>
      </c>
      <c r="T127" s="55" t="s">
        <v>164</v>
      </c>
    </row>
    <row r="128" spans="2:63" s="1" customFormat="1" ht="22.8" customHeight="1">
      <c r="B128" s="27"/>
      <c r="C128" s="58" t="s">
        <v>165</v>
      </c>
      <c r="J128" s="116">
        <f>BK128</f>
        <v>0</v>
      </c>
      <c r="L128" s="27"/>
      <c r="M128" s="56"/>
      <c r="N128" s="48"/>
      <c r="O128" s="48"/>
      <c r="P128" s="117">
        <f>P129</f>
        <v>1273.4339249999998</v>
      </c>
      <c r="Q128" s="48"/>
      <c r="R128" s="117">
        <f>R129</f>
        <v>746.99320996</v>
      </c>
      <c r="S128" s="48"/>
      <c r="T128" s="118">
        <f>T129</f>
        <v>100.00999999999999</v>
      </c>
      <c r="AT128" s="15" t="s">
        <v>71</v>
      </c>
      <c r="AU128" s="15" t="s">
        <v>144</v>
      </c>
      <c r="BK128" s="119">
        <f>BK129</f>
        <v>0</v>
      </c>
    </row>
    <row r="129" spans="2:63" s="11" customFormat="1" ht="25.95" customHeight="1">
      <c r="B129" s="120"/>
      <c r="D129" s="121" t="s">
        <v>71</v>
      </c>
      <c r="E129" s="122" t="s">
        <v>166</v>
      </c>
      <c r="F129" s="122" t="s">
        <v>167</v>
      </c>
      <c r="J129" s="123">
        <f>BK129</f>
        <v>0</v>
      </c>
      <c r="L129" s="120"/>
      <c r="M129" s="124"/>
      <c r="P129" s="125">
        <f>P130+P246+P259+P297+P313+P359+P371</f>
        <v>1273.4339249999998</v>
      </c>
      <c r="R129" s="125">
        <f>R130+R246+R259+R297+R313+R359+R371</f>
        <v>746.99320996</v>
      </c>
      <c r="T129" s="126">
        <f>T130+T246+T259+T297+T313+T359+T371</f>
        <v>100.00999999999999</v>
      </c>
      <c r="AR129" s="121" t="s">
        <v>79</v>
      </c>
      <c r="AT129" s="127" t="s">
        <v>71</v>
      </c>
      <c r="AU129" s="127" t="s">
        <v>72</v>
      </c>
      <c r="AY129" s="121" t="s">
        <v>168</v>
      </c>
      <c r="BK129" s="128">
        <f>BK130+BK246+BK259+BK297+BK313+BK359+BK371</f>
        <v>0</v>
      </c>
    </row>
    <row r="130" spans="2:63" s="11" customFormat="1" ht="22.8" customHeight="1">
      <c r="B130" s="120"/>
      <c r="D130" s="121" t="s">
        <v>71</v>
      </c>
      <c r="E130" s="129" t="s">
        <v>79</v>
      </c>
      <c r="F130" s="129" t="s">
        <v>169</v>
      </c>
      <c r="J130" s="130">
        <f>BK130</f>
        <v>0</v>
      </c>
      <c r="L130" s="120"/>
      <c r="M130" s="124"/>
      <c r="P130" s="125">
        <f>SUM(P131:P245)</f>
        <v>184.4002729999999</v>
      </c>
      <c r="R130" s="125">
        <f>SUM(R131:R245)</f>
        <v>88.16812399999999</v>
      </c>
      <c r="T130" s="126">
        <f>SUM(T131:T245)</f>
        <v>72.40599999999999</v>
      </c>
      <c r="AR130" s="121" t="s">
        <v>79</v>
      </c>
      <c r="AT130" s="127" t="s">
        <v>71</v>
      </c>
      <c r="AU130" s="127" t="s">
        <v>79</v>
      </c>
      <c r="AY130" s="121" t="s">
        <v>168</v>
      </c>
      <c r="BK130" s="128">
        <f>SUM(BK131:BK245)</f>
        <v>0</v>
      </c>
    </row>
    <row r="131" spans="2:65" s="1" customFormat="1" ht="33" customHeight="1">
      <c r="B131" s="131"/>
      <c r="C131" s="132" t="s">
        <v>79</v>
      </c>
      <c r="D131" s="132" t="s">
        <v>170</v>
      </c>
      <c r="E131" s="133" t="s">
        <v>171</v>
      </c>
      <c r="F131" s="134" t="s">
        <v>172</v>
      </c>
      <c r="G131" s="135" t="s">
        <v>173</v>
      </c>
      <c r="H131" s="136">
        <v>3</v>
      </c>
      <c r="I131" s="137"/>
      <c r="J131" s="137">
        <f>ROUND(I131*H131,2)</f>
        <v>0</v>
      </c>
      <c r="K131" s="134" t="s">
        <v>174</v>
      </c>
      <c r="L131" s="27"/>
      <c r="M131" s="138" t="s">
        <v>1</v>
      </c>
      <c r="N131" s="139" t="s">
        <v>37</v>
      </c>
      <c r="O131" s="140">
        <v>0.49</v>
      </c>
      <c r="P131" s="140">
        <f>O131*H131</f>
        <v>1.47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175</v>
      </c>
      <c r="AT131" s="142" t="s">
        <v>170</v>
      </c>
      <c r="AU131" s="142" t="s">
        <v>81</v>
      </c>
      <c r="AY131" s="15" t="s">
        <v>168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5" t="s">
        <v>79</v>
      </c>
      <c r="BK131" s="143">
        <f>ROUND(I131*H131,2)</f>
        <v>0</v>
      </c>
      <c r="BL131" s="15" t="s">
        <v>175</v>
      </c>
      <c r="BM131" s="142" t="s">
        <v>176</v>
      </c>
    </row>
    <row r="132" spans="2:47" s="1" customFormat="1" ht="19.2">
      <c r="B132" s="27"/>
      <c r="D132" s="144" t="s">
        <v>177</v>
      </c>
      <c r="F132" s="145" t="s">
        <v>172</v>
      </c>
      <c r="L132" s="27"/>
      <c r="M132" s="146"/>
      <c r="T132" s="50"/>
      <c r="AT132" s="15" t="s">
        <v>177</v>
      </c>
      <c r="AU132" s="15" t="s">
        <v>81</v>
      </c>
    </row>
    <row r="133" spans="2:65" s="1" customFormat="1" ht="33" customHeight="1">
      <c r="B133" s="131"/>
      <c r="C133" s="132" t="s">
        <v>81</v>
      </c>
      <c r="D133" s="132" t="s">
        <v>170</v>
      </c>
      <c r="E133" s="133" t="s">
        <v>178</v>
      </c>
      <c r="F133" s="134" t="s">
        <v>179</v>
      </c>
      <c r="G133" s="135" t="s">
        <v>173</v>
      </c>
      <c r="H133" s="136">
        <v>7</v>
      </c>
      <c r="I133" s="137"/>
      <c r="J133" s="137">
        <f>ROUND(I133*H133,2)</f>
        <v>0</v>
      </c>
      <c r="K133" s="134" t="s">
        <v>174</v>
      </c>
      <c r="L133" s="27"/>
      <c r="M133" s="138" t="s">
        <v>1</v>
      </c>
      <c r="N133" s="139" t="s">
        <v>37</v>
      </c>
      <c r="O133" s="140">
        <v>0.88</v>
      </c>
      <c r="P133" s="140">
        <f>O133*H133</f>
        <v>6.16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175</v>
      </c>
      <c r="AT133" s="142" t="s">
        <v>170</v>
      </c>
      <c r="AU133" s="142" t="s">
        <v>81</v>
      </c>
      <c r="AY133" s="15" t="s">
        <v>168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79</v>
      </c>
      <c r="BK133" s="143">
        <f>ROUND(I133*H133,2)</f>
        <v>0</v>
      </c>
      <c r="BL133" s="15" t="s">
        <v>175</v>
      </c>
      <c r="BM133" s="142" t="s">
        <v>180</v>
      </c>
    </row>
    <row r="134" spans="2:47" s="1" customFormat="1" ht="19.2">
      <c r="B134" s="27"/>
      <c r="D134" s="144" t="s">
        <v>177</v>
      </c>
      <c r="F134" s="145" t="s">
        <v>179</v>
      </c>
      <c r="L134" s="27"/>
      <c r="M134" s="146"/>
      <c r="T134" s="50"/>
      <c r="AT134" s="15" t="s">
        <v>177</v>
      </c>
      <c r="AU134" s="15" t="s">
        <v>81</v>
      </c>
    </row>
    <row r="135" spans="2:51" s="12" customFormat="1" ht="12">
      <c r="B135" s="147"/>
      <c r="D135" s="144" t="s">
        <v>181</v>
      </c>
      <c r="E135" s="148" t="s">
        <v>1</v>
      </c>
      <c r="F135" s="149" t="s">
        <v>182</v>
      </c>
      <c r="H135" s="150">
        <v>7</v>
      </c>
      <c r="L135" s="147"/>
      <c r="M135" s="151"/>
      <c r="T135" s="152"/>
      <c r="AT135" s="148" t="s">
        <v>181</v>
      </c>
      <c r="AU135" s="148" t="s">
        <v>81</v>
      </c>
      <c r="AV135" s="12" t="s">
        <v>81</v>
      </c>
      <c r="AW135" s="12" t="s">
        <v>29</v>
      </c>
      <c r="AX135" s="12" t="s">
        <v>79</v>
      </c>
      <c r="AY135" s="148" t="s">
        <v>168</v>
      </c>
    </row>
    <row r="136" spans="2:65" s="1" customFormat="1" ht="33" customHeight="1">
      <c r="B136" s="131"/>
      <c r="C136" s="132" t="s">
        <v>183</v>
      </c>
      <c r="D136" s="132" t="s">
        <v>170</v>
      </c>
      <c r="E136" s="133" t="s">
        <v>184</v>
      </c>
      <c r="F136" s="134" t="s">
        <v>185</v>
      </c>
      <c r="G136" s="135" t="s">
        <v>173</v>
      </c>
      <c r="H136" s="136">
        <v>1</v>
      </c>
      <c r="I136" s="137"/>
      <c r="J136" s="137">
        <f>ROUND(I136*H136,2)</f>
        <v>0</v>
      </c>
      <c r="K136" s="134" t="s">
        <v>174</v>
      </c>
      <c r="L136" s="27"/>
      <c r="M136" s="138" t="s">
        <v>1</v>
      </c>
      <c r="N136" s="139" t="s">
        <v>37</v>
      </c>
      <c r="O136" s="140">
        <v>1.42</v>
      </c>
      <c r="P136" s="140">
        <f>O136*H136</f>
        <v>1.42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175</v>
      </c>
      <c r="AT136" s="142" t="s">
        <v>170</v>
      </c>
      <c r="AU136" s="142" t="s">
        <v>81</v>
      </c>
      <c r="AY136" s="15" t="s">
        <v>168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79</v>
      </c>
      <c r="BK136" s="143">
        <f>ROUND(I136*H136,2)</f>
        <v>0</v>
      </c>
      <c r="BL136" s="15" t="s">
        <v>175</v>
      </c>
      <c r="BM136" s="142" t="s">
        <v>186</v>
      </c>
    </row>
    <row r="137" spans="2:47" s="1" customFormat="1" ht="19.2">
      <c r="B137" s="27"/>
      <c r="D137" s="144" t="s">
        <v>177</v>
      </c>
      <c r="F137" s="145" t="s">
        <v>185</v>
      </c>
      <c r="L137" s="27"/>
      <c r="M137" s="146"/>
      <c r="T137" s="50"/>
      <c r="AT137" s="15" t="s">
        <v>177</v>
      </c>
      <c r="AU137" s="15" t="s">
        <v>81</v>
      </c>
    </row>
    <row r="138" spans="2:65" s="1" customFormat="1" ht="37.8" customHeight="1">
      <c r="B138" s="131"/>
      <c r="C138" s="132" t="s">
        <v>175</v>
      </c>
      <c r="D138" s="132" t="s">
        <v>170</v>
      </c>
      <c r="E138" s="133" t="s">
        <v>187</v>
      </c>
      <c r="F138" s="134" t="s">
        <v>188</v>
      </c>
      <c r="G138" s="135" t="s">
        <v>173</v>
      </c>
      <c r="H138" s="136">
        <v>3</v>
      </c>
      <c r="I138" s="137"/>
      <c r="J138" s="137">
        <f>ROUND(I138*H138,2)</f>
        <v>0</v>
      </c>
      <c r="K138" s="134" t="s">
        <v>174</v>
      </c>
      <c r="L138" s="27"/>
      <c r="M138" s="138" t="s">
        <v>1</v>
      </c>
      <c r="N138" s="139" t="s">
        <v>37</v>
      </c>
      <c r="O138" s="140">
        <v>0.389</v>
      </c>
      <c r="P138" s="140">
        <f>O138*H138</f>
        <v>1.167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175</v>
      </c>
      <c r="AT138" s="142" t="s">
        <v>170</v>
      </c>
      <c r="AU138" s="142" t="s">
        <v>81</v>
      </c>
      <c r="AY138" s="15" t="s">
        <v>168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79</v>
      </c>
      <c r="BK138" s="143">
        <f>ROUND(I138*H138,2)</f>
        <v>0</v>
      </c>
      <c r="BL138" s="15" t="s">
        <v>175</v>
      </c>
      <c r="BM138" s="142" t="s">
        <v>189</v>
      </c>
    </row>
    <row r="139" spans="2:47" s="1" customFormat="1" ht="19.2">
      <c r="B139" s="27"/>
      <c r="D139" s="144" t="s">
        <v>177</v>
      </c>
      <c r="F139" s="145" t="s">
        <v>188</v>
      </c>
      <c r="L139" s="27"/>
      <c r="M139" s="146"/>
      <c r="T139" s="50"/>
      <c r="AT139" s="15" t="s">
        <v>177</v>
      </c>
      <c r="AU139" s="15" t="s">
        <v>81</v>
      </c>
    </row>
    <row r="140" spans="2:65" s="1" customFormat="1" ht="37.8" customHeight="1">
      <c r="B140" s="131"/>
      <c r="C140" s="132" t="s">
        <v>190</v>
      </c>
      <c r="D140" s="132" t="s">
        <v>170</v>
      </c>
      <c r="E140" s="133" t="s">
        <v>191</v>
      </c>
      <c r="F140" s="134" t="s">
        <v>192</v>
      </c>
      <c r="G140" s="135" t="s">
        <v>173</v>
      </c>
      <c r="H140" s="136">
        <v>7</v>
      </c>
      <c r="I140" s="137"/>
      <c r="J140" s="137">
        <f>ROUND(I140*H140,2)</f>
        <v>0</v>
      </c>
      <c r="K140" s="134" t="s">
        <v>174</v>
      </c>
      <c r="L140" s="27"/>
      <c r="M140" s="138" t="s">
        <v>1</v>
      </c>
      <c r="N140" s="139" t="s">
        <v>37</v>
      </c>
      <c r="O140" s="140">
        <v>0.734</v>
      </c>
      <c r="P140" s="140">
        <f>O140*H140</f>
        <v>5.138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175</v>
      </c>
      <c r="AT140" s="142" t="s">
        <v>170</v>
      </c>
      <c r="AU140" s="142" t="s">
        <v>81</v>
      </c>
      <c r="AY140" s="15" t="s">
        <v>168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5" t="s">
        <v>79</v>
      </c>
      <c r="BK140" s="143">
        <f>ROUND(I140*H140,2)</f>
        <v>0</v>
      </c>
      <c r="BL140" s="15" t="s">
        <v>175</v>
      </c>
      <c r="BM140" s="142" t="s">
        <v>193</v>
      </c>
    </row>
    <row r="141" spans="2:47" s="1" customFormat="1" ht="19.2">
      <c r="B141" s="27"/>
      <c r="D141" s="144" t="s">
        <v>177</v>
      </c>
      <c r="F141" s="145" t="s">
        <v>192</v>
      </c>
      <c r="L141" s="27"/>
      <c r="M141" s="146"/>
      <c r="T141" s="50"/>
      <c r="AT141" s="15" t="s">
        <v>177</v>
      </c>
      <c r="AU141" s="15" t="s">
        <v>81</v>
      </c>
    </row>
    <row r="142" spans="2:65" s="1" customFormat="1" ht="37.8" customHeight="1">
      <c r="B142" s="131"/>
      <c r="C142" s="132" t="s">
        <v>194</v>
      </c>
      <c r="D142" s="132" t="s">
        <v>170</v>
      </c>
      <c r="E142" s="133" t="s">
        <v>195</v>
      </c>
      <c r="F142" s="134" t="s">
        <v>196</v>
      </c>
      <c r="G142" s="135" t="s">
        <v>173</v>
      </c>
      <c r="H142" s="136">
        <v>1</v>
      </c>
      <c r="I142" s="137"/>
      <c r="J142" s="137">
        <f>ROUND(I142*H142,2)</f>
        <v>0</v>
      </c>
      <c r="K142" s="134" t="s">
        <v>174</v>
      </c>
      <c r="L142" s="27"/>
      <c r="M142" s="138" t="s">
        <v>1</v>
      </c>
      <c r="N142" s="139" t="s">
        <v>37</v>
      </c>
      <c r="O142" s="140">
        <v>1.175</v>
      </c>
      <c r="P142" s="140">
        <f>O142*H142</f>
        <v>1.175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175</v>
      </c>
      <c r="AT142" s="142" t="s">
        <v>170</v>
      </c>
      <c r="AU142" s="142" t="s">
        <v>81</v>
      </c>
      <c r="AY142" s="15" t="s">
        <v>168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5" t="s">
        <v>79</v>
      </c>
      <c r="BK142" s="143">
        <f>ROUND(I142*H142,2)</f>
        <v>0</v>
      </c>
      <c r="BL142" s="15" t="s">
        <v>175</v>
      </c>
      <c r="BM142" s="142" t="s">
        <v>197</v>
      </c>
    </row>
    <row r="143" spans="2:47" s="1" customFormat="1" ht="19.2">
      <c r="B143" s="27"/>
      <c r="D143" s="144" t="s">
        <v>177</v>
      </c>
      <c r="F143" s="145" t="s">
        <v>196</v>
      </c>
      <c r="L143" s="27"/>
      <c r="M143" s="146"/>
      <c r="T143" s="50"/>
      <c r="AT143" s="15" t="s">
        <v>177</v>
      </c>
      <c r="AU143" s="15" t="s">
        <v>81</v>
      </c>
    </row>
    <row r="144" spans="2:65" s="1" customFormat="1" ht="66.75" customHeight="1">
      <c r="B144" s="131"/>
      <c r="C144" s="132" t="s">
        <v>198</v>
      </c>
      <c r="D144" s="132" t="s">
        <v>170</v>
      </c>
      <c r="E144" s="133" t="s">
        <v>199</v>
      </c>
      <c r="F144" s="134" t="s">
        <v>200</v>
      </c>
      <c r="G144" s="135" t="s">
        <v>109</v>
      </c>
      <c r="H144" s="136">
        <v>88.3</v>
      </c>
      <c r="I144" s="137"/>
      <c r="J144" s="137">
        <f>ROUND(I144*H144,2)</f>
        <v>0</v>
      </c>
      <c r="K144" s="134" t="s">
        <v>174</v>
      </c>
      <c r="L144" s="27"/>
      <c r="M144" s="138" t="s">
        <v>1</v>
      </c>
      <c r="N144" s="139" t="s">
        <v>37</v>
      </c>
      <c r="O144" s="140">
        <v>0.067</v>
      </c>
      <c r="P144" s="140">
        <f>O144*H144</f>
        <v>5.9161</v>
      </c>
      <c r="Q144" s="140">
        <v>0</v>
      </c>
      <c r="R144" s="140">
        <f>Q144*H144</f>
        <v>0</v>
      </c>
      <c r="S144" s="140">
        <v>0.3</v>
      </c>
      <c r="T144" s="141">
        <f>S144*H144</f>
        <v>26.49</v>
      </c>
      <c r="AR144" s="142" t="s">
        <v>175</v>
      </c>
      <c r="AT144" s="142" t="s">
        <v>170</v>
      </c>
      <c r="AU144" s="142" t="s">
        <v>81</v>
      </c>
      <c r="AY144" s="15" t="s">
        <v>168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5" t="s">
        <v>79</v>
      </c>
      <c r="BK144" s="143">
        <f>ROUND(I144*H144,2)</f>
        <v>0</v>
      </c>
      <c r="BL144" s="15" t="s">
        <v>175</v>
      </c>
      <c r="BM144" s="142" t="s">
        <v>201</v>
      </c>
    </row>
    <row r="145" spans="2:47" s="1" customFormat="1" ht="38.4">
      <c r="B145" s="27"/>
      <c r="D145" s="144" t="s">
        <v>177</v>
      </c>
      <c r="F145" s="145" t="s">
        <v>200</v>
      </c>
      <c r="L145" s="27"/>
      <c r="M145" s="146"/>
      <c r="T145" s="50"/>
      <c r="AT145" s="15" t="s">
        <v>177</v>
      </c>
      <c r="AU145" s="15" t="s">
        <v>81</v>
      </c>
    </row>
    <row r="146" spans="2:51" s="12" customFormat="1" ht="12">
      <c r="B146" s="147"/>
      <c r="D146" s="144" t="s">
        <v>181</v>
      </c>
      <c r="E146" s="148" t="s">
        <v>1</v>
      </c>
      <c r="F146" s="149" t="s">
        <v>107</v>
      </c>
      <c r="H146" s="150">
        <v>88.3</v>
      </c>
      <c r="L146" s="147"/>
      <c r="M146" s="151"/>
      <c r="T146" s="152"/>
      <c r="AT146" s="148" t="s">
        <v>181</v>
      </c>
      <c r="AU146" s="148" t="s">
        <v>81</v>
      </c>
      <c r="AV146" s="12" t="s">
        <v>81</v>
      </c>
      <c r="AW146" s="12" t="s">
        <v>29</v>
      </c>
      <c r="AX146" s="12" t="s">
        <v>79</v>
      </c>
      <c r="AY146" s="148" t="s">
        <v>168</v>
      </c>
    </row>
    <row r="147" spans="2:65" s="1" customFormat="1" ht="66.75" customHeight="1">
      <c r="B147" s="131"/>
      <c r="C147" s="132" t="s">
        <v>202</v>
      </c>
      <c r="D147" s="132" t="s">
        <v>170</v>
      </c>
      <c r="E147" s="133" t="s">
        <v>203</v>
      </c>
      <c r="F147" s="134" t="s">
        <v>204</v>
      </c>
      <c r="G147" s="135" t="s">
        <v>109</v>
      </c>
      <c r="H147" s="136">
        <v>88.3</v>
      </c>
      <c r="I147" s="137"/>
      <c r="J147" s="137">
        <f>ROUND(I147*H147,2)</f>
        <v>0</v>
      </c>
      <c r="K147" s="134" t="s">
        <v>174</v>
      </c>
      <c r="L147" s="27"/>
      <c r="M147" s="138" t="s">
        <v>1</v>
      </c>
      <c r="N147" s="139" t="s">
        <v>37</v>
      </c>
      <c r="O147" s="140">
        <v>0.102</v>
      </c>
      <c r="P147" s="140">
        <f>O147*H147</f>
        <v>9.006599999999999</v>
      </c>
      <c r="Q147" s="140">
        <v>0</v>
      </c>
      <c r="R147" s="140">
        <f>Q147*H147</f>
        <v>0</v>
      </c>
      <c r="S147" s="140">
        <v>0.29</v>
      </c>
      <c r="T147" s="141">
        <f>S147*H147</f>
        <v>25.606999999999996</v>
      </c>
      <c r="AR147" s="142" t="s">
        <v>175</v>
      </c>
      <c r="AT147" s="142" t="s">
        <v>170</v>
      </c>
      <c r="AU147" s="142" t="s">
        <v>81</v>
      </c>
      <c r="AY147" s="15" t="s">
        <v>168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5" t="s">
        <v>79</v>
      </c>
      <c r="BK147" s="143">
        <f>ROUND(I147*H147,2)</f>
        <v>0</v>
      </c>
      <c r="BL147" s="15" t="s">
        <v>175</v>
      </c>
      <c r="BM147" s="142" t="s">
        <v>205</v>
      </c>
    </row>
    <row r="148" spans="2:47" s="1" customFormat="1" ht="48">
      <c r="B148" s="27"/>
      <c r="D148" s="144" t="s">
        <v>177</v>
      </c>
      <c r="F148" s="145" t="s">
        <v>204</v>
      </c>
      <c r="L148" s="27"/>
      <c r="M148" s="146"/>
      <c r="T148" s="50"/>
      <c r="AT148" s="15" t="s">
        <v>177</v>
      </c>
      <c r="AU148" s="15" t="s">
        <v>81</v>
      </c>
    </row>
    <row r="149" spans="2:51" s="12" customFormat="1" ht="12">
      <c r="B149" s="147"/>
      <c r="D149" s="144" t="s">
        <v>181</v>
      </c>
      <c r="E149" s="148" t="s">
        <v>1</v>
      </c>
      <c r="F149" s="149" t="s">
        <v>107</v>
      </c>
      <c r="H149" s="150">
        <v>88.3</v>
      </c>
      <c r="L149" s="147"/>
      <c r="M149" s="151"/>
      <c r="T149" s="152"/>
      <c r="AT149" s="148" t="s">
        <v>181</v>
      </c>
      <c r="AU149" s="148" t="s">
        <v>81</v>
      </c>
      <c r="AV149" s="12" t="s">
        <v>81</v>
      </c>
      <c r="AW149" s="12" t="s">
        <v>29</v>
      </c>
      <c r="AX149" s="12" t="s">
        <v>79</v>
      </c>
      <c r="AY149" s="148" t="s">
        <v>168</v>
      </c>
    </row>
    <row r="150" spans="2:65" s="1" customFormat="1" ht="44.25" customHeight="1">
      <c r="B150" s="131"/>
      <c r="C150" s="132" t="s">
        <v>206</v>
      </c>
      <c r="D150" s="132" t="s">
        <v>170</v>
      </c>
      <c r="E150" s="133" t="s">
        <v>207</v>
      </c>
      <c r="F150" s="134" t="s">
        <v>208</v>
      </c>
      <c r="G150" s="135" t="s">
        <v>109</v>
      </c>
      <c r="H150" s="136">
        <v>88.3</v>
      </c>
      <c r="I150" s="137"/>
      <c r="J150" s="137">
        <f>ROUND(I150*H150,2)</f>
        <v>0</v>
      </c>
      <c r="K150" s="134" t="s">
        <v>174</v>
      </c>
      <c r="L150" s="27"/>
      <c r="M150" s="138" t="s">
        <v>1</v>
      </c>
      <c r="N150" s="139" t="s">
        <v>37</v>
      </c>
      <c r="O150" s="140">
        <v>0.094</v>
      </c>
      <c r="P150" s="140">
        <f>O150*H150</f>
        <v>8.3002</v>
      </c>
      <c r="Q150" s="140">
        <v>8E-05</v>
      </c>
      <c r="R150" s="140">
        <f>Q150*H150</f>
        <v>0.007064</v>
      </c>
      <c r="S150" s="140">
        <v>0.23</v>
      </c>
      <c r="T150" s="141">
        <f>S150*H150</f>
        <v>20.309</v>
      </c>
      <c r="AR150" s="142" t="s">
        <v>175</v>
      </c>
      <c r="AT150" s="142" t="s">
        <v>170</v>
      </c>
      <c r="AU150" s="142" t="s">
        <v>81</v>
      </c>
      <c r="AY150" s="15" t="s">
        <v>168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5" t="s">
        <v>79</v>
      </c>
      <c r="BK150" s="143">
        <f>ROUND(I150*H150,2)</f>
        <v>0</v>
      </c>
      <c r="BL150" s="15" t="s">
        <v>175</v>
      </c>
      <c r="BM150" s="142" t="s">
        <v>209</v>
      </c>
    </row>
    <row r="151" spans="2:47" s="1" customFormat="1" ht="28.8">
      <c r="B151" s="27"/>
      <c r="D151" s="144" t="s">
        <v>177</v>
      </c>
      <c r="F151" s="145" t="s">
        <v>210</v>
      </c>
      <c r="L151" s="27"/>
      <c r="M151" s="146"/>
      <c r="T151" s="50"/>
      <c r="AT151" s="15" t="s">
        <v>177</v>
      </c>
      <c r="AU151" s="15" t="s">
        <v>81</v>
      </c>
    </row>
    <row r="152" spans="2:51" s="12" customFormat="1" ht="12">
      <c r="B152" s="147"/>
      <c r="D152" s="144" t="s">
        <v>181</v>
      </c>
      <c r="E152" s="148" t="s">
        <v>107</v>
      </c>
      <c r="F152" s="149" t="s">
        <v>110</v>
      </c>
      <c r="H152" s="150">
        <v>88.3</v>
      </c>
      <c r="L152" s="147"/>
      <c r="M152" s="151"/>
      <c r="T152" s="152"/>
      <c r="AT152" s="148" t="s">
        <v>181</v>
      </c>
      <c r="AU152" s="148" t="s">
        <v>81</v>
      </c>
      <c r="AV152" s="12" t="s">
        <v>81</v>
      </c>
      <c r="AW152" s="12" t="s">
        <v>29</v>
      </c>
      <c r="AX152" s="12" t="s">
        <v>79</v>
      </c>
      <c r="AY152" s="148" t="s">
        <v>168</v>
      </c>
    </row>
    <row r="153" spans="2:65" s="1" customFormat="1" ht="33" customHeight="1">
      <c r="B153" s="131"/>
      <c r="C153" s="132" t="s">
        <v>211</v>
      </c>
      <c r="D153" s="132" t="s">
        <v>170</v>
      </c>
      <c r="E153" s="133" t="s">
        <v>212</v>
      </c>
      <c r="F153" s="134" t="s">
        <v>213</v>
      </c>
      <c r="G153" s="135" t="s">
        <v>121</v>
      </c>
      <c r="H153" s="136">
        <v>66.056</v>
      </c>
      <c r="I153" s="137"/>
      <c r="J153" s="137">
        <f>ROUND(I153*H153,2)</f>
        <v>0</v>
      </c>
      <c r="K153" s="134" t="s">
        <v>174</v>
      </c>
      <c r="L153" s="27"/>
      <c r="M153" s="138" t="s">
        <v>1</v>
      </c>
      <c r="N153" s="139" t="s">
        <v>37</v>
      </c>
      <c r="O153" s="140">
        <v>0.215</v>
      </c>
      <c r="P153" s="140">
        <f>O153*H153</f>
        <v>14.202039999999998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175</v>
      </c>
      <c r="AT153" s="142" t="s">
        <v>170</v>
      </c>
      <c r="AU153" s="142" t="s">
        <v>81</v>
      </c>
      <c r="AY153" s="15" t="s">
        <v>168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5" t="s">
        <v>79</v>
      </c>
      <c r="BK153" s="143">
        <f>ROUND(I153*H153,2)</f>
        <v>0</v>
      </c>
      <c r="BL153" s="15" t="s">
        <v>175</v>
      </c>
      <c r="BM153" s="142" t="s">
        <v>214</v>
      </c>
    </row>
    <row r="154" spans="2:47" s="1" customFormat="1" ht="19.2">
      <c r="B154" s="27"/>
      <c r="D154" s="144" t="s">
        <v>177</v>
      </c>
      <c r="F154" s="145" t="s">
        <v>213</v>
      </c>
      <c r="L154" s="27"/>
      <c r="M154" s="146"/>
      <c r="T154" s="50"/>
      <c r="AT154" s="15" t="s">
        <v>177</v>
      </c>
      <c r="AU154" s="15" t="s">
        <v>81</v>
      </c>
    </row>
    <row r="155" spans="2:51" s="12" customFormat="1" ht="12">
      <c r="B155" s="147"/>
      <c r="D155" s="144" t="s">
        <v>181</v>
      </c>
      <c r="E155" s="148" t="s">
        <v>1</v>
      </c>
      <c r="F155" s="149" t="s">
        <v>215</v>
      </c>
      <c r="H155" s="150">
        <v>66.056</v>
      </c>
      <c r="L155" s="147"/>
      <c r="M155" s="151"/>
      <c r="T155" s="152"/>
      <c r="AT155" s="148" t="s">
        <v>181</v>
      </c>
      <c r="AU155" s="148" t="s">
        <v>81</v>
      </c>
      <c r="AV155" s="12" t="s">
        <v>81</v>
      </c>
      <c r="AW155" s="12" t="s">
        <v>29</v>
      </c>
      <c r="AX155" s="12" t="s">
        <v>79</v>
      </c>
      <c r="AY155" s="148" t="s">
        <v>168</v>
      </c>
    </row>
    <row r="156" spans="2:65" s="1" customFormat="1" ht="44.25" customHeight="1">
      <c r="B156" s="131"/>
      <c r="C156" s="132" t="s">
        <v>216</v>
      </c>
      <c r="D156" s="132" t="s">
        <v>170</v>
      </c>
      <c r="E156" s="133" t="s">
        <v>217</v>
      </c>
      <c r="F156" s="134" t="s">
        <v>218</v>
      </c>
      <c r="G156" s="135" t="s">
        <v>121</v>
      </c>
      <c r="H156" s="136">
        <v>34.54</v>
      </c>
      <c r="I156" s="137"/>
      <c r="J156" s="137">
        <f>ROUND(I156*H156,2)</f>
        <v>0</v>
      </c>
      <c r="K156" s="134" t="s">
        <v>174</v>
      </c>
      <c r="L156" s="27"/>
      <c r="M156" s="138" t="s">
        <v>1</v>
      </c>
      <c r="N156" s="139" t="s">
        <v>37</v>
      </c>
      <c r="O156" s="140">
        <v>1.72</v>
      </c>
      <c r="P156" s="140">
        <f>O156*H156</f>
        <v>59.4088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175</v>
      </c>
      <c r="AT156" s="142" t="s">
        <v>170</v>
      </c>
      <c r="AU156" s="142" t="s">
        <v>81</v>
      </c>
      <c r="AY156" s="15" t="s">
        <v>168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5" t="s">
        <v>79</v>
      </c>
      <c r="BK156" s="143">
        <f>ROUND(I156*H156,2)</f>
        <v>0</v>
      </c>
      <c r="BL156" s="15" t="s">
        <v>175</v>
      </c>
      <c r="BM156" s="142" t="s">
        <v>219</v>
      </c>
    </row>
    <row r="157" spans="2:47" s="1" customFormat="1" ht="28.8">
      <c r="B157" s="27"/>
      <c r="D157" s="144" t="s">
        <v>177</v>
      </c>
      <c r="F157" s="145" t="s">
        <v>218</v>
      </c>
      <c r="L157" s="27"/>
      <c r="M157" s="146"/>
      <c r="T157" s="50"/>
      <c r="AT157" s="15" t="s">
        <v>177</v>
      </c>
      <c r="AU157" s="15" t="s">
        <v>81</v>
      </c>
    </row>
    <row r="158" spans="2:51" s="12" customFormat="1" ht="12">
      <c r="B158" s="147"/>
      <c r="D158" s="144" t="s">
        <v>181</v>
      </c>
      <c r="E158" s="148" t="s">
        <v>1</v>
      </c>
      <c r="F158" s="149" t="s">
        <v>220</v>
      </c>
      <c r="H158" s="150">
        <v>34.54</v>
      </c>
      <c r="L158" s="147"/>
      <c r="M158" s="151"/>
      <c r="T158" s="152"/>
      <c r="AT158" s="148" t="s">
        <v>181</v>
      </c>
      <c r="AU158" s="148" t="s">
        <v>81</v>
      </c>
      <c r="AV158" s="12" t="s">
        <v>81</v>
      </c>
      <c r="AW158" s="12" t="s">
        <v>29</v>
      </c>
      <c r="AX158" s="12" t="s">
        <v>79</v>
      </c>
      <c r="AY158" s="148" t="s">
        <v>168</v>
      </c>
    </row>
    <row r="159" spans="2:65" s="1" customFormat="1" ht="49.05" customHeight="1">
      <c r="B159" s="131"/>
      <c r="C159" s="132" t="s">
        <v>221</v>
      </c>
      <c r="D159" s="132" t="s">
        <v>170</v>
      </c>
      <c r="E159" s="133" t="s">
        <v>222</v>
      </c>
      <c r="F159" s="134" t="s">
        <v>223</v>
      </c>
      <c r="G159" s="135" t="s">
        <v>173</v>
      </c>
      <c r="H159" s="136">
        <v>3</v>
      </c>
      <c r="I159" s="137"/>
      <c r="J159" s="137">
        <f>ROUND(I159*H159,2)</f>
        <v>0</v>
      </c>
      <c r="K159" s="134" t="s">
        <v>174</v>
      </c>
      <c r="L159" s="27"/>
      <c r="M159" s="138" t="s">
        <v>1</v>
      </c>
      <c r="N159" s="139" t="s">
        <v>37</v>
      </c>
      <c r="O159" s="140">
        <v>0.057</v>
      </c>
      <c r="P159" s="140">
        <f>O159*H159</f>
        <v>0.171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175</v>
      </c>
      <c r="AT159" s="142" t="s">
        <v>170</v>
      </c>
      <c r="AU159" s="142" t="s">
        <v>81</v>
      </c>
      <c r="AY159" s="15" t="s">
        <v>168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5" t="s">
        <v>79</v>
      </c>
      <c r="BK159" s="143">
        <f>ROUND(I159*H159,2)</f>
        <v>0</v>
      </c>
      <c r="BL159" s="15" t="s">
        <v>175</v>
      </c>
      <c r="BM159" s="142" t="s">
        <v>224</v>
      </c>
    </row>
    <row r="160" spans="2:47" s="1" customFormat="1" ht="28.8">
      <c r="B160" s="27"/>
      <c r="D160" s="144" t="s">
        <v>177</v>
      </c>
      <c r="F160" s="145" t="s">
        <v>223</v>
      </c>
      <c r="L160" s="27"/>
      <c r="M160" s="146"/>
      <c r="T160" s="50"/>
      <c r="AT160" s="15" t="s">
        <v>177</v>
      </c>
      <c r="AU160" s="15" t="s">
        <v>81</v>
      </c>
    </row>
    <row r="161" spans="2:65" s="1" customFormat="1" ht="49.05" customHeight="1">
      <c r="B161" s="131"/>
      <c r="C161" s="132" t="s">
        <v>225</v>
      </c>
      <c r="D161" s="132" t="s">
        <v>170</v>
      </c>
      <c r="E161" s="133" t="s">
        <v>226</v>
      </c>
      <c r="F161" s="134" t="s">
        <v>227</v>
      </c>
      <c r="G161" s="135" t="s">
        <v>173</v>
      </c>
      <c r="H161" s="136">
        <v>7</v>
      </c>
      <c r="I161" s="137"/>
      <c r="J161" s="137">
        <f>ROUND(I161*H161,2)</f>
        <v>0</v>
      </c>
      <c r="K161" s="134" t="s">
        <v>174</v>
      </c>
      <c r="L161" s="27"/>
      <c r="M161" s="138" t="s">
        <v>1</v>
      </c>
      <c r="N161" s="139" t="s">
        <v>37</v>
      </c>
      <c r="O161" s="140">
        <v>0.314</v>
      </c>
      <c r="P161" s="140">
        <f>O161*H161</f>
        <v>2.198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175</v>
      </c>
      <c r="AT161" s="142" t="s">
        <v>170</v>
      </c>
      <c r="AU161" s="142" t="s">
        <v>81</v>
      </c>
      <c r="AY161" s="15" t="s">
        <v>168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5" t="s">
        <v>79</v>
      </c>
      <c r="BK161" s="143">
        <f>ROUND(I161*H161,2)</f>
        <v>0</v>
      </c>
      <c r="BL161" s="15" t="s">
        <v>175</v>
      </c>
      <c r="BM161" s="142" t="s">
        <v>228</v>
      </c>
    </row>
    <row r="162" spans="2:47" s="1" customFormat="1" ht="28.8">
      <c r="B162" s="27"/>
      <c r="D162" s="144" t="s">
        <v>177</v>
      </c>
      <c r="F162" s="145" t="s">
        <v>227</v>
      </c>
      <c r="L162" s="27"/>
      <c r="M162" s="146"/>
      <c r="T162" s="50"/>
      <c r="AT162" s="15" t="s">
        <v>177</v>
      </c>
      <c r="AU162" s="15" t="s">
        <v>81</v>
      </c>
    </row>
    <row r="163" spans="2:65" s="1" customFormat="1" ht="49.05" customHeight="1">
      <c r="B163" s="131"/>
      <c r="C163" s="132" t="s">
        <v>229</v>
      </c>
      <c r="D163" s="132" t="s">
        <v>170</v>
      </c>
      <c r="E163" s="133" t="s">
        <v>230</v>
      </c>
      <c r="F163" s="134" t="s">
        <v>231</v>
      </c>
      <c r="G163" s="135" t="s">
        <v>173</v>
      </c>
      <c r="H163" s="136">
        <v>1</v>
      </c>
      <c r="I163" s="137"/>
      <c r="J163" s="137">
        <f>ROUND(I163*H163,2)</f>
        <v>0</v>
      </c>
      <c r="K163" s="134" t="s">
        <v>174</v>
      </c>
      <c r="L163" s="27"/>
      <c r="M163" s="138" t="s">
        <v>1</v>
      </c>
      <c r="N163" s="139" t="s">
        <v>37</v>
      </c>
      <c r="O163" s="140">
        <v>0.847</v>
      </c>
      <c r="P163" s="140">
        <f>O163*H163</f>
        <v>0.847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175</v>
      </c>
      <c r="AT163" s="142" t="s">
        <v>170</v>
      </c>
      <c r="AU163" s="142" t="s">
        <v>81</v>
      </c>
      <c r="AY163" s="15" t="s">
        <v>168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5" t="s">
        <v>79</v>
      </c>
      <c r="BK163" s="143">
        <f>ROUND(I163*H163,2)</f>
        <v>0</v>
      </c>
      <c r="BL163" s="15" t="s">
        <v>175</v>
      </c>
      <c r="BM163" s="142" t="s">
        <v>232</v>
      </c>
    </row>
    <row r="164" spans="2:47" s="1" customFormat="1" ht="28.8">
      <c r="B164" s="27"/>
      <c r="D164" s="144" t="s">
        <v>177</v>
      </c>
      <c r="F164" s="145" t="s">
        <v>231</v>
      </c>
      <c r="L164" s="27"/>
      <c r="M164" s="146"/>
      <c r="T164" s="50"/>
      <c r="AT164" s="15" t="s">
        <v>177</v>
      </c>
      <c r="AU164" s="15" t="s">
        <v>81</v>
      </c>
    </row>
    <row r="165" spans="2:65" s="1" customFormat="1" ht="44.25" customHeight="1">
      <c r="B165" s="131"/>
      <c r="C165" s="132" t="s">
        <v>8</v>
      </c>
      <c r="D165" s="132" t="s">
        <v>170</v>
      </c>
      <c r="E165" s="133" t="s">
        <v>233</v>
      </c>
      <c r="F165" s="134" t="s">
        <v>234</v>
      </c>
      <c r="G165" s="135" t="s">
        <v>173</v>
      </c>
      <c r="H165" s="136">
        <v>3</v>
      </c>
      <c r="I165" s="137"/>
      <c r="J165" s="137">
        <f>ROUND(I165*H165,2)</f>
        <v>0</v>
      </c>
      <c r="K165" s="134" t="s">
        <v>174</v>
      </c>
      <c r="L165" s="27"/>
      <c r="M165" s="138" t="s">
        <v>1</v>
      </c>
      <c r="N165" s="139" t="s">
        <v>37</v>
      </c>
      <c r="O165" s="140">
        <v>0.62</v>
      </c>
      <c r="P165" s="140">
        <f>O165*H165</f>
        <v>1.8599999999999999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175</v>
      </c>
      <c r="AT165" s="142" t="s">
        <v>170</v>
      </c>
      <c r="AU165" s="142" t="s">
        <v>81</v>
      </c>
      <c r="AY165" s="15" t="s">
        <v>168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5" t="s">
        <v>79</v>
      </c>
      <c r="BK165" s="143">
        <f>ROUND(I165*H165,2)</f>
        <v>0</v>
      </c>
      <c r="BL165" s="15" t="s">
        <v>175</v>
      </c>
      <c r="BM165" s="142" t="s">
        <v>235</v>
      </c>
    </row>
    <row r="166" spans="2:47" s="1" customFormat="1" ht="28.8">
      <c r="B166" s="27"/>
      <c r="D166" s="144" t="s">
        <v>177</v>
      </c>
      <c r="F166" s="145" t="s">
        <v>234</v>
      </c>
      <c r="L166" s="27"/>
      <c r="M166" s="146"/>
      <c r="T166" s="50"/>
      <c r="AT166" s="15" t="s">
        <v>177</v>
      </c>
      <c r="AU166" s="15" t="s">
        <v>81</v>
      </c>
    </row>
    <row r="167" spans="2:65" s="1" customFormat="1" ht="44.25" customHeight="1">
      <c r="B167" s="131"/>
      <c r="C167" s="132" t="s">
        <v>236</v>
      </c>
      <c r="D167" s="132" t="s">
        <v>170</v>
      </c>
      <c r="E167" s="133" t="s">
        <v>237</v>
      </c>
      <c r="F167" s="134" t="s">
        <v>238</v>
      </c>
      <c r="G167" s="135" t="s">
        <v>173</v>
      </c>
      <c r="H167" s="136">
        <v>7</v>
      </c>
      <c r="I167" s="137"/>
      <c r="J167" s="137">
        <f>ROUND(I167*H167,2)</f>
        <v>0</v>
      </c>
      <c r="K167" s="134" t="s">
        <v>174</v>
      </c>
      <c r="L167" s="27"/>
      <c r="M167" s="138" t="s">
        <v>1</v>
      </c>
      <c r="N167" s="139" t="s">
        <v>37</v>
      </c>
      <c r="O167" s="140">
        <v>1.24</v>
      </c>
      <c r="P167" s="140">
        <f>O167*H167</f>
        <v>8.68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175</v>
      </c>
      <c r="AT167" s="142" t="s">
        <v>170</v>
      </c>
      <c r="AU167" s="142" t="s">
        <v>81</v>
      </c>
      <c r="AY167" s="15" t="s">
        <v>168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5" t="s">
        <v>79</v>
      </c>
      <c r="BK167" s="143">
        <f>ROUND(I167*H167,2)</f>
        <v>0</v>
      </c>
      <c r="BL167" s="15" t="s">
        <v>175</v>
      </c>
      <c r="BM167" s="142" t="s">
        <v>239</v>
      </c>
    </row>
    <row r="168" spans="2:47" s="1" customFormat="1" ht="28.8">
      <c r="B168" s="27"/>
      <c r="D168" s="144" t="s">
        <v>177</v>
      </c>
      <c r="F168" s="145" t="s">
        <v>238</v>
      </c>
      <c r="L168" s="27"/>
      <c r="M168" s="146"/>
      <c r="T168" s="50"/>
      <c r="AT168" s="15" t="s">
        <v>177</v>
      </c>
      <c r="AU168" s="15" t="s">
        <v>81</v>
      </c>
    </row>
    <row r="169" spans="2:65" s="1" customFormat="1" ht="44.25" customHeight="1">
      <c r="B169" s="131"/>
      <c r="C169" s="132" t="s">
        <v>240</v>
      </c>
      <c r="D169" s="132" t="s">
        <v>170</v>
      </c>
      <c r="E169" s="133" t="s">
        <v>241</v>
      </c>
      <c r="F169" s="134" t="s">
        <v>242</v>
      </c>
      <c r="G169" s="135" t="s">
        <v>173</v>
      </c>
      <c r="H169" s="136">
        <v>1</v>
      </c>
      <c r="I169" s="137"/>
      <c r="J169" s="137">
        <f>ROUND(I169*H169,2)</f>
        <v>0</v>
      </c>
      <c r="K169" s="134" t="s">
        <v>174</v>
      </c>
      <c r="L169" s="27"/>
      <c r="M169" s="138" t="s">
        <v>1</v>
      </c>
      <c r="N169" s="139" t="s">
        <v>37</v>
      </c>
      <c r="O169" s="140">
        <v>2.783</v>
      </c>
      <c r="P169" s="140">
        <f>O169*H169</f>
        <v>2.783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175</v>
      </c>
      <c r="AT169" s="142" t="s">
        <v>170</v>
      </c>
      <c r="AU169" s="142" t="s">
        <v>81</v>
      </c>
      <c r="AY169" s="15" t="s">
        <v>168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5" t="s">
        <v>79</v>
      </c>
      <c r="BK169" s="143">
        <f>ROUND(I169*H169,2)</f>
        <v>0</v>
      </c>
      <c r="BL169" s="15" t="s">
        <v>175</v>
      </c>
      <c r="BM169" s="142" t="s">
        <v>243</v>
      </c>
    </row>
    <row r="170" spans="2:47" s="1" customFormat="1" ht="28.8">
      <c r="B170" s="27"/>
      <c r="D170" s="144" t="s">
        <v>177</v>
      </c>
      <c r="F170" s="145" t="s">
        <v>242</v>
      </c>
      <c r="L170" s="27"/>
      <c r="M170" s="146"/>
      <c r="T170" s="50"/>
      <c r="AT170" s="15" t="s">
        <v>177</v>
      </c>
      <c r="AU170" s="15" t="s">
        <v>81</v>
      </c>
    </row>
    <row r="171" spans="2:65" s="1" customFormat="1" ht="62.7" customHeight="1">
      <c r="B171" s="131"/>
      <c r="C171" s="132" t="s">
        <v>244</v>
      </c>
      <c r="D171" s="132" t="s">
        <v>170</v>
      </c>
      <c r="E171" s="133" t="s">
        <v>245</v>
      </c>
      <c r="F171" s="134" t="s">
        <v>246</v>
      </c>
      <c r="G171" s="135" t="s">
        <v>173</v>
      </c>
      <c r="H171" s="136">
        <v>27</v>
      </c>
      <c r="I171" s="137"/>
      <c r="J171" s="137">
        <f>ROUND(I171*H171,2)</f>
        <v>0</v>
      </c>
      <c r="K171" s="134" t="s">
        <v>174</v>
      </c>
      <c r="L171" s="27"/>
      <c r="M171" s="138" t="s">
        <v>1</v>
      </c>
      <c r="N171" s="139" t="s">
        <v>37</v>
      </c>
      <c r="O171" s="140">
        <v>0.001</v>
      </c>
      <c r="P171" s="140">
        <f>O171*H171</f>
        <v>0.027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175</v>
      </c>
      <c r="AT171" s="142" t="s">
        <v>170</v>
      </c>
      <c r="AU171" s="142" t="s">
        <v>81</v>
      </c>
      <c r="AY171" s="15" t="s">
        <v>168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5" t="s">
        <v>79</v>
      </c>
      <c r="BK171" s="143">
        <f>ROUND(I171*H171,2)</f>
        <v>0</v>
      </c>
      <c r="BL171" s="15" t="s">
        <v>175</v>
      </c>
      <c r="BM171" s="142" t="s">
        <v>247</v>
      </c>
    </row>
    <row r="172" spans="2:47" s="1" customFormat="1" ht="38.4">
      <c r="B172" s="27"/>
      <c r="D172" s="144" t="s">
        <v>177</v>
      </c>
      <c r="F172" s="145" t="s">
        <v>246</v>
      </c>
      <c r="L172" s="27"/>
      <c r="M172" s="146"/>
      <c r="T172" s="50"/>
      <c r="AT172" s="15" t="s">
        <v>177</v>
      </c>
      <c r="AU172" s="15" t="s">
        <v>81</v>
      </c>
    </row>
    <row r="173" spans="2:51" s="12" customFormat="1" ht="12">
      <c r="B173" s="147"/>
      <c r="D173" s="144" t="s">
        <v>181</v>
      </c>
      <c r="E173" s="148" t="s">
        <v>1</v>
      </c>
      <c r="F173" s="149" t="s">
        <v>248</v>
      </c>
      <c r="H173" s="150">
        <v>27</v>
      </c>
      <c r="L173" s="147"/>
      <c r="M173" s="151"/>
      <c r="T173" s="152"/>
      <c r="AT173" s="148" t="s">
        <v>181</v>
      </c>
      <c r="AU173" s="148" t="s">
        <v>81</v>
      </c>
      <c r="AV173" s="12" t="s">
        <v>81</v>
      </c>
      <c r="AW173" s="12" t="s">
        <v>29</v>
      </c>
      <c r="AX173" s="12" t="s">
        <v>79</v>
      </c>
      <c r="AY173" s="148" t="s">
        <v>168</v>
      </c>
    </row>
    <row r="174" spans="2:65" s="1" customFormat="1" ht="62.7" customHeight="1">
      <c r="B174" s="131"/>
      <c r="C174" s="132" t="s">
        <v>249</v>
      </c>
      <c r="D174" s="132" t="s">
        <v>170</v>
      </c>
      <c r="E174" s="133" t="s">
        <v>250</v>
      </c>
      <c r="F174" s="134" t="s">
        <v>251</v>
      </c>
      <c r="G174" s="135" t="s">
        <v>173</v>
      </c>
      <c r="H174" s="136">
        <v>63</v>
      </c>
      <c r="I174" s="137"/>
      <c r="J174" s="137">
        <f>ROUND(I174*H174,2)</f>
        <v>0</v>
      </c>
      <c r="K174" s="134" t="s">
        <v>174</v>
      </c>
      <c r="L174" s="27"/>
      <c r="M174" s="138" t="s">
        <v>1</v>
      </c>
      <c r="N174" s="139" t="s">
        <v>37</v>
      </c>
      <c r="O174" s="140">
        <v>0.003</v>
      </c>
      <c r="P174" s="140">
        <f>O174*H174</f>
        <v>0.189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175</v>
      </c>
      <c r="AT174" s="142" t="s">
        <v>170</v>
      </c>
      <c r="AU174" s="142" t="s">
        <v>81</v>
      </c>
      <c r="AY174" s="15" t="s">
        <v>168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5" t="s">
        <v>79</v>
      </c>
      <c r="BK174" s="143">
        <f>ROUND(I174*H174,2)</f>
        <v>0</v>
      </c>
      <c r="BL174" s="15" t="s">
        <v>175</v>
      </c>
      <c r="BM174" s="142" t="s">
        <v>252</v>
      </c>
    </row>
    <row r="175" spans="2:47" s="1" customFormat="1" ht="38.4">
      <c r="B175" s="27"/>
      <c r="D175" s="144" t="s">
        <v>177</v>
      </c>
      <c r="F175" s="145" t="s">
        <v>251</v>
      </c>
      <c r="L175" s="27"/>
      <c r="M175" s="146"/>
      <c r="T175" s="50"/>
      <c r="AT175" s="15" t="s">
        <v>177</v>
      </c>
      <c r="AU175" s="15" t="s">
        <v>81</v>
      </c>
    </row>
    <row r="176" spans="2:51" s="12" customFormat="1" ht="12">
      <c r="B176" s="147"/>
      <c r="D176" s="144" t="s">
        <v>181</v>
      </c>
      <c r="E176" s="148" t="s">
        <v>1</v>
      </c>
      <c r="F176" s="149" t="s">
        <v>253</v>
      </c>
      <c r="H176" s="150">
        <v>63</v>
      </c>
      <c r="L176" s="147"/>
      <c r="M176" s="151"/>
      <c r="T176" s="152"/>
      <c r="AT176" s="148" t="s">
        <v>181</v>
      </c>
      <c r="AU176" s="148" t="s">
        <v>81</v>
      </c>
      <c r="AV176" s="12" t="s">
        <v>81</v>
      </c>
      <c r="AW176" s="12" t="s">
        <v>29</v>
      </c>
      <c r="AX176" s="12" t="s">
        <v>79</v>
      </c>
      <c r="AY176" s="148" t="s">
        <v>168</v>
      </c>
    </row>
    <row r="177" spans="2:65" s="1" customFormat="1" ht="62.7" customHeight="1">
      <c r="B177" s="131"/>
      <c r="C177" s="132" t="s">
        <v>254</v>
      </c>
      <c r="D177" s="132" t="s">
        <v>170</v>
      </c>
      <c r="E177" s="133" t="s">
        <v>255</v>
      </c>
      <c r="F177" s="134" t="s">
        <v>256</v>
      </c>
      <c r="G177" s="135" t="s">
        <v>173</v>
      </c>
      <c r="H177" s="136">
        <v>9</v>
      </c>
      <c r="I177" s="137"/>
      <c r="J177" s="137">
        <f>ROUND(I177*H177,2)</f>
        <v>0</v>
      </c>
      <c r="K177" s="134" t="s">
        <v>174</v>
      </c>
      <c r="L177" s="27"/>
      <c r="M177" s="138" t="s">
        <v>1</v>
      </c>
      <c r="N177" s="139" t="s">
        <v>37</v>
      </c>
      <c r="O177" s="140">
        <v>0.009</v>
      </c>
      <c r="P177" s="140">
        <f>O177*H177</f>
        <v>0.08099999999999999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175</v>
      </c>
      <c r="AT177" s="142" t="s">
        <v>170</v>
      </c>
      <c r="AU177" s="142" t="s">
        <v>81</v>
      </c>
      <c r="AY177" s="15" t="s">
        <v>168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5" t="s">
        <v>79</v>
      </c>
      <c r="BK177" s="143">
        <f>ROUND(I177*H177,2)</f>
        <v>0</v>
      </c>
      <c r="BL177" s="15" t="s">
        <v>175</v>
      </c>
      <c r="BM177" s="142" t="s">
        <v>257</v>
      </c>
    </row>
    <row r="178" spans="2:47" s="1" customFormat="1" ht="38.4">
      <c r="B178" s="27"/>
      <c r="D178" s="144" t="s">
        <v>177</v>
      </c>
      <c r="F178" s="145" t="s">
        <v>256</v>
      </c>
      <c r="L178" s="27"/>
      <c r="M178" s="146"/>
      <c r="T178" s="50"/>
      <c r="AT178" s="15" t="s">
        <v>177</v>
      </c>
      <c r="AU178" s="15" t="s">
        <v>81</v>
      </c>
    </row>
    <row r="179" spans="2:51" s="12" customFormat="1" ht="12">
      <c r="B179" s="147"/>
      <c r="D179" s="144" t="s">
        <v>181</v>
      </c>
      <c r="E179" s="148" t="s">
        <v>1</v>
      </c>
      <c r="F179" s="149" t="s">
        <v>258</v>
      </c>
      <c r="H179" s="150">
        <v>9</v>
      </c>
      <c r="L179" s="147"/>
      <c r="M179" s="151"/>
      <c r="T179" s="152"/>
      <c r="AT179" s="148" t="s">
        <v>181</v>
      </c>
      <c r="AU179" s="148" t="s">
        <v>81</v>
      </c>
      <c r="AV179" s="12" t="s">
        <v>81</v>
      </c>
      <c r="AW179" s="12" t="s">
        <v>29</v>
      </c>
      <c r="AX179" s="12" t="s">
        <v>79</v>
      </c>
      <c r="AY179" s="148" t="s">
        <v>168</v>
      </c>
    </row>
    <row r="180" spans="2:65" s="1" customFormat="1" ht="62.7" customHeight="1">
      <c r="B180" s="131"/>
      <c r="C180" s="132" t="s">
        <v>7</v>
      </c>
      <c r="D180" s="132" t="s">
        <v>170</v>
      </c>
      <c r="E180" s="133" t="s">
        <v>259</v>
      </c>
      <c r="F180" s="134" t="s">
        <v>260</v>
      </c>
      <c r="G180" s="135" t="s">
        <v>173</v>
      </c>
      <c r="H180" s="136">
        <v>27</v>
      </c>
      <c r="I180" s="137"/>
      <c r="J180" s="137">
        <f>ROUND(I180*H180,2)</f>
        <v>0</v>
      </c>
      <c r="K180" s="134" t="s">
        <v>174</v>
      </c>
      <c r="L180" s="27"/>
      <c r="M180" s="138" t="s">
        <v>1</v>
      </c>
      <c r="N180" s="139" t="s">
        <v>37</v>
      </c>
      <c r="O180" s="140">
        <v>0.001</v>
      </c>
      <c r="P180" s="140">
        <f>O180*H180</f>
        <v>0.027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175</v>
      </c>
      <c r="AT180" s="142" t="s">
        <v>170</v>
      </c>
      <c r="AU180" s="142" t="s">
        <v>81</v>
      </c>
      <c r="AY180" s="15" t="s">
        <v>168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5" t="s">
        <v>79</v>
      </c>
      <c r="BK180" s="143">
        <f>ROUND(I180*H180,2)</f>
        <v>0</v>
      </c>
      <c r="BL180" s="15" t="s">
        <v>175</v>
      </c>
      <c r="BM180" s="142" t="s">
        <v>261</v>
      </c>
    </row>
    <row r="181" spans="2:47" s="1" customFormat="1" ht="38.4">
      <c r="B181" s="27"/>
      <c r="D181" s="144" t="s">
        <v>177</v>
      </c>
      <c r="F181" s="145" t="s">
        <v>260</v>
      </c>
      <c r="L181" s="27"/>
      <c r="M181" s="146"/>
      <c r="T181" s="50"/>
      <c r="AT181" s="15" t="s">
        <v>177</v>
      </c>
      <c r="AU181" s="15" t="s">
        <v>81</v>
      </c>
    </row>
    <row r="182" spans="2:51" s="12" customFormat="1" ht="12">
      <c r="B182" s="147"/>
      <c r="D182" s="144" t="s">
        <v>181</v>
      </c>
      <c r="E182" s="148" t="s">
        <v>1</v>
      </c>
      <c r="F182" s="149" t="s">
        <v>248</v>
      </c>
      <c r="H182" s="150">
        <v>27</v>
      </c>
      <c r="L182" s="147"/>
      <c r="M182" s="151"/>
      <c r="T182" s="152"/>
      <c r="AT182" s="148" t="s">
        <v>181</v>
      </c>
      <c r="AU182" s="148" t="s">
        <v>81</v>
      </c>
      <c r="AV182" s="12" t="s">
        <v>81</v>
      </c>
      <c r="AW182" s="12" t="s">
        <v>29</v>
      </c>
      <c r="AX182" s="12" t="s">
        <v>79</v>
      </c>
      <c r="AY182" s="148" t="s">
        <v>168</v>
      </c>
    </row>
    <row r="183" spans="2:65" s="1" customFormat="1" ht="62.7" customHeight="1">
      <c r="B183" s="131"/>
      <c r="C183" s="132" t="s">
        <v>262</v>
      </c>
      <c r="D183" s="132" t="s">
        <v>170</v>
      </c>
      <c r="E183" s="133" t="s">
        <v>263</v>
      </c>
      <c r="F183" s="134" t="s">
        <v>264</v>
      </c>
      <c r="G183" s="135" t="s">
        <v>173</v>
      </c>
      <c r="H183" s="136">
        <v>63</v>
      </c>
      <c r="I183" s="137"/>
      <c r="J183" s="137">
        <f>ROUND(I183*H183,2)</f>
        <v>0</v>
      </c>
      <c r="K183" s="134" t="s">
        <v>174</v>
      </c>
      <c r="L183" s="27"/>
      <c r="M183" s="138" t="s">
        <v>1</v>
      </c>
      <c r="N183" s="139" t="s">
        <v>37</v>
      </c>
      <c r="O183" s="140">
        <v>0.003</v>
      </c>
      <c r="P183" s="140">
        <f>O183*H183</f>
        <v>0.189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175</v>
      </c>
      <c r="AT183" s="142" t="s">
        <v>170</v>
      </c>
      <c r="AU183" s="142" t="s">
        <v>81</v>
      </c>
      <c r="AY183" s="15" t="s">
        <v>168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5" t="s">
        <v>79</v>
      </c>
      <c r="BK183" s="143">
        <f>ROUND(I183*H183,2)</f>
        <v>0</v>
      </c>
      <c r="BL183" s="15" t="s">
        <v>175</v>
      </c>
      <c r="BM183" s="142" t="s">
        <v>265</v>
      </c>
    </row>
    <row r="184" spans="2:47" s="1" customFormat="1" ht="38.4">
      <c r="B184" s="27"/>
      <c r="D184" s="144" t="s">
        <v>177</v>
      </c>
      <c r="F184" s="145" t="s">
        <v>264</v>
      </c>
      <c r="L184" s="27"/>
      <c r="M184" s="146"/>
      <c r="T184" s="50"/>
      <c r="AT184" s="15" t="s">
        <v>177</v>
      </c>
      <c r="AU184" s="15" t="s">
        <v>81</v>
      </c>
    </row>
    <row r="185" spans="2:51" s="12" customFormat="1" ht="12">
      <c r="B185" s="147"/>
      <c r="D185" s="144" t="s">
        <v>181</v>
      </c>
      <c r="E185" s="148" t="s">
        <v>1</v>
      </c>
      <c r="F185" s="149" t="s">
        <v>253</v>
      </c>
      <c r="H185" s="150">
        <v>63</v>
      </c>
      <c r="L185" s="147"/>
      <c r="M185" s="151"/>
      <c r="T185" s="152"/>
      <c r="AT185" s="148" t="s">
        <v>181</v>
      </c>
      <c r="AU185" s="148" t="s">
        <v>81</v>
      </c>
      <c r="AV185" s="12" t="s">
        <v>81</v>
      </c>
      <c r="AW185" s="12" t="s">
        <v>29</v>
      </c>
      <c r="AX185" s="12" t="s">
        <v>79</v>
      </c>
      <c r="AY185" s="148" t="s">
        <v>168</v>
      </c>
    </row>
    <row r="186" spans="2:65" s="1" customFormat="1" ht="62.7" customHeight="1">
      <c r="B186" s="131"/>
      <c r="C186" s="132" t="s">
        <v>266</v>
      </c>
      <c r="D186" s="132" t="s">
        <v>170</v>
      </c>
      <c r="E186" s="133" t="s">
        <v>267</v>
      </c>
      <c r="F186" s="134" t="s">
        <v>268</v>
      </c>
      <c r="G186" s="135" t="s">
        <v>173</v>
      </c>
      <c r="H186" s="136">
        <v>9</v>
      </c>
      <c r="I186" s="137"/>
      <c r="J186" s="137">
        <f>ROUND(I186*H186,2)</f>
        <v>0</v>
      </c>
      <c r="K186" s="134" t="s">
        <v>174</v>
      </c>
      <c r="L186" s="27"/>
      <c r="M186" s="138" t="s">
        <v>1</v>
      </c>
      <c r="N186" s="139" t="s">
        <v>37</v>
      </c>
      <c r="O186" s="140">
        <v>0.01</v>
      </c>
      <c r="P186" s="140">
        <f>O186*H186</f>
        <v>0.09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175</v>
      </c>
      <c r="AT186" s="142" t="s">
        <v>170</v>
      </c>
      <c r="AU186" s="142" t="s">
        <v>81</v>
      </c>
      <c r="AY186" s="15" t="s">
        <v>168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5" t="s">
        <v>79</v>
      </c>
      <c r="BK186" s="143">
        <f>ROUND(I186*H186,2)</f>
        <v>0</v>
      </c>
      <c r="BL186" s="15" t="s">
        <v>175</v>
      </c>
      <c r="BM186" s="142" t="s">
        <v>269</v>
      </c>
    </row>
    <row r="187" spans="2:47" s="1" customFormat="1" ht="38.4">
      <c r="B187" s="27"/>
      <c r="D187" s="144" t="s">
        <v>177</v>
      </c>
      <c r="F187" s="145" t="s">
        <v>268</v>
      </c>
      <c r="L187" s="27"/>
      <c r="M187" s="146"/>
      <c r="T187" s="50"/>
      <c r="AT187" s="15" t="s">
        <v>177</v>
      </c>
      <c r="AU187" s="15" t="s">
        <v>81</v>
      </c>
    </row>
    <row r="188" spans="2:51" s="12" customFormat="1" ht="12">
      <c r="B188" s="147"/>
      <c r="D188" s="144" t="s">
        <v>181</v>
      </c>
      <c r="E188" s="148" t="s">
        <v>1</v>
      </c>
      <c r="F188" s="149" t="s">
        <v>258</v>
      </c>
      <c r="H188" s="150">
        <v>9</v>
      </c>
      <c r="L188" s="147"/>
      <c r="M188" s="151"/>
      <c r="T188" s="152"/>
      <c r="AT188" s="148" t="s">
        <v>181</v>
      </c>
      <c r="AU188" s="148" t="s">
        <v>81</v>
      </c>
      <c r="AV188" s="12" t="s">
        <v>81</v>
      </c>
      <c r="AW188" s="12" t="s">
        <v>29</v>
      </c>
      <c r="AX188" s="12" t="s">
        <v>79</v>
      </c>
      <c r="AY188" s="148" t="s">
        <v>168</v>
      </c>
    </row>
    <row r="189" spans="2:65" s="1" customFormat="1" ht="55.5" customHeight="1">
      <c r="B189" s="131"/>
      <c r="C189" s="132" t="s">
        <v>270</v>
      </c>
      <c r="D189" s="132" t="s">
        <v>170</v>
      </c>
      <c r="E189" s="133" t="s">
        <v>271</v>
      </c>
      <c r="F189" s="134" t="s">
        <v>272</v>
      </c>
      <c r="G189" s="135" t="s">
        <v>173</v>
      </c>
      <c r="H189" s="136">
        <v>27</v>
      </c>
      <c r="I189" s="137"/>
      <c r="J189" s="137">
        <f>ROUND(I189*H189,2)</f>
        <v>0</v>
      </c>
      <c r="K189" s="134" t="s">
        <v>174</v>
      </c>
      <c r="L189" s="27"/>
      <c r="M189" s="138" t="s">
        <v>1</v>
      </c>
      <c r="N189" s="139" t="s">
        <v>37</v>
      </c>
      <c r="O189" s="140">
        <v>0.001</v>
      </c>
      <c r="P189" s="140">
        <f>O189*H189</f>
        <v>0.027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175</v>
      </c>
      <c r="AT189" s="142" t="s">
        <v>170</v>
      </c>
      <c r="AU189" s="142" t="s">
        <v>81</v>
      </c>
      <c r="AY189" s="15" t="s">
        <v>168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5" t="s">
        <v>79</v>
      </c>
      <c r="BK189" s="143">
        <f>ROUND(I189*H189,2)</f>
        <v>0</v>
      </c>
      <c r="BL189" s="15" t="s">
        <v>175</v>
      </c>
      <c r="BM189" s="142" t="s">
        <v>273</v>
      </c>
    </row>
    <row r="190" spans="2:47" s="1" customFormat="1" ht="38.4">
      <c r="B190" s="27"/>
      <c r="D190" s="144" t="s">
        <v>177</v>
      </c>
      <c r="F190" s="145" t="s">
        <v>272</v>
      </c>
      <c r="L190" s="27"/>
      <c r="M190" s="146"/>
      <c r="T190" s="50"/>
      <c r="AT190" s="15" t="s">
        <v>177</v>
      </c>
      <c r="AU190" s="15" t="s">
        <v>81</v>
      </c>
    </row>
    <row r="191" spans="2:51" s="12" customFormat="1" ht="12">
      <c r="B191" s="147"/>
      <c r="D191" s="144" t="s">
        <v>181</v>
      </c>
      <c r="E191" s="148" t="s">
        <v>1</v>
      </c>
      <c r="F191" s="149" t="s">
        <v>248</v>
      </c>
      <c r="H191" s="150">
        <v>27</v>
      </c>
      <c r="L191" s="147"/>
      <c r="M191" s="151"/>
      <c r="T191" s="152"/>
      <c r="AT191" s="148" t="s">
        <v>181</v>
      </c>
      <c r="AU191" s="148" t="s">
        <v>81</v>
      </c>
      <c r="AV191" s="12" t="s">
        <v>81</v>
      </c>
      <c r="AW191" s="12" t="s">
        <v>29</v>
      </c>
      <c r="AX191" s="12" t="s">
        <v>79</v>
      </c>
      <c r="AY191" s="148" t="s">
        <v>168</v>
      </c>
    </row>
    <row r="192" spans="2:65" s="1" customFormat="1" ht="55.5" customHeight="1">
      <c r="B192" s="131"/>
      <c r="C192" s="132" t="s">
        <v>274</v>
      </c>
      <c r="D192" s="132" t="s">
        <v>170</v>
      </c>
      <c r="E192" s="133" t="s">
        <v>275</v>
      </c>
      <c r="F192" s="134" t="s">
        <v>276</v>
      </c>
      <c r="G192" s="135" t="s">
        <v>173</v>
      </c>
      <c r="H192" s="136">
        <v>63</v>
      </c>
      <c r="I192" s="137"/>
      <c r="J192" s="137">
        <f>ROUND(I192*H192,2)</f>
        <v>0</v>
      </c>
      <c r="K192" s="134" t="s">
        <v>174</v>
      </c>
      <c r="L192" s="27"/>
      <c r="M192" s="138" t="s">
        <v>1</v>
      </c>
      <c r="N192" s="139" t="s">
        <v>37</v>
      </c>
      <c r="O192" s="140">
        <v>0.002</v>
      </c>
      <c r="P192" s="140">
        <f>O192*H192</f>
        <v>0.126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175</v>
      </c>
      <c r="AT192" s="142" t="s">
        <v>170</v>
      </c>
      <c r="AU192" s="142" t="s">
        <v>81</v>
      </c>
      <c r="AY192" s="15" t="s">
        <v>168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5" t="s">
        <v>79</v>
      </c>
      <c r="BK192" s="143">
        <f>ROUND(I192*H192,2)</f>
        <v>0</v>
      </c>
      <c r="BL192" s="15" t="s">
        <v>175</v>
      </c>
      <c r="BM192" s="142" t="s">
        <v>277</v>
      </c>
    </row>
    <row r="193" spans="2:47" s="1" customFormat="1" ht="38.4">
      <c r="B193" s="27"/>
      <c r="D193" s="144" t="s">
        <v>177</v>
      </c>
      <c r="F193" s="145" t="s">
        <v>276</v>
      </c>
      <c r="L193" s="27"/>
      <c r="M193" s="146"/>
      <c r="T193" s="50"/>
      <c r="AT193" s="15" t="s">
        <v>177</v>
      </c>
      <c r="AU193" s="15" t="s">
        <v>81</v>
      </c>
    </row>
    <row r="194" spans="2:51" s="12" customFormat="1" ht="12">
      <c r="B194" s="147"/>
      <c r="D194" s="144" t="s">
        <v>181</v>
      </c>
      <c r="E194" s="148" t="s">
        <v>1</v>
      </c>
      <c r="F194" s="149" t="s">
        <v>253</v>
      </c>
      <c r="H194" s="150">
        <v>63</v>
      </c>
      <c r="L194" s="147"/>
      <c r="M194" s="151"/>
      <c r="T194" s="152"/>
      <c r="AT194" s="148" t="s">
        <v>181</v>
      </c>
      <c r="AU194" s="148" t="s">
        <v>81</v>
      </c>
      <c r="AV194" s="12" t="s">
        <v>81</v>
      </c>
      <c r="AW194" s="12" t="s">
        <v>29</v>
      </c>
      <c r="AX194" s="12" t="s">
        <v>79</v>
      </c>
      <c r="AY194" s="148" t="s">
        <v>168</v>
      </c>
    </row>
    <row r="195" spans="2:65" s="1" customFormat="1" ht="55.5" customHeight="1">
      <c r="B195" s="131"/>
      <c r="C195" s="132" t="s">
        <v>278</v>
      </c>
      <c r="D195" s="132" t="s">
        <v>170</v>
      </c>
      <c r="E195" s="133" t="s">
        <v>279</v>
      </c>
      <c r="F195" s="134" t="s">
        <v>280</v>
      </c>
      <c r="G195" s="135" t="s">
        <v>173</v>
      </c>
      <c r="H195" s="136">
        <v>9</v>
      </c>
      <c r="I195" s="137"/>
      <c r="J195" s="137">
        <f>ROUND(I195*H195,2)</f>
        <v>0</v>
      </c>
      <c r="K195" s="134" t="s">
        <v>174</v>
      </c>
      <c r="L195" s="27"/>
      <c r="M195" s="138" t="s">
        <v>1</v>
      </c>
      <c r="N195" s="139" t="s">
        <v>37</v>
      </c>
      <c r="O195" s="140">
        <v>0.005</v>
      </c>
      <c r="P195" s="140">
        <f>O195*H195</f>
        <v>0.045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175</v>
      </c>
      <c r="AT195" s="142" t="s">
        <v>170</v>
      </c>
      <c r="AU195" s="142" t="s">
        <v>81</v>
      </c>
      <c r="AY195" s="15" t="s">
        <v>168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5" t="s">
        <v>79</v>
      </c>
      <c r="BK195" s="143">
        <f>ROUND(I195*H195,2)</f>
        <v>0</v>
      </c>
      <c r="BL195" s="15" t="s">
        <v>175</v>
      </c>
      <c r="BM195" s="142" t="s">
        <v>281</v>
      </c>
    </row>
    <row r="196" spans="2:47" s="1" customFormat="1" ht="38.4">
      <c r="B196" s="27"/>
      <c r="D196" s="144" t="s">
        <v>177</v>
      </c>
      <c r="F196" s="145" t="s">
        <v>280</v>
      </c>
      <c r="L196" s="27"/>
      <c r="M196" s="146"/>
      <c r="T196" s="50"/>
      <c r="AT196" s="15" t="s">
        <v>177</v>
      </c>
      <c r="AU196" s="15" t="s">
        <v>81</v>
      </c>
    </row>
    <row r="197" spans="2:51" s="12" customFormat="1" ht="12">
      <c r="B197" s="147"/>
      <c r="D197" s="144" t="s">
        <v>181</v>
      </c>
      <c r="E197" s="148" t="s">
        <v>1</v>
      </c>
      <c r="F197" s="149" t="s">
        <v>258</v>
      </c>
      <c r="H197" s="150">
        <v>9</v>
      </c>
      <c r="L197" s="147"/>
      <c r="M197" s="151"/>
      <c r="T197" s="152"/>
      <c r="AT197" s="148" t="s">
        <v>181</v>
      </c>
      <c r="AU197" s="148" t="s">
        <v>81</v>
      </c>
      <c r="AV197" s="12" t="s">
        <v>81</v>
      </c>
      <c r="AW197" s="12" t="s">
        <v>29</v>
      </c>
      <c r="AX197" s="12" t="s">
        <v>79</v>
      </c>
      <c r="AY197" s="148" t="s">
        <v>168</v>
      </c>
    </row>
    <row r="198" spans="2:65" s="1" customFormat="1" ht="62.7" customHeight="1">
      <c r="B198" s="131"/>
      <c r="C198" s="132" t="s">
        <v>282</v>
      </c>
      <c r="D198" s="132" t="s">
        <v>170</v>
      </c>
      <c r="E198" s="133" t="s">
        <v>283</v>
      </c>
      <c r="F198" s="134" t="s">
        <v>284</v>
      </c>
      <c r="G198" s="135" t="s">
        <v>121</v>
      </c>
      <c r="H198" s="136">
        <v>64.316</v>
      </c>
      <c r="I198" s="137"/>
      <c r="J198" s="137">
        <f>ROUND(I198*H198,2)</f>
        <v>0</v>
      </c>
      <c r="K198" s="134" t="s">
        <v>174</v>
      </c>
      <c r="L198" s="27"/>
      <c r="M198" s="138" t="s">
        <v>1</v>
      </c>
      <c r="N198" s="139" t="s">
        <v>37</v>
      </c>
      <c r="O198" s="140">
        <v>0.087</v>
      </c>
      <c r="P198" s="140">
        <f>O198*H198</f>
        <v>5.595492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175</v>
      </c>
      <c r="AT198" s="142" t="s">
        <v>170</v>
      </c>
      <c r="AU198" s="142" t="s">
        <v>81</v>
      </c>
      <c r="AY198" s="15" t="s">
        <v>168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5" t="s">
        <v>79</v>
      </c>
      <c r="BK198" s="143">
        <f>ROUND(I198*H198,2)</f>
        <v>0</v>
      </c>
      <c r="BL198" s="15" t="s">
        <v>175</v>
      </c>
      <c r="BM198" s="142" t="s">
        <v>285</v>
      </c>
    </row>
    <row r="199" spans="2:47" s="1" customFormat="1" ht="38.4">
      <c r="B199" s="27"/>
      <c r="D199" s="144" t="s">
        <v>177</v>
      </c>
      <c r="F199" s="145" t="s">
        <v>284</v>
      </c>
      <c r="L199" s="27"/>
      <c r="M199" s="146"/>
      <c r="T199" s="50"/>
      <c r="AT199" s="15" t="s">
        <v>177</v>
      </c>
      <c r="AU199" s="15" t="s">
        <v>81</v>
      </c>
    </row>
    <row r="200" spans="2:51" s="12" customFormat="1" ht="12">
      <c r="B200" s="147"/>
      <c r="D200" s="144" t="s">
        <v>181</v>
      </c>
      <c r="E200" s="148" t="s">
        <v>119</v>
      </c>
      <c r="F200" s="149" t="s">
        <v>286</v>
      </c>
      <c r="H200" s="150">
        <v>10.6</v>
      </c>
      <c r="L200" s="147"/>
      <c r="M200" s="151"/>
      <c r="T200" s="152"/>
      <c r="AT200" s="148" t="s">
        <v>181</v>
      </c>
      <c r="AU200" s="148" t="s">
        <v>81</v>
      </c>
      <c r="AV200" s="12" t="s">
        <v>81</v>
      </c>
      <c r="AW200" s="12" t="s">
        <v>29</v>
      </c>
      <c r="AX200" s="12" t="s">
        <v>72</v>
      </c>
      <c r="AY200" s="148" t="s">
        <v>168</v>
      </c>
    </row>
    <row r="201" spans="2:51" s="12" customFormat="1" ht="12">
      <c r="B201" s="147"/>
      <c r="D201" s="144" t="s">
        <v>181</v>
      </c>
      <c r="E201" s="148" t="s">
        <v>1</v>
      </c>
      <c r="F201" s="149" t="s">
        <v>220</v>
      </c>
      <c r="H201" s="150">
        <v>34.54</v>
      </c>
      <c r="L201" s="147"/>
      <c r="M201" s="151"/>
      <c r="T201" s="152"/>
      <c r="AT201" s="148" t="s">
        <v>181</v>
      </c>
      <c r="AU201" s="148" t="s">
        <v>81</v>
      </c>
      <c r="AV201" s="12" t="s">
        <v>81</v>
      </c>
      <c r="AW201" s="12" t="s">
        <v>29</v>
      </c>
      <c r="AX201" s="12" t="s">
        <v>72</v>
      </c>
      <c r="AY201" s="148" t="s">
        <v>168</v>
      </c>
    </row>
    <row r="202" spans="2:51" s="12" customFormat="1" ht="12">
      <c r="B202" s="147"/>
      <c r="D202" s="144" t="s">
        <v>181</v>
      </c>
      <c r="E202" s="148" t="s">
        <v>1</v>
      </c>
      <c r="F202" s="149" t="s">
        <v>215</v>
      </c>
      <c r="H202" s="150">
        <v>66.056</v>
      </c>
      <c r="L202" s="147"/>
      <c r="M202" s="151"/>
      <c r="T202" s="152"/>
      <c r="AT202" s="148" t="s">
        <v>181</v>
      </c>
      <c r="AU202" s="148" t="s">
        <v>81</v>
      </c>
      <c r="AV202" s="12" t="s">
        <v>81</v>
      </c>
      <c r="AW202" s="12" t="s">
        <v>29</v>
      </c>
      <c r="AX202" s="12" t="s">
        <v>72</v>
      </c>
      <c r="AY202" s="148" t="s">
        <v>168</v>
      </c>
    </row>
    <row r="203" spans="2:51" s="12" customFormat="1" ht="12">
      <c r="B203" s="147"/>
      <c r="D203" s="144" t="s">
        <v>181</v>
      </c>
      <c r="E203" s="148" t="s">
        <v>1</v>
      </c>
      <c r="F203" s="149" t="s">
        <v>287</v>
      </c>
      <c r="H203" s="150">
        <v>-46.88</v>
      </c>
      <c r="L203" s="147"/>
      <c r="M203" s="151"/>
      <c r="T203" s="152"/>
      <c r="AT203" s="148" t="s">
        <v>181</v>
      </c>
      <c r="AU203" s="148" t="s">
        <v>81</v>
      </c>
      <c r="AV203" s="12" t="s">
        <v>81</v>
      </c>
      <c r="AW203" s="12" t="s">
        <v>29</v>
      </c>
      <c r="AX203" s="12" t="s">
        <v>72</v>
      </c>
      <c r="AY203" s="148" t="s">
        <v>168</v>
      </c>
    </row>
    <row r="204" spans="2:51" s="13" customFormat="1" ht="12">
      <c r="B204" s="153"/>
      <c r="D204" s="144" t="s">
        <v>181</v>
      </c>
      <c r="E204" s="154" t="s">
        <v>1</v>
      </c>
      <c r="F204" s="155" t="s">
        <v>288</v>
      </c>
      <c r="H204" s="156">
        <v>64.316</v>
      </c>
      <c r="L204" s="153"/>
      <c r="M204" s="157"/>
      <c r="T204" s="158"/>
      <c r="AT204" s="154" t="s">
        <v>181</v>
      </c>
      <c r="AU204" s="154" t="s">
        <v>81</v>
      </c>
      <c r="AV204" s="13" t="s">
        <v>175</v>
      </c>
      <c r="AW204" s="13" t="s">
        <v>29</v>
      </c>
      <c r="AX204" s="13" t="s">
        <v>79</v>
      </c>
      <c r="AY204" s="154" t="s">
        <v>168</v>
      </c>
    </row>
    <row r="205" spans="2:65" s="1" customFormat="1" ht="16.5" customHeight="1">
      <c r="B205" s="131"/>
      <c r="C205" s="159" t="s">
        <v>289</v>
      </c>
      <c r="D205" s="159" t="s">
        <v>290</v>
      </c>
      <c r="E205" s="160" t="s">
        <v>291</v>
      </c>
      <c r="F205" s="161" t="s">
        <v>292</v>
      </c>
      <c r="G205" s="162" t="s">
        <v>293</v>
      </c>
      <c r="H205" s="163">
        <v>19.08</v>
      </c>
      <c r="I205" s="164"/>
      <c r="J205" s="164">
        <f>ROUND(I205*H205,2)</f>
        <v>0</v>
      </c>
      <c r="K205" s="161" t="s">
        <v>174</v>
      </c>
      <c r="L205" s="165"/>
      <c r="M205" s="166" t="s">
        <v>1</v>
      </c>
      <c r="N205" s="167" t="s">
        <v>37</v>
      </c>
      <c r="O205" s="140">
        <v>0</v>
      </c>
      <c r="P205" s="140">
        <f>O205*H205</f>
        <v>0</v>
      </c>
      <c r="Q205" s="140">
        <v>1</v>
      </c>
      <c r="R205" s="140">
        <f>Q205*H205</f>
        <v>19.08</v>
      </c>
      <c r="S205" s="140">
        <v>0</v>
      </c>
      <c r="T205" s="141">
        <f>S205*H205</f>
        <v>0</v>
      </c>
      <c r="AR205" s="142" t="s">
        <v>202</v>
      </c>
      <c r="AT205" s="142" t="s">
        <v>290</v>
      </c>
      <c r="AU205" s="142" t="s">
        <v>81</v>
      </c>
      <c r="AY205" s="15" t="s">
        <v>168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5" t="s">
        <v>79</v>
      </c>
      <c r="BK205" s="143">
        <f>ROUND(I205*H205,2)</f>
        <v>0</v>
      </c>
      <c r="BL205" s="15" t="s">
        <v>175</v>
      </c>
      <c r="BM205" s="142" t="s">
        <v>294</v>
      </c>
    </row>
    <row r="206" spans="2:47" s="1" customFormat="1" ht="12">
      <c r="B206" s="27"/>
      <c r="D206" s="144" t="s">
        <v>177</v>
      </c>
      <c r="F206" s="145" t="s">
        <v>292</v>
      </c>
      <c r="L206" s="27"/>
      <c r="M206" s="146"/>
      <c r="T206" s="50"/>
      <c r="AT206" s="15" t="s">
        <v>177</v>
      </c>
      <c r="AU206" s="15" t="s">
        <v>81</v>
      </c>
    </row>
    <row r="207" spans="2:51" s="12" customFormat="1" ht="12">
      <c r="B207" s="147"/>
      <c r="D207" s="144" t="s">
        <v>181</v>
      </c>
      <c r="E207" s="148" t="s">
        <v>1</v>
      </c>
      <c r="F207" s="149" t="s">
        <v>119</v>
      </c>
      <c r="H207" s="150">
        <v>10.6</v>
      </c>
      <c r="L207" s="147"/>
      <c r="M207" s="151"/>
      <c r="T207" s="152"/>
      <c r="AT207" s="148" t="s">
        <v>181</v>
      </c>
      <c r="AU207" s="148" t="s">
        <v>81</v>
      </c>
      <c r="AV207" s="12" t="s">
        <v>81</v>
      </c>
      <c r="AW207" s="12" t="s">
        <v>29</v>
      </c>
      <c r="AX207" s="12" t="s">
        <v>72</v>
      </c>
      <c r="AY207" s="148" t="s">
        <v>168</v>
      </c>
    </row>
    <row r="208" spans="2:51" s="12" customFormat="1" ht="12">
      <c r="B208" s="147"/>
      <c r="D208" s="144" t="s">
        <v>181</v>
      </c>
      <c r="E208" s="148" t="s">
        <v>1</v>
      </c>
      <c r="F208" s="149" t="s">
        <v>295</v>
      </c>
      <c r="H208" s="150">
        <v>19.08</v>
      </c>
      <c r="L208" s="147"/>
      <c r="M208" s="151"/>
      <c r="T208" s="152"/>
      <c r="AT208" s="148" t="s">
        <v>181</v>
      </c>
      <c r="AU208" s="148" t="s">
        <v>81</v>
      </c>
      <c r="AV208" s="12" t="s">
        <v>81</v>
      </c>
      <c r="AW208" s="12" t="s">
        <v>29</v>
      </c>
      <c r="AX208" s="12" t="s">
        <v>79</v>
      </c>
      <c r="AY208" s="148" t="s">
        <v>168</v>
      </c>
    </row>
    <row r="209" spans="2:65" s="1" customFormat="1" ht="44.25" customHeight="1">
      <c r="B209" s="131"/>
      <c r="C209" s="132" t="s">
        <v>296</v>
      </c>
      <c r="D209" s="132" t="s">
        <v>170</v>
      </c>
      <c r="E209" s="133" t="s">
        <v>297</v>
      </c>
      <c r="F209" s="134" t="s">
        <v>298</v>
      </c>
      <c r="G209" s="135" t="s">
        <v>121</v>
      </c>
      <c r="H209" s="136">
        <v>53.716</v>
      </c>
      <c r="I209" s="137"/>
      <c r="J209" s="137">
        <f>ROUND(I209*H209,2)</f>
        <v>0</v>
      </c>
      <c r="K209" s="134" t="s">
        <v>174</v>
      </c>
      <c r="L209" s="27"/>
      <c r="M209" s="138" t="s">
        <v>1</v>
      </c>
      <c r="N209" s="139" t="s">
        <v>37</v>
      </c>
      <c r="O209" s="140">
        <v>0.131</v>
      </c>
      <c r="P209" s="140">
        <f>O209*H209</f>
        <v>7.036796000000001</v>
      </c>
      <c r="Q209" s="140">
        <v>0</v>
      </c>
      <c r="R209" s="140">
        <f>Q209*H209</f>
        <v>0</v>
      </c>
      <c r="S209" s="140">
        <v>0</v>
      </c>
      <c r="T209" s="141">
        <f>S209*H209</f>
        <v>0</v>
      </c>
      <c r="AR209" s="142" t="s">
        <v>175</v>
      </c>
      <c r="AT209" s="142" t="s">
        <v>170</v>
      </c>
      <c r="AU209" s="142" t="s">
        <v>81</v>
      </c>
      <c r="AY209" s="15" t="s">
        <v>168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5" t="s">
        <v>79</v>
      </c>
      <c r="BK209" s="143">
        <f>ROUND(I209*H209,2)</f>
        <v>0</v>
      </c>
      <c r="BL209" s="15" t="s">
        <v>175</v>
      </c>
      <c r="BM209" s="142" t="s">
        <v>299</v>
      </c>
    </row>
    <row r="210" spans="2:47" s="1" customFormat="1" ht="28.8">
      <c r="B210" s="27"/>
      <c r="D210" s="144" t="s">
        <v>177</v>
      </c>
      <c r="F210" s="145" t="s">
        <v>298</v>
      </c>
      <c r="L210" s="27"/>
      <c r="M210" s="146"/>
      <c r="T210" s="50"/>
      <c r="AT210" s="15" t="s">
        <v>177</v>
      </c>
      <c r="AU210" s="15" t="s">
        <v>81</v>
      </c>
    </row>
    <row r="211" spans="2:51" s="12" customFormat="1" ht="12">
      <c r="B211" s="147"/>
      <c r="D211" s="144" t="s">
        <v>181</v>
      </c>
      <c r="E211" s="148" t="s">
        <v>1</v>
      </c>
      <c r="F211" s="149" t="s">
        <v>220</v>
      </c>
      <c r="H211" s="150">
        <v>34.54</v>
      </c>
      <c r="L211" s="147"/>
      <c r="M211" s="151"/>
      <c r="T211" s="152"/>
      <c r="AT211" s="148" t="s">
        <v>181</v>
      </c>
      <c r="AU211" s="148" t="s">
        <v>81</v>
      </c>
      <c r="AV211" s="12" t="s">
        <v>81</v>
      </c>
      <c r="AW211" s="12" t="s">
        <v>29</v>
      </c>
      <c r="AX211" s="12" t="s">
        <v>72</v>
      </c>
      <c r="AY211" s="148" t="s">
        <v>168</v>
      </c>
    </row>
    <row r="212" spans="2:51" s="12" customFormat="1" ht="12">
      <c r="B212" s="147"/>
      <c r="D212" s="144" t="s">
        <v>181</v>
      </c>
      <c r="E212" s="148" t="s">
        <v>1</v>
      </c>
      <c r="F212" s="149" t="s">
        <v>215</v>
      </c>
      <c r="H212" s="150">
        <v>66.056</v>
      </c>
      <c r="L212" s="147"/>
      <c r="M212" s="151"/>
      <c r="T212" s="152"/>
      <c r="AT212" s="148" t="s">
        <v>181</v>
      </c>
      <c r="AU212" s="148" t="s">
        <v>81</v>
      </c>
      <c r="AV212" s="12" t="s">
        <v>81</v>
      </c>
      <c r="AW212" s="12" t="s">
        <v>29</v>
      </c>
      <c r="AX212" s="12" t="s">
        <v>72</v>
      </c>
      <c r="AY212" s="148" t="s">
        <v>168</v>
      </c>
    </row>
    <row r="213" spans="2:51" s="12" customFormat="1" ht="12">
      <c r="B213" s="147"/>
      <c r="D213" s="144" t="s">
        <v>181</v>
      </c>
      <c r="E213" s="148" t="s">
        <v>1</v>
      </c>
      <c r="F213" s="149" t="s">
        <v>287</v>
      </c>
      <c r="H213" s="150">
        <v>-46.88</v>
      </c>
      <c r="L213" s="147"/>
      <c r="M213" s="151"/>
      <c r="T213" s="152"/>
      <c r="AT213" s="148" t="s">
        <v>181</v>
      </c>
      <c r="AU213" s="148" t="s">
        <v>81</v>
      </c>
      <c r="AV213" s="12" t="s">
        <v>81</v>
      </c>
      <c r="AW213" s="12" t="s">
        <v>29</v>
      </c>
      <c r="AX213" s="12" t="s">
        <v>72</v>
      </c>
      <c r="AY213" s="148" t="s">
        <v>168</v>
      </c>
    </row>
    <row r="214" spans="2:51" s="13" customFormat="1" ht="12">
      <c r="B214" s="153"/>
      <c r="D214" s="144" t="s">
        <v>181</v>
      </c>
      <c r="E214" s="154" t="s">
        <v>1</v>
      </c>
      <c r="F214" s="155" t="s">
        <v>288</v>
      </c>
      <c r="H214" s="156">
        <v>53.716</v>
      </c>
      <c r="L214" s="153"/>
      <c r="M214" s="157"/>
      <c r="T214" s="158"/>
      <c r="AT214" s="154" t="s">
        <v>181</v>
      </c>
      <c r="AU214" s="154" t="s">
        <v>81</v>
      </c>
      <c r="AV214" s="13" t="s">
        <v>175</v>
      </c>
      <c r="AW214" s="13" t="s">
        <v>29</v>
      </c>
      <c r="AX214" s="13" t="s">
        <v>79</v>
      </c>
      <c r="AY214" s="154" t="s">
        <v>168</v>
      </c>
    </row>
    <row r="215" spans="2:65" s="1" customFormat="1" ht="44.25" customHeight="1">
      <c r="B215" s="131"/>
      <c r="C215" s="132" t="s">
        <v>300</v>
      </c>
      <c r="D215" s="132" t="s">
        <v>170</v>
      </c>
      <c r="E215" s="133" t="s">
        <v>301</v>
      </c>
      <c r="F215" s="134" t="s">
        <v>302</v>
      </c>
      <c r="G215" s="135" t="s">
        <v>293</v>
      </c>
      <c r="H215" s="136">
        <v>53.716</v>
      </c>
      <c r="I215" s="137"/>
      <c r="J215" s="137">
        <f>ROUND(I215*H215,2)</f>
        <v>0</v>
      </c>
      <c r="K215" s="134" t="s">
        <v>174</v>
      </c>
      <c r="L215" s="27"/>
      <c r="M215" s="138" t="s">
        <v>1</v>
      </c>
      <c r="N215" s="139" t="s">
        <v>37</v>
      </c>
      <c r="O215" s="140">
        <v>0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175</v>
      </c>
      <c r="AT215" s="142" t="s">
        <v>170</v>
      </c>
      <c r="AU215" s="142" t="s">
        <v>81</v>
      </c>
      <c r="AY215" s="15" t="s">
        <v>168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5" t="s">
        <v>79</v>
      </c>
      <c r="BK215" s="143">
        <f>ROUND(I215*H215,2)</f>
        <v>0</v>
      </c>
      <c r="BL215" s="15" t="s">
        <v>175</v>
      </c>
      <c r="BM215" s="142" t="s">
        <v>303</v>
      </c>
    </row>
    <row r="216" spans="2:47" s="1" customFormat="1" ht="28.8">
      <c r="B216" s="27"/>
      <c r="D216" s="144" t="s">
        <v>177</v>
      </c>
      <c r="F216" s="145" t="s">
        <v>302</v>
      </c>
      <c r="L216" s="27"/>
      <c r="M216" s="146"/>
      <c r="T216" s="50"/>
      <c r="AT216" s="15" t="s">
        <v>177</v>
      </c>
      <c r="AU216" s="15" t="s">
        <v>81</v>
      </c>
    </row>
    <row r="217" spans="2:51" s="12" customFormat="1" ht="12">
      <c r="B217" s="147"/>
      <c r="D217" s="144" t="s">
        <v>181</v>
      </c>
      <c r="E217" s="148" t="s">
        <v>1</v>
      </c>
      <c r="F217" s="149" t="s">
        <v>220</v>
      </c>
      <c r="H217" s="150">
        <v>34.54</v>
      </c>
      <c r="L217" s="147"/>
      <c r="M217" s="151"/>
      <c r="T217" s="152"/>
      <c r="AT217" s="148" t="s">
        <v>181</v>
      </c>
      <c r="AU217" s="148" t="s">
        <v>81</v>
      </c>
      <c r="AV217" s="12" t="s">
        <v>81</v>
      </c>
      <c r="AW217" s="12" t="s">
        <v>29</v>
      </c>
      <c r="AX217" s="12" t="s">
        <v>72</v>
      </c>
      <c r="AY217" s="148" t="s">
        <v>168</v>
      </c>
    </row>
    <row r="218" spans="2:51" s="12" customFormat="1" ht="12">
      <c r="B218" s="147"/>
      <c r="D218" s="144" t="s">
        <v>181</v>
      </c>
      <c r="E218" s="148" t="s">
        <v>1</v>
      </c>
      <c r="F218" s="149" t="s">
        <v>215</v>
      </c>
      <c r="H218" s="150">
        <v>66.056</v>
      </c>
      <c r="L218" s="147"/>
      <c r="M218" s="151"/>
      <c r="T218" s="152"/>
      <c r="AT218" s="148" t="s">
        <v>181</v>
      </c>
      <c r="AU218" s="148" t="s">
        <v>81</v>
      </c>
      <c r="AV218" s="12" t="s">
        <v>81</v>
      </c>
      <c r="AW218" s="12" t="s">
        <v>29</v>
      </c>
      <c r="AX218" s="12" t="s">
        <v>72</v>
      </c>
      <c r="AY218" s="148" t="s">
        <v>168</v>
      </c>
    </row>
    <row r="219" spans="2:51" s="12" customFormat="1" ht="12">
      <c r="B219" s="147"/>
      <c r="D219" s="144" t="s">
        <v>181</v>
      </c>
      <c r="E219" s="148" t="s">
        <v>1</v>
      </c>
      <c r="F219" s="149" t="s">
        <v>287</v>
      </c>
      <c r="H219" s="150">
        <v>-46.88</v>
      </c>
      <c r="L219" s="147"/>
      <c r="M219" s="151"/>
      <c r="T219" s="152"/>
      <c r="AT219" s="148" t="s">
        <v>181</v>
      </c>
      <c r="AU219" s="148" t="s">
        <v>81</v>
      </c>
      <c r="AV219" s="12" t="s">
        <v>81</v>
      </c>
      <c r="AW219" s="12" t="s">
        <v>29</v>
      </c>
      <c r="AX219" s="12" t="s">
        <v>72</v>
      </c>
      <c r="AY219" s="148" t="s">
        <v>168</v>
      </c>
    </row>
    <row r="220" spans="2:51" s="13" customFormat="1" ht="12">
      <c r="B220" s="153"/>
      <c r="D220" s="144" t="s">
        <v>181</v>
      </c>
      <c r="E220" s="154" t="s">
        <v>1</v>
      </c>
      <c r="F220" s="155" t="s">
        <v>288</v>
      </c>
      <c r="H220" s="156">
        <v>53.716</v>
      </c>
      <c r="L220" s="153"/>
      <c r="M220" s="157"/>
      <c r="T220" s="158"/>
      <c r="AT220" s="154" t="s">
        <v>181</v>
      </c>
      <c r="AU220" s="154" t="s">
        <v>81</v>
      </c>
      <c r="AV220" s="13" t="s">
        <v>175</v>
      </c>
      <c r="AW220" s="13" t="s">
        <v>29</v>
      </c>
      <c r="AX220" s="13" t="s">
        <v>79</v>
      </c>
      <c r="AY220" s="154" t="s">
        <v>168</v>
      </c>
    </row>
    <row r="221" spans="2:65" s="1" customFormat="1" ht="37.8" customHeight="1">
      <c r="B221" s="131"/>
      <c r="C221" s="132" t="s">
        <v>304</v>
      </c>
      <c r="D221" s="132" t="s">
        <v>170</v>
      </c>
      <c r="E221" s="133" t="s">
        <v>305</v>
      </c>
      <c r="F221" s="134" t="s">
        <v>306</v>
      </c>
      <c r="G221" s="135" t="s">
        <v>121</v>
      </c>
      <c r="H221" s="136">
        <v>46.88</v>
      </c>
      <c r="I221" s="137"/>
      <c r="J221" s="137">
        <f>ROUND(I221*H221,2)</f>
        <v>0</v>
      </c>
      <c r="K221" s="134" t="s">
        <v>174</v>
      </c>
      <c r="L221" s="27"/>
      <c r="M221" s="138" t="s">
        <v>1</v>
      </c>
      <c r="N221" s="139" t="s">
        <v>37</v>
      </c>
      <c r="O221" s="140">
        <v>0.009</v>
      </c>
      <c r="P221" s="140">
        <f>O221*H221</f>
        <v>0.42192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175</v>
      </c>
      <c r="AT221" s="142" t="s">
        <v>170</v>
      </c>
      <c r="AU221" s="142" t="s">
        <v>81</v>
      </c>
      <c r="AY221" s="15" t="s">
        <v>168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5" t="s">
        <v>79</v>
      </c>
      <c r="BK221" s="143">
        <f>ROUND(I221*H221,2)</f>
        <v>0</v>
      </c>
      <c r="BL221" s="15" t="s">
        <v>175</v>
      </c>
      <c r="BM221" s="142" t="s">
        <v>307</v>
      </c>
    </row>
    <row r="222" spans="2:47" s="1" customFormat="1" ht="19.2">
      <c r="B222" s="27"/>
      <c r="D222" s="144" t="s">
        <v>177</v>
      </c>
      <c r="F222" s="145" t="s">
        <v>306</v>
      </c>
      <c r="L222" s="27"/>
      <c r="M222" s="146"/>
      <c r="T222" s="50"/>
      <c r="AT222" s="15" t="s">
        <v>177</v>
      </c>
      <c r="AU222" s="15" t="s">
        <v>81</v>
      </c>
    </row>
    <row r="223" spans="2:65" s="1" customFormat="1" ht="66.75" customHeight="1">
      <c r="B223" s="131"/>
      <c r="C223" s="132" t="s">
        <v>308</v>
      </c>
      <c r="D223" s="132" t="s">
        <v>170</v>
      </c>
      <c r="E223" s="133" t="s">
        <v>309</v>
      </c>
      <c r="F223" s="134" t="s">
        <v>310</v>
      </c>
      <c r="G223" s="135" t="s">
        <v>121</v>
      </c>
      <c r="H223" s="136">
        <v>34.54</v>
      </c>
      <c r="I223" s="137"/>
      <c r="J223" s="137">
        <f>ROUND(I223*H223,2)</f>
        <v>0</v>
      </c>
      <c r="K223" s="134" t="s">
        <v>174</v>
      </c>
      <c r="L223" s="27"/>
      <c r="M223" s="138" t="s">
        <v>1</v>
      </c>
      <c r="N223" s="139" t="s">
        <v>37</v>
      </c>
      <c r="O223" s="140">
        <v>0.435</v>
      </c>
      <c r="P223" s="140">
        <f>O223*H223</f>
        <v>15.024899999999999</v>
      </c>
      <c r="Q223" s="140">
        <v>0</v>
      </c>
      <c r="R223" s="140">
        <f>Q223*H223</f>
        <v>0</v>
      </c>
      <c r="S223" s="140">
        <v>0</v>
      </c>
      <c r="T223" s="141">
        <f>S223*H223</f>
        <v>0</v>
      </c>
      <c r="AR223" s="142" t="s">
        <v>175</v>
      </c>
      <c r="AT223" s="142" t="s">
        <v>170</v>
      </c>
      <c r="AU223" s="142" t="s">
        <v>81</v>
      </c>
      <c r="AY223" s="15" t="s">
        <v>168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5" t="s">
        <v>79</v>
      </c>
      <c r="BK223" s="143">
        <f>ROUND(I223*H223,2)</f>
        <v>0</v>
      </c>
      <c r="BL223" s="15" t="s">
        <v>175</v>
      </c>
      <c r="BM223" s="142" t="s">
        <v>311</v>
      </c>
    </row>
    <row r="224" spans="2:47" s="1" customFormat="1" ht="48">
      <c r="B224" s="27"/>
      <c r="D224" s="144" t="s">
        <v>177</v>
      </c>
      <c r="F224" s="145" t="s">
        <v>310</v>
      </c>
      <c r="L224" s="27"/>
      <c r="M224" s="146"/>
      <c r="T224" s="50"/>
      <c r="AT224" s="15" t="s">
        <v>177</v>
      </c>
      <c r="AU224" s="15" t="s">
        <v>81</v>
      </c>
    </row>
    <row r="225" spans="2:51" s="12" customFormat="1" ht="12">
      <c r="B225" s="147"/>
      <c r="D225" s="144" t="s">
        <v>181</v>
      </c>
      <c r="E225" s="148" t="s">
        <v>1</v>
      </c>
      <c r="F225" s="149" t="s">
        <v>220</v>
      </c>
      <c r="H225" s="150">
        <v>34.54</v>
      </c>
      <c r="L225" s="147"/>
      <c r="M225" s="151"/>
      <c r="T225" s="152"/>
      <c r="AT225" s="148" t="s">
        <v>181</v>
      </c>
      <c r="AU225" s="148" t="s">
        <v>81</v>
      </c>
      <c r="AV225" s="12" t="s">
        <v>81</v>
      </c>
      <c r="AW225" s="12" t="s">
        <v>29</v>
      </c>
      <c r="AX225" s="12" t="s">
        <v>79</v>
      </c>
      <c r="AY225" s="148" t="s">
        <v>168</v>
      </c>
    </row>
    <row r="226" spans="2:65" s="1" customFormat="1" ht="16.5" customHeight="1">
      <c r="B226" s="131"/>
      <c r="C226" s="159" t="s">
        <v>312</v>
      </c>
      <c r="D226" s="159" t="s">
        <v>290</v>
      </c>
      <c r="E226" s="160" t="s">
        <v>313</v>
      </c>
      <c r="F226" s="161" t="s">
        <v>314</v>
      </c>
      <c r="G226" s="162" t="s">
        <v>293</v>
      </c>
      <c r="H226" s="163">
        <v>69.08</v>
      </c>
      <c r="I226" s="164"/>
      <c r="J226" s="164">
        <f>ROUND(I226*H226,2)</f>
        <v>0</v>
      </c>
      <c r="K226" s="161" t="s">
        <v>174</v>
      </c>
      <c r="L226" s="165"/>
      <c r="M226" s="166" t="s">
        <v>1</v>
      </c>
      <c r="N226" s="167" t="s">
        <v>37</v>
      </c>
      <c r="O226" s="140">
        <v>0</v>
      </c>
      <c r="P226" s="140">
        <f>O226*H226</f>
        <v>0</v>
      </c>
      <c r="Q226" s="140">
        <v>1</v>
      </c>
      <c r="R226" s="140">
        <f>Q226*H226</f>
        <v>69.08</v>
      </c>
      <c r="S226" s="140">
        <v>0</v>
      </c>
      <c r="T226" s="141">
        <f>S226*H226</f>
        <v>0</v>
      </c>
      <c r="AR226" s="142" t="s">
        <v>202</v>
      </c>
      <c r="AT226" s="142" t="s">
        <v>290</v>
      </c>
      <c r="AU226" s="142" t="s">
        <v>81</v>
      </c>
      <c r="AY226" s="15" t="s">
        <v>168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5" t="s">
        <v>79</v>
      </c>
      <c r="BK226" s="143">
        <f>ROUND(I226*H226,2)</f>
        <v>0</v>
      </c>
      <c r="BL226" s="15" t="s">
        <v>175</v>
      </c>
      <c r="BM226" s="142" t="s">
        <v>315</v>
      </c>
    </row>
    <row r="227" spans="2:47" s="1" customFormat="1" ht="12">
      <c r="B227" s="27"/>
      <c r="D227" s="144" t="s">
        <v>177</v>
      </c>
      <c r="F227" s="145" t="s">
        <v>314</v>
      </c>
      <c r="L227" s="27"/>
      <c r="M227" s="146"/>
      <c r="T227" s="50"/>
      <c r="AT227" s="15" t="s">
        <v>177</v>
      </c>
      <c r="AU227" s="15" t="s">
        <v>81</v>
      </c>
    </row>
    <row r="228" spans="2:51" s="12" customFormat="1" ht="12">
      <c r="B228" s="147"/>
      <c r="D228" s="144" t="s">
        <v>181</v>
      </c>
      <c r="E228" s="148" t="s">
        <v>1</v>
      </c>
      <c r="F228" s="149" t="s">
        <v>220</v>
      </c>
      <c r="H228" s="150">
        <v>34.54</v>
      </c>
      <c r="L228" s="147"/>
      <c r="M228" s="151"/>
      <c r="T228" s="152"/>
      <c r="AT228" s="148" t="s">
        <v>181</v>
      </c>
      <c r="AU228" s="148" t="s">
        <v>81</v>
      </c>
      <c r="AV228" s="12" t="s">
        <v>81</v>
      </c>
      <c r="AW228" s="12" t="s">
        <v>29</v>
      </c>
      <c r="AX228" s="12" t="s">
        <v>72</v>
      </c>
      <c r="AY228" s="148" t="s">
        <v>168</v>
      </c>
    </row>
    <row r="229" spans="2:51" s="12" customFormat="1" ht="12">
      <c r="B229" s="147"/>
      <c r="D229" s="144" t="s">
        <v>181</v>
      </c>
      <c r="E229" s="148" t="s">
        <v>1</v>
      </c>
      <c r="F229" s="149" t="s">
        <v>316</v>
      </c>
      <c r="H229" s="150">
        <v>69.08</v>
      </c>
      <c r="L229" s="147"/>
      <c r="M229" s="151"/>
      <c r="T229" s="152"/>
      <c r="AT229" s="148" t="s">
        <v>181</v>
      </c>
      <c r="AU229" s="148" t="s">
        <v>81</v>
      </c>
      <c r="AV229" s="12" t="s">
        <v>81</v>
      </c>
      <c r="AW229" s="12" t="s">
        <v>29</v>
      </c>
      <c r="AX229" s="12" t="s">
        <v>79</v>
      </c>
      <c r="AY229" s="148" t="s">
        <v>168</v>
      </c>
    </row>
    <row r="230" spans="2:65" s="1" customFormat="1" ht="55.5" customHeight="1">
      <c r="B230" s="131"/>
      <c r="C230" s="132" t="s">
        <v>317</v>
      </c>
      <c r="D230" s="132" t="s">
        <v>170</v>
      </c>
      <c r="E230" s="133" t="s">
        <v>318</v>
      </c>
      <c r="F230" s="134" t="s">
        <v>319</v>
      </c>
      <c r="G230" s="135" t="s">
        <v>109</v>
      </c>
      <c r="H230" s="136">
        <v>53</v>
      </c>
      <c r="I230" s="137"/>
      <c r="J230" s="137">
        <f>ROUND(I230*H230,2)</f>
        <v>0</v>
      </c>
      <c r="K230" s="134" t="s">
        <v>174</v>
      </c>
      <c r="L230" s="27"/>
      <c r="M230" s="138" t="s">
        <v>1</v>
      </c>
      <c r="N230" s="139" t="s">
        <v>37</v>
      </c>
      <c r="O230" s="140">
        <v>0.126</v>
      </c>
      <c r="P230" s="140">
        <f>O230*H230</f>
        <v>6.678</v>
      </c>
      <c r="Q230" s="140">
        <v>0</v>
      </c>
      <c r="R230" s="140">
        <f>Q230*H230</f>
        <v>0</v>
      </c>
      <c r="S230" s="140">
        <v>0</v>
      </c>
      <c r="T230" s="141">
        <f>S230*H230</f>
        <v>0</v>
      </c>
      <c r="AR230" s="142" t="s">
        <v>175</v>
      </c>
      <c r="AT230" s="142" t="s">
        <v>170</v>
      </c>
      <c r="AU230" s="142" t="s">
        <v>81</v>
      </c>
      <c r="AY230" s="15" t="s">
        <v>168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5" t="s">
        <v>79</v>
      </c>
      <c r="BK230" s="143">
        <f>ROUND(I230*H230,2)</f>
        <v>0</v>
      </c>
      <c r="BL230" s="15" t="s">
        <v>175</v>
      </c>
      <c r="BM230" s="142" t="s">
        <v>320</v>
      </c>
    </row>
    <row r="231" spans="2:47" s="1" customFormat="1" ht="38.4">
      <c r="B231" s="27"/>
      <c r="D231" s="144" t="s">
        <v>177</v>
      </c>
      <c r="F231" s="145" t="s">
        <v>319</v>
      </c>
      <c r="L231" s="27"/>
      <c r="M231" s="146"/>
      <c r="T231" s="50"/>
      <c r="AT231" s="15" t="s">
        <v>177</v>
      </c>
      <c r="AU231" s="15" t="s">
        <v>81</v>
      </c>
    </row>
    <row r="232" spans="2:51" s="12" customFormat="1" ht="12">
      <c r="B232" s="147"/>
      <c r="D232" s="144" t="s">
        <v>181</v>
      </c>
      <c r="E232" s="148" t="s">
        <v>1</v>
      </c>
      <c r="F232" s="149" t="s">
        <v>116</v>
      </c>
      <c r="H232" s="150">
        <v>53</v>
      </c>
      <c r="L232" s="147"/>
      <c r="M232" s="151"/>
      <c r="T232" s="152"/>
      <c r="AT232" s="148" t="s">
        <v>181</v>
      </c>
      <c r="AU232" s="148" t="s">
        <v>81</v>
      </c>
      <c r="AV232" s="12" t="s">
        <v>81</v>
      </c>
      <c r="AW232" s="12" t="s">
        <v>29</v>
      </c>
      <c r="AX232" s="12" t="s">
        <v>79</v>
      </c>
      <c r="AY232" s="148" t="s">
        <v>168</v>
      </c>
    </row>
    <row r="233" spans="2:65" s="1" customFormat="1" ht="37.8" customHeight="1">
      <c r="B233" s="131"/>
      <c r="C233" s="132" t="s">
        <v>321</v>
      </c>
      <c r="D233" s="132" t="s">
        <v>170</v>
      </c>
      <c r="E233" s="133" t="s">
        <v>322</v>
      </c>
      <c r="F233" s="134" t="s">
        <v>323</v>
      </c>
      <c r="G233" s="135" t="s">
        <v>109</v>
      </c>
      <c r="H233" s="136">
        <v>53</v>
      </c>
      <c r="I233" s="137"/>
      <c r="J233" s="137">
        <f>ROUND(I233*H233,2)</f>
        <v>0</v>
      </c>
      <c r="K233" s="134" t="s">
        <v>174</v>
      </c>
      <c r="L233" s="27"/>
      <c r="M233" s="138" t="s">
        <v>1</v>
      </c>
      <c r="N233" s="139" t="s">
        <v>37</v>
      </c>
      <c r="O233" s="140">
        <v>0.044</v>
      </c>
      <c r="P233" s="140">
        <f>O233*H233</f>
        <v>2.332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175</v>
      </c>
      <c r="AT233" s="142" t="s">
        <v>170</v>
      </c>
      <c r="AU233" s="142" t="s">
        <v>81</v>
      </c>
      <c r="AY233" s="15" t="s">
        <v>168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5" t="s">
        <v>79</v>
      </c>
      <c r="BK233" s="143">
        <f>ROUND(I233*H233,2)</f>
        <v>0</v>
      </c>
      <c r="BL233" s="15" t="s">
        <v>175</v>
      </c>
      <c r="BM233" s="142" t="s">
        <v>324</v>
      </c>
    </row>
    <row r="234" spans="2:47" s="1" customFormat="1" ht="28.8">
      <c r="B234" s="27"/>
      <c r="D234" s="144" t="s">
        <v>177</v>
      </c>
      <c r="F234" s="145" t="s">
        <v>323</v>
      </c>
      <c r="L234" s="27"/>
      <c r="M234" s="146"/>
      <c r="T234" s="50"/>
      <c r="AT234" s="15" t="s">
        <v>177</v>
      </c>
      <c r="AU234" s="15" t="s">
        <v>81</v>
      </c>
    </row>
    <row r="235" spans="2:51" s="12" customFormat="1" ht="12">
      <c r="B235" s="147"/>
      <c r="D235" s="144" t="s">
        <v>181</v>
      </c>
      <c r="E235" s="148" t="s">
        <v>1</v>
      </c>
      <c r="F235" s="149" t="s">
        <v>116</v>
      </c>
      <c r="H235" s="150">
        <v>53</v>
      </c>
      <c r="L235" s="147"/>
      <c r="M235" s="151"/>
      <c r="T235" s="152"/>
      <c r="AT235" s="148" t="s">
        <v>181</v>
      </c>
      <c r="AU235" s="148" t="s">
        <v>81</v>
      </c>
      <c r="AV235" s="12" t="s">
        <v>81</v>
      </c>
      <c r="AW235" s="12" t="s">
        <v>29</v>
      </c>
      <c r="AX235" s="12" t="s">
        <v>79</v>
      </c>
      <c r="AY235" s="148" t="s">
        <v>168</v>
      </c>
    </row>
    <row r="236" spans="2:65" s="1" customFormat="1" ht="37.8" customHeight="1">
      <c r="B236" s="131"/>
      <c r="C236" s="132" t="s">
        <v>325</v>
      </c>
      <c r="D236" s="132" t="s">
        <v>170</v>
      </c>
      <c r="E236" s="133" t="s">
        <v>326</v>
      </c>
      <c r="F236" s="134" t="s">
        <v>327</v>
      </c>
      <c r="G236" s="135" t="s">
        <v>109</v>
      </c>
      <c r="H236" s="136">
        <v>53</v>
      </c>
      <c r="I236" s="137"/>
      <c r="J236" s="137">
        <f>ROUND(I236*H236,2)</f>
        <v>0</v>
      </c>
      <c r="K236" s="134" t="s">
        <v>174</v>
      </c>
      <c r="L236" s="27"/>
      <c r="M236" s="138" t="s">
        <v>1</v>
      </c>
      <c r="N236" s="139" t="s">
        <v>37</v>
      </c>
      <c r="O236" s="140">
        <v>0.058</v>
      </c>
      <c r="P236" s="140">
        <f>O236*H236</f>
        <v>3.0740000000000003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175</v>
      </c>
      <c r="AT236" s="142" t="s">
        <v>170</v>
      </c>
      <c r="AU236" s="142" t="s">
        <v>81</v>
      </c>
      <c r="AY236" s="15" t="s">
        <v>168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5" t="s">
        <v>79</v>
      </c>
      <c r="BK236" s="143">
        <f>ROUND(I236*H236,2)</f>
        <v>0</v>
      </c>
      <c r="BL236" s="15" t="s">
        <v>175</v>
      </c>
      <c r="BM236" s="142" t="s">
        <v>328</v>
      </c>
    </row>
    <row r="237" spans="2:47" s="1" customFormat="1" ht="28.8">
      <c r="B237" s="27"/>
      <c r="D237" s="144" t="s">
        <v>177</v>
      </c>
      <c r="F237" s="145" t="s">
        <v>327</v>
      </c>
      <c r="L237" s="27"/>
      <c r="M237" s="146"/>
      <c r="T237" s="50"/>
      <c r="AT237" s="15" t="s">
        <v>177</v>
      </c>
      <c r="AU237" s="15" t="s">
        <v>81</v>
      </c>
    </row>
    <row r="238" spans="2:51" s="12" customFormat="1" ht="12">
      <c r="B238" s="147"/>
      <c r="D238" s="144" t="s">
        <v>181</v>
      </c>
      <c r="E238" s="148" t="s">
        <v>116</v>
      </c>
      <c r="F238" s="149" t="s">
        <v>329</v>
      </c>
      <c r="H238" s="150">
        <v>53</v>
      </c>
      <c r="L238" s="147"/>
      <c r="M238" s="151"/>
      <c r="T238" s="152"/>
      <c r="AT238" s="148" t="s">
        <v>181</v>
      </c>
      <c r="AU238" s="148" t="s">
        <v>81</v>
      </c>
      <c r="AV238" s="12" t="s">
        <v>81</v>
      </c>
      <c r="AW238" s="12" t="s">
        <v>29</v>
      </c>
      <c r="AX238" s="12" t="s">
        <v>79</v>
      </c>
      <c r="AY238" s="148" t="s">
        <v>168</v>
      </c>
    </row>
    <row r="239" spans="2:65" s="1" customFormat="1" ht="16.5" customHeight="1">
      <c r="B239" s="131"/>
      <c r="C239" s="159" t="s">
        <v>330</v>
      </c>
      <c r="D239" s="159" t="s">
        <v>290</v>
      </c>
      <c r="E239" s="160" t="s">
        <v>331</v>
      </c>
      <c r="F239" s="161" t="s">
        <v>332</v>
      </c>
      <c r="G239" s="162" t="s">
        <v>333</v>
      </c>
      <c r="H239" s="163">
        <v>1.06</v>
      </c>
      <c r="I239" s="164"/>
      <c r="J239" s="164">
        <f>ROUND(I239*H239,2)</f>
        <v>0</v>
      </c>
      <c r="K239" s="161" t="s">
        <v>174</v>
      </c>
      <c r="L239" s="165"/>
      <c r="M239" s="166" t="s">
        <v>1</v>
      </c>
      <c r="N239" s="167" t="s">
        <v>37</v>
      </c>
      <c r="O239" s="140">
        <v>0</v>
      </c>
      <c r="P239" s="140">
        <f>O239*H239</f>
        <v>0</v>
      </c>
      <c r="Q239" s="140">
        <v>0.001</v>
      </c>
      <c r="R239" s="140">
        <f>Q239*H239</f>
        <v>0.0010600000000000002</v>
      </c>
      <c r="S239" s="140">
        <v>0</v>
      </c>
      <c r="T239" s="141">
        <f>S239*H239</f>
        <v>0</v>
      </c>
      <c r="AR239" s="142" t="s">
        <v>202</v>
      </c>
      <c r="AT239" s="142" t="s">
        <v>290</v>
      </c>
      <c r="AU239" s="142" t="s">
        <v>81</v>
      </c>
      <c r="AY239" s="15" t="s">
        <v>168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5" t="s">
        <v>79</v>
      </c>
      <c r="BK239" s="143">
        <f>ROUND(I239*H239,2)</f>
        <v>0</v>
      </c>
      <c r="BL239" s="15" t="s">
        <v>175</v>
      </c>
      <c r="BM239" s="142" t="s">
        <v>334</v>
      </c>
    </row>
    <row r="240" spans="2:47" s="1" customFormat="1" ht="12">
      <c r="B240" s="27"/>
      <c r="D240" s="144" t="s">
        <v>177</v>
      </c>
      <c r="F240" s="145" t="s">
        <v>332</v>
      </c>
      <c r="L240" s="27"/>
      <c r="M240" s="146"/>
      <c r="T240" s="50"/>
      <c r="AT240" s="15" t="s">
        <v>177</v>
      </c>
      <c r="AU240" s="15" t="s">
        <v>81</v>
      </c>
    </row>
    <row r="241" spans="2:51" s="12" customFormat="1" ht="12">
      <c r="B241" s="147"/>
      <c r="D241" s="144" t="s">
        <v>181</v>
      </c>
      <c r="E241" s="148" t="s">
        <v>1</v>
      </c>
      <c r="F241" s="149" t="s">
        <v>116</v>
      </c>
      <c r="H241" s="150">
        <v>53</v>
      </c>
      <c r="L241" s="147"/>
      <c r="M241" s="151"/>
      <c r="T241" s="152"/>
      <c r="AT241" s="148" t="s">
        <v>181</v>
      </c>
      <c r="AU241" s="148" t="s">
        <v>81</v>
      </c>
      <c r="AV241" s="12" t="s">
        <v>81</v>
      </c>
      <c r="AW241" s="12" t="s">
        <v>29</v>
      </c>
      <c r="AX241" s="12" t="s">
        <v>72</v>
      </c>
      <c r="AY241" s="148" t="s">
        <v>168</v>
      </c>
    </row>
    <row r="242" spans="2:51" s="12" customFormat="1" ht="12">
      <c r="B242" s="147"/>
      <c r="D242" s="144" t="s">
        <v>181</v>
      </c>
      <c r="E242" s="148" t="s">
        <v>1</v>
      </c>
      <c r="F242" s="149" t="s">
        <v>335</v>
      </c>
      <c r="H242" s="150">
        <v>1.06</v>
      </c>
      <c r="L242" s="147"/>
      <c r="M242" s="151"/>
      <c r="T242" s="152"/>
      <c r="AT242" s="148" t="s">
        <v>181</v>
      </c>
      <c r="AU242" s="148" t="s">
        <v>81</v>
      </c>
      <c r="AV242" s="12" t="s">
        <v>81</v>
      </c>
      <c r="AW242" s="12" t="s">
        <v>29</v>
      </c>
      <c r="AX242" s="12" t="s">
        <v>79</v>
      </c>
      <c r="AY242" s="148" t="s">
        <v>168</v>
      </c>
    </row>
    <row r="243" spans="2:65" s="1" customFormat="1" ht="33" customHeight="1">
      <c r="B243" s="131"/>
      <c r="C243" s="132" t="s">
        <v>336</v>
      </c>
      <c r="D243" s="132" t="s">
        <v>170</v>
      </c>
      <c r="E243" s="133" t="s">
        <v>337</v>
      </c>
      <c r="F243" s="134" t="s">
        <v>338</v>
      </c>
      <c r="G243" s="135" t="s">
        <v>109</v>
      </c>
      <c r="H243" s="136">
        <v>541.337</v>
      </c>
      <c r="I243" s="137"/>
      <c r="J243" s="137">
        <f>ROUND(I243*H243,2)</f>
        <v>0</v>
      </c>
      <c r="K243" s="134" t="s">
        <v>174</v>
      </c>
      <c r="L243" s="27"/>
      <c r="M243" s="138" t="s">
        <v>1</v>
      </c>
      <c r="N243" s="139" t="s">
        <v>37</v>
      </c>
      <c r="O243" s="140">
        <v>0.025</v>
      </c>
      <c r="P243" s="140">
        <f>O243*H243</f>
        <v>13.533425000000001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175</v>
      </c>
      <c r="AT243" s="142" t="s">
        <v>170</v>
      </c>
      <c r="AU243" s="142" t="s">
        <v>81</v>
      </c>
      <c r="AY243" s="15" t="s">
        <v>168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5" t="s">
        <v>79</v>
      </c>
      <c r="BK243" s="143">
        <f>ROUND(I243*H243,2)</f>
        <v>0</v>
      </c>
      <c r="BL243" s="15" t="s">
        <v>175</v>
      </c>
      <c r="BM243" s="142" t="s">
        <v>339</v>
      </c>
    </row>
    <row r="244" spans="2:47" s="1" customFormat="1" ht="19.2">
      <c r="B244" s="27"/>
      <c r="D244" s="144" t="s">
        <v>177</v>
      </c>
      <c r="F244" s="145" t="s">
        <v>338</v>
      </c>
      <c r="L244" s="27"/>
      <c r="M244" s="146"/>
      <c r="T244" s="50"/>
      <c r="AT244" s="15" t="s">
        <v>177</v>
      </c>
      <c r="AU244" s="15" t="s">
        <v>81</v>
      </c>
    </row>
    <row r="245" spans="2:51" s="12" customFormat="1" ht="12">
      <c r="B245" s="147"/>
      <c r="D245" s="144" t="s">
        <v>181</v>
      </c>
      <c r="E245" s="148" t="s">
        <v>1</v>
      </c>
      <c r="F245" s="149" t="s">
        <v>340</v>
      </c>
      <c r="H245" s="150">
        <v>541.337</v>
      </c>
      <c r="L245" s="147"/>
      <c r="M245" s="151"/>
      <c r="T245" s="152"/>
      <c r="AT245" s="148" t="s">
        <v>181</v>
      </c>
      <c r="AU245" s="148" t="s">
        <v>81</v>
      </c>
      <c r="AV245" s="12" t="s">
        <v>81</v>
      </c>
      <c r="AW245" s="12" t="s">
        <v>29</v>
      </c>
      <c r="AX245" s="12" t="s">
        <v>79</v>
      </c>
      <c r="AY245" s="148" t="s">
        <v>168</v>
      </c>
    </row>
    <row r="246" spans="2:63" s="11" customFormat="1" ht="22.8" customHeight="1">
      <c r="B246" s="120"/>
      <c r="D246" s="121" t="s">
        <v>71</v>
      </c>
      <c r="E246" s="129" t="s">
        <v>183</v>
      </c>
      <c r="F246" s="129" t="s">
        <v>341</v>
      </c>
      <c r="J246" s="130">
        <f>BK246</f>
        <v>0</v>
      </c>
      <c r="L246" s="120"/>
      <c r="M246" s="124"/>
      <c r="P246" s="125">
        <f>SUM(P247:P258)</f>
        <v>195.9945</v>
      </c>
      <c r="R246" s="125">
        <f>SUM(R247:R258)</f>
        <v>138.266109</v>
      </c>
      <c r="T246" s="126">
        <f>SUM(T247:T258)</f>
        <v>0</v>
      </c>
      <c r="AR246" s="121" t="s">
        <v>79</v>
      </c>
      <c r="AT246" s="127" t="s">
        <v>71</v>
      </c>
      <c r="AU246" s="127" t="s">
        <v>79</v>
      </c>
      <c r="AY246" s="121" t="s">
        <v>168</v>
      </c>
      <c r="BK246" s="128">
        <f>SUM(BK247:BK258)</f>
        <v>0</v>
      </c>
    </row>
    <row r="247" spans="2:65" s="1" customFormat="1" ht="33" customHeight="1">
      <c r="B247" s="131"/>
      <c r="C247" s="132" t="s">
        <v>342</v>
      </c>
      <c r="D247" s="132" t="s">
        <v>170</v>
      </c>
      <c r="E247" s="133" t="s">
        <v>343</v>
      </c>
      <c r="F247" s="134" t="s">
        <v>344</v>
      </c>
      <c r="G247" s="135" t="s">
        <v>113</v>
      </c>
      <c r="H247" s="136">
        <v>158.7</v>
      </c>
      <c r="I247" s="137"/>
      <c r="J247" s="137">
        <f>ROUND(I247*H247,2)</f>
        <v>0</v>
      </c>
      <c r="K247" s="134" t="s">
        <v>174</v>
      </c>
      <c r="L247" s="27"/>
      <c r="M247" s="138" t="s">
        <v>1</v>
      </c>
      <c r="N247" s="139" t="s">
        <v>37</v>
      </c>
      <c r="O247" s="140">
        <v>1.235</v>
      </c>
      <c r="P247" s="140">
        <f>O247*H247</f>
        <v>195.9945</v>
      </c>
      <c r="Q247" s="140">
        <v>0.29757</v>
      </c>
      <c r="R247" s="140">
        <f>Q247*H247</f>
        <v>47.224359</v>
      </c>
      <c r="S247" s="140">
        <v>0</v>
      </c>
      <c r="T247" s="141">
        <f>S247*H247</f>
        <v>0</v>
      </c>
      <c r="AR247" s="142" t="s">
        <v>175</v>
      </c>
      <c r="AT247" s="142" t="s">
        <v>170</v>
      </c>
      <c r="AU247" s="142" t="s">
        <v>81</v>
      </c>
      <c r="AY247" s="15" t="s">
        <v>168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5" t="s">
        <v>79</v>
      </c>
      <c r="BK247" s="143">
        <f>ROUND(I247*H247,2)</f>
        <v>0</v>
      </c>
      <c r="BL247" s="15" t="s">
        <v>175</v>
      </c>
      <c r="BM247" s="142" t="s">
        <v>345</v>
      </c>
    </row>
    <row r="248" spans="2:47" s="1" customFormat="1" ht="19.2">
      <c r="B248" s="27"/>
      <c r="D248" s="144" t="s">
        <v>177</v>
      </c>
      <c r="F248" s="145" t="s">
        <v>346</v>
      </c>
      <c r="L248" s="27"/>
      <c r="M248" s="146"/>
      <c r="T248" s="50"/>
      <c r="AT248" s="15" t="s">
        <v>177</v>
      </c>
      <c r="AU248" s="15" t="s">
        <v>81</v>
      </c>
    </row>
    <row r="249" spans="2:51" s="12" customFormat="1" ht="12">
      <c r="B249" s="147"/>
      <c r="D249" s="144" t="s">
        <v>181</v>
      </c>
      <c r="E249" s="148" t="s">
        <v>1</v>
      </c>
      <c r="F249" s="149" t="s">
        <v>347</v>
      </c>
      <c r="H249" s="150">
        <v>133.7</v>
      </c>
      <c r="L249" s="147"/>
      <c r="M249" s="151"/>
      <c r="T249" s="152"/>
      <c r="AT249" s="148" t="s">
        <v>181</v>
      </c>
      <c r="AU249" s="148" t="s">
        <v>81</v>
      </c>
      <c r="AV249" s="12" t="s">
        <v>81</v>
      </c>
      <c r="AW249" s="12" t="s">
        <v>29</v>
      </c>
      <c r="AX249" s="12" t="s">
        <v>72</v>
      </c>
      <c r="AY249" s="148" t="s">
        <v>168</v>
      </c>
    </row>
    <row r="250" spans="2:51" s="12" customFormat="1" ht="12">
      <c r="B250" s="147"/>
      <c r="D250" s="144" t="s">
        <v>181</v>
      </c>
      <c r="E250" s="148" t="s">
        <v>1</v>
      </c>
      <c r="F250" s="149" t="s">
        <v>348</v>
      </c>
      <c r="H250" s="150">
        <v>25</v>
      </c>
      <c r="L250" s="147"/>
      <c r="M250" s="151"/>
      <c r="T250" s="152"/>
      <c r="AT250" s="148" t="s">
        <v>181</v>
      </c>
      <c r="AU250" s="148" t="s">
        <v>81</v>
      </c>
      <c r="AV250" s="12" t="s">
        <v>81</v>
      </c>
      <c r="AW250" s="12" t="s">
        <v>29</v>
      </c>
      <c r="AX250" s="12" t="s">
        <v>72</v>
      </c>
      <c r="AY250" s="148" t="s">
        <v>168</v>
      </c>
    </row>
    <row r="251" spans="2:51" s="13" customFormat="1" ht="12">
      <c r="B251" s="153"/>
      <c r="D251" s="144" t="s">
        <v>181</v>
      </c>
      <c r="E251" s="154" t="s">
        <v>1</v>
      </c>
      <c r="F251" s="155" t="s">
        <v>288</v>
      </c>
      <c r="H251" s="156">
        <v>158.7</v>
      </c>
      <c r="L251" s="153"/>
      <c r="M251" s="157"/>
      <c r="T251" s="158"/>
      <c r="AT251" s="154" t="s">
        <v>181</v>
      </c>
      <c r="AU251" s="154" t="s">
        <v>81</v>
      </c>
      <c r="AV251" s="13" t="s">
        <v>175</v>
      </c>
      <c r="AW251" s="13" t="s">
        <v>29</v>
      </c>
      <c r="AX251" s="13" t="s">
        <v>79</v>
      </c>
      <c r="AY251" s="154" t="s">
        <v>168</v>
      </c>
    </row>
    <row r="252" spans="2:65" s="1" customFormat="1" ht="24.15" customHeight="1">
      <c r="B252" s="131"/>
      <c r="C252" s="159" t="s">
        <v>349</v>
      </c>
      <c r="D252" s="159" t="s">
        <v>290</v>
      </c>
      <c r="E252" s="160" t="s">
        <v>350</v>
      </c>
      <c r="F252" s="161" t="s">
        <v>351</v>
      </c>
      <c r="G252" s="162" t="s">
        <v>173</v>
      </c>
      <c r="H252" s="163">
        <v>1002.75</v>
      </c>
      <c r="I252" s="164"/>
      <c r="J252" s="164">
        <f>ROUND(I252*H252,2)</f>
        <v>0</v>
      </c>
      <c r="K252" s="161" t="s">
        <v>174</v>
      </c>
      <c r="L252" s="165"/>
      <c r="M252" s="166" t="s">
        <v>1</v>
      </c>
      <c r="N252" s="167" t="s">
        <v>37</v>
      </c>
      <c r="O252" s="140">
        <v>0</v>
      </c>
      <c r="P252" s="140">
        <f>O252*H252</f>
        <v>0</v>
      </c>
      <c r="Q252" s="140">
        <v>0.072</v>
      </c>
      <c r="R252" s="140">
        <f>Q252*H252</f>
        <v>72.198</v>
      </c>
      <c r="S252" s="140">
        <v>0</v>
      </c>
      <c r="T252" s="141">
        <f>S252*H252</f>
        <v>0</v>
      </c>
      <c r="AR252" s="142" t="s">
        <v>202</v>
      </c>
      <c r="AT252" s="142" t="s">
        <v>290</v>
      </c>
      <c r="AU252" s="142" t="s">
        <v>81</v>
      </c>
      <c r="AY252" s="15" t="s">
        <v>168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5" t="s">
        <v>79</v>
      </c>
      <c r="BK252" s="143">
        <f>ROUND(I252*H252,2)</f>
        <v>0</v>
      </c>
      <c r="BL252" s="15" t="s">
        <v>175</v>
      </c>
      <c r="BM252" s="142" t="s">
        <v>352</v>
      </c>
    </row>
    <row r="253" spans="2:47" s="1" customFormat="1" ht="19.2">
      <c r="B253" s="27"/>
      <c r="D253" s="144" t="s">
        <v>177</v>
      </c>
      <c r="F253" s="145" t="s">
        <v>351</v>
      </c>
      <c r="L253" s="27"/>
      <c r="M253" s="146"/>
      <c r="T253" s="50"/>
      <c r="AT253" s="15" t="s">
        <v>177</v>
      </c>
      <c r="AU253" s="15" t="s">
        <v>81</v>
      </c>
    </row>
    <row r="254" spans="2:51" s="12" customFormat="1" ht="12">
      <c r="B254" s="147"/>
      <c r="D254" s="144" t="s">
        <v>181</v>
      </c>
      <c r="E254" s="148" t="s">
        <v>1</v>
      </c>
      <c r="F254" s="149" t="s">
        <v>347</v>
      </c>
      <c r="H254" s="150">
        <v>133.7</v>
      </c>
      <c r="L254" s="147"/>
      <c r="M254" s="151"/>
      <c r="T254" s="152"/>
      <c r="AT254" s="148" t="s">
        <v>181</v>
      </c>
      <c r="AU254" s="148" t="s">
        <v>81</v>
      </c>
      <c r="AV254" s="12" t="s">
        <v>81</v>
      </c>
      <c r="AW254" s="12" t="s">
        <v>29</v>
      </c>
      <c r="AX254" s="12" t="s">
        <v>72</v>
      </c>
      <c r="AY254" s="148" t="s">
        <v>168</v>
      </c>
    </row>
    <row r="255" spans="2:51" s="12" customFormat="1" ht="12">
      <c r="B255" s="147"/>
      <c r="D255" s="144" t="s">
        <v>181</v>
      </c>
      <c r="E255" s="148" t="s">
        <v>1</v>
      </c>
      <c r="F255" s="149" t="s">
        <v>353</v>
      </c>
      <c r="H255" s="150">
        <v>1002.75</v>
      </c>
      <c r="L255" s="147"/>
      <c r="M255" s="151"/>
      <c r="T255" s="152"/>
      <c r="AT255" s="148" t="s">
        <v>181</v>
      </c>
      <c r="AU255" s="148" t="s">
        <v>81</v>
      </c>
      <c r="AV255" s="12" t="s">
        <v>81</v>
      </c>
      <c r="AW255" s="12" t="s">
        <v>29</v>
      </c>
      <c r="AX255" s="12" t="s">
        <v>79</v>
      </c>
      <c r="AY255" s="148" t="s">
        <v>168</v>
      </c>
    </row>
    <row r="256" spans="2:65" s="1" customFormat="1" ht="21.75" customHeight="1">
      <c r="B256" s="131"/>
      <c r="C256" s="159" t="s">
        <v>354</v>
      </c>
      <c r="D256" s="159" t="s">
        <v>290</v>
      </c>
      <c r="E256" s="160" t="s">
        <v>355</v>
      </c>
      <c r="F256" s="161" t="s">
        <v>356</v>
      </c>
      <c r="G256" s="162" t="s">
        <v>173</v>
      </c>
      <c r="H256" s="163">
        <v>187.5</v>
      </c>
      <c r="I256" s="164"/>
      <c r="J256" s="164">
        <f>ROUND(I256*H256,2)</f>
        <v>0</v>
      </c>
      <c r="K256" s="161" t="s">
        <v>174</v>
      </c>
      <c r="L256" s="165"/>
      <c r="M256" s="166" t="s">
        <v>1</v>
      </c>
      <c r="N256" s="167" t="s">
        <v>37</v>
      </c>
      <c r="O256" s="140">
        <v>0</v>
      </c>
      <c r="P256" s="140">
        <f>O256*H256</f>
        <v>0</v>
      </c>
      <c r="Q256" s="140">
        <v>0.1005</v>
      </c>
      <c r="R256" s="140">
        <f>Q256*H256</f>
        <v>18.84375</v>
      </c>
      <c r="S256" s="140">
        <v>0</v>
      </c>
      <c r="T256" s="141">
        <f>S256*H256</f>
        <v>0</v>
      </c>
      <c r="AR256" s="142" t="s">
        <v>202</v>
      </c>
      <c r="AT256" s="142" t="s">
        <v>290</v>
      </c>
      <c r="AU256" s="142" t="s">
        <v>81</v>
      </c>
      <c r="AY256" s="15" t="s">
        <v>168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5" t="s">
        <v>79</v>
      </c>
      <c r="BK256" s="143">
        <f>ROUND(I256*H256,2)</f>
        <v>0</v>
      </c>
      <c r="BL256" s="15" t="s">
        <v>175</v>
      </c>
      <c r="BM256" s="142" t="s">
        <v>357</v>
      </c>
    </row>
    <row r="257" spans="2:47" s="1" customFormat="1" ht="12">
      <c r="B257" s="27"/>
      <c r="D257" s="144" t="s">
        <v>177</v>
      </c>
      <c r="F257" s="145" t="s">
        <v>356</v>
      </c>
      <c r="L257" s="27"/>
      <c r="M257" s="146"/>
      <c r="T257" s="50"/>
      <c r="AT257" s="15" t="s">
        <v>177</v>
      </c>
      <c r="AU257" s="15" t="s">
        <v>81</v>
      </c>
    </row>
    <row r="258" spans="2:51" s="12" customFormat="1" ht="12">
      <c r="B258" s="147"/>
      <c r="D258" s="144" t="s">
        <v>181</v>
      </c>
      <c r="E258" s="148" t="s">
        <v>1</v>
      </c>
      <c r="F258" s="149" t="s">
        <v>358</v>
      </c>
      <c r="H258" s="150">
        <v>187.5</v>
      </c>
      <c r="L258" s="147"/>
      <c r="M258" s="151"/>
      <c r="T258" s="152"/>
      <c r="AT258" s="148" t="s">
        <v>181</v>
      </c>
      <c r="AU258" s="148" t="s">
        <v>81</v>
      </c>
      <c r="AV258" s="12" t="s">
        <v>81</v>
      </c>
      <c r="AW258" s="12" t="s">
        <v>29</v>
      </c>
      <c r="AX258" s="12" t="s">
        <v>79</v>
      </c>
      <c r="AY258" s="148" t="s">
        <v>168</v>
      </c>
    </row>
    <row r="259" spans="2:63" s="11" customFormat="1" ht="22.8" customHeight="1">
      <c r="B259" s="120"/>
      <c r="D259" s="121" t="s">
        <v>71</v>
      </c>
      <c r="E259" s="129" t="s">
        <v>190</v>
      </c>
      <c r="F259" s="129" t="s">
        <v>359</v>
      </c>
      <c r="J259" s="130">
        <f>BK259</f>
        <v>0</v>
      </c>
      <c r="L259" s="120"/>
      <c r="M259" s="124"/>
      <c r="P259" s="125">
        <f>SUM(P260:P296)</f>
        <v>298.96430000000004</v>
      </c>
      <c r="R259" s="125">
        <f>SUM(R260:R296)</f>
        <v>446.17006999999995</v>
      </c>
      <c r="T259" s="126">
        <f>SUM(T260:T296)</f>
        <v>0</v>
      </c>
      <c r="AR259" s="121" t="s">
        <v>79</v>
      </c>
      <c r="AT259" s="127" t="s">
        <v>71</v>
      </c>
      <c r="AU259" s="127" t="s">
        <v>79</v>
      </c>
      <c r="AY259" s="121" t="s">
        <v>168</v>
      </c>
      <c r="BK259" s="128">
        <f>SUM(BK260:BK296)</f>
        <v>0</v>
      </c>
    </row>
    <row r="260" spans="2:65" s="1" customFormat="1" ht="24.15" customHeight="1">
      <c r="B260" s="131"/>
      <c r="C260" s="132" t="s">
        <v>360</v>
      </c>
      <c r="D260" s="132" t="s">
        <v>170</v>
      </c>
      <c r="E260" s="133" t="s">
        <v>361</v>
      </c>
      <c r="F260" s="134" t="s">
        <v>362</v>
      </c>
      <c r="G260" s="135" t="s">
        <v>109</v>
      </c>
      <c r="H260" s="136">
        <v>88.3</v>
      </c>
      <c r="I260" s="137"/>
      <c r="J260" s="137">
        <f>ROUND(I260*H260,2)</f>
        <v>0</v>
      </c>
      <c r="K260" s="134" t="s">
        <v>174</v>
      </c>
      <c r="L260" s="27"/>
      <c r="M260" s="138" t="s">
        <v>1</v>
      </c>
      <c r="N260" s="139" t="s">
        <v>37</v>
      </c>
      <c r="O260" s="140">
        <v>0.029</v>
      </c>
      <c r="P260" s="140">
        <f>O260*H260</f>
        <v>2.5607</v>
      </c>
      <c r="Q260" s="140">
        <v>0.46</v>
      </c>
      <c r="R260" s="140">
        <f>Q260*H260</f>
        <v>40.618</v>
      </c>
      <c r="S260" s="140">
        <v>0</v>
      </c>
      <c r="T260" s="141">
        <f>S260*H260</f>
        <v>0</v>
      </c>
      <c r="AR260" s="142" t="s">
        <v>175</v>
      </c>
      <c r="AT260" s="142" t="s">
        <v>170</v>
      </c>
      <c r="AU260" s="142" t="s">
        <v>81</v>
      </c>
      <c r="AY260" s="15" t="s">
        <v>168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5" t="s">
        <v>79</v>
      </c>
      <c r="BK260" s="143">
        <f>ROUND(I260*H260,2)</f>
        <v>0</v>
      </c>
      <c r="BL260" s="15" t="s">
        <v>175</v>
      </c>
      <c r="BM260" s="142" t="s">
        <v>363</v>
      </c>
    </row>
    <row r="261" spans="2:47" s="1" customFormat="1" ht="19.2">
      <c r="B261" s="27"/>
      <c r="D261" s="144" t="s">
        <v>177</v>
      </c>
      <c r="F261" s="145" t="s">
        <v>364</v>
      </c>
      <c r="L261" s="27"/>
      <c r="M261" s="146"/>
      <c r="T261" s="50"/>
      <c r="AT261" s="15" t="s">
        <v>177</v>
      </c>
      <c r="AU261" s="15" t="s">
        <v>81</v>
      </c>
    </row>
    <row r="262" spans="2:51" s="12" customFormat="1" ht="12">
      <c r="B262" s="147"/>
      <c r="D262" s="144" t="s">
        <v>181</v>
      </c>
      <c r="E262" s="148" t="s">
        <v>1</v>
      </c>
      <c r="F262" s="149" t="s">
        <v>107</v>
      </c>
      <c r="H262" s="150">
        <v>88.3</v>
      </c>
      <c r="L262" s="147"/>
      <c r="M262" s="151"/>
      <c r="T262" s="152"/>
      <c r="AT262" s="148" t="s">
        <v>181</v>
      </c>
      <c r="AU262" s="148" t="s">
        <v>81</v>
      </c>
      <c r="AV262" s="12" t="s">
        <v>81</v>
      </c>
      <c r="AW262" s="12" t="s">
        <v>29</v>
      </c>
      <c r="AX262" s="12" t="s">
        <v>79</v>
      </c>
      <c r="AY262" s="148" t="s">
        <v>168</v>
      </c>
    </row>
    <row r="263" spans="2:65" s="1" customFormat="1" ht="24.15" customHeight="1">
      <c r="B263" s="131"/>
      <c r="C263" s="132" t="s">
        <v>365</v>
      </c>
      <c r="D263" s="132" t="s">
        <v>170</v>
      </c>
      <c r="E263" s="133" t="s">
        <v>366</v>
      </c>
      <c r="F263" s="134" t="s">
        <v>367</v>
      </c>
      <c r="G263" s="135" t="s">
        <v>109</v>
      </c>
      <c r="H263" s="136">
        <v>407.2</v>
      </c>
      <c r="I263" s="137"/>
      <c r="J263" s="137">
        <f>ROUND(I263*H263,2)</f>
        <v>0</v>
      </c>
      <c r="K263" s="134" t="s">
        <v>174</v>
      </c>
      <c r="L263" s="27"/>
      <c r="M263" s="138" t="s">
        <v>1</v>
      </c>
      <c r="N263" s="139" t="s">
        <v>37</v>
      </c>
      <c r="O263" s="140">
        <v>0.031</v>
      </c>
      <c r="P263" s="140">
        <f>O263*H263</f>
        <v>12.623199999999999</v>
      </c>
      <c r="Q263" s="140">
        <v>0.575</v>
      </c>
      <c r="R263" s="140">
        <f>Q263*H263</f>
        <v>234.14</v>
      </c>
      <c r="S263" s="140">
        <v>0</v>
      </c>
      <c r="T263" s="141">
        <f>S263*H263</f>
        <v>0</v>
      </c>
      <c r="AR263" s="142" t="s">
        <v>175</v>
      </c>
      <c r="AT263" s="142" t="s">
        <v>170</v>
      </c>
      <c r="AU263" s="142" t="s">
        <v>81</v>
      </c>
      <c r="AY263" s="15" t="s">
        <v>168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5" t="s">
        <v>79</v>
      </c>
      <c r="BK263" s="143">
        <f>ROUND(I263*H263,2)</f>
        <v>0</v>
      </c>
      <c r="BL263" s="15" t="s">
        <v>175</v>
      </c>
      <c r="BM263" s="142" t="s">
        <v>368</v>
      </c>
    </row>
    <row r="264" spans="2:47" s="1" customFormat="1" ht="19.2">
      <c r="B264" s="27"/>
      <c r="D264" s="144" t="s">
        <v>177</v>
      </c>
      <c r="F264" s="145" t="s">
        <v>369</v>
      </c>
      <c r="L264" s="27"/>
      <c r="M264" s="146"/>
      <c r="T264" s="50"/>
      <c r="AT264" s="15" t="s">
        <v>177</v>
      </c>
      <c r="AU264" s="15" t="s">
        <v>81</v>
      </c>
    </row>
    <row r="265" spans="2:51" s="12" customFormat="1" ht="12">
      <c r="B265" s="147"/>
      <c r="D265" s="144" t="s">
        <v>181</v>
      </c>
      <c r="E265" s="148" t="s">
        <v>1</v>
      </c>
      <c r="F265" s="149" t="s">
        <v>123</v>
      </c>
      <c r="H265" s="150">
        <v>407.2</v>
      </c>
      <c r="L265" s="147"/>
      <c r="M265" s="151"/>
      <c r="T265" s="152"/>
      <c r="AT265" s="148" t="s">
        <v>181</v>
      </c>
      <c r="AU265" s="148" t="s">
        <v>81</v>
      </c>
      <c r="AV265" s="12" t="s">
        <v>81</v>
      </c>
      <c r="AW265" s="12" t="s">
        <v>29</v>
      </c>
      <c r="AX265" s="12" t="s">
        <v>79</v>
      </c>
      <c r="AY265" s="148" t="s">
        <v>168</v>
      </c>
    </row>
    <row r="266" spans="2:65" s="1" customFormat="1" ht="37.8" customHeight="1">
      <c r="B266" s="131"/>
      <c r="C266" s="132" t="s">
        <v>370</v>
      </c>
      <c r="D266" s="132" t="s">
        <v>170</v>
      </c>
      <c r="E266" s="133" t="s">
        <v>371</v>
      </c>
      <c r="F266" s="134" t="s">
        <v>372</v>
      </c>
      <c r="G266" s="135" t="s">
        <v>109</v>
      </c>
      <c r="H266" s="136">
        <v>88.3</v>
      </c>
      <c r="I266" s="137"/>
      <c r="J266" s="137">
        <f>ROUND(I266*H266,2)</f>
        <v>0</v>
      </c>
      <c r="K266" s="134" t="s">
        <v>174</v>
      </c>
      <c r="L266" s="27"/>
      <c r="M266" s="138" t="s">
        <v>1</v>
      </c>
      <c r="N266" s="139" t="s">
        <v>37</v>
      </c>
      <c r="O266" s="140">
        <v>0.028</v>
      </c>
      <c r="P266" s="140">
        <f>O266*H266</f>
        <v>2.4724</v>
      </c>
      <c r="Q266" s="140">
        <v>0.3719</v>
      </c>
      <c r="R266" s="140">
        <f>Q266*H266</f>
        <v>32.83877</v>
      </c>
      <c r="S266" s="140">
        <v>0</v>
      </c>
      <c r="T266" s="141">
        <f>S266*H266</f>
        <v>0</v>
      </c>
      <c r="AR266" s="142" t="s">
        <v>175</v>
      </c>
      <c r="AT266" s="142" t="s">
        <v>170</v>
      </c>
      <c r="AU266" s="142" t="s">
        <v>81</v>
      </c>
      <c r="AY266" s="15" t="s">
        <v>168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5" t="s">
        <v>79</v>
      </c>
      <c r="BK266" s="143">
        <f>ROUND(I266*H266,2)</f>
        <v>0</v>
      </c>
      <c r="BL266" s="15" t="s">
        <v>175</v>
      </c>
      <c r="BM266" s="142" t="s">
        <v>373</v>
      </c>
    </row>
    <row r="267" spans="2:47" s="1" customFormat="1" ht="19.2">
      <c r="B267" s="27"/>
      <c r="D267" s="144" t="s">
        <v>177</v>
      </c>
      <c r="F267" s="145" t="s">
        <v>374</v>
      </c>
      <c r="L267" s="27"/>
      <c r="M267" s="146"/>
      <c r="T267" s="50"/>
      <c r="AT267" s="15" t="s">
        <v>177</v>
      </c>
      <c r="AU267" s="15" t="s">
        <v>81</v>
      </c>
    </row>
    <row r="268" spans="2:51" s="12" customFormat="1" ht="12">
      <c r="B268" s="147"/>
      <c r="D268" s="144" t="s">
        <v>181</v>
      </c>
      <c r="E268" s="148" t="s">
        <v>1</v>
      </c>
      <c r="F268" s="149" t="s">
        <v>107</v>
      </c>
      <c r="H268" s="150">
        <v>88.3</v>
      </c>
      <c r="L268" s="147"/>
      <c r="M268" s="151"/>
      <c r="T268" s="152"/>
      <c r="AT268" s="148" t="s">
        <v>181</v>
      </c>
      <c r="AU268" s="148" t="s">
        <v>81</v>
      </c>
      <c r="AV268" s="12" t="s">
        <v>81</v>
      </c>
      <c r="AW268" s="12" t="s">
        <v>29</v>
      </c>
      <c r="AX268" s="12" t="s">
        <v>79</v>
      </c>
      <c r="AY268" s="148" t="s">
        <v>168</v>
      </c>
    </row>
    <row r="269" spans="2:65" s="1" customFormat="1" ht="49.05" customHeight="1">
      <c r="B269" s="131"/>
      <c r="C269" s="132" t="s">
        <v>375</v>
      </c>
      <c r="D269" s="132" t="s">
        <v>170</v>
      </c>
      <c r="E269" s="133" t="s">
        <v>376</v>
      </c>
      <c r="F269" s="134" t="s">
        <v>377</v>
      </c>
      <c r="G269" s="135" t="s">
        <v>109</v>
      </c>
      <c r="H269" s="136">
        <v>88.3</v>
      </c>
      <c r="I269" s="137"/>
      <c r="J269" s="137">
        <f>ROUND(I269*H269,2)</f>
        <v>0</v>
      </c>
      <c r="K269" s="134" t="s">
        <v>174</v>
      </c>
      <c r="L269" s="27"/>
      <c r="M269" s="138" t="s">
        <v>1</v>
      </c>
      <c r="N269" s="139" t="s">
        <v>37</v>
      </c>
      <c r="O269" s="140">
        <v>0.244</v>
      </c>
      <c r="P269" s="140">
        <f>O269*H269</f>
        <v>21.545199999999998</v>
      </c>
      <c r="Q269" s="140">
        <v>0.211</v>
      </c>
      <c r="R269" s="140">
        <f>Q269*H269</f>
        <v>18.6313</v>
      </c>
      <c r="S269" s="140">
        <v>0</v>
      </c>
      <c r="T269" s="141">
        <f>S269*H269</f>
        <v>0</v>
      </c>
      <c r="AR269" s="142" t="s">
        <v>175</v>
      </c>
      <c r="AT269" s="142" t="s">
        <v>170</v>
      </c>
      <c r="AU269" s="142" t="s">
        <v>81</v>
      </c>
      <c r="AY269" s="15" t="s">
        <v>168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5" t="s">
        <v>79</v>
      </c>
      <c r="BK269" s="143">
        <f>ROUND(I269*H269,2)</f>
        <v>0</v>
      </c>
      <c r="BL269" s="15" t="s">
        <v>175</v>
      </c>
      <c r="BM269" s="142" t="s">
        <v>378</v>
      </c>
    </row>
    <row r="270" spans="2:47" s="1" customFormat="1" ht="28.8">
      <c r="B270" s="27"/>
      <c r="D270" s="144" t="s">
        <v>177</v>
      </c>
      <c r="F270" s="145" t="s">
        <v>379</v>
      </c>
      <c r="L270" s="27"/>
      <c r="M270" s="146"/>
      <c r="T270" s="50"/>
      <c r="AT270" s="15" t="s">
        <v>177</v>
      </c>
      <c r="AU270" s="15" t="s">
        <v>81</v>
      </c>
    </row>
    <row r="271" spans="2:51" s="12" customFormat="1" ht="12">
      <c r="B271" s="147"/>
      <c r="D271" s="144" t="s">
        <v>181</v>
      </c>
      <c r="E271" s="148" t="s">
        <v>1</v>
      </c>
      <c r="F271" s="149" t="s">
        <v>107</v>
      </c>
      <c r="H271" s="150">
        <v>88.3</v>
      </c>
      <c r="L271" s="147"/>
      <c r="M271" s="151"/>
      <c r="T271" s="152"/>
      <c r="AT271" s="148" t="s">
        <v>181</v>
      </c>
      <c r="AU271" s="148" t="s">
        <v>81</v>
      </c>
      <c r="AV271" s="12" t="s">
        <v>81</v>
      </c>
      <c r="AW271" s="12" t="s">
        <v>29</v>
      </c>
      <c r="AX271" s="12" t="s">
        <v>79</v>
      </c>
      <c r="AY271" s="148" t="s">
        <v>168</v>
      </c>
    </row>
    <row r="272" spans="2:65" s="1" customFormat="1" ht="24.15" customHeight="1">
      <c r="B272" s="131"/>
      <c r="C272" s="132" t="s">
        <v>380</v>
      </c>
      <c r="D272" s="132" t="s">
        <v>170</v>
      </c>
      <c r="E272" s="133" t="s">
        <v>381</v>
      </c>
      <c r="F272" s="134" t="s">
        <v>382</v>
      </c>
      <c r="G272" s="135" t="s">
        <v>109</v>
      </c>
      <c r="H272" s="136">
        <v>88.3</v>
      </c>
      <c r="I272" s="137"/>
      <c r="J272" s="137">
        <f>ROUND(I272*H272,2)</f>
        <v>0</v>
      </c>
      <c r="K272" s="134" t="s">
        <v>174</v>
      </c>
      <c r="L272" s="27"/>
      <c r="M272" s="138" t="s">
        <v>1</v>
      </c>
      <c r="N272" s="139" t="s">
        <v>37</v>
      </c>
      <c r="O272" s="140">
        <v>0.008</v>
      </c>
      <c r="P272" s="140">
        <f>O272*H272</f>
        <v>0.7064</v>
      </c>
      <c r="Q272" s="140">
        <v>0.00034</v>
      </c>
      <c r="R272" s="140">
        <f>Q272*H272</f>
        <v>0.030022</v>
      </c>
      <c r="S272" s="140">
        <v>0</v>
      </c>
      <c r="T272" s="141">
        <f>S272*H272</f>
        <v>0</v>
      </c>
      <c r="AR272" s="142" t="s">
        <v>175</v>
      </c>
      <c r="AT272" s="142" t="s">
        <v>170</v>
      </c>
      <c r="AU272" s="142" t="s">
        <v>81</v>
      </c>
      <c r="AY272" s="15" t="s">
        <v>168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5" t="s">
        <v>79</v>
      </c>
      <c r="BK272" s="143">
        <f>ROUND(I272*H272,2)</f>
        <v>0</v>
      </c>
      <c r="BL272" s="15" t="s">
        <v>175</v>
      </c>
      <c r="BM272" s="142" t="s">
        <v>383</v>
      </c>
    </row>
    <row r="273" spans="2:47" s="1" customFormat="1" ht="12">
      <c r="B273" s="27"/>
      <c r="D273" s="144" t="s">
        <v>177</v>
      </c>
      <c r="F273" s="145" t="s">
        <v>382</v>
      </c>
      <c r="L273" s="27"/>
      <c r="M273" s="146"/>
      <c r="T273" s="50"/>
      <c r="AT273" s="15" t="s">
        <v>177</v>
      </c>
      <c r="AU273" s="15" t="s">
        <v>81</v>
      </c>
    </row>
    <row r="274" spans="2:51" s="12" customFormat="1" ht="12">
      <c r="B274" s="147"/>
      <c r="D274" s="144" t="s">
        <v>181</v>
      </c>
      <c r="E274" s="148" t="s">
        <v>1</v>
      </c>
      <c r="F274" s="149" t="s">
        <v>107</v>
      </c>
      <c r="H274" s="150">
        <v>88.3</v>
      </c>
      <c r="L274" s="147"/>
      <c r="M274" s="151"/>
      <c r="T274" s="152"/>
      <c r="AT274" s="148" t="s">
        <v>181</v>
      </c>
      <c r="AU274" s="148" t="s">
        <v>81</v>
      </c>
      <c r="AV274" s="12" t="s">
        <v>81</v>
      </c>
      <c r="AW274" s="12" t="s">
        <v>29</v>
      </c>
      <c r="AX274" s="12" t="s">
        <v>79</v>
      </c>
      <c r="AY274" s="148" t="s">
        <v>168</v>
      </c>
    </row>
    <row r="275" spans="2:65" s="1" customFormat="1" ht="24.15" customHeight="1">
      <c r="B275" s="131"/>
      <c r="C275" s="132" t="s">
        <v>384</v>
      </c>
      <c r="D275" s="132" t="s">
        <v>170</v>
      </c>
      <c r="E275" s="133" t="s">
        <v>385</v>
      </c>
      <c r="F275" s="134" t="s">
        <v>386</v>
      </c>
      <c r="G275" s="135" t="s">
        <v>109</v>
      </c>
      <c r="H275" s="136">
        <v>88.3</v>
      </c>
      <c r="I275" s="137"/>
      <c r="J275" s="137">
        <f>ROUND(I275*H275,2)</f>
        <v>0</v>
      </c>
      <c r="K275" s="134" t="s">
        <v>174</v>
      </c>
      <c r="L275" s="27"/>
      <c r="M275" s="138" t="s">
        <v>1</v>
      </c>
      <c r="N275" s="139" t="s">
        <v>37</v>
      </c>
      <c r="O275" s="140">
        <v>0.002</v>
      </c>
      <c r="P275" s="140">
        <f>O275*H275</f>
        <v>0.1766</v>
      </c>
      <c r="Q275" s="140">
        <v>0.00051</v>
      </c>
      <c r="R275" s="140">
        <f>Q275*H275</f>
        <v>0.045033000000000004</v>
      </c>
      <c r="S275" s="140">
        <v>0</v>
      </c>
      <c r="T275" s="141">
        <f>S275*H275</f>
        <v>0</v>
      </c>
      <c r="AR275" s="142" t="s">
        <v>175</v>
      </c>
      <c r="AT275" s="142" t="s">
        <v>170</v>
      </c>
      <c r="AU275" s="142" t="s">
        <v>81</v>
      </c>
      <c r="AY275" s="15" t="s">
        <v>168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5" t="s">
        <v>79</v>
      </c>
      <c r="BK275" s="143">
        <f>ROUND(I275*H275,2)</f>
        <v>0</v>
      </c>
      <c r="BL275" s="15" t="s">
        <v>175</v>
      </c>
      <c r="BM275" s="142" t="s">
        <v>387</v>
      </c>
    </row>
    <row r="276" spans="2:47" s="1" customFormat="1" ht="19.2">
      <c r="B276" s="27"/>
      <c r="D276" s="144" t="s">
        <v>177</v>
      </c>
      <c r="F276" s="145" t="s">
        <v>386</v>
      </c>
      <c r="L276" s="27"/>
      <c r="M276" s="146"/>
      <c r="T276" s="50"/>
      <c r="AT276" s="15" t="s">
        <v>177</v>
      </c>
      <c r="AU276" s="15" t="s">
        <v>81</v>
      </c>
    </row>
    <row r="277" spans="2:51" s="12" customFormat="1" ht="12">
      <c r="B277" s="147"/>
      <c r="D277" s="144" t="s">
        <v>181</v>
      </c>
      <c r="E277" s="148" t="s">
        <v>1</v>
      </c>
      <c r="F277" s="149" t="s">
        <v>107</v>
      </c>
      <c r="H277" s="150">
        <v>88.3</v>
      </c>
      <c r="L277" s="147"/>
      <c r="M277" s="151"/>
      <c r="T277" s="152"/>
      <c r="AT277" s="148" t="s">
        <v>181</v>
      </c>
      <c r="AU277" s="148" t="s">
        <v>81</v>
      </c>
      <c r="AV277" s="12" t="s">
        <v>81</v>
      </c>
      <c r="AW277" s="12" t="s">
        <v>29</v>
      </c>
      <c r="AX277" s="12" t="s">
        <v>79</v>
      </c>
      <c r="AY277" s="148" t="s">
        <v>168</v>
      </c>
    </row>
    <row r="278" spans="2:65" s="1" customFormat="1" ht="44.25" customHeight="1">
      <c r="B278" s="131"/>
      <c r="C278" s="132" t="s">
        <v>388</v>
      </c>
      <c r="D278" s="132" t="s">
        <v>170</v>
      </c>
      <c r="E278" s="133" t="s">
        <v>389</v>
      </c>
      <c r="F278" s="134" t="s">
        <v>390</v>
      </c>
      <c r="G278" s="135" t="s">
        <v>109</v>
      </c>
      <c r="H278" s="136">
        <v>88.3</v>
      </c>
      <c r="I278" s="137"/>
      <c r="J278" s="137">
        <f>ROUND(I278*H278,2)</f>
        <v>0</v>
      </c>
      <c r="K278" s="134" t="s">
        <v>174</v>
      </c>
      <c r="L278" s="27"/>
      <c r="M278" s="138" t="s">
        <v>1</v>
      </c>
      <c r="N278" s="139" t="s">
        <v>37</v>
      </c>
      <c r="O278" s="140">
        <v>0.066</v>
      </c>
      <c r="P278" s="140">
        <f>O278*H278</f>
        <v>5.8278</v>
      </c>
      <c r="Q278" s="140">
        <v>0.10373</v>
      </c>
      <c r="R278" s="140">
        <f>Q278*H278</f>
        <v>9.159359</v>
      </c>
      <c r="S278" s="140">
        <v>0</v>
      </c>
      <c r="T278" s="141">
        <f>S278*H278</f>
        <v>0</v>
      </c>
      <c r="AR278" s="142" t="s">
        <v>175</v>
      </c>
      <c r="AT278" s="142" t="s">
        <v>170</v>
      </c>
      <c r="AU278" s="142" t="s">
        <v>81</v>
      </c>
      <c r="AY278" s="15" t="s">
        <v>168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5" t="s">
        <v>79</v>
      </c>
      <c r="BK278" s="143">
        <f>ROUND(I278*H278,2)</f>
        <v>0</v>
      </c>
      <c r="BL278" s="15" t="s">
        <v>175</v>
      </c>
      <c r="BM278" s="142" t="s">
        <v>391</v>
      </c>
    </row>
    <row r="279" spans="2:47" s="1" customFormat="1" ht="28.8">
      <c r="B279" s="27"/>
      <c r="D279" s="144" t="s">
        <v>177</v>
      </c>
      <c r="F279" s="145" t="s">
        <v>392</v>
      </c>
      <c r="L279" s="27"/>
      <c r="M279" s="146"/>
      <c r="T279" s="50"/>
      <c r="AT279" s="15" t="s">
        <v>177</v>
      </c>
      <c r="AU279" s="15" t="s">
        <v>81</v>
      </c>
    </row>
    <row r="280" spans="2:51" s="12" customFormat="1" ht="12">
      <c r="B280" s="147"/>
      <c r="D280" s="144" t="s">
        <v>181</v>
      </c>
      <c r="E280" s="148" t="s">
        <v>1</v>
      </c>
      <c r="F280" s="149" t="s">
        <v>107</v>
      </c>
      <c r="H280" s="150">
        <v>88.3</v>
      </c>
      <c r="L280" s="147"/>
      <c r="M280" s="151"/>
      <c r="T280" s="152"/>
      <c r="AT280" s="148" t="s">
        <v>181</v>
      </c>
      <c r="AU280" s="148" t="s">
        <v>81</v>
      </c>
      <c r="AV280" s="12" t="s">
        <v>81</v>
      </c>
      <c r="AW280" s="12" t="s">
        <v>29</v>
      </c>
      <c r="AX280" s="12" t="s">
        <v>79</v>
      </c>
      <c r="AY280" s="148" t="s">
        <v>168</v>
      </c>
    </row>
    <row r="281" spans="2:65" s="1" customFormat="1" ht="76.35" customHeight="1">
      <c r="B281" s="131"/>
      <c r="C281" s="132" t="s">
        <v>393</v>
      </c>
      <c r="D281" s="132" t="s">
        <v>170</v>
      </c>
      <c r="E281" s="133" t="s">
        <v>394</v>
      </c>
      <c r="F281" s="134" t="s">
        <v>395</v>
      </c>
      <c r="G281" s="135" t="s">
        <v>109</v>
      </c>
      <c r="H281" s="136">
        <v>407.2</v>
      </c>
      <c r="I281" s="137"/>
      <c r="J281" s="137">
        <f>ROUND(I281*H281,2)</f>
        <v>0</v>
      </c>
      <c r="K281" s="134" t="s">
        <v>174</v>
      </c>
      <c r="L281" s="27"/>
      <c r="M281" s="138" t="s">
        <v>1</v>
      </c>
      <c r="N281" s="139" t="s">
        <v>37</v>
      </c>
      <c r="O281" s="140">
        <v>0.62</v>
      </c>
      <c r="P281" s="140">
        <f>O281*H281</f>
        <v>252.464</v>
      </c>
      <c r="Q281" s="140">
        <v>0.09062</v>
      </c>
      <c r="R281" s="140">
        <f>Q281*H281</f>
        <v>36.900464</v>
      </c>
      <c r="S281" s="140">
        <v>0</v>
      </c>
      <c r="T281" s="141">
        <f>S281*H281</f>
        <v>0</v>
      </c>
      <c r="AR281" s="142" t="s">
        <v>175</v>
      </c>
      <c r="AT281" s="142" t="s">
        <v>170</v>
      </c>
      <c r="AU281" s="142" t="s">
        <v>81</v>
      </c>
      <c r="AY281" s="15" t="s">
        <v>168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5" t="s">
        <v>79</v>
      </c>
      <c r="BK281" s="143">
        <f>ROUND(I281*H281,2)</f>
        <v>0</v>
      </c>
      <c r="BL281" s="15" t="s">
        <v>175</v>
      </c>
      <c r="BM281" s="142" t="s">
        <v>396</v>
      </c>
    </row>
    <row r="282" spans="2:47" s="1" customFormat="1" ht="48">
      <c r="B282" s="27"/>
      <c r="D282" s="144" t="s">
        <v>177</v>
      </c>
      <c r="F282" s="145" t="s">
        <v>397</v>
      </c>
      <c r="L282" s="27"/>
      <c r="M282" s="146"/>
      <c r="T282" s="50"/>
      <c r="AT282" s="15" t="s">
        <v>177</v>
      </c>
      <c r="AU282" s="15" t="s">
        <v>81</v>
      </c>
    </row>
    <row r="283" spans="2:51" s="12" customFormat="1" ht="12">
      <c r="B283" s="147"/>
      <c r="D283" s="144" t="s">
        <v>181</v>
      </c>
      <c r="E283" s="148" t="s">
        <v>126</v>
      </c>
      <c r="F283" s="149" t="s">
        <v>128</v>
      </c>
      <c r="H283" s="150">
        <v>397.4</v>
      </c>
      <c r="L283" s="147"/>
      <c r="M283" s="151"/>
      <c r="T283" s="152"/>
      <c r="AT283" s="148" t="s">
        <v>181</v>
      </c>
      <c r="AU283" s="148" t="s">
        <v>81</v>
      </c>
      <c r="AV283" s="12" t="s">
        <v>81</v>
      </c>
      <c r="AW283" s="12" t="s">
        <v>29</v>
      </c>
      <c r="AX283" s="12" t="s">
        <v>72</v>
      </c>
      <c r="AY283" s="148" t="s">
        <v>168</v>
      </c>
    </row>
    <row r="284" spans="2:51" s="12" customFormat="1" ht="12">
      <c r="B284" s="147"/>
      <c r="D284" s="144" t="s">
        <v>181</v>
      </c>
      <c r="E284" s="148" t="s">
        <v>130</v>
      </c>
      <c r="F284" s="149" t="s">
        <v>398</v>
      </c>
      <c r="H284" s="150">
        <v>9.8</v>
      </c>
      <c r="L284" s="147"/>
      <c r="M284" s="151"/>
      <c r="T284" s="152"/>
      <c r="AT284" s="148" t="s">
        <v>181</v>
      </c>
      <c r="AU284" s="148" t="s">
        <v>81</v>
      </c>
      <c r="AV284" s="12" t="s">
        <v>81</v>
      </c>
      <c r="AW284" s="12" t="s">
        <v>29</v>
      </c>
      <c r="AX284" s="12" t="s">
        <v>72</v>
      </c>
      <c r="AY284" s="148" t="s">
        <v>168</v>
      </c>
    </row>
    <row r="285" spans="2:51" s="13" customFormat="1" ht="12">
      <c r="B285" s="153"/>
      <c r="D285" s="144" t="s">
        <v>181</v>
      </c>
      <c r="E285" s="154" t="s">
        <v>123</v>
      </c>
      <c r="F285" s="155" t="s">
        <v>288</v>
      </c>
      <c r="H285" s="156">
        <v>407.2</v>
      </c>
      <c r="L285" s="153"/>
      <c r="M285" s="157"/>
      <c r="T285" s="158"/>
      <c r="AT285" s="154" t="s">
        <v>181</v>
      </c>
      <c r="AU285" s="154" t="s">
        <v>81</v>
      </c>
      <c r="AV285" s="13" t="s">
        <v>175</v>
      </c>
      <c r="AW285" s="13" t="s">
        <v>29</v>
      </c>
      <c r="AX285" s="13" t="s">
        <v>79</v>
      </c>
      <c r="AY285" s="154" t="s">
        <v>168</v>
      </c>
    </row>
    <row r="286" spans="2:65" s="1" customFormat="1" ht="21.75" customHeight="1">
      <c r="B286" s="131"/>
      <c r="C286" s="159" t="s">
        <v>399</v>
      </c>
      <c r="D286" s="159" t="s">
        <v>290</v>
      </c>
      <c r="E286" s="160" t="s">
        <v>400</v>
      </c>
      <c r="F286" s="161" t="s">
        <v>401</v>
      </c>
      <c r="G286" s="162" t="s">
        <v>109</v>
      </c>
      <c r="H286" s="163">
        <v>409.322</v>
      </c>
      <c r="I286" s="164"/>
      <c r="J286" s="164">
        <f>ROUND(I286*H286,2)</f>
        <v>0</v>
      </c>
      <c r="K286" s="161" t="s">
        <v>174</v>
      </c>
      <c r="L286" s="165"/>
      <c r="M286" s="166" t="s">
        <v>1</v>
      </c>
      <c r="N286" s="167" t="s">
        <v>37</v>
      </c>
      <c r="O286" s="140">
        <v>0</v>
      </c>
      <c r="P286" s="140">
        <f>O286*H286</f>
        <v>0</v>
      </c>
      <c r="Q286" s="140">
        <v>0.176</v>
      </c>
      <c r="R286" s="140">
        <f>Q286*H286</f>
        <v>72.040672</v>
      </c>
      <c r="S286" s="140">
        <v>0</v>
      </c>
      <c r="T286" s="141">
        <f>S286*H286</f>
        <v>0</v>
      </c>
      <c r="AR286" s="142" t="s">
        <v>202</v>
      </c>
      <c r="AT286" s="142" t="s">
        <v>290</v>
      </c>
      <c r="AU286" s="142" t="s">
        <v>81</v>
      </c>
      <c r="AY286" s="15" t="s">
        <v>168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5" t="s">
        <v>79</v>
      </c>
      <c r="BK286" s="143">
        <f>ROUND(I286*H286,2)</f>
        <v>0</v>
      </c>
      <c r="BL286" s="15" t="s">
        <v>175</v>
      </c>
      <c r="BM286" s="142" t="s">
        <v>402</v>
      </c>
    </row>
    <row r="287" spans="2:47" s="1" customFormat="1" ht="12">
      <c r="B287" s="27"/>
      <c r="D287" s="144" t="s">
        <v>177</v>
      </c>
      <c r="F287" s="145" t="s">
        <v>401</v>
      </c>
      <c r="L287" s="27"/>
      <c r="M287" s="146"/>
      <c r="T287" s="50"/>
      <c r="AT287" s="15" t="s">
        <v>177</v>
      </c>
      <c r="AU287" s="15" t="s">
        <v>81</v>
      </c>
    </row>
    <row r="288" spans="2:51" s="12" customFormat="1" ht="12">
      <c r="B288" s="147"/>
      <c r="D288" s="144" t="s">
        <v>181</v>
      </c>
      <c r="E288" s="148" t="s">
        <v>1</v>
      </c>
      <c r="F288" s="149" t="s">
        <v>126</v>
      </c>
      <c r="H288" s="150">
        <v>397.4</v>
      </c>
      <c r="L288" s="147"/>
      <c r="M288" s="151"/>
      <c r="T288" s="152"/>
      <c r="AT288" s="148" t="s">
        <v>181</v>
      </c>
      <c r="AU288" s="148" t="s">
        <v>81</v>
      </c>
      <c r="AV288" s="12" t="s">
        <v>81</v>
      </c>
      <c r="AW288" s="12" t="s">
        <v>29</v>
      </c>
      <c r="AX288" s="12" t="s">
        <v>72</v>
      </c>
      <c r="AY288" s="148" t="s">
        <v>168</v>
      </c>
    </row>
    <row r="289" spans="2:51" s="12" customFormat="1" ht="12">
      <c r="B289" s="147"/>
      <c r="D289" s="144" t="s">
        <v>181</v>
      </c>
      <c r="E289" s="148" t="s">
        <v>1</v>
      </c>
      <c r="F289" s="149" t="s">
        <v>403</v>
      </c>
      <c r="H289" s="150">
        <v>409.322</v>
      </c>
      <c r="L289" s="147"/>
      <c r="M289" s="151"/>
      <c r="T289" s="152"/>
      <c r="AT289" s="148" t="s">
        <v>181</v>
      </c>
      <c r="AU289" s="148" t="s">
        <v>81</v>
      </c>
      <c r="AV289" s="12" t="s">
        <v>81</v>
      </c>
      <c r="AW289" s="12" t="s">
        <v>29</v>
      </c>
      <c r="AX289" s="12" t="s">
        <v>79</v>
      </c>
      <c r="AY289" s="148" t="s">
        <v>168</v>
      </c>
    </row>
    <row r="290" spans="2:65" s="1" customFormat="1" ht="24.15" customHeight="1">
      <c r="B290" s="131"/>
      <c r="C290" s="159" t="s">
        <v>404</v>
      </c>
      <c r="D290" s="159" t="s">
        <v>290</v>
      </c>
      <c r="E290" s="160" t="s">
        <v>405</v>
      </c>
      <c r="F290" s="161" t="s">
        <v>406</v>
      </c>
      <c r="G290" s="162" t="s">
        <v>109</v>
      </c>
      <c r="H290" s="163">
        <v>10.094</v>
      </c>
      <c r="I290" s="164"/>
      <c r="J290" s="164">
        <f>ROUND(I290*H290,2)</f>
        <v>0</v>
      </c>
      <c r="K290" s="161" t="s">
        <v>174</v>
      </c>
      <c r="L290" s="165"/>
      <c r="M290" s="166" t="s">
        <v>1</v>
      </c>
      <c r="N290" s="167" t="s">
        <v>37</v>
      </c>
      <c r="O290" s="140">
        <v>0</v>
      </c>
      <c r="P290" s="140">
        <f>O290*H290</f>
        <v>0</v>
      </c>
      <c r="Q290" s="140">
        <v>0.175</v>
      </c>
      <c r="R290" s="140">
        <f>Q290*H290</f>
        <v>1.7664499999999999</v>
      </c>
      <c r="S290" s="140">
        <v>0</v>
      </c>
      <c r="T290" s="141">
        <f>S290*H290</f>
        <v>0</v>
      </c>
      <c r="AR290" s="142" t="s">
        <v>202</v>
      </c>
      <c r="AT290" s="142" t="s">
        <v>290</v>
      </c>
      <c r="AU290" s="142" t="s">
        <v>81</v>
      </c>
      <c r="AY290" s="15" t="s">
        <v>168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5" t="s">
        <v>79</v>
      </c>
      <c r="BK290" s="143">
        <f>ROUND(I290*H290,2)</f>
        <v>0</v>
      </c>
      <c r="BL290" s="15" t="s">
        <v>175</v>
      </c>
      <c r="BM290" s="142" t="s">
        <v>407</v>
      </c>
    </row>
    <row r="291" spans="2:47" s="1" customFormat="1" ht="19.2">
      <c r="B291" s="27"/>
      <c r="D291" s="144" t="s">
        <v>177</v>
      </c>
      <c r="F291" s="145" t="s">
        <v>406</v>
      </c>
      <c r="L291" s="27"/>
      <c r="M291" s="146"/>
      <c r="T291" s="50"/>
      <c r="AT291" s="15" t="s">
        <v>177</v>
      </c>
      <c r="AU291" s="15" t="s">
        <v>81</v>
      </c>
    </row>
    <row r="292" spans="2:51" s="12" customFormat="1" ht="12">
      <c r="B292" s="147"/>
      <c r="D292" s="144" t="s">
        <v>181</v>
      </c>
      <c r="E292" s="148" t="s">
        <v>1</v>
      </c>
      <c r="F292" s="149" t="s">
        <v>130</v>
      </c>
      <c r="H292" s="150">
        <v>9.8</v>
      </c>
      <c r="L292" s="147"/>
      <c r="M292" s="151"/>
      <c r="T292" s="152"/>
      <c r="AT292" s="148" t="s">
        <v>181</v>
      </c>
      <c r="AU292" s="148" t="s">
        <v>81</v>
      </c>
      <c r="AV292" s="12" t="s">
        <v>81</v>
      </c>
      <c r="AW292" s="12" t="s">
        <v>29</v>
      </c>
      <c r="AX292" s="12" t="s">
        <v>72</v>
      </c>
      <c r="AY292" s="148" t="s">
        <v>168</v>
      </c>
    </row>
    <row r="293" spans="2:51" s="12" customFormat="1" ht="12">
      <c r="B293" s="147"/>
      <c r="D293" s="144" t="s">
        <v>181</v>
      </c>
      <c r="E293" s="148" t="s">
        <v>1</v>
      </c>
      <c r="F293" s="149" t="s">
        <v>408</v>
      </c>
      <c r="H293" s="150">
        <v>10.094</v>
      </c>
      <c r="L293" s="147"/>
      <c r="M293" s="151"/>
      <c r="T293" s="152"/>
      <c r="AT293" s="148" t="s">
        <v>181</v>
      </c>
      <c r="AU293" s="148" t="s">
        <v>81</v>
      </c>
      <c r="AV293" s="12" t="s">
        <v>81</v>
      </c>
      <c r="AW293" s="12" t="s">
        <v>29</v>
      </c>
      <c r="AX293" s="12" t="s">
        <v>79</v>
      </c>
      <c r="AY293" s="148" t="s">
        <v>168</v>
      </c>
    </row>
    <row r="294" spans="2:65" s="1" customFormat="1" ht="76.35" customHeight="1">
      <c r="B294" s="131"/>
      <c r="C294" s="132" t="s">
        <v>409</v>
      </c>
      <c r="D294" s="132" t="s">
        <v>170</v>
      </c>
      <c r="E294" s="133" t="s">
        <v>410</v>
      </c>
      <c r="F294" s="134" t="s">
        <v>411</v>
      </c>
      <c r="G294" s="135" t="s">
        <v>109</v>
      </c>
      <c r="H294" s="136">
        <v>9.8</v>
      </c>
      <c r="I294" s="137"/>
      <c r="J294" s="137">
        <f>ROUND(I294*H294,2)</f>
        <v>0</v>
      </c>
      <c r="K294" s="134" t="s">
        <v>174</v>
      </c>
      <c r="L294" s="27"/>
      <c r="M294" s="138" t="s">
        <v>1</v>
      </c>
      <c r="N294" s="139" t="s">
        <v>37</v>
      </c>
      <c r="O294" s="140">
        <v>0.06</v>
      </c>
      <c r="P294" s="140">
        <f>O294*H294</f>
        <v>0.588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175</v>
      </c>
      <c r="AT294" s="142" t="s">
        <v>170</v>
      </c>
      <c r="AU294" s="142" t="s">
        <v>81</v>
      </c>
      <c r="AY294" s="15" t="s">
        <v>168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5" t="s">
        <v>79</v>
      </c>
      <c r="BK294" s="143">
        <f>ROUND(I294*H294,2)</f>
        <v>0</v>
      </c>
      <c r="BL294" s="15" t="s">
        <v>175</v>
      </c>
      <c r="BM294" s="142" t="s">
        <v>412</v>
      </c>
    </row>
    <row r="295" spans="2:47" s="1" customFormat="1" ht="57.6">
      <c r="B295" s="27"/>
      <c r="D295" s="144" t="s">
        <v>177</v>
      </c>
      <c r="F295" s="145" t="s">
        <v>413</v>
      </c>
      <c r="L295" s="27"/>
      <c r="M295" s="146"/>
      <c r="T295" s="50"/>
      <c r="AT295" s="15" t="s">
        <v>177</v>
      </c>
      <c r="AU295" s="15" t="s">
        <v>81</v>
      </c>
    </row>
    <row r="296" spans="2:51" s="12" customFormat="1" ht="12">
      <c r="B296" s="147"/>
      <c r="D296" s="144" t="s">
        <v>181</v>
      </c>
      <c r="E296" s="148" t="s">
        <v>1</v>
      </c>
      <c r="F296" s="149" t="s">
        <v>130</v>
      </c>
      <c r="H296" s="150">
        <v>9.8</v>
      </c>
      <c r="L296" s="147"/>
      <c r="M296" s="151"/>
      <c r="T296" s="152"/>
      <c r="AT296" s="148" t="s">
        <v>181</v>
      </c>
      <c r="AU296" s="148" t="s">
        <v>81</v>
      </c>
      <c r="AV296" s="12" t="s">
        <v>81</v>
      </c>
      <c r="AW296" s="12" t="s">
        <v>29</v>
      </c>
      <c r="AX296" s="12" t="s">
        <v>79</v>
      </c>
      <c r="AY296" s="148" t="s">
        <v>168</v>
      </c>
    </row>
    <row r="297" spans="2:63" s="11" customFormat="1" ht="22.8" customHeight="1">
      <c r="B297" s="120"/>
      <c r="D297" s="121" t="s">
        <v>71</v>
      </c>
      <c r="E297" s="129" t="s">
        <v>202</v>
      </c>
      <c r="F297" s="129" t="s">
        <v>414</v>
      </c>
      <c r="J297" s="130">
        <f>BK297</f>
        <v>0</v>
      </c>
      <c r="L297" s="120"/>
      <c r="M297" s="124"/>
      <c r="P297" s="125">
        <f>SUM(P298:P312)</f>
        <v>25.5213</v>
      </c>
      <c r="R297" s="125">
        <f>SUM(R298:R312)</f>
        <v>1.99667496</v>
      </c>
      <c r="T297" s="126">
        <f>SUM(T298:T312)</f>
        <v>0</v>
      </c>
      <c r="AR297" s="121" t="s">
        <v>79</v>
      </c>
      <c r="AT297" s="127" t="s">
        <v>71</v>
      </c>
      <c r="AU297" s="127" t="s">
        <v>79</v>
      </c>
      <c r="AY297" s="121" t="s">
        <v>168</v>
      </c>
      <c r="BK297" s="128">
        <f>SUM(BK298:BK312)</f>
        <v>0</v>
      </c>
    </row>
    <row r="298" spans="2:65" s="1" customFormat="1" ht="33" customHeight="1">
      <c r="B298" s="131"/>
      <c r="C298" s="132" t="s">
        <v>118</v>
      </c>
      <c r="D298" s="132" t="s">
        <v>170</v>
      </c>
      <c r="E298" s="133" t="s">
        <v>415</v>
      </c>
      <c r="F298" s="134" t="s">
        <v>416</v>
      </c>
      <c r="G298" s="135" t="s">
        <v>113</v>
      </c>
      <c r="H298" s="136">
        <v>172.7</v>
      </c>
      <c r="I298" s="137"/>
      <c r="J298" s="137">
        <f>ROUND(I298*H298,2)</f>
        <v>0</v>
      </c>
      <c r="K298" s="134" t="s">
        <v>1</v>
      </c>
      <c r="L298" s="27"/>
      <c r="M298" s="138" t="s">
        <v>1</v>
      </c>
      <c r="N298" s="139" t="s">
        <v>37</v>
      </c>
      <c r="O298" s="140">
        <v>0.039</v>
      </c>
      <c r="P298" s="140">
        <f>O298*H298</f>
        <v>6.7353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175</v>
      </c>
      <c r="AT298" s="142" t="s">
        <v>170</v>
      </c>
      <c r="AU298" s="142" t="s">
        <v>81</v>
      </c>
      <c r="AY298" s="15" t="s">
        <v>168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5" t="s">
        <v>79</v>
      </c>
      <c r="BK298" s="143">
        <f>ROUND(I298*H298,2)</f>
        <v>0</v>
      </c>
      <c r="BL298" s="15" t="s">
        <v>175</v>
      </c>
      <c r="BM298" s="142" t="s">
        <v>417</v>
      </c>
    </row>
    <row r="299" spans="2:47" s="1" customFormat="1" ht="19.2">
      <c r="B299" s="27"/>
      <c r="D299" s="144" t="s">
        <v>177</v>
      </c>
      <c r="F299" s="145" t="s">
        <v>416</v>
      </c>
      <c r="L299" s="27"/>
      <c r="M299" s="146"/>
      <c r="T299" s="50"/>
      <c r="AT299" s="15" t="s">
        <v>177</v>
      </c>
      <c r="AU299" s="15" t="s">
        <v>81</v>
      </c>
    </row>
    <row r="300" spans="2:51" s="12" customFormat="1" ht="12">
      <c r="B300" s="147"/>
      <c r="D300" s="144" t="s">
        <v>181</v>
      </c>
      <c r="E300" s="148" t="s">
        <v>111</v>
      </c>
      <c r="F300" s="149" t="s">
        <v>114</v>
      </c>
      <c r="H300" s="150">
        <v>172.7</v>
      </c>
      <c r="L300" s="147"/>
      <c r="M300" s="151"/>
      <c r="T300" s="152"/>
      <c r="AT300" s="148" t="s">
        <v>181</v>
      </c>
      <c r="AU300" s="148" t="s">
        <v>81</v>
      </c>
      <c r="AV300" s="12" t="s">
        <v>81</v>
      </c>
      <c r="AW300" s="12" t="s">
        <v>29</v>
      </c>
      <c r="AX300" s="12" t="s">
        <v>79</v>
      </c>
      <c r="AY300" s="148" t="s">
        <v>168</v>
      </c>
    </row>
    <row r="301" spans="2:65" s="1" customFormat="1" ht="37.8" customHeight="1">
      <c r="B301" s="131"/>
      <c r="C301" s="159" t="s">
        <v>418</v>
      </c>
      <c r="D301" s="159" t="s">
        <v>290</v>
      </c>
      <c r="E301" s="160" t="s">
        <v>419</v>
      </c>
      <c r="F301" s="161" t="s">
        <v>420</v>
      </c>
      <c r="G301" s="162" t="s">
        <v>113</v>
      </c>
      <c r="H301" s="163">
        <v>174.427</v>
      </c>
      <c r="I301" s="164"/>
      <c r="J301" s="164">
        <f>ROUND(I301*H301,2)</f>
        <v>0</v>
      </c>
      <c r="K301" s="161" t="s">
        <v>174</v>
      </c>
      <c r="L301" s="165"/>
      <c r="M301" s="166" t="s">
        <v>1</v>
      </c>
      <c r="N301" s="167" t="s">
        <v>37</v>
      </c>
      <c r="O301" s="140">
        <v>0</v>
      </c>
      <c r="P301" s="140">
        <f>O301*H301</f>
        <v>0</v>
      </c>
      <c r="Q301" s="140">
        <v>0.00048</v>
      </c>
      <c r="R301" s="140">
        <f>Q301*H301</f>
        <v>0.08372496</v>
      </c>
      <c r="S301" s="140">
        <v>0</v>
      </c>
      <c r="T301" s="141">
        <f>S301*H301</f>
        <v>0</v>
      </c>
      <c r="AR301" s="142" t="s">
        <v>202</v>
      </c>
      <c r="AT301" s="142" t="s">
        <v>290</v>
      </c>
      <c r="AU301" s="142" t="s">
        <v>81</v>
      </c>
      <c r="AY301" s="15" t="s">
        <v>168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5" t="s">
        <v>79</v>
      </c>
      <c r="BK301" s="143">
        <f>ROUND(I301*H301,2)</f>
        <v>0</v>
      </c>
      <c r="BL301" s="15" t="s">
        <v>175</v>
      </c>
      <c r="BM301" s="142" t="s">
        <v>421</v>
      </c>
    </row>
    <row r="302" spans="2:47" s="1" customFormat="1" ht="19.2">
      <c r="B302" s="27"/>
      <c r="D302" s="144" t="s">
        <v>177</v>
      </c>
      <c r="F302" s="145" t="s">
        <v>420</v>
      </c>
      <c r="L302" s="27"/>
      <c r="M302" s="146"/>
      <c r="T302" s="50"/>
      <c r="AT302" s="15" t="s">
        <v>177</v>
      </c>
      <c r="AU302" s="15" t="s">
        <v>81</v>
      </c>
    </row>
    <row r="303" spans="2:51" s="12" customFormat="1" ht="12">
      <c r="B303" s="147"/>
      <c r="D303" s="144" t="s">
        <v>181</v>
      </c>
      <c r="E303" s="148" t="s">
        <v>1</v>
      </c>
      <c r="F303" s="149" t="s">
        <v>111</v>
      </c>
      <c r="H303" s="150">
        <v>172.7</v>
      </c>
      <c r="L303" s="147"/>
      <c r="M303" s="151"/>
      <c r="T303" s="152"/>
      <c r="AT303" s="148" t="s">
        <v>181</v>
      </c>
      <c r="AU303" s="148" t="s">
        <v>81</v>
      </c>
      <c r="AV303" s="12" t="s">
        <v>81</v>
      </c>
      <c r="AW303" s="12" t="s">
        <v>29</v>
      </c>
      <c r="AX303" s="12" t="s">
        <v>72</v>
      </c>
      <c r="AY303" s="148" t="s">
        <v>168</v>
      </c>
    </row>
    <row r="304" spans="2:51" s="12" customFormat="1" ht="12">
      <c r="B304" s="147"/>
      <c r="D304" s="144" t="s">
        <v>181</v>
      </c>
      <c r="E304" s="148" t="s">
        <v>1</v>
      </c>
      <c r="F304" s="149" t="s">
        <v>422</v>
      </c>
      <c r="H304" s="150">
        <v>174.427</v>
      </c>
      <c r="L304" s="147"/>
      <c r="M304" s="151"/>
      <c r="T304" s="152"/>
      <c r="AT304" s="148" t="s">
        <v>181</v>
      </c>
      <c r="AU304" s="148" t="s">
        <v>81</v>
      </c>
      <c r="AV304" s="12" t="s">
        <v>81</v>
      </c>
      <c r="AW304" s="12" t="s">
        <v>29</v>
      </c>
      <c r="AX304" s="12" t="s">
        <v>79</v>
      </c>
      <c r="AY304" s="148" t="s">
        <v>168</v>
      </c>
    </row>
    <row r="305" spans="2:65" s="1" customFormat="1" ht="24.15" customHeight="1">
      <c r="B305" s="131"/>
      <c r="C305" s="132" t="s">
        <v>423</v>
      </c>
      <c r="D305" s="132" t="s">
        <v>170</v>
      </c>
      <c r="E305" s="133" t="s">
        <v>424</v>
      </c>
      <c r="F305" s="134" t="s">
        <v>425</v>
      </c>
      <c r="G305" s="135" t="s">
        <v>173</v>
      </c>
      <c r="H305" s="136">
        <v>3</v>
      </c>
      <c r="I305" s="137"/>
      <c r="J305" s="137">
        <f>ROUND(I305*H305,2)</f>
        <v>0</v>
      </c>
      <c r="K305" s="134" t="s">
        <v>1</v>
      </c>
      <c r="L305" s="27"/>
      <c r="M305" s="138" t="s">
        <v>1</v>
      </c>
      <c r="N305" s="139" t="s">
        <v>37</v>
      </c>
      <c r="O305" s="140">
        <v>4.198</v>
      </c>
      <c r="P305" s="140">
        <f>O305*H305</f>
        <v>12.594000000000001</v>
      </c>
      <c r="Q305" s="140">
        <v>0.3409</v>
      </c>
      <c r="R305" s="140">
        <f>Q305*H305</f>
        <v>1.0227</v>
      </c>
      <c r="S305" s="140">
        <v>0</v>
      </c>
      <c r="T305" s="141">
        <f>S305*H305</f>
        <v>0</v>
      </c>
      <c r="AR305" s="142" t="s">
        <v>175</v>
      </c>
      <c r="AT305" s="142" t="s">
        <v>170</v>
      </c>
      <c r="AU305" s="142" t="s">
        <v>81</v>
      </c>
      <c r="AY305" s="15" t="s">
        <v>168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5" t="s">
        <v>79</v>
      </c>
      <c r="BK305" s="143">
        <f>ROUND(I305*H305,2)</f>
        <v>0</v>
      </c>
      <c r="BL305" s="15" t="s">
        <v>175</v>
      </c>
      <c r="BM305" s="142" t="s">
        <v>426</v>
      </c>
    </row>
    <row r="306" spans="2:47" s="1" customFormat="1" ht="19.2">
      <c r="B306" s="27"/>
      <c r="D306" s="144" t="s">
        <v>177</v>
      </c>
      <c r="F306" s="145" t="s">
        <v>427</v>
      </c>
      <c r="L306" s="27"/>
      <c r="M306" s="146"/>
      <c r="T306" s="50"/>
      <c r="AT306" s="15" t="s">
        <v>177</v>
      </c>
      <c r="AU306" s="15" t="s">
        <v>81</v>
      </c>
    </row>
    <row r="307" spans="2:65" s="1" customFormat="1" ht="16.5" customHeight="1">
      <c r="B307" s="131"/>
      <c r="C307" s="159" t="s">
        <v>428</v>
      </c>
      <c r="D307" s="159" t="s">
        <v>290</v>
      </c>
      <c r="E307" s="160" t="s">
        <v>429</v>
      </c>
      <c r="F307" s="161" t="s">
        <v>430</v>
      </c>
      <c r="G307" s="162" t="s">
        <v>173</v>
      </c>
      <c r="H307" s="163">
        <v>3</v>
      </c>
      <c r="I307" s="164"/>
      <c r="J307" s="164">
        <f>ROUND(I307*H307,2)</f>
        <v>0</v>
      </c>
      <c r="K307" s="161" t="s">
        <v>1</v>
      </c>
      <c r="L307" s="165"/>
      <c r="M307" s="166" t="s">
        <v>1</v>
      </c>
      <c r="N307" s="167" t="s">
        <v>37</v>
      </c>
      <c r="O307" s="140">
        <v>0</v>
      </c>
      <c r="P307" s="140">
        <f>O307*H307</f>
        <v>0</v>
      </c>
      <c r="Q307" s="140">
        <v>0.01941</v>
      </c>
      <c r="R307" s="140">
        <f>Q307*H307</f>
        <v>0.058230000000000004</v>
      </c>
      <c r="S307" s="140">
        <v>0</v>
      </c>
      <c r="T307" s="141">
        <f>S307*H307</f>
        <v>0</v>
      </c>
      <c r="AR307" s="142" t="s">
        <v>202</v>
      </c>
      <c r="AT307" s="142" t="s">
        <v>290</v>
      </c>
      <c r="AU307" s="142" t="s">
        <v>81</v>
      </c>
      <c r="AY307" s="15" t="s">
        <v>168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5" t="s">
        <v>79</v>
      </c>
      <c r="BK307" s="143">
        <f>ROUND(I307*H307,2)</f>
        <v>0</v>
      </c>
      <c r="BL307" s="15" t="s">
        <v>175</v>
      </c>
      <c r="BM307" s="142" t="s">
        <v>431</v>
      </c>
    </row>
    <row r="308" spans="2:47" s="1" customFormat="1" ht="12">
      <c r="B308" s="27"/>
      <c r="D308" s="144" t="s">
        <v>177</v>
      </c>
      <c r="F308" s="145" t="s">
        <v>430</v>
      </c>
      <c r="L308" s="27"/>
      <c r="M308" s="146"/>
      <c r="T308" s="50"/>
      <c r="AT308" s="15" t="s">
        <v>177</v>
      </c>
      <c r="AU308" s="15" t="s">
        <v>81</v>
      </c>
    </row>
    <row r="309" spans="2:65" s="1" customFormat="1" ht="24.15" customHeight="1">
      <c r="B309" s="131"/>
      <c r="C309" s="132" t="s">
        <v>432</v>
      </c>
      <c r="D309" s="132" t="s">
        <v>170</v>
      </c>
      <c r="E309" s="133" t="s">
        <v>433</v>
      </c>
      <c r="F309" s="134" t="s">
        <v>434</v>
      </c>
      <c r="G309" s="135" t="s">
        <v>173</v>
      </c>
      <c r="H309" s="136">
        <v>3</v>
      </c>
      <c r="I309" s="137"/>
      <c r="J309" s="137">
        <f>ROUND(I309*H309,2)</f>
        <v>0</v>
      </c>
      <c r="K309" s="134" t="s">
        <v>174</v>
      </c>
      <c r="L309" s="27"/>
      <c r="M309" s="138" t="s">
        <v>1</v>
      </c>
      <c r="N309" s="139" t="s">
        <v>37</v>
      </c>
      <c r="O309" s="140">
        <v>2.064</v>
      </c>
      <c r="P309" s="140">
        <f>O309*H309</f>
        <v>6.192</v>
      </c>
      <c r="Q309" s="140">
        <v>0.21734</v>
      </c>
      <c r="R309" s="140">
        <f>Q309*H309</f>
        <v>0.65202</v>
      </c>
      <c r="S309" s="140">
        <v>0</v>
      </c>
      <c r="T309" s="141">
        <f>S309*H309</f>
        <v>0</v>
      </c>
      <c r="AR309" s="142" t="s">
        <v>175</v>
      </c>
      <c r="AT309" s="142" t="s">
        <v>170</v>
      </c>
      <c r="AU309" s="142" t="s">
        <v>81</v>
      </c>
      <c r="AY309" s="15" t="s">
        <v>168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5" t="s">
        <v>79</v>
      </c>
      <c r="BK309" s="143">
        <f>ROUND(I309*H309,2)</f>
        <v>0</v>
      </c>
      <c r="BL309" s="15" t="s">
        <v>175</v>
      </c>
      <c r="BM309" s="142" t="s">
        <v>435</v>
      </c>
    </row>
    <row r="310" spans="2:47" s="1" customFormat="1" ht="19.2">
      <c r="B310" s="27"/>
      <c r="D310" s="144" t="s">
        <v>177</v>
      </c>
      <c r="F310" s="145" t="s">
        <v>434</v>
      </c>
      <c r="L310" s="27"/>
      <c r="M310" s="146"/>
      <c r="T310" s="50"/>
      <c r="AT310" s="15" t="s">
        <v>177</v>
      </c>
      <c r="AU310" s="15" t="s">
        <v>81</v>
      </c>
    </row>
    <row r="311" spans="2:65" s="1" customFormat="1" ht="16.5" customHeight="1">
      <c r="B311" s="131"/>
      <c r="C311" s="159" t="s">
        <v>436</v>
      </c>
      <c r="D311" s="159" t="s">
        <v>290</v>
      </c>
      <c r="E311" s="160" t="s">
        <v>437</v>
      </c>
      <c r="F311" s="161" t="s">
        <v>438</v>
      </c>
      <c r="G311" s="162" t="s">
        <v>173</v>
      </c>
      <c r="H311" s="163">
        <v>3</v>
      </c>
      <c r="I311" s="164"/>
      <c r="J311" s="164">
        <f>ROUND(I311*H311,2)</f>
        <v>0</v>
      </c>
      <c r="K311" s="161" t="s">
        <v>174</v>
      </c>
      <c r="L311" s="165"/>
      <c r="M311" s="166" t="s">
        <v>1</v>
      </c>
      <c r="N311" s="167" t="s">
        <v>37</v>
      </c>
      <c r="O311" s="140">
        <v>0</v>
      </c>
      <c r="P311" s="140">
        <f>O311*H311</f>
        <v>0</v>
      </c>
      <c r="Q311" s="140">
        <v>0.06</v>
      </c>
      <c r="R311" s="140">
        <f>Q311*H311</f>
        <v>0.18</v>
      </c>
      <c r="S311" s="140">
        <v>0</v>
      </c>
      <c r="T311" s="141">
        <f>S311*H311</f>
        <v>0</v>
      </c>
      <c r="AR311" s="142" t="s">
        <v>202</v>
      </c>
      <c r="AT311" s="142" t="s">
        <v>290</v>
      </c>
      <c r="AU311" s="142" t="s">
        <v>81</v>
      </c>
      <c r="AY311" s="15" t="s">
        <v>168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5" t="s">
        <v>79</v>
      </c>
      <c r="BK311" s="143">
        <f>ROUND(I311*H311,2)</f>
        <v>0</v>
      </c>
      <c r="BL311" s="15" t="s">
        <v>175</v>
      </c>
      <c r="BM311" s="142" t="s">
        <v>439</v>
      </c>
    </row>
    <row r="312" spans="2:47" s="1" customFormat="1" ht="12">
      <c r="B312" s="27"/>
      <c r="D312" s="144" t="s">
        <v>177</v>
      </c>
      <c r="F312" s="145" t="s">
        <v>438</v>
      </c>
      <c r="L312" s="27"/>
      <c r="M312" s="146"/>
      <c r="T312" s="50"/>
      <c r="AT312" s="15" t="s">
        <v>177</v>
      </c>
      <c r="AU312" s="15" t="s">
        <v>81</v>
      </c>
    </row>
    <row r="313" spans="2:63" s="11" customFormat="1" ht="22.8" customHeight="1">
      <c r="B313" s="120"/>
      <c r="D313" s="121" t="s">
        <v>71</v>
      </c>
      <c r="E313" s="129" t="s">
        <v>206</v>
      </c>
      <c r="F313" s="129" t="s">
        <v>440</v>
      </c>
      <c r="J313" s="130">
        <f>BK313</f>
        <v>0</v>
      </c>
      <c r="L313" s="120"/>
      <c r="M313" s="124"/>
      <c r="P313" s="125">
        <f>SUM(P314:P358)</f>
        <v>266.52729999999997</v>
      </c>
      <c r="R313" s="125">
        <f>SUM(R314:R358)</f>
        <v>72.39223199999999</v>
      </c>
      <c r="T313" s="126">
        <f>SUM(T314:T358)</f>
        <v>27.604</v>
      </c>
      <c r="AR313" s="121" t="s">
        <v>79</v>
      </c>
      <c r="AT313" s="127" t="s">
        <v>71</v>
      </c>
      <c r="AU313" s="127" t="s">
        <v>79</v>
      </c>
      <c r="AY313" s="121" t="s">
        <v>168</v>
      </c>
      <c r="BK313" s="128">
        <f>SUM(BK314:BK358)</f>
        <v>0</v>
      </c>
    </row>
    <row r="314" spans="2:65" s="1" customFormat="1" ht="24.15" customHeight="1">
      <c r="B314" s="131"/>
      <c r="C314" s="132" t="s">
        <v>441</v>
      </c>
      <c r="D314" s="132" t="s">
        <v>170</v>
      </c>
      <c r="E314" s="133" t="s">
        <v>442</v>
      </c>
      <c r="F314" s="134" t="s">
        <v>443</v>
      </c>
      <c r="G314" s="135" t="s">
        <v>173</v>
      </c>
      <c r="H314" s="136">
        <v>2</v>
      </c>
      <c r="I314" s="137"/>
      <c r="J314" s="137">
        <f>ROUND(I314*H314,2)</f>
        <v>0</v>
      </c>
      <c r="K314" s="134" t="s">
        <v>174</v>
      </c>
      <c r="L314" s="27"/>
      <c r="M314" s="138" t="s">
        <v>1</v>
      </c>
      <c r="N314" s="139" t="s">
        <v>37</v>
      </c>
      <c r="O314" s="140">
        <v>0.2</v>
      </c>
      <c r="P314" s="140">
        <f>O314*H314</f>
        <v>0.4</v>
      </c>
      <c r="Q314" s="140">
        <v>0.0007</v>
      </c>
      <c r="R314" s="140">
        <f>Q314*H314</f>
        <v>0.0014</v>
      </c>
      <c r="S314" s="140">
        <v>0</v>
      </c>
      <c r="T314" s="141">
        <f>S314*H314</f>
        <v>0</v>
      </c>
      <c r="AR314" s="142" t="s">
        <v>175</v>
      </c>
      <c r="AT314" s="142" t="s">
        <v>170</v>
      </c>
      <c r="AU314" s="142" t="s">
        <v>81</v>
      </c>
      <c r="AY314" s="15" t="s">
        <v>168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5" t="s">
        <v>79</v>
      </c>
      <c r="BK314" s="143">
        <f>ROUND(I314*H314,2)</f>
        <v>0</v>
      </c>
      <c r="BL314" s="15" t="s">
        <v>175</v>
      </c>
      <c r="BM314" s="142" t="s">
        <v>444</v>
      </c>
    </row>
    <row r="315" spans="2:47" s="1" customFormat="1" ht="19.2">
      <c r="B315" s="27"/>
      <c r="D315" s="144" t="s">
        <v>177</v>
      </c>
      <c r="F315" s="145" t="s">
        <v>445</v>
      </c>
      <c r="L315" s="27"/>
      <c r="M315" s="146"/>
      <c r="T315" s="50"/>
      <c r="AT315" s="15" t="s">
        <v>177</v>
      </c>
      <c r="AU315" s="15" t="s">
        <v>81</v>
      </c>
    </row>
    <row r="316" spans="2:65" s="1" customFormat="1" ht="24.15" customHeight="1">
      <c r="B316" s="131"/>
      <c r="C316" s="159" t="s">
        <v>446</v>
      </c>
      <c r="D316" s="159" t="s">
        <v>290</v>
      </c>
      <c r="E316" s="160" t="s">
        <v>447</v>
      </c>
      <c r="F316" s="161" t="s">
        <v>448</v>
      </c>
      <c r="G316" s="162" t="s">
        <v>173</v>
      </c>
      <c r="H316" s="163">
        <v>1</v>
      </c>
      <c r="I316" s="164"/>
      <c r="J316" s="164">
        <f>ROUND(I316*H316,2)</f>
        <v>0</v>
      </c>
      <c r="K316" s="161" t="s">
        <v>174</v>
      </c>
      <c r="L316" s="165"/>
      <c r="M316" s="166" t="s">
        <v>1</v>
      </c>
      <c r="N316" s="167" t="s">
        <v>37</v>
      </c>
      <c r="O316" s="140">
        <v>0</v>
      </c>
      <c r="P316" s="140">
        <f>O316*H316</f>
        <v>0</v>
      </c>
      <c r="Q316" s="140">
        <v>0.0013</v>
      </c>
      <c r="R316" s="140">
        <f>Q316*H316</f>
        <v>0.0013</v>
      </c>
      <c r="S316" s="140">
        <v>0</v>
      </c>
      <c r="T316" s="141">
        <f>S316*H316</f>
        <v>0</v>
      </c>
      <c r="AR316" s="142" t="s">
        <v>202</v>
      </c>
      <c r="AT316" s="142" t="s">
        <v>290</v>
      </c>
      <c r="AU316" s="142" t="s">
        <v>81</v>
      </c>
      <c r="AY316" s="15" t="s">
        <v>168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5" t="s">
        <v>79</v>
      </c>
      <c r="BK316" s="143">
        <f>ROUND(I316*H316,2)</f>
        <v>0</v>
      </c>
      <c r="BL316" s="15" t="s">
        <v>175</v>
      </c>
      <c r="BM316" s="142" t="s">
        <v>449</v>
      </c>
    </row>
    <row r="317" spans="2:47" s="1" customFormat="1" ht="12">
      <c r="B317" s="27"/>
      <c r="D317" s="144" t="s">
        <v>177</v>
      </c>
      <c r="F317" s="145" t="s">
        <v>448</v>
      </c>
      <c r="L317" s="27"/>
      <c r="M317" s="146"/>
      <c r="T317" s="50"/>
      <c r="AT317" s="15" t="s">
        <v>177</v>
      </c>
      <c r="AU317" s="15" t="s">
        <v>81</v>
      </c>
    </row>
    <row r="318" spans="2:65" s="1" customFormat="1" ht="21.75" customHeight="1">
      <c r="B318" s="131"/>
      <c r="C318" s="159" t="s">
        <v>450</v>
      </c>
      <c r="D318" s="159" t="s">
        <v>290</v>
      </c>
      <c r="E318" s="160" t="s">
        <v>451</v>
      </c>
      <c r="F318" s="161" t="s">
        <v>452</v>
      </c>
      <c r="G318" s="162" t="s">
        <v>173</v>
      </c>
      <c r="H318" s="163">
        <v>1</v>
      </c>
      <c r="I318" s="164"/>
      <c r="J318" s="164">
        <f>ROUND(I318*H318,2)</f>
        <v>0</v>
      </c>
      <c r="K318" s="161" t="s">
        <v>174</v>
      </c>
      <c r="L318" s="165"/>
      <c r="M318" s="166" t="s">
        <v>1</v>
      </c>
      <c r="N318" s="167" t="s">
        <v>37</v>
      </c>
      <c r="O318" s="140">
        <v>0</v>
      </c>
      <c r="P318" s="140">
        <f>O318*H318</f>
        <v>0</v>
      </c>
      <c r="Q318" s="140">
        <v>0.0005</v>
      </c>
      <c r="R318" s="140">
        <f>Q318*H318</f>
        <v>0.0005</v>
      </c>
      <c r="S318" s="140">
        <v>0</v>
      </c>
      <c r="T318" s="141">
        <f>S318*H318</f>
        <v>0</v>
      </c>
      <c r="AR318" s="142" t="s">
        <v>202</v>
      </c>
      <c r="AT318" s="142" t="s">
        <v>290</v>
      </c>
      <c r="AU318" s="142" t="s">
        <v>81</v>
      </c>
      <c r="AY318" s="15" t="s">
        <v>168</v>
      </c>
      <c r="BE318" s="143">
        <f>IF(N318="základní",J318,0)</f>
        <v>0</v>
      </c>
      <c r="BF318" s="143">
        <f>IF(N318="snížená",J318,0)</f>
        <v>0</v>
      </c>
      <c r="BG318" s="143">
        <f>IF(N318="zákl. přenesená",J318,0)</f>
        <v>0</v>
      </c>
      <c r="BH318" s="143">
        <f>IF(N318="sníž. přenesená",J318,0)</f>
        <v>0</v>
      </c>
      <c r="BI318" s="143">
        <f>IF(N318="nulová",J318,0)</f>
        <v>0</v>
      </c>
      <c r="BJ318" s="15" t="s">
        <v>79</v>
      </c>
      <c r="BK318" s="143">
        <f>ROUND(I318*H318,2)</f>
        <v>0</v>
      </c>
      <c r="BL318" s="15" t="s">
        <v>175</v>
      </c>
      <c r="BM318" s="142" t="s">
        <v>453</v>
      </c>
    </row>
    <row r="319" spans="2:47" s="1" customFormat="1" ht="12">
      <c r="B319" s="27"/>
      <c r="D319" s="144" t="s">
        <v>177</v>
      </c>
      <c r="F319" s="145" t="s">
        <v>452</v>
      </c>
      <c r="L319" s="27"/>
      <c r="M319" s="146"/>
      <c r="T319" s="50"/>
      <c r="AT319" s="15" t="s">
        <v>177</v>
      </c>
      <c r="AU319" s="15" t="s">
        <v>81</v>
      </c>
    </row>
    <row r="320" spans="2:65" s="1" customFormat="1" ht="24.15" customHeight="1">
      <c r="B320" s="131"/>
      <c r="C320" s="132" t="s">
        <v>454</v>
      </c>
      <c r="D320" s="132" t="s">
        <v>170</v>
      </c>
      <c r="E320" s="133" t="s">
        <v>455</v>
      </c>
      <c r="F320" s="134" t="s">
        <v>456</v>
      </c>
      <c r="G320" s="135" t="s">
        <v>173</v>
      </c>
      <c r="H320" s="136">
        <v>3</v>
      </c>
      <c r="I320" s="137"/>
      <c r="J320" s="137">
        <f>ROUND(I320*H320,2)</f>
        <v>0</v>
      </c>
      <c r="K320" s="134" t="s">
        <v>174</v>
      </c>
      <c r="L320" s="27"/>
      <c r="M320" s="138" t="s">
        <v>1</v>
      </c>
      <c r="N320" s="139" t="s">
        <v>37</v>
      </c>
      <c r="O320" s="140">
        <v>0.416</v>
      </c>
      <c r="P320" s="140">
        <f>O320*H320</f>
        <v>1.248</v>
      </c>
      <c r="Q320" s="140">
        <v>0.10941</v>
      </c>
      <c r="R320" s="140">
        <f>Q320*H320</f>
        <v>0.32822999999999997</v>
      </c>
      <c r="S320" s="140">
        <v>0</v>
      </c>
      <c r="T320" s="141">
        <f>S320*H320</f>
        <v>0</v>
      </c>
      <c r="AR320" s="142" t="s">
        <v>175</v>
      </c>
      <c r="AT320" s="142" t="s">
        <v>170</v>
      </c>
      <c r="AU320" s="142" t="s">
        <v>81</v>
      </c>
      <c r="AY320" s="15" t="s">
        <v>168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5" t="s">
        <v>79</v>
      </c>
      <c r="BK320" s="143">
        <f>ROUND(I320*H320,2)</f>
        <v>0</v>
      </c>
      <c r="BL320" s="15" t="s">
        <v>175</v>
      </c>
      <c r="BM320" s="142" t="s">
        <v>457</v>
      </c>
    </row>
    <row r="321" spans="2:47" s="1" customFormat="1" ht="19.2">
      <c r="B321" s="27"/>
      <c r="D321" s="144" t="s">
        <v>177</v>
      </c>
      <c r="F321" s="145" t="s">
        <v>458</v>
      </c>
      <c r="L321" s="27"/>
      <c r="M321" s="146"/>
      <c r="T321" s="50"/>
      <c r="AT321" s="15" t="s">
        <v>177</v>
      </c>
      <c r="AU321" s="15" t="s">
        <v>81</v>
      </c>
    </row>
    <row r="322" spans="2:51" s="12" customFormat="1" ht="12">
      <c r="B322" s="147"/>
      <c r="D322" s="144" t="s">
        <v>181</v>
      </c>
      <c r="E322" s="148" t="s">
        <v>1</v>
      </c>
      <c r="F322" s="149" t="s">
        <v>459</v>
      </c>
      <c r="H322" s="150">
        <v>1</v>
      </c>
      <c r="L322" s="147"/>
      <c r="M322" s="151"/>
      <c r="T322" s="152"/>
      <c r="AT322" s="148" t="s">
        <v>181</v>
      </c>
      <c r="AU322" s="148" t="s">
        <v>81</v>
      </c>
      <c r="AV322" s="12" t="s">
        <v>81</v>
      </c>
      <c r="AW322" s="12" t="s">
        <v>29</v>
      </c>
      <c r="AX322" s="12" t="s">
        <v>72</v>
      </c>
      <c r="AY322" s="148" t="s">
        <v>168</v>
      </c>
    </row>
    <row r="323" spans="2:51" s="12" customFormat="1" ht="12">
      <c r="B323" s="147"/>
      <c r="D323" s="144" t="s">
        <v>181</v>
      </c>
      <c r="E323" s="148" t="s">
        <v>1</v>
      </c>
      <c r="F323" s="149" t="s">
        <v>460</v>
      </c>
      <c r="H323" s="150">
        <v>2</v>
      </c>
      <c r="L323" s="147"/>
      <c r="M323" s="151"/>
      <c r="T323" s="152"/>
      <c r="AT323" s="148" t="s">
        <v>181</v>
      </c>
      <c r="AU323" s="148" t="s">
        <v>81</v>
      </c>
      <c r="AV323" s="12" t="s">
        <v>81</v>
      </c>
      <c r="AW323" s="12" t="s">
        <v>29</v>
      </c>
      <c r="AX323" s="12" t="s">
        <v>72</v>
      </c>
      <c r="AY323" s="148" t="s">
        <v>168</v>
      </c>
    </row>
    <row r="324" spans="2:51" s="13" customFormat="1" ht="12">
      <c r="B324" s="153"/>
      <c r="D324" s="144" t="s">
        <v>181</v>
      </c>
      <c r="E324" s="154" t="s">
        <v>1</v>
      </c>
      <c r="F324" s="155" t="s">
        <v>288</v>
      </c>
      <c r="H324" s="156">
        <v>3</v>
      </c>
      <c r="L324" s="153"/>
      <c r="M324" s="157"/>
      <c r="T324" s="158"/>
      <c r="AT324" s="154" t="s">
        <v>181</v>
      </c>
      <c r="AU324" s="154" t="s">
        <v>81</v>
      </c>
      <c r="AV324" s="13" t="s">
        <v>175</v>
      </c>
      <c r="AW324" s="13" t="s">
        <v>29</v>
      </c>
      <c r="AX324" s="13" t="s">
        <v>79</v>
      </c>
      <c r="AY324" s="154" t="s">
        <v>168</v>
      </c>
    </row>
    <row r="325" spans="2:65" s="1" customFormat="1" ht="21.75" customHeight="1">
      <c r="B325" s="131"/>
      <c r="C325" s="159" t="s">
        <v>461</v>
      </c>
      <c r="D325" s="159" t="s">
        <v>290</v>
      </c>
      <c r="E325" s="160" t="s">
        <v>462</v>
      </c>
      <c r="F325" s="161" t="s">
        <v>463</v>
      </c>
      <c r="G325" s="162" t="s">
        <v>173</v>
      </c>
      <c r="H325" s="163">
        <v>1</v>
      </c>
      <c r="I325" s="164"/>
      <c r="J325" s="164">
        <f>ROUND(I325*H325,2)</f>
        <v>0</v>
      </c>
      <c r="K325" s="161" t="s">
        <v>174</v>
      </c>
      <c r="L325" s="165"/>
      <c r="M325" s="166" t="s">
        <v>1</v>
      </c>
      <c r="N325" s="167" t="s">
        <v>37</v>
      </c>
      <c r="O325" s="140">
        <v>0</v>
      </c>
      <c r="P325" s="140">
        <f>O325*H325</f>
        <v>0</v>
      </c>
      <c r="Q325" s="140">
        <v>0.0065</v>
      </c>
      <c r="R325" s="140">
        <f>Q325*H325</f>
        <v>0.0065</v>
      </c>
      <c r="S325" s="140">
        <v>0</v>
      </c>
      <c r="T325" s="141">
        <f>S325*H325</f>
        <v>0</v>
      </c>
      <c r="AR325" s="142" t="s">
        <v>202</v>
      </c>
      <c r="AT325" s="142" t="s">
        <v>290</v>
      </c>
      <c r="AU325" s="142" t="s">
        <v>81</v>
      </c>
      <c r="AY325" s="15" t="s">
        <v>168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5" t="s">
        <v>79</v>
      </c>
      <c r="BK325" s="143">
        <f>ROUND(I325*H325,2)</f>
        <v>0</v>
      </c>
      <c r="BL325" s="15" t="s">
        <v>175</v>
      </c>
      <c r="BM325" s="142" t="s">
        <v>464</v>
      </c>
    </row>
    <row r="326" spans="2:47" s="1" customFormat="1" ht="12">
      <c r="B326" s="27"/>
      <c r="D326" s="144" t="s">
        <v>177</v>
      </c>
      <c r="F326" s="145" t="s">
        <v>463</v>
      </c>
      <c r="L326" s="27"/>
      <c r="M326" s="146"/>
      <c r="T326" s="50"/>
      <c r="AT326" s="15" t="s">
        <v>177</v>
      </c>
      <c r="AU326" s="15" t="s">
        <v>81</v>
      </c>
    </row>
    <row r="327" spans="2:65" s="1" customFormat="1" ht="16.5" customHeight="1">
      <c r="B327" s="131"/>
      <c r="C327" s="159" t="s">
        <v>465</v>
      </c>
      <c r="D327" s="159" t="s">
        <v>290</v>
      </c>
      <c r="E327" s="160" t="s">
        <v>466</v>
      </c>
      <c r="F327" s="161" t="s">
        <v>467</v>
      </c>
      <c r="G327" s="162" t="s">
        <v>173</v>
      </c>
      <c r="H327" s="163">
        <v>1</v>
      </c>
      <c r="I327" s="164"/>
      <c r="J327" s="164">
        <f>ROUND(I327*H327,2)</f>
        <v>0</v>
      </c>
      <c r="K327" s="161" t="s">
        <v>174</v>
      </c>
      <c r="L327" s="165"/>
      <c r="M327" s="166" t="s">
        <v>1</v>
      </c>
      <c r="N327" s="167" t="s">
        <v>37</v>
      </c>
      <c r="O327" s="140">
        <v>0</v>
      </c>
      <c r="P327" s="140">
        <f>O327*H327</f>
        <v>0</v>
      </c>
      <c r="Q327" s="140">
        <v>0.00015</v>
      </c>
      <c r="R327" s="140">
        <f>Q327*H327</f>
        <v>0.00015</v>
      </c>
      <c r="S327" s="140">
        <v>0</v>
      </c>
      <c r="T327" s="141">
        <f>S327*H327</f>
        <v>0</v>
      </c>
      <c r="AR327" s="142" t="s">
        <v>202</v>
      </c>
      <c r="AT327" s="142" t="s">
        <v>290</v>
      </c>
      <c r="AU327" s="142" t="s">
        <v>81</v>
      </c>
      <c r="AY327" s="15" t="s">
        <v>168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5" t="s">
        <v>79</v>
      </c>
      <c r="BK327" s="143">
        <f>ROUND(I327*H327,2)</f>
        <v>0</v>
      </c>
      <c r="BL327" s="15" t="s">
        <v>175</v>
      </c>
      <c r="BM327" s="142" t="s">
        <v>468</v>
      </c>
    </row>
    <row r="328" spans="2:47" s="1" customFormat="1" ht="12">
      <c r="B328" s="27"/>
      <c r="D328" s="144" t="s">
        <v>177</v>
      </c>
      <c r="F328" s="145" t="s">
        <v>467</v>
      </c>
      <c r="L328" s="27"/>
      <c r="M328" s="146"/>
      <c r="T328" s="50"/>
      <c r="AT328" s="15" t="s">
        <v>177</v>
      </c>
      <c r="AU328" s="15" t="s">
        <v>81</v>
      </c>
    </row>
    <row r="329" spans="2:65" s="1" customFormat="1" ht="16.5" customHeight="1">
      <c r="B329" s="131"/>
      <c r="C329" s="159" t="s">
        <v>469</v>
      </c>
      <c r="D329" s="159" t="s">
        <v>290</v>
      </c>
      <c r="E329" s="160" t="s">
        <v>470</v>
      </c>
      <c r="F329" s="161" t="s">
        <v>471</v>
      </c>
      <c r="G329" s="162" t="s">
        <v>173</v>
      </c>
      <c r="H329" s="163">
        <v>2</v>
      </c>
      <c r="I329" s="164"/>
      <c r="J329" s="164">
        <f>ROUND(I329*H329,2)</f>
        <v>0</v>
      </c>
      <c r="K329" s="161" t="s">
        <v>174</v>
      </c>
      <c r="L329" s="165"/>
      <c r="M329" s="166" t="s">
        <v>1</v>
      </c>
      <c r="N329" s="167" t="s">
        <v>37</v>
      </c>
      <c r="O329" s="140">
        <v>0</v>
      </c>
      <c r="P329" s="140">
        <f>O329*H329</f>
        <v>0</v>
      </c>
      <c r="Q329" s="140">
        <v>0.0004</v>
      </c>
      <c r="R329" s="140">
        <f>Q329*H329</f>
        <v>0.0008</v>
      </c>
      <c r="S329" s="140">
        <v>0</v>
      </c>
      <c r="T329" s="141">
        <f>S329*H329</f>
        <v>0</v>
      </c>
      <c r="AR329" s="142" t="s">
        <v>202</v>
      </c>
      <c r="AT329" s="142" t="s">
        <v>290</v>
      </c>
      <c r="AU329" s="142" t="s">
        <v>81</v>
      </c>
      <c r="AY329" s="15" t="s">
        <v>168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5" t="s">
        <v>79</v>
      </c>
      <c r="BK329" s="143">
        <f>ROUND(I329*H329,2)</f>
        <v>0</v>
      </c>
      <c r="BL329" s="15" t="s">
        <v>175</v>
      </c>
      <c r="BM329" s="142" t="s">
        <v>472</v>
      </c>
    </row>
    <row r="330" spans="2:47" s="1" customFormat="1" ht="12">
      <c r="B330" s="27"/>
      <c r="D330" s="144" t="s">
        <v>177</v>
      </c>
      <c r="F330" s="145" t="s">
        <v>471</v>
      </c>
      <c r="L330" s="27"/>
      <c r="M330" s="146"/>
      <c r="T330" s="50"/>
      <c r="AT330" s="15" t="s">
        <v>177</v>
      </c>
      <c r="AU330" s="15" t="s">
        <v>81</v>
      </c>
    </row>
    <row r="331" spans="2:51" s="12" customFormat="1" ht="12">
      <c r="B331" s="147"/>
      <c r="D331" s="144" t="s">
        <v>181</v>
      </c>
      <c r="E331" s="148" t="s">
        <v>1</v>
      </c>
      <c r="F331" s="149" t="s">
        <v>473</v>
      </c>
      <c r="H331" s="150">
        <v>2</v>
      </c>
      <c r="L331" s="147"/>
      <c r="M331" s="151"/>
      <c r="T331" s="152"/>
      <c r="AT331" s="148" t="s">
        <v>181</v>
      </c>
      <c r="AU331" s="148" t="s">
        <v>81</v>
      </c>
      <c r="AV331" s="12" t="s">
        <v>81</v>
      </c>
      <c r="AW331" s="12" t="s">
        <v>29</v>
      </c>
      <c r="AX331" s="12" t="s">
        <v>79</v>
      </c>
      <c r="AY331" s="148" t="s">
        <v>168</v>
      </c>
    </row>
    <row r="332" spans="2:65" s="1" customFormat="1" ht="33" customHeight="1">
      <c r="B332" s="131"/>
      <c r="C332" s="132" t="s">
        <v>474</v>
      </c>
      <c r="D332" s="132" t="s">
        <v>170</v>
      </c>
      <c r="E332" s="133" t="s">
        <v>475</v>
      </c>
      <c r="F332" s="134" t="s">
        <v>476</v>
      </c>
      <c r="G332" s="135" t="s">
        <v>113</v>
      </c>
      <c r="H332" s="136">
        <v>177.2</v>
      </c>
      <c r="I332" s="137"/>
      <c r="J332" s="137">
        <f>ROUND(I332*H332,2)</f>
        <v>0</v>
      </c>
      <c r="K332" s="134" t="s">
        <v>174</v>
      </c>
      <c r="L332" s="27"/>
      <c r="M332" s="138" t="s">
        <v>1</v>
      </c>
      <c r="N332" s="139" t="s">
        <v>37</v>
      </c>
      <c r="O332" s="140">
        <v>0.003</v>
      </c>
      <c r="P332" s="140">
        <f>O332*H332</f>
        <v>0.5316</v>
      </c>
      <c r="Q332" s="140">
        <v>0.00065</v>
      </c>
      <c r="R332" s="140">
        <f>Q332*H332</f>
        <v>0.11517999999999999</v>
      </c>
      <c r="S332" s="140">
        <v>0</v>
      </c>
      <c r="T332" s="141">
        <f>S332*H332</f>
        <v>0</v>
      </c>
      <c r="AR332" s="142" t="s">
        <v>175</v>
      </c>
      <c r="AT332" s="142" t="s">
        <v>170</v>
      </c>
      <c r="AU332" s="142" t="s">
        <v>81</v>
      </c>
      <c r="AY332" s="15" t="s">
        <v>168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5" t="s">
        <v>79</v>
      </c>
      <c r="BK332" s="143">
        <f>ROUND(I332*H332,2)</f>
        <v>0</v>
      </c>
      <c r="BL332" s="15" t="s">
        <v>175</v>
      </c>
      <c r="BM332" s="142" t="s">
        <v>477</v>
      </c>
    </row>
    <row r="333" spans="2:47" s="1" customFormat="1" ht="19.2">
      <c r="B333" s="27"/>
      <c r="D333" s="144" t="s">
        <v>177</v>
      </c>
      <c r="F333" s="145" t="s">
        <v>478</v>
      </c>
      <c r="L333" s="27"/>
      <c r="M333" s="146"/>
      <c r="T333" s="50"/>
      <c r="AT333" s="15" t="s">
        <v>177</v>
      </c>
      <c r="AU333" s="15" t="s">
        <v>81</v>
      </c>
    </row>
    <row r="334" spans="2:65" s="1" customFormat="1" ht="37.8" customHeight="1">
      <c r="B334" s="131"/>
      <c r="C334" s="132" t="s">
        <v>479</v>
      </c>
      <c r="D334" s="132" t="s">
        <v>170</v>
      </c>
      <c r="E334" s="133" t="s">
        <v>480</v>
      </c>
      <c r="F334" s="134" t="s">
        <v>481</v>
      </c>
      <c r="G334" s="135" t="s">
        <v>113</v>
      </c>
      <c r="H334" s="136">
        <v>177.2</v>
      </c>
      <c r="I334" s="137"/>
      <c r="J334" s="137">
        <f>ROUND(I334*H334,2)</f>
        <v>0</v>
      </c>
      <c r="K334" s="134" t="s">
        <v>174</v>
      </c>
      <c r="L334" s="27"/>
      <c r="M334" s="138" t="s">
        <v>1</v>
      </c>
      <c r="N334" s="139" t="s">
        <v>37</v>
      </c>
      <c r="O334" s="140">
        <v>0.016</v>
      </c>
      <c r="P334" s="140">
        <f>O334*H334</f>
        <v>2.8352</v>
      </c>
      <c r="Q334" s="140">
        <v>0</v>
      </c>
      <c r="R334" s="140">
        <f>Q334*H334</f>
        <v>0</v>
      </c>
      <c r="S334" s="140">
        <v>0</v>
      </c>
      <c r="T334" s="141">
        <f>S334*H334</f>
        <v>0</v>
      </c>
      <c r="AR334" s="142" t="s">
        <v>175</v>
      </c>
      <c r="AT334" s="142" t="s">
        <v>170</v>
      </c>
      <c r="AU334" s="142" t="s">
        <v>81</v>
      </c>
      <c r="AY334" s="15" t="s">
        <v>168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5" t="s">
        <v>79</v>
      </c>
      <c r="BK334" s="143">
        <f>ROUND(I334*H334,2)</f>
        <v>0</v>
      </c>
      <c r="BL334" s="15" t="s">
        <v>175</v>
      </c>
      <c r="BM334" s="142" t="s">
        <v>482</v>
      </c>
    </row>
    <row r="335" spans="2:47" s="1" customFormat="1" ht="19.2">
      <c r="B335" s="27"/>
      <c r="D335" s="144" t="s">
        <v>177</v>
      </c>
      <c r="F335" s="145" t="s">
        <v>483</v>
      </c>
      <c r="L335" s="27"/>
      <c r="M335" s="146"/>
      <c r="T335" s="50"/>
      <c r="AT335" s="15" t="s">
        <v>177</v>
      </c>
      <c r="AU335" s="15" t="s">
        <v>81</v>
      </c>
    </row>
    <row r="336" spans="2:65" s="1" customFormat="1" ht="49.05" customHeight="1">
      <c r="B336" s="131"/>
      <c r="C336" s="132" t="s">
        <v>484</v>
      </c>
      <c r="D336" s="132" t="s">
        <v>170</v>
      </c>
      <c r="E336" s="133" t="s">
        <v>485</v>
      </c>
      <c r="F336" s="134" t="s">
        <v>486</v>
      </c>
      <c r="G336" s="135" t="s">
        <v>113</v>
      </c>
      <c r="H336" s="136">
        <v>176.2</v>
      </c>
      <c r="I336" s="137"/>
      <c r="J336" s="137">
        <f>ROUND(I336*H336,2)</f>
        <v>0</v>
      </c>
      <c r="K336" s="134" t="s">
        <v>174</v>
      </c>
      <c r="L336" s="27"/>
      <c r="M336" s="138" t="s">
        <v>1</v>
      </c>
      <c r="N336" s="139" t="s">
        <v>37</v>
      </c>
      <c r="O336" s="140">
        <v>0.268</v>
      </c>
      <c r="P336" s="140">
        <f>O336*H336</f>
        <v>47.2216</v>
      </c>
      <c r="Q336" s="140">
        <v>0.1554</v>
      </c>
      <c r="R336" s="140">
        <f>Q336*H336</f>
        <v>27.38148</v>
      </c>
      <c r="S336" s="140">
        <v>0</v>
      </c>
      <c r="T336" s="141">
        <f>S336*H336</f>
        <v>0</v>
      </c>
      <c r="AR336" s="142" t="s">
        <v>175</v>
      </c>
      <c r="AT336" s="142" t="s">
        <v>170</v>
      </c>
      <c r="AU336" s="142" t="s">
        <v>81</v>
      </c>
      <c r="AY336" s="15" t="s">
        <v>168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5" t="s">
        <v>79</v>
      </c>
      <c r="BK336" s="143">
        <f>ROUND(I336*H336,2)</f>
        <v>0</v>
      </c>
      <c r="BL336" s="15" t="s">
        <v>175</v>
      </c>
      <c r="BM336" s="142" t="s">
        <v>487</v>
      </c>
    </row>
    <row r="337" spans="2:47" s="1" customFormat="1" ht="28.8">
      <c r="B337" s="27"/>
      <c r="D337" s="144" t="s">
        <v>177</v>
      </c>
      <c r="F337" s="145" t="s">
        <v>486</v>
      </c>
      <c r="L337" s="27"/>
      <c r="M337" s="146"/>
      <c r="T337" s="50"/>
      <c r="AT337" s="15" t="s">
        <v>177</v>
      </c>
      <c r="AU337" s="15" t="s">
        <v>81</v>
      </c>
    </row>
    <row r="338" spans="2:51" s="12" customFormat="1" ht="12">
      <c r="B338" s="147"/>
      <c r="D338" s="144" t="s">
        <v>181</v>
      </c>
      <c r="E338" s="148" t="s">
        <v>1</v>
      </c>
      <c r="F338" s="149" t="s">
        <v>488</v>
      </c>
      <c r="H338" s="150">
        <v>176.2</v>
      </c>
      <c r="L338" s="147"/>
      <c r="M338" s="151"/>
      <c r="T338" s="152"/>
      <c r="AT338" s="148" t="s">
        <v>181</v>
      </c>
      <c r="AU338" s="148" t="s">
        <v>81</v>
      </c>
      <c r="AV338" s="12" t="s">
        <v>81</v>
      </c>
      <c r="AW338" s="12" t="s">
        <v>29</v>
      </c>
      <c r="AX338" s="12" t="s">
        <v>79</v>
      </c>
      <c r="AY338" s="148" t="s">
        <v>168</v>
      </c>
    </row>
    <row r="339" spans="2:65" s="1" customFormat="1" ht="16.5" customHeight="1">
      <c r="B339" s="131"/>
      <c r="C339" s="159" t="s">
        <v>489</v>
      </c>
      <c r="D339" s="159" t="s">
        <v>290</v>
      </c>
      <c r="E339" s="160" t="s">
        <v>490</v>
      </c>
      <c r="F339" s="161" t="s">
        <v>491</v>
      </c>
      <c r="G339" s="162" t="s">
        <v>113</v>
      </c>
      <c r="H339" s="163">
        <v>179.724</v>
      </c>
      <c r="I339" s="164"/>
      <c r="J339" s="164">
        <f>ROUND(I339*H339,2)</f>
        <v>0</v>
      </c>
      <c r="K339" s="161" t="s">
        <v>174</v>
      </c>
      <c r="L339" s="165"/>
      <c r="M339" s="166" t="s">
        <v>1</v>
      </c>
      <c r="N339" s="167" t="s">
        <v>37</v>
      </c>
      <c r="O339" s="140">
        <v>0</v>
      </c>
      <c r="P339" s="140">
        <f>O339*H339</f>
        <v>0</v>
      </c>
      <c r="Q339" s="140">
        <v>0.102</v>
      </c>
      <c r="R339" s="140">
        <f>Q339*H339</f>
        <v>18.331847999999997</v>
      </c>
      <c r="S339" s="140">
        <v>0</v>
      </c>
      <c r="T339" s="141">
        <f>S339*H339</f>
        <v>0</v>
      </c>
      <c r="AR339" s="142" t="s">
        <v>202</v>
      </c>
      <c r="AT339" s="142" t="s">
        <v>290</v>
      </c>
      <c r="AU339" s="142" t="s">
        <v>81</v>
      </c>
      <c r="AY339" s="15" t="s">
        <v>168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5" t="s">
        <v>79</v>
      </c>
      <c r="BK339" s="143">
        <f>ROUND(I339*H339,2)</f>
        <v>0</v>
      </c>
      <c r="BL339" s="15" t="s">
        <v>175</v>
      </c>
      <c r="BM339" s="142" t="s">
        <v>492</v>
      </c>
    </row>
    <row r="340" spans="2:47" s="1" customFormat="1" ht="12">
      <c r="B340" s="27"/>
      <c r="D340" s="144" t="s">
        <v>177</v>
      </c>
      <c r="F340" s="145" t="s">
        <v>491</v>
      </c>
      <c r="L340" s="27"/>
      <c r="M340" s="146"/>
      <c r="T340" s="50"/>
      <c r="AT340" s="15" t="s">
        <v>177</v>
      </c>
      <c r="AU340" s="15" t="s">
        <v>81</v>
      </c>
    </row>
    <row r="341" spans="2:51" s="12" customFormat="1" ht="12">
      <c r="B341" s="147"/>
      <c r="D341" s="144" t="s">
        <v>181</v>
      </c>
      <c r="E341" s="148" t="s">
        <v>1</v>
      </c>
      <c r="F341" s="149" t="s">
        <v>493</v>
      </c>
      <c r="H341" s="150">
        <v>179.724</v>
      </c>
      <c r="L341" s="147"/>
      <c r="M341" s="151"/>
      <c r="T341" s="152"/>
      <c r="AT341" s="148" t="s">
        <v>181</v>
      </c>
      <c r="AU341" s="148" t="s">
        <v>81</v>
      </c>
      <c r="AV341" s="12" t="s">
        <v>81</v>
      </c>
      <c r="AW341" s="12" t="s">
        <v>29</v>
      </c>
      <c r="AX341" s="12" t="s">
        <v>79</v>
      </c>
      <c r="AY341" s="148" t="s">
        <v>168</v>
      </c>
    </row>
    <row r="342" spans="2:65" s="1" customFormat="1" ht="49.05" customHeight="1">
      <c r="B342" s="131"/>
      <c r="C342" s="132" t="s">
        <v>494</v>
      </c>
      <c r="D342" s="132" t="s">
        <v>170</v>
      </c>
      <c r="E342" s="133" t="s">
        <v>495</v>
      </c>
      <c r="F342" s="134" t="s">
        <v>496</v>
      </c>
      <c r="G342" s="135" t="s">
        <v>113</v>
      </c>
      <c r="H342" s="136">
        <v>172.6</v>
      </c>
      <c r="I342" s="137"/>
      <c r="J342" s="137">
        <f>ROUND(I342*H342,2)</f>
        <v>0</v>
      </c>
      <c r="K342" s="134" t="s">
        <v>174</v>
      </c>
      <c r="L342" s="27"/>
      <c r="M342" s="138" t="s">
        <v>1</v>
      </c>
      <c r="N342" s="139" t="s">
        <v>37</v>
      </c>
      <c r="O342" s="140">
        <v>0.239</v>
      </c>
      <c r="P342" s="140">
        <f>O342*H342</f>
        <v>41.2514</v>
      </c>
      <c r="Q342" s="140">
        <v>0.1295</v>
      </c>
      <c r="R342" s="140">
        <f>Q342*H342</f>
        <v>22.3517</v>
      </c>
      <c r="S342" s="140">
        <v>0</v>
      </c>
      <c r="T342" s="141">
        <f>S342*H342</f>
        <v>0</v>
      </c>
      <c r="AR342" s="142" t="s">
        <v>175</v>
      </c>
      <c r="AT342" s="142" t="s">
        <v>170</v>
      </c>
      <c r="AU342" s="142" t="s">
        <v>81</v>
      </c>
      <c r="AY342" s="15" t="s">
        <v>168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5" t="s">
        <v>79</v>
      </c>
      <c r="BK342" s="143">
        <f>ROUND(I342*H342,2)</f>
        <v>0</v>
      </c>
      <c r="BL342" s="15" t="s">
        <v>175</v>
      </c>
      <c r="BM342" s="142" t="s">
        <v>497</v>
      </c>
    </row>
    <row r="343" spans="2:47" s="1" customFormat="1" ht="38.4">
      <c r="B343" s="27"/>
      <c r="D343" s="144" t="s">
        <v>177</v>
      </c>
      <c r="F343" s="145" t="s">
        <v>496</v>
      </c>
      <c r="L343" s="27"/>
      <c r="M343" s="146"/>
      <c r="T343" s="50"/>
      <c r="AT343" s="15" t="s">
        <v>177</v>
      </c>
      <c r="AU343" s="15" t="s">
        <v>81</v>
      </c>
    </row>
    <row r="344" spans="2:51" s="12" customFormat="1" ht="12">
      <c r="B344" s="147"/>
      <c r="D344" s="144" t="s">
        <v>181</v>
      </c>
      <c r="E344" s="148" t="s">
        <v>1</v>
      </c>
      <c r="F344" s="149" t="s">
        <v>498</v>
      </c>
      <c r="H344" s="150">
        <v>172.6</v>
      </c>
      <c r="L344" s="147"/>
      <c r="M344" s="151"/>
      <c r="T344" s="152"/>
      <c r="AT344" s="148" t="s">
        <v>181</v>
      </c>
      <c r="AU344" s="148" t="s">
        <v>81</v>
      </c>
      <c r="AV344" s="12" t="s">
        <v>81</v>
      </c>
      <c r="AW344" s="12" t="s">
        <v>29</v>
      </c>
      <c r="AX344" s="12" t="s">
        <v>79</v>
      </c>
      <c r="AY344" s="148" t="s">
        <v>168</v>
      </c>
    </row>
    <row r="345" spans="2:65" s="1" customFormat="1" ht="21.75" customHeight="1">
      <c r="B345" s="131"/>
      <c r="C345" s="159" t="s">
        <v>499</v>
      </c>
      <c r="D345" s="159" t="s">
        <v>290</v>
      </c>
      <c r="E345" s="160" t="s">
        <v>500</v>
      </c>
      <c r="F345" s="161" t="s">
        <v>501</v>
      </c>
      <c r="G345" s="162" t="s">
        <v>113</v>
      </c>
      <c r="H345" s="163">
        <v>176.052</v>
      </c>
      <c r="I345" s="164"/>
      <c r="J345" s="164">
        <f>ROUND(I345*H345,2)</f>
        <v>0</v>
      </c>
      <c r="K345" s="161" t="s">
        <v>174</v>
      </c>
      <c r="L345" s="165"/>
      <c r="M345" s="166" t="s">
        <v>1</v>
      </c>
      <c r="N345" s="167" t="s">
        <v>37</v>
      </c>
      <c r="O345" s="140">
        <v>0</v>
      </c>
      <c r="P345" s="140">
        <f>O345*H345</f>
        <v>0</v>
      </c>
      <c r="Q345" s="140">
        <v>0.022</v>
      </c>
      <c r="R345" s="140">
        <f>Q345*H345</f>
        <v>3.8731439999999995</v>
      </c>
      <c r="S345" s="140">
        <v>0</v>
      </c>
      <c r="T345" s="141">
        <f>S345*H345</f>
        <v>0</v>
      </c>
      <c r="AR345" s="142" t="s">
        <v>202</v>
      </c>
      <c r="AT345" s="142" t="s">
        <v>290</v>
      </c>
      <c r="AU345" s="142" t="s">
        <v>81</v>
      </c>
      <c r="AY345" s="15" t="s">
        <v>168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5" t="s">
        <v>79</v>
      </c>
      <c r="BK345" s="143">
        <f>ROUND(I345*H345,2)</f>
        <v>0</v>
      </c>
      <c r="BL345" s="15" t="s">
        <v>175</v>
      </c>
      <c r="BM345" s="142" t="s">
        <v>502</v>
      </c>
    </row>
    <row r="346" spans="2:47" s="1" customFormat="1" ht="12">
      <c r="B346" s="27"/>
      <c r="D346" s="144" t="s">
        <v>177</v>
      </c>
      <c r="F346" s="145" t="s">
        <v>501</v>
      </c>
      <c r="L346" s="27"/>
      <c r="M346" s="146"/>
      <c r="T346" s="50"/>
      <c r="AT346" s="15" t="s">
        <v>177</v>
      </c>
      <c r="AU346" s="15" t="s">
        <v>81</v>
      </c>
    </row>
    <row r="347" spans="2:51" s="12" customFormat="1" ht="12">
      <c r="B347" s="147"/>
      <c r="D347" s="144" t="s">
        <v>181</v>
      </c>
      <c r="E347" s="148" t="s">
        <v>1</v>
      </c>
      <c r="F347" s="149" t="s">
        <v>503</v>
      </c>
      <c r="H347" s="150">
        <v>176.052</v>
      </c>
      <c r="L347" s="147"/>
      <c r="M347" s="151"/>
      <c r="T347" s="152"/>
      <c r="AT347" s="148" t="s">
        <v>181</v>
      </c>
      <c r="AU347" s="148" t="s">
        <v>81</v>
      </c>
      <c r="AV347" s="12" t="s">
        <v>81</v>
      </c>
      <c r="AW347" s="12" t="s">
        <v>29</v>
      </c>
      <c r="AX347" s="12" t="s">
        <v>79</v>
      </c>
      <c r="AY347" s="148" t="s">
        <v>168</v>
      </c>
    </row>
    <row r="348" spans="2:65" s="1" customFormat="1" ht="44.25" customHeight="1">
      <c r="B348" s="131"/>
      <c r="C348" s="132" t="s">
        <v>504</v>
      </c>
      <c r="D348" s="132" t="s">
        <v>170</v>
      </c>
      <c r="E348" s="133" t="s">
        <v>505</v>
      </c>
      <c r="F348" s="134" t="s">
        <v>506</v>
      </c>
      <c r="G348" s="135" t="s">
        <v>113</v>
      </c>
      <c r="H348" s="136">
        <v>177.5</v>
      </c>
      <c r="I348" s="137"/>
      <c r="J348" s="137">
        <f>ROUND(I348*H348,2)</f>
        <v>0</v>
      </c>
      <c r="K348" s="134" t="s">
        <v>174</v>
      </c>
      <c r="L348" s="27"/>
      <c r="M348" s="138" t="s">
        <v>1</v>
      </c>
      <c r="N348" s="139" t="s">
        <v>37</v>
      </c>
      <c r="O348" s="140">
        <v>0.12</v>
      </c>
      <c r="P348" s="140">
        <f>O348*H348</f>
        <v>21.3</v>
      </c>
      <c r="Q348" s="140">
        <v>0</v>
      </c>
      <c r="R348" s="140">
        <f>Q348*H348</f>
        <v>0</v>
      </c>
      <c r="S348" s="140">
        <v>0</v>
      </c>
      <c r="T348" s="141">
        <f>S348*H348</f>
        <v>0</v>
      </c>
      <c r="AR348" s="142" t="s">
        <v>175</v>
      </c>
      <c r="AT348" s="142" t="s">
        <v>170</v>
      </c>
      <c r="AU348" s="142" t="s">
        <v>81</v>
      </c>
      <c r="AY348" s="15" t="s">
        <v>168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5" t="s">
        <v>79</v>
      </c>
      <c r="BK348" s="143">
        <f>ROUND(I348*H348,2)</f>
        <v>0</v>
      </c>
      <c r="BL348" s="15" t="s">
        <v>175</v>
      </c>
      <c r="BM348" s="142" t="s">
        <v>507</v>
      </c>
    </row>
    <row r="349" spans="2:47" s="1" customFormat="1" ht="28.8">
      <c r="B349" s="27"/>
      <c r="D349" s="144" t="s">
        <v>177</v>
      </c>
      <c r="F349" s="145" t="s">
        <v>508</v>
      </c>
      <c r="L349" s="27"/>
      <c r="M349" s="146"/>
      <c r="T349" s="50"/>
      <c r="AT349" s="15" t="s">
        <v>177</v>
      </c>
      <c r="AU349" s="15" t="s">
        <v>81</v>
      </c>
    </row>
    <row r="350" spans="2:65" s="1" customFormat="1" ht="24.15" customHeight="1">
      <c r="B350" s="131"/>
      <c r="C350" s="132" t="s">
        <v>509</v>
      </c>
      <c r="D350" s="132" t="s">
        <v>170</v>
      </c>
      <c r="E350" s="133" t="s">
        <v>510</v>
      </c>
      <c r="F350" s="134" t="s">
        <v>511</v>
      </c>
      <c r="G350" s="135" t="s">
        <v>113</v>
      </c>
      <c r="H350" s="136">
        <v>177.5</v>
      </c>
      <c r="I350" s="137"/>
      <c r="J350" s="137">
        <f>ROUND(I350*H350,2)</f>
        <v>0</v>
      </c>
      <c r="K350" s="134" t="s">
        <v>174</v>
      </c>
      <c r="L350" s="27"/>
      <c r="M350" s="138" t="s">
        <v>1</v>
      </c>
      <c r="N350" s="139" t="s">
        <v>37</v>
      </c>
      <c r="O350" s="140">
        <v>0.305</v>
      </c>
      <c r="P350" s="140">
        <f>O350*H350</f>
        <v>54.137499999999996</v>
      </c>
      <c r="Q350" s="140">
        <v>0</v>
      </c>
      <c r="R350" s="140">
        <f>Q350*H350</f>
        <v>0</v>
      </c>
      <c r="S350" s="140">
        <v>0</v>
      </c>
      <c r="T350" s="141">
        <f>S350*H350</f>
        <v>0</v>
      </c>
      <c r="AR350" s="142" t="s">
        <v>175</v>
      </c>
      <c r="AT350" s="142" t="s">
        <v>170</v>
      </c>
      <c r="AU350" s="142" t="s">
        <v>81</v>
      </c>
      <c r="AY350" s="15" t="s">
        <v>168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5" t="s">
        <v>79</v>
      </c>
      <c r="BK350" s="143">
        <f>ROUND(I350*H350,2)</f>
        <v>0</v>
      </c>
      <c r="BL350" s="15" t="s">
        <v>175</v>
      </c>
      <c r="BM350" s="142" t="s">
        <v>512</v>
      </c>
    </row>
    <row r="351" spans="2:47" s="1" customFormat="1" ht="19.2">
      <c r="B351" s="27"/>
      <c r="D351" s="144" t="s">
        <v>177</v>
      </c>
      <c r="F351" s="145" t="s">
        <v>513</v>
      </c>
      <c r="L351" s="27"/>
      <c r="M351" s="146"/>
      <c r="T351" s="50"/>
      <c r="AT351" s="15" t="s">
        <v>177</v>
      </c>
      <c r="AU351" s="15" t="s">
        <v>81</v>
      </c>
    </row>
    <row r="352" spans="2:51" s="12" customFormat="1" ht="12">
      <c r="B352" s="147"/>
      <c r="D352" s="144" t="s">
        <v>181</v>
      </c>
      <c r="E352" s="148" t="s">
        <v>1</v>
      </c>
      <c r="F352" s="149" t="s">
        <v>514</v>
      </c>
      <c r="H352" s="150">
        <v>177.5</v>
      </c>
      <c r="L352" s="147"/>
      <c r="M352" s="151"/>
      <c r="T352" s="152"/>
      <c r="AT352" s="148" t="s">
        <v>181</v>
      </c>
      <c r="AU352" s="148" t="s">
        <v>81</v>
      </c>
      <c r="AV352" s="12" t="s">
        <v>81</v>
      </c>
      <c r="AW352" s="12" t="s">
        <v>29</v>
      </c>
      <c r="AX352" s="12" t="s">
        <v>79</v>
      </c>
      <c r="AY352" s="148" t="s">
        <v>168</v>
      </c>
    </row>
    <row r="353" spans="2:65" s="1" customFormat="1" ht="55.5" customHeight="1">
      <c r="B353" s="131"/>
      <c r="C353" s="132" t="s">
        <v>515</v>
      </c>
      <c r="D353" s="132" t="s">
        <v>170</v>
      </c>
      <c r="E353" s="133" t="s">
        <v>516</v>
      </c>
      <c r="F353" s="134" t="s">
        <v>517</v>
      </c>
      <c r="G353" s="135" t="s">
        <v>173</v>
      </c>
      <c r="H353" s="136">
        <v>2</v>
      </c>
      <c r="I353" s="137"/>
      <c r="J353" s="137">
        <f>ROUND(I353*H353,2)</f>
        <v>0</v>
      </c>
      <c r="K353" s="134" t="s">
        <v>174</v>
      </c>
      <c r="L353" s="27"/>
      <c r="M353" s="138" t="s">
        <v>1</v>
      </c>
      <c r="N353" s="139" t="s">
        <v>37</v>
      </c>
      <c r="O353" s="140">
        <v>0.557</v>
      </c>
      <c r="P353" s="140">
        <f>O353*H353</f>
        <v>1.114</v>
      </c>
      <c r="Q353" s="140">
        <v>0</v>
      </c>
      <c r="R353" s="140">
        <f>Q353*H353</f>
        <v>0</v>
      </c>
      <c r="S353" s="140">
        <v>0.082</v>
      </c>
      <c r="T353" s="141">
        <f>S353*H353</f>
        <v>0.164</v>
      </c>
      <c r="AR353" s="142" t="s">
        <v>175</v>
      </c>
      <c r="AT353" s="142" t="s">
        <v>170</v>
      </c>
      <c r="AU353" s="142" t="s">
        <v>81</v>
      </c>
      <c r="AY353" s="15" t="s">
        <v>168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5" t="s">
        <v>79</v>
      </c>
      <c r="BK353" s="143">
        <f>ROUND(I353*H353,2)</f>
        <v>0</v>
      </c>
      <c r="BL353" s="15" t="s">
        <v>175</v>
      </c>
      <c r="BM353" s="142" t="s">
        <v>518</v>
      </c>
    </row>
    <row r="354" spans="2:47" s="1" customFormat="1" ht="38.4">
      <c r="B354" s="27"/>
      <c r="D354" s="144" t="s">
        <v>177</v>
      </c>
      <c r="F354" s="145" t="s">
        <v>519</v>
      </c>
      <c r="L354" s="27"/>
      <c r="M354" s="146"/>
      <c r="T354" s="50"/>
      <c r="AT354" s="15" t="s">
        <v>177</v>
      </c>
      <c r="AU354" s="15" t="s">
        <v>81</v>
      </c>
    </row>
    <row r="355" spans="2:51" s="12" customFormat="1" ht="12">
      <c r="B355" s="147"/>
      <c r="D355" s="144" t="s">
        <v>181</v>
      </c>
      <c r="E355" s="148" t="s">
        <v>1</v>
      </c>
      <c r="F355" s="149" t="s">
        <v>520</v>
      </c>
      <c r="H355" s="150">
        <v>2</v>
      </c>
      <c r="L355" s="147"/>
      <c r="M355" s="151"/>
      <c r="T355" s="152"/>
      <c r="AT355" s="148" t="s">
        <v>181</v>
      </c>
      <c r="AU355" s="148" t="s">
        <v>81</v>
      </c>
      <c r="AV355" s="12" t="s">
        <v>81</v>
      </c>
      <c r="AW355" s="12" t="s">
        <v>29</v>
      </c>
      <c r="AX355" s="12" t="s">
        <v>79</v>
      </c>
      <c r="AY355" s="148" t="s">
        <v>168</v>
      </c>
    </row>
    <row r="356" spans="2:65" s="1" customFormat="1" ht="55.5" customHeight="1">
      <c r="B356" s="131"/>
      <c r="C356" s="132" t="s">
        <v>521</v>
      </c>
      <c r="D356" s="132" t="s">
        <v>170</v>
      </c>
      <c r="E356" s="133" t="s">
        <v>522</v>
      </c>
      <c r="F356" s="134" t="s">
        <v>523</v>
      </c>
      <c r="G356" s="135" t="s">
        <v>113</v>
      </c>
      <c r="H356" s="136">
        <v>28</v>
      </c>
      <c r="I356" s="137"/>
      <c r="J356" s="137">
        <f>ROUND(I356*H356,2)</f>
        <v>0</v>
      </c>
      <c r="K356" s="134" t="s">
        <v>174</v>
      </c>
      <c r="L356" s="27"/>
      <c r="M356" s="138" t="s">
        <v>1</v>
      </c>
      <c r="N356" s="139" t="s">
        <v>37</v>
      </c>
      <c r="O356" s="140">
        <v>3.446</v>
      </c>
      <c r="P356" s="140">
        <f>O356*H356</f>
        <v>96.488</v>
      </c>
      <c r="Q356" s="140">
        <v>0</v>
      </c>
      <c r="R356" s="140">
        <f>Q356*H356</f>
        <v>0</v>
      </c>
      <c r="S356" s="140">
        <v>0.98</v>
      </c>
      <c r="T356" s="141">
        <f>S356*H356</f>
        <v>27.439999999999998</v>
      </c>
      <c r="AR356" s="142" t="s">
        <v>175</v>
      </c>
      <c r="AT356" s="142" t="s">
        <v>170</v>
      </c>
      <c r="AU356" s="142" t="s">
        <v>81</v>
      </c>
      <c r="AY356" s="15" t="s">
        <v>168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5" t="s">
        <v>79</v>
      </c>
      <c r="BK356" s="143">
        <f>ROUND(I356*H356,2)</f>
        <v>0</v>
      </c>
      <c r="BL356" s="15" t="s">
        <v>175</v>
      </c>
      <c r="BM356" s="142" t="s">
        <v>524</v>
      </c>
    </row>
    <row r="357" spans="2:47" s="1" customFormat="1" ht="38.4">
      <c r="B357" s="27"/>
      <c r="D357" s="144" t="s">
        <v>177</v>
      </c>
      <c r="F357" s="145" t="s">
        <v>525</v>
      </c>
      <c r="L357" s="27"/>
      <c r="M357" s="146"/>
      <c r="T357" s="50"/>
      <c r="AT357" s="15" t="s">
        <v>177</v>
      </c>
      <c r="AU357" s="15" t="s">
        <v>81</v>
      </c>
    </row>
    <row r="358" spans="2:51" s="12" customFormat="1" ht="12">
      <c r="B358" s="147"/>
      <c r="D358" s="144" t="s">
        <v>181</v>
      </c>
      <c r="E358" s="148" t="s">
        <v>1</v>
      </c>
      <c r="F358" s="149" t="s">
        <v>526</v>
      </c>
      <c r="H358" s="150">
        <v>28</v>
      </c>
      <c r="L358" s="147"/>
      <c r="M358" s="151"/>
      <c r="T358" s="152"/>
      <c r="AT358" s="148" t="s">
        <v>181</v>
      </c>
      <c r="AU358" s="148" t="s">
        <v>81</v>
      </c>
      <c r="AV358" s="12" t="s">
        <v>81</v>
      </c>
      <c r="AW358" s="12" t="s">
        <v>29</v>
      </c>
      <c r="AX358" s="12" t="s">
        <v>79</v>
      </c>
      <c r="AY358" s="148" t="s">
        <v>168</v>
      </c>
    </row>
    <row r="359" spans="2:63" s="11" customFormat="1" ht="22.8" customHeight="1">
      <c r="B359" s="120"/>
      <c r="D359" s="121" t="s">
        <v>71</v>
      </c>
      <c r="E359" s="129" t="s">
        <v>527</v>
      </c>
      <c r="F359" s="129" t="s">
        <v>528</v>
      </c>
      <c r="J359" s="130">
        <f>BK359</f>
        <v>0</v>
      </c>
      <c r="L359" s="120"/>
      <c r="M359" s="124"/>
      <c r="P359" s="125">
        <f>SUM(P360:P370)</f>
        <v>6.2735590000000006</v>
      </c>
      <c r="R359" s="125">
        <f>SUM(R360:R370)</f>
        <v>0</v>
      </c>
      <c r="T359" s="126">
        <f>SUM(T360:T370)</f>
        <v>0</v>
      </c>
      <c r="AR359" s="121" t="s">
        <v>79</v>
      </c>
      <c r="AT359" s="127" t="s">
        <v>71</v>
      </c>
      <c r="AU359" s="127" t="s">
        <v>79</v>
      </c>
      <c r="AY359" s="121" t="s">
        <v>168</v>
      </c>
      <c r="BK359" s="128">
        <f>SUM(BK360:BK370)</f>
        <v>0</v>
      </c>
    </row>
    <row r="360" spans="2:65" s="1" customFormat="1" ht="37.8" customHeight="1">
      <c r="B360" s="131"/>
      <c r="C360" s="132" t="s">
        <v>529</v>
      </c>
      <c r="D360" s="132" t="s">
        <v>170</v>
      </c>
      <c r="E360" s="133" t="s">
        <v>530</v>
      </c>
      <c r="F360" s="134" t="s">
        <v>531</v>
      </c>
      <c r="G360" s="135" t="s">
        <v>293</v>
      </c>
      <c r="H360" s="136">
        <v>72.401</v>
      </c>
      <c r="I360" s="137"/>
      <c r="J360" s="137">
        <f>ROUND(I360*H360,2)</f>
        <v>0</v>
      </c>
      <c r="K360" s="134" t="s">
        <v>174</v>
      </c>
      <c r="L360" s="27"/>
      <c r="M360" s="138" t="s">
        <v>1</v>
      </c>
      <c r="N360" s="139" t="s">
        <v>37</v>
      </c>
      <c r="O360" s="140">
        <v>0.03</v>
      </c>
      <c r="P360" s="140">
        <f>O360*H360</f>
        <v>2.17203</v>
      </c>
      <c r="Q360" s="140">
        <v>0</v>
      </c>
      <c r="R360" s="140">
        <f>Q360*H360</f>
        <v>0</v>
      </c>
      <c r="S360" s="140">
        <v>0</v>
      </c>
      <c r="T360" s="141">
        <f>S360*H360</f>
        <v>0</v>
      </c>
      <c r="AR360" s="142" t="s">
        <v>175</v>
      </c>
      <c r="AT360" s="142" t="s">
        <v>170</v>
      </c>
      <c r="AU360" s="142" t="s">
        <v>81</v>
      </c>
      <c r="AY360" s="15" t="s">
        <v>168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5" t="s">
        <v>79</v>
      </c>
      <c r="BK360" s="143">
        <f>ROUND(I360*H360,2)</f>
        <v>0</v>
      </c>
      <c r="BL360" s="15" t="s">
        <v>175</v>
      </c>
      <c r="BM360" s="142" t="s">
        <v>532</v>
      </c>
    </row>
    <row r="361" spans="2:47" s="1" customFormat="1" ht="28.8">
      <c r="B361" s="27"/>
      <c r="D361" s="144" t="s">
        <v>177</v>
      </c>
      <c r="F361" s="145" t="s">
        <v>533</v>
      </c>
      <c r="L361" s="27"/>
      <c r="M361" s="146"/>
      <c r="T361" s="50"/>
      <c r="AT361" s="15" t="s">
        <v>177</v>
      </c>
      <c r="AU361" s="15" t="s">
        <v>81</v>
      </c>
    </row>
    <row r="362" spans="2:51" s="12" customFormat="1" ht="12">
      <c r="B362" s="147"/>
      <c r="D362" s="144" t="s">
        <v>181</v>
      </c>
      <c r="E362" s="148" t="s">
        <v>1</v>
      </c>
      <c r="F362" s="149" t="s">
        <v>534</v>
      </c>
      <c r="H362" s="150">
        <v>72.401</v>
      </c>
      <c r="L362" s="147"/>
      <c r="M362" s="151"/>
      <c r="T362" s="152"/>
      <c r="AT362" s="148" t="s">
        <v>181</v>
      </c>
      <c r="AU362" s="148" t="s">
        <v>81</v>
      </c>
      <c r="AV362" s="12" t="s">
        <v>81</v>
      </c>
      <c r="AW362" s="12" t="s">
        <v>29</v>
      </c>
      <c r="AX362" s="12" t="s">
        <v>79</v>
      </c>
      <c r="AY362" s="148" t="s">
        <v>168</v>
      </c>
    </row>
    <row r="363" spans="2:65" s="1" customFormat="1" ht="37.8" customHeight="1">
      <c r="B363" s="131"/>
      <c r="C363" s="132" t="s">
        <v>535</v>
      </c>
      <c r="D363" s="132" t="s">
        <v>170</v>
      </c>
      <c r="E363" s="133" t="s">
        <v>536</v>
      </c>
      <c r="F363" s="134" t="s">
        <v>537</v>
      </c>
      <c r="G363" s="135" t="s">
        <v>293</v>
      </c>
      <c r="H363" s="136">
        <v>651.609</v>
      </c>
      <c r="I363" s="137"/>
      <c r="J363" s="137">
        <f>ROUND(I363*H363,2)</f>
        <v>0</v>
      </c>
      <c r="K363" s="134" t="s">
        <v>174</v>
      </c>
      <c r="L363" s="27"/>
      <c r="M363" s="138" t="s">
        <v>1</v>
      </c>
      <c r="N363" s="139" t="s">
        <v>37</v>
      </c>
      <c r="O363" s="140">
        <v>0.002</v>
      </c>
      <c r="P363" s="140">
        <f>O363*H363</f>
        <v>1.3032180000000002</v>
      </c>
      <c r="Q363" s="140">
        <v>0</v>
      </c>
      <c r="R363" s="140">
        <f>Q363*H363</f>
        <v>0</v>
      </c>
      <c r="S363" s="140">
        <v>0</v>
      </c>
      <c r="T363" s="141">
        <f>S363*H363</f>
        <v>0</v>
      </c>
      <c r="AR363" s="142" t="s">
        <v>175</v>
      </c>
      <c r="AT363" s="142" t="s">
        <v>170</v>
      </c>
      <c r="AU363" s="142" t="s">
        <v>81</v>
      </c>
      <c r="AY363" s="15" t="s">
        <v>168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5" t="s">
        <v>79</v>
      </c>
      <c r="BK363" s="143">
        <f>ROUND(I363*H363,2)</f>
        <v>0</v>
      </c>
      <c r="BL363" s="15" t="s">
        <v>175</v>
      </c>
      <c r="BM363" s="142" t="s">
        <v>538</v>
      </c>
    </row>
    <row r="364" spans="2:47" s="1" customFormat="1" ht="28.8">
      <c r="B364" s="27"/>
      <c r="D364" s="144" t="s">
        <v>177</v>
      </c>
      <c r="F364" s="145" t="s">
        <v>539</v>
      </c>
      <c r="L364" s="27"/>
      <c r="M364" s="146"/>
      <c r="T364" s="50"/>
      <c r="AT364" s="15" t="s">
        <v>177</v>
      </c>
      <c r="AU364" s="15" t="s">
        <v>81</v>
      </c>
    </row>
    <row r="365" spans="2:51" s="12" customFormat="1" ht="12">
      <c r="B365" s="147"/>
      <c r="D365" s="144" t="s">
        <v>181</v>
      </c>
      <c r="E365" s="148" t="s">
        <v>1</v>
      </c>
      <c r="F365" s="149" t="s">
        <v>540</v>
      </c>
      <c r="H365" s="150">
        <v>651.609</v>
      </c>
      <c r="L365" s="147"/>
      <c r="M365" s="151"/>
      <c r="T365" s="152"/>
      <c r="AT365" s="148" t="s">
        <v>181</v>
      </c>
      <c r="AU365" s="148" t="s">
        <v>81</v>
      </c>
      <c r="AV365" s="12" t="s">
        <v>81</v>
      </c>
      <c r="AW365" s="12" t="s">
        <v>29</v>
      </c>
      <c r="AX365" s="12" t="s">
        <v>79</v>
      </c>
      <c r="AY365" s="148" t="s">
        <v>168</v>
      </c>
    </row>
    <row r="366" spans="2:65" s="1" customFormat="1" ht="37.8" customHeight="1">
      <c r="B366" s="131"/>
      <c r="C366" s="132" t="s">
        <v>541</v>
      </c>
      <c r="D366" s="132" t="s">
        <v>170</v>
      </c>
      <c r="E366" s="133" t="s">
        <v>542</v>
      </c>
      <c r="F366" s="134" t="s">
        <v>543</v>
      </c>
      <c r="G366" s="135" t="s">
        <v>293</v>
      </c>
      <c r="H366" s="136">
        <v>47.429</v>
      </c>
      <c r="I366" s="137"/>
      <c r="J366" s="137">
        <f>ROUND(I366*H366,2)</f>
        <v>0</v>
      </c>
      <c r="K366" s="134" t="s">
        <v>174</v>
      </c>
      <c r="L366" s="27"/>
      <c r="M366" s="138" t="s">
        <v>1</v>
      </c>
      <c r="N366" s="139" t="s">
        <v>37</v>
      </c>
      <c r="O366" s="140">
        <v>0.032</v>
      </c>
      <c r="P366" s="140">
        <f>O366*H366</f>
        <v>1.5177280000000002</v>
      </c>
      <c r="Q366" s="140">
        <v>0</v>
      </c>
      <c r="R366" s="140">
        <f>Q366*H366</f>
        <v>0</v>
      </c>
      <c r="S366" s="140">
        <v>0</v>
      </c>
      <c r="T366" s="141">
        <f>S366*H366</f>
        <v>0</v>
      </c>
      <c r="AR366" s="142" t="s">
        <v>175</v>
      </c>
      <c r="AT366" s="142" t="s">
        <v>170</v>
      </c>
      <c r="AU366" s="142" t="s">
        <v>81</v>
      </c>
      <c r="AY366" s="15" t="s">
        <v>168</v>
      </c>
      <c r="BE366" s="143">
        <f>IF(N366="základní",J366,0)</f>
        <v>0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5" t="s">
        <v>79</v>
      </c>
      <c r="BK366" s="143">
        <f>ROUND(I366*H366,2)</f>
        <v>0</v>
      </c>
      <c r="BL366" s="15" t="s">
        <v>175</v>
      </c>
      <c r="BM366" s="142" t="s">
        <v>544</v>
      </c>
    </row>
    <row r="367" spans="2:47" s="1" customFormat="1" ht="28.8">
      <c r="B367" s="27"/>
      <c r="D367" s="144" t="s">
        <v>177</v>
      </c>
      <c r="F367" s="145" t="s">
        <v>545</v>
      </c>
      <c r="L367" s="27"/>
      <c r="M367" s="146"/>
      <c r="T367" s="50"/>
      <c r="AT367" s="15" t="s">
        <v>177</v>
      </c>
      <c r="AU367" s="15" t="s">
        <v>81</v>
      </c>
    </row>
    <row r="368" spans="2:65" s="1" customFormat="1" ht="37.8" customHeight="1">
      <c r="B368" s="131"/>
      <c r="C368" s="132" t="s">
        <v>546</v>
      </c>
      <c r="D368" s="132" t="s">
        <v>170</v>
      </c>
      <c r="E368" s="133" t="s">
        <v>547</v>
      </c>
      <c r="F368" s="134" t="s">
        <v>537</v>
      </c>
      <c r="G368" s="135" t="s">
        <v>293</v>
      </c>
      <c r="H368" s="136">
        <v>426.861</v>
      </c>
      <c r="I368" s="137"/>
      <c r="J368" s="137">
        <f>ROUND(I368*H368,2)</f>
        <v>0</v>
      </c>
      <c r="K368" s="134" t="s">
        <v>174</v>
      </c>
      <c r="L368" s="27"/>
      <c r="M368" s="138" t="s">
        <v>1</v>
      </c>
      <c r="N368" s="139" t="s">
        <v>37</v>
      </c>
      <c r="O368" s="140">
        <v>0.003</v>
      </c>
      <c r="P368" s="140">
        <f>O368*H368</f>
        <v>1.280583</v>
      </c>
      <c r="Q368" s="140">
        <v>0</v>
      </c>
      <c r="R368" s="140">
        <f>Q368*H368</f>
        <v>0</v>
      </c>
      <c r="S368" s="140">
        <v>0</v>
      </c>
      <c r="T368" s="141">
        <f>S368*H368</f>
        <v>0</v>
      </c>
      <c r="AR368" s="142" t="s">
        <v>175</v>
      </c>
      <c r="AT368" s="142" t="s">
        <v>170</v>
      </c>
      <c r="AU368" s="142" t="s">
        <v>81</v>
      </c>
      <c r="AY368" s="15" t="s">
        <v>168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5" t="s">
        <v>79</v>
      </c>
      <c r="BK368" s="143">
        <f>ROUND(I368*H368,2)</f>
        <v>0</v>
      </c>
      <c r="BL368" s="15" t="s">
        <v>175</v>
      </c>
      <c r="BM368" s="142" t="s">
        <v>548</v>
      </c>
    </row>
    <row r="369" spans="2:47" s="1" customFormat="1" ht="28.8">
      <c r="B369" s="27"/>
      <c r="D369" s="144" t="s">
        <v>177</v>
      </c>
      <c r="F369" s="145" t="s">
        <v>539</v>
      </c>
      <c r="L369" s="27"/>
      <c r="M369" s="146"/>
      <c r="T369" s="50"/>
      <c r="AT369" s="15" t="s">
        <v>177</v>
      </c>
      <c r="AU369" s="15" t="s">
        <v>81</v>
      </c>
    </row>
    <row r="370" spans="2:51" s="12" customFormat="1" ht="12">
      <c r="B370" s="147"/>
      <c r="D370" s="144" t="s">
        <v>181</v>
      </c>
      <c r="E370" s="148" t="s">
        <v>1</v>
      </c>
      <c r="F370" s="149" t="s">
        <v>549</v>
      </c>
      <c r="H370" s="150">
        <v>426.861</v>
      </c>
      <c r="L370" s="147"/>
      <c r="M370" s="151"/>
      <c r="T370" s="152"/>
      <c r="AT370" s="148" t="s">
        <v>181</v>
      </c>
      <c r="AU370" s="148" t="s">
        <v>81</v>
      </c>
      <c r="AV370" s="12" t="s">
        <v>81</v>
      </c>
      <c r="AW370" s="12" t="s">
        <v>29</v>
      </c>
      <c r="AX370" s="12" t="s">
        <v>79</v>
      </c>
      <c r="AY370" s="148" t="s">
        <v>168</v>
      </c>
    </row>
    <row r="371" spans="2:63" s="11" customFormat="1" ht="22.8" customHeight="1">
      <c r="B371" s="120"/>
      <c r="D371" s="121" t="s">
        <v>71</v>
      </c>
      <c r="E371" s="129" t="s">
        <v>550</v>
      </c>
      <c r="F371" s="129" t="s">
        <v>551</v>
      </c>
      <c r="J371" s="130">
        <f>BK371</f>
        <v>0</v>
      </c>
      <c r="L371" s="120"/>
      <c r="M371" s="124"/>
      <c r="P371" s="125">
        <f>SUM(P372:P373)</f>
        <v>295.752693</v>
      </c>
      <c r="R371" s="125">
        <f>SUM(R372:R373)</f>
        <v>0</v>
      </c>
      <c r="T371" s="126">
        <f>SUM(T372:T373)</f>
        <v>0</v>
      </c>
      <c r="AR371" s="121" t="s">
        <v>79</v>
      </c>
      <c r="AT371" s="127" t="s">
        <v>71</v>
      </c>
      <c r="AU371" s="127" t="s">
        <v>79</v>
      </c>
      <c r="AY371" s="121" t="s">
        <v>168</v>
      </c>
      <c r="BK371" s="128">
        <f>SUM(BK372:BK373)</f>
        <v>0</v>
      </c>
    </row>
    <row r="372" spans="2:65" s="1" customFormat="1" ht="37.8" customHeight="1">
      <c r="B372" s="131"/>
      <c r="C372" s="132" t="s">
        <v>552</v>
      </c>
      <c r="D372" s="132" t="s">
        <v>170</v>
      </c>
      <c r="E372" s="133" t="s">
        <v>553</v>
      </c>
      <c r="F372" s="134" t="s">
        <v>554</v>
      </c>
      <c r="G372" s="135" t="s">
        <v>293</v>
      </c>
      <c r="H372" s="136">
        <v>744.969</v>
      </c>
      <c r="I372" s="137"/>
      <c r="J372" s="137">
        <f>ROUND(I372*H372,2)</f>
        <v>0</v>
      </c>
      <c r="K372" s="134" t="s">
        <v>174</v>
      </c>
      <c r="L372" s="27"/>
      <c r="M372" s="138" t="s">
        <v>1</v>
      </c>
      <c r="N372" s="139" t="s">
        <v>37</v>
      </c>
      <c r="O372" s="140">
        <v>0.397</v>
      </c>
      <c r="P372" s="140">
        <f>O372*H372</f>
        <v>295.752693</v>
      </c>
      <c r="Q372" s="140">
        <v>0</v>
      </c>
      <c r="R372" s="140">
        <f>Q372*H372</f>
        <v>0</v>
      </c>
      <c r="S372" s="140">
        <v>0</v>
      </c>
      <c r="T372" s="141">
        <f>S372*H372</f>
        <v>0</v>
      </c>
      <c r="AR372" s="142" t="s">
        <v>175</v>
      </c>
      <c r="AT372" s="142" t="s">
        <v>170</v>
      </c>
      <c r="AU372" s="142" t="s">
        <v>81</v>
      </c>
      <c r="AY372" s="15" t="s">
        <v>168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5" t="s">
        <v>79</v>
      </c>
      <c r="BK372" s="143">
        <f>ROUND(I372*H372,2)</f>
        <v>0</v>
      </c>
      <c r="BL372" s="15" t="s">
        <v>175</v>
      </c>
      <c r="BM372" s="142" t="s">
        <v>555</v>
      </c>
    </row>
    <row r="373" spans="2:47" s="1" customFormat="1" ht="19.2">
      <c r="B373" s="27"/>
      <c r="D373" s="144" t="s">
        <v>177</v>
      </c>
      <c r="F373" s="145" t="s">
        <v>556</v>
      </c>
      <c r="L373" s="27"/>
      <c r="M373" s="168"/>
      <c r="N373" s="169"/>
      <c r="O373" s="169"/>
      <c r="P373" s="169"/>
      <c r="Q373" s="169"/>
      <c r="R373" s="169"/>
      <c r="S373" s="169"/>
      <c r="T373" s="170"/>
      <c r="AT373" s="15" t="s">
        <v>177</v>
      </c>
      <c r="AU373" s="15" t="s">
        <v>81</v>
      </c>
    </row>
    <row r="374" spans="2:12" s="1" customFormat="1" ht="6.9" customHeight="1">
      <c r="B374" s="39"/>
      <c r="C374" s="40"/>
      <c r="D374" s="40"/>
      <c r="E374" s="40"/>
      <c r="F374" s="40"/>
      <c r="G374" s="40"/>
      <c r="H374" s="40"/>
      <c r="I374" s="40"/>
      <c r="J374" s="40"/>
      <c r="K374" s="40"/>
      <c r="L374" s="27"/>
    </row>
  </sheetData>
  <autoFilter ref="C127:K373"/>
  <mergeCells count="11">
    <mergeCell ref="E120:H120"/>
    <mergeCell ref="E7:H7"/>
    <mergeCell ref="E9:H9"/>
    <mergeCell ref="E11:H11"/>
    <mergeCell ref="E29:H29"/>
    <mergeCell ref="E85:H85"/>
    <mergeCell ref="L2:V2"/>
    <mergeCell ref="E87:H87"/>
    <mergeCell ref="E89:H89"/>
    <mergeCell ref="E116:H116"/>
    <mergeCell ref="E118:H11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0"/>
  <sheetViews>
    <sheetView showGridLines="0" workbookViewId="0" topLeftCell="A124">
      <selection activeCell="I127" sqref="I127:I13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5" t="s">
        <v>89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" customHeight="1">
      <c r="B4" s="18"/>
      <c r="D4" s="19" t="s">
        <v>115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21" t="str">
        <f>'Rekapitulace stavby'!K6</f>
        <v>Šluknov - dokončení chodníku v Budišínské ulici I. Etapa R2</v>
      </c>
      <c r="F7" s="223"/>
      <c r="G7" s="223"/>
      <c r="H7" s="223"/>
      <c r="L7" s="18"/>
    </row>
    <row r="8" spans="2:12" ht="12" customHeight="1">
      <c r="B8" s="18"/>
      <c r="D8" s="24" t="s">
        <v>129</v>
      </c>
      <c r="L8" s="18"/>
    </row>
    <row r="9" spans="2:12" s="1" customFormat="1" ht="16.5" customHeight="1">
      <c r="B9" s="27"/>
      <c r="E9" s="221" t="s">
        <v>133</v>
      </c>
      <c r="F9" s="222"/>
      <c r="G9" s="222"/>
      <c r="H9" s="222"/>
      <c r="L9" s="27"/>
    </row>
    <row r="10" spans="2:12" s="1" customFormat="1" ht="12" customHeight="1">
      <c r="B10" s="27"/>
      <c r="D10" s="24" t="s">
        <v>134</v>
      </c>
      <c r="L10" s="27"/>
    </row>
    <row r="11" spans="2:12" s="1" customFormat="1" ht="16.5" customHeight="1">
      <c r="B11" s="27"/>
      <c r="E11" s="212" t="s">
        <v>557</v>
      </c>
      <c r="F11" s="222"/>
      <c r="G11" s="222"/>
      <c r="H11" s="222"/>
      <c r="L11" s="27"/>
    </row>
    <row r="12" spans="2:12" s="1" customFormat="1" ht="12">
      <c r="B12" s="27"/>
      <c r="L12" s="27"/>
    </row>
    <row r="13" spans="2:12" s="1" customFormat="1" ht="12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2:12" s="1" customFormat="1" ht="12" customHeight="1">
      <c r="B14" s="27"/>
      <c r="D14" s="24" t="s">
        <v>18</v>
      </c>
      <c r="F14" s="22" t="s">
        <v>27</v>
      </c>
      <c r="I14" s="24" t="s">
        <v>20</v>
      </c>
      <c r="J14" s="47" t="str">
        <f>'Rekapitulace stavby'!AN8</f>
        <v>24. 11. 2022</v>
      </c>
      <c r="L14" s="27"/>
    </row>
    <row r="15" spans="2:12" s="1" customFormat="1" ht="10.8" customHeight="1">
      <c r="B15" s="27"/>
      <c r="L15" s="27"/>
    </row>
    <row r="16" spans="2:12" s="1" customFormat="1" ht="12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" customHeight="1">
      <c r="B18" s="27"/>
      <c r="L18" s="27"/>
    </row>
    <row r="19" spans="2:12" s="1" customFormat="1" ht="12" customHeight="1">
      <c r="B19" s="27"/>
      <c r="D19" s="24" t="s">
        <v>26</v>
      </c>
      <c r="I19" s="24" t="s">
        <v>23</v>
      </c>
      <c r="J19" s="22" t="s">
        <v>1</v>
      </c>
      <c r="L19" s="27"/>
    </row>
    <row r="20" spans="2:12" s="1" customFormat="1" ht="18" customHeight="1">
      <c r="B20" s="27"/>
      <c r="E20" s="22" t="s">
        <v>27</v>
      </c>
      <c r="I20" s="24" t="s">
        <v>25</v>
      </c>
      <c r="J20" s="22" t="s">
        <v>1</v>
      </c>
      <c r="L20" s="27"/>
    </row>
    <row r="21" spans="2:12" s="1" customFormat="1" ht="6.9" customHeight="1">
      <c r="B21" s="27"/>
      <c r="L21" s="27"/>
    </row>
    <row r="22" spans="2:12" s="1" customFormat="1" ht="12" customHeight="1">
      <c r="B22" s="27"/>
      <c r="D22" s="24" t="s">
        <v>28</v>
      </c>
      <c r="I22" s="24" t="s">
        <v>23</v>
      </c>
      <c r="J22" s="22" t="s">
        <v>136</v>
      </c>
      <c r="L22" s="27"/>
    </row>
    <row r="23" spans="2:12" s="1" customFormat="1" ht="18" customHeight="1">
      <c r="B23" s="27"/>
      <c r="E23" s="22" t="s">
        <v>137</v>
      </c>
      <c r="I23" s="24" t="s">
        <v>25</v>
      </c>
      <c r="J23" s="22" t="s">
        <v>138</v>
      </c>
      <c r="L23" s="27"/>
    </row>
    <row r="24" spans="2:12" s="1" customFormat="1" ht="6.9" customHeight="1">
      <c r="B24" s="27"/>
      <c r="L24" s="27"/>
    </row>
    <row r="25" spans="2:12" s="1" customFormat="1" ht="12" customHeight="1">
      <c r="B25" s="27"/>
      <c r="D25" s="24" t="s">
        <v>30</v>
      </c>
      <c r="I25" s="24" t="s">
        <v>23</v>
      </c>
      <c r="J25" s="22" t="s">
        <v>1</v>
      </c>
      <c r="L25" s="27"/>
    </row>
    <row r="26" spans="2:12" s="1" customFormat="1" ht="18" customHeight="1">
      <c r="B26" s="27"/>
      <c r="E26" s="22" t="s">
        <v>139</v>
      </c>
      <c r="I26" s="24" t="s">
        <v>25</v>
      </c>
      <c r="J26" s="22" t="s">
        <v>1</v>
      </c>
      <c r="L26" s="27"/>
    </row>
    <row r="27" spans="2:12" s="1" customFormat="1" ht="6.9" customHeight="1">
      <c r="B27" s="27"/>
      <c r="L27" s="27"/>
    </row>
    <row r="28" spans="2:12" s="1" customFormat="1" ht="12" customHeight="1">
      <c r="B28" s="27"/>
      <c r="D28" s="24" t="s">
        <v>31</v>
      </c>
      <c r="L28" s="27"/>
    </row>
    <row r="29" spans="2:12" s="7" customFormat="1" ht="16.5" customHeight="1">
      <c r="B29" s="89"/>
      <c r="E29" s="194" t="s">
        <v>1</v>
      </c>
      <c r="F29" s="194"/>
      <c r="G29" s="194"/>
      <c r="H29" s="194"/>
      <c r="L29" s="89"/>
    </row>
    <row r="30" spans="2:12" s="1" customFormat="1" ht="6.9" customHeight="1">
      <c r="B30" s="27"/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customHeight="1">
      <c r="B32" s="27"/>
      <c r="D32" s="90" t="s">
        <v>32</v>
      </c>
      <c r="J32" s="60">
        <f>ROUND(J124,2)</f>
        <v>0</v>
      </c>
      <c r="L32" s="27"/>
    </row>
    <row r="33" spans="2:12" s="1" customFormat="1" ht="6.9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" customHeight="1">
      <c r="B35" s="27"/>
      <c r="D35" s="91" t="s">
        <v>36</v>
      </c>
      <c r="E35" s="24" t="s">
        <v>37</v>
      </c>
      <c r="F35" s="80">
        <f>ROUND((SUM(BE124:BE139)),2)</f>
        <v>0</v>
      </c>
      <c r="I35" s="92">
        <v>0.21</v>
      </c>
      <c r="J35" s="80">
        <f>ROUND(((SUM(BE124:BE139))*I35),2)</f>
        <v>0</v>
      </c>
      <c r="L35" s="27"/>
    </row>
    <row r="36" spans="2:12" s="1" customFormat="1" ht="14.4" customHeight="1">
      <c r="B36" s="27"/>
      <c r="E36" s="24" t="s">
        <v>38</v>
      </c>
      <c r="F36" s="80">
        <f>ROUND((SUM(BF124:BF139)),2)</f>
        <v>0</v>
      </c>
      <c r="I36" s="92">
        <v>0.15</v>
      </c>
      <c r="J36" s="80">
        <f>ROUND(((SUM(BF124:BF139))*I36),2)</f>
        <v>0</v>
      </c>
      <c r="L36" s="27"/>
    </row>
    <row r="37" spans="2:12" s="1" customFormat="1" ht="14.4" customHeight="1" hidden="1">
      <c r="B37" s="27"/>
      <c r="E37" s="24" t="s">
        <v>39</v>
      </c>
      <c r="F37" s="80">
        <f>ROUND((SUM(BG124:BG139)),2)</f>
        <v>0</v>
      </c>
      <c r="I37" s="92">
        <v>0.21</v>
      </c>
      <c r="J37" s="80">
        <f>0</f>
        <v>0</v>
      </c>
      <c r="L37" s="27"/>
    </row>
    <row r="38" spans="2:12" s="1" customFormat="1" ht="14.4" customHeight="1" hidden="1">
      <c r="B38" s="27"/>
      <c r="E38" s="24" t="s">
        <v>40</v>
      </c>
      <c r="F38" s="80">
        <f>ROUND((SUM(BH124:BH139)),2)</f>
        <v>0</v>
      </c>
      <c r="I38" s="92">
        <v>0.15</v>
      </c>
      <c r="J38" s="80">
        <f>0</f>
        <v>0</v>
      </c>
      <c r="L38" s="27"/>
    </row>
    <row r="39" spans="2:12" s="1" customFormat="1" ht="14.4" customHeight="1" hidden="1">
      <c r="B39" s="27"/>
      <c r="E39" s="24" t="s">
        <v>41</v>
      </c>
      <c r="F39" s="80">
        <f>ROUND((SUM(BI124:BI139)),2)</f>
        <v>0</v>
      </c>
      <c r="I39" s="92">
        <v>0</v>
      </c>
      <c r="J39" s="80">
        <f>0</f>
        <v>0</v>
      </c>
      <c r="L39" s="27"/>
    </row>
    <row r="40" spans="2:12" s="1" customFormat="1" ht="6.9" customHeight="1">
      <c r="B40" s="27"/>
      <c r="L40" s="27"/>
    </row>
    <row r="41" spans="2:12" s="1" customFormat="1" ht="25.35" customHeight="1">
      <c r="B41" s="27"/>
      <c r="C41" s="93"/>
      <c r="D41" s="94" t="s">
        <v>42</v>
      </c>
      <c r="E41" s="51"/>
      <c r="F41" s="51"/>
      <c r="G41" s="95" t="s">
        <v>43</v>
      </c>
      <c r="H41" s="96" t="s">
        <v>44</v>
      </c>
      <c r="I41" s="51"/>
      <c r="J41" s="97">
        <f>SUM(J32:J39)</f>
        <v>0</v>
      </c>
      <c r="K41" s="98"/>
      <c r="L41" s="27"/>
    </row>
    <row r="42" spans="2:12" s="1" customFormat="1" ht="14.4" customHeight="1">
      <c r="B42" s="27"/>
      <c r="L42" s="27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9" t="s">
        <v>48</v>
      </c>
      <c r="G61" s="38" t="s">
        <v>47</v>
      </c>
      <c r="H61" s="29"/>
      <c r="I61" s="29"/>
      <c r="J61" s="100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9" t="s">
        <v>48</v>
      </c>
      <c r="G76" s="38" t="s">
        <v>47</v>
      </c>
      <c r="H76" s="29"/>
      <c r="I76" s="29"/>
      <c r="J76" s="100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140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21" t="str">
        <f>E7</f>
        <v>Šluknov - dokončení chodníku v Budišínské ulici I. Etapa R2</v>
      </c>
      <c r="F85" s="223"/>
      <c r="G85" s="223"/>
      <c r="H85" s="223"/>
      <c r="L85" s="27"/>
    </row>
    <row r="86" spans="2:12" ht="12" customHeight="1">
      <c r="B86" s="18"/>
      <c r="C86" s="24" t="s">
        <v>129</v>
      </c>
      <c r="L86" s="18"/>
    </row>
    <row r="87" spans="2:12" s="1" customFormat="1" ht="16.5" customHeight="1">
      <c r="B87" s="27"/>
      <c r="E87" s="221" t="s">
        <v>133</v>
      </c>
      <c r="F87" s="222"/>
      <c r="G87" s="222"/>
      <c r="H87" s="222"/>
      <c r="L87" s="27"/>
    </row>
    <row r="88" spans="2:12" s="1" customFormat="1" ht="12" customHeight="1">
      <c r="B88" s="27"/>
      <c r="C88" s="24" t="s">
        <v>134</v>
      </c>
      <c r="L88" s="27"/>
    </row>
    <row r="89" spans="2:12" s="1" customFormat="1" ht="16.5" customHeight="1">
      <c r="B89" s="27"/>
      <c r="E89" s="212" t="str">
        <f>E11</f>
        <v>01b - SO 101 Přímé doprovodné výdaje</v>
      </c>
      <c r="F89" s="222"/>
      <c r="G89" s="222"/>
      <c r="H89" s="222"/>
      <c r="L89" s="27"/>
    </row>
    <row r="90" spans="2:12" s="1" customFormat="1" ht="6.9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24. 11. 2022</v>
      </c>
      <c r="L91" s="27"/>
    </row>
    <row r="92" spans="2:12" s="1" customFormat="1" ht="6.9" customHeight="1">
      <c r="B92" s="27"/>
      <c r="L92" s="27"/>
    </row>
    <row r="93" spans="2:12" s="1" customFormat="1" ht="15.15" customHeight="1">
      <c r="B93" s="27"/>
      <c r="C93" s="24" t="s">
        <v>22</v>
      </c>
      <c r="F93" s="22" t="str">
        <f>E17</f>
        <v>Město Šluknov</v>
      </c>
      <c r="I93" s="24" t="s">
        <v>28</v>
      </c>
      <c r="J93" s="25" t="str">
        <f>E23</f>
        <v>VPH s.r.o.</v>
      </c>
      <c r="L93" s="27"/>
    </row>
    <row r="94" spans="2:12" s="1" customFormat="1" ht="15.15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>ing.Žílová Helena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1" t="s">
        <v>141</v>
      </c>
      <c r="D96" s="93"/>
      <c r="E96" s="93"/>
      <c r="F96" s="93"/>
      <c r="G96" s="93"/>
      <c r="H96" s="93"/>
      <c r="I96" s="93"/>
      <c r="J96" s="102" t="s">
        <v>142</v>
      </c>
      <c r="K96" s="93"/>
      <c r="L96" s="27"/>
    </row>
    <row r="97" spans="2:12" s="1" customFormat="1" ht="10.35" customHeight="1">
      <c r="B97" s="27"/>
      <c r="L97" s="27"/>
    </row>
    <row r="98" spans="2:47" s="1" customFormat="1" ht="22.8" customHeight="1">
      <c r="B98" s="27"/>
      <c r="C98" s="103" t="s">
        <v>143</v>
      </c>
      <c r="J98" s="60">
        <f>J124</f>
        <v>0</v>
      </c>
      <c r="L98" s="27"/>
      <c r="AU98" s="15" t="s">
        <v>144</v>
      </c>
    </row>
    <row r="99" spans="2:12" s="8" customFormat="1" ht="24.9" customHeight="1">
      <c r="B99" s="104"/>
      <c r="D99" s="105" t="s">
        <v>145</v>
      </c>
      <c r="E99" s="106"/>
      <c r="F99" s="106"/>
      <c r="G99" s="106"/>
      <c r="H99" s="106"/>
      <c r="I99" s="106"/>
      <c r="J99" s="107">
        <f>J125</f>
        <v>0</v>
      </c>
      <c r="L99" s="104"/>
    </row>
    <row r="100" spans="2:12" s="9" customFormat="1" ht="19.95" customHeight="1">
      <c r="B100" s="108"/>
      <c r="D100" s="109" t="s">
        <v>146</v>
      </c>
      <c r="E100" s="110"/>
      <c r="F100" s="110"/>
      <c r="G100" s="110"/>
      <c r="H100" s="110"/>
      <c r="I100" s="110"/>
      <c r="J100" s="111">
        <f>J126</f>
        <v>0</v>
      </c>
      <c r="L100" s="108"/>
    </row>
    <row r="101" spans="2:12" s="9" customFormat="1" ht="19.95" customHeight="1">
      <c r="B101" s="108"/>
      <c r="D101" s="109" t="s">
        <v>147</v>
      </c>
      <c r="E101" s="110"/>
      <c r="F101" s="110"/>
      <c r="G101" s="110"/>
      <c r="H101" s="110"/>
      <c r="I101" s="110"/>
      <c r="J101" s="111">
        <f>J130</f>
        <v>0</v>
      </c>
      <c r="L101" s="108"/>
    </row>
    <row r="102" spans="2:12" s="9" customFormat="1" ht="19.95" customHeight="1">
      <c r="B102" s="108"/>
      <c r="D102" s="109" t="s">
        <v>150</v>
      </c>
      <c r="E102" s="110"/>
      <c r="F102" s="110"/>
      <c r="G102" s="110"/>
      <c r="H102" s="110"/>
      <c r="I102" s="110"/>
      <c r="J102" s="111">
        <f>J135</f>
        <v>0</v>
      </c>
      <c r="L102" s="108"/>
    </row>
    <row r="103" spans="2:12" s="1" customFormat="1" ht="21.75" customHeight="1">
      <c r="B103" s="27"/>
      <c r="L103" s="27"/>
    </row>
    <row r="104" spans="2:12" s="1" customFormat="1" ht="6.9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7"/>
    </row>
    <row r="108" spans="2:12" s="1" customFormat="1" ht="6.9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27"/>
    </row>
    <row r="109" spans="2:12" s="1" customFormat="1" ht="24.9" customHeight="1">
      <c r="B109" s="27"/>
      <c r="C109" s="19" t="s">
        <v>153</v>
      </c>
      <c r="L109" s="27"/>
    </row>
    <row r="110" spans="2:12" s="1" customFormat="1" ht="6.9" customHeight="1">
      <c r="B110" s="27"/>
      <c r="L110" s="27"/>
    </row>
    <row r="111" spans="2:12" s="1" customFormat="1" ht="12" customHeight="1">
      <c r="B111" s="27"/>
      <c r="C111" s="24" t="s">
        <v>14</v>
      </c>
      <c r="L111" s="27"/>
    </row>
    <row r="112" spans="2:12" s="1" customFormat="1" ht="16.5" customHeight="1">
      <c r="B112" s="27"/>
      <c r="E112" s="221" t="str">
        <f>E7</f>
        <v>Šluknov - dokončení chodníku v Budišínské ulici I. Etapa R2</v>
      </c>
      <c r="F112" s="223"/>
      <c r="G112" s="223"/>
      <c r="H112" s="223"/>
      <c r="L112" s="27"/>
    </row>
    <row r="113" spans="2:12" ht="12" customHeight="1">
      <c r="B113" s="18"/>
      <c r="C113" s="24" t="s">
        <v>129</v>
      </c>
      <c r="L113" s="18"/>
    </row>
    <row r="114" spans="2:12" s="1" customFormat="1" ht="16.5" customHeight="1">
      <c r="B114" s="27"/>
      <c r="E114" s="221" t="s">
        <v>133</v>
      </c>
      <c r="F114" s="222"/>
      <c r="G114" s="222"/>
      <c r="H114" s="222"/>
      <c r="L114" s="27"/>
    </row>
    <row r="115" spans="2:12" s="1" customFormat="1" ht="12" customHeight="1">
      <c r="B115" s="27"/>
      <c r="C115" s="24" t="s">
        <v>134</v>
      </c>
      <c r="L115" s="27"/>
    </row>
    <row r="116" spans="2:12" s="1" customFormat="1" ht="16.5" customHeight="1">
      <c r="B116" s="27"/>
      <c r="E116" s="212" t="str">
        <f>E11</f>
        <v>01b - SO 101 Přímé doprovodné výdaje</v>
      </c>
      <c r="F116" s="222"/>
      <c r="G116" s="222"/>
      <c r="H116" s="222"/>
      <c r="L116" s="27"/>
    </row>
    <row r="117" spans="2:12" s="1" customFormat="1" ht="6.9" customHeight="1">
      <c r="B117" s="27"/>
      <c r="L117" s="27"/>
    </row>
    <row r="118" spans="2:12" s="1" customFormat="1" ht="12" customHeight="1">
      <c r="B118" s="27"/>
      <c r="C118" s="24" t="s">
        <v>18</v>
      </c>
      <c r="F118" s="22" t="str">
        <f>F14</f>
        <v xml:space="preserve"> </v>
      </c>
      <c r="I118" s="24" t="s">
        <v>20</v>
      </c>
      <c r="J118" s="47" t="str">
        <f>IF(J14="","",J14)</f>
        <v>24. 11. 2022</v>
      </c>
      <c r="L118" s="27"/>
    </row>
    <row r="119" spans="2:12" s="1" customFormat="1" ht="6.9" customHeight="1">
      <c r="B119" s="27"/>
      <c r="L119" s="27"/>
    </row>
    <row r="120" spans="2:12" s="1" customFormat="1" ht="15.15" customHeight="1">
      <c r="B120" s="27"/>
      <c r="C120" s="24" t="s">
        <v>22</v>
      </c>
      <c r="F120" s="22" t="str">
        <f>E17</f>
        <v>Město Šluknov</v>
      </c>
      <c r="I120" s="24" t="s">
        <v>28</v>
      </c>
      <c r="J120" s="25" t="str">
        <f>E23</f>
        <v>VPH s.r.o.</v>
      </c>
      <c r="L120" s="27"/>
    </row>
    <row r="121" spans="2:12" s="1" customFormat="1" ht="15.15" customHeight="1">
      <c r="B121" s="27"/>
      <c r="C121" s="24" t="s">
        <v>26</v>
      </c>
      <c r="F121" s="22" t="str">
        <f>IF(E20="","",E20)</f>
        <v xml:space="preserve"> </v>
      </c>
      <c r="I121" s="24" t="s">
        <v>30</v>
      </c>
      <c r="J121" s="25" t="str">
        <f>E26</f>
        <v>ing.Žílová Helena</v>
      </c>
      <c r="L121" s="27"/>
    </row>
    <row r="122" spans="2:12" s="1" customFormat="1" ht="10.35" customHeight="1">
      <c r="B122" s="27"/>
      <c r="L122" s="27"/>
    </row>
    <row r="123" spans="2:20" s="10" customFormat="1" ht="29.25" customHeight="1">
      <c r="B123" s="112"/>
      <c r="C123" s="113" t="s">
        <v>154</v>
      </c>
      <c r="D123" s="114" t="s">
        <v>57</v>
      </c>
      <c r="E123" s="114" t="s">
        <v>53</v>
      </c>
      <c r="F123" s="114" t="s">
        <v>54</v>
      </c>
      <c r="G123" s="114" t="s">
        <v>155</v>
      </c>
      <c r="H123" s="114" t="s">
        <v>156</v>
      </c>
      <c r="I123" s="114" t="s">
        <v>157</v>
      </c>
      <c r="J123" s="114" t="s">
        <v>142</v>
      </c>
      <c r="K123" s="115" t="s">
        <v>158</v>
      </c>
      <c r="L123" s="112"/>
      <c r="M123" s="53" t="s">
        <v>1</v>
      </c>
      <c r="N123" s="54" t="s">
        <v>36</v>
      </c>
      <c r="O123" s="54" t="s">
        <v>159</v>
      </c>
      <c r="P123" s="54" t="s">
        <v>160</v>
      </c>
      <c r="Q123" s="54" t="s">
        <v>161</v>
      </c>
      <c r="R123" s="54" t="s">
        <v>162</v>
      </c>
      <c r="S123" s="54" t="s">
        <v>163</v>
      </c>
      <c r="T123" s="55" t="s">
        <v>164</v>
      </c>
    </row>
    <row r="124" spans="2:63" s="1" customFormat="1" ht="22.8" customHeight="1">
      <c r="B124" s="27"/>
      <c r="C124" s="58" t="s">
        <v>165</v>
      </c>
      <c r="J124" s="116">
        <f>BK124</f>
        <v>0</v>
      </c>
      <c r="L124" s="27"/>
      <c r="M124" s="56"/>
      <c r="N124" s="48"/>
      <c r="O124" s="48"/>
      <c r="P124" s="117">
        <f>P125</f>
        <v>25.787</v>
      </c>
      <c r="Q124" s="48"/>
      <c r="R124" s="117">
        <f>R125</f>
        <v>0</v>
      </c>
      <c r="S124" s="48"/>
      <c r="T124" s="118">
        <f>T125</f>
        <v>22.027</v>
      </c>
      <c r="AT124" s="15" t="s">
        <v>71</v>
      </c>
      <c r="AU124" s="15" t="s">
        <v>144</v>
      </c>
      <c r="BK124" s="119">
        <f>BK125</f>
        <v>0</v>
      </c>
    </row>
    <row r="125" spans="2:63" s="11" customFormat="1" ht="25.95" customHeight="1">
      <c r="B125" s="120"/>
      <c r="D125" s="121" t="s">
        <v>71</v>
      </c>
      <c r="E125" s="122" t="s">
        <v>166</v>
      </c>
      <c r="F125" s="122" t="s">
        <v>167</v>
      </c>
      <c r="J125" s="123">
        <f>BK125</f>
        <v>0</v>
      </c>
      <c r="L125" s="120"/>
      <c r="M125" s="124"/>
      <c r="P125" s="125">
        <f>P126+P130+P135</f>
        <v>25.787</v>
      </c>
      <c r="R125" s="125">
        <f>R126+R130+R135</f>
        <v>0</v>
      </c>
      <c r="T125" s="126">
        <f>T126+T130+T135</f>
        <v>22.027</v>
      </c>
      <c r="AR125" s="121" t="s">
        <v>79</v>
      </c>
      <c r="AT125" s="127" t="s">
        <v>71</v>
      </c>
      <c r="AU125" s="127" t="s">
        <v>72</v>
      </c>
      <c r="AY125" s="121" t="s">
        <v>168</v>
      </c>
      <c r="BK125" s="128">
        <f>BK126+BK130+BK135</f>
        <v>0</v>
      </c>
    </row>
    <row r="126" spans="2:63" s="11" customFormat="1" ht="22.8" customHeight="1">
      <c r="B126" s="120"/>
      <c r="D126" s="121" t="s">
        <v>71</v>
      </c>
      <c r="E126" s="129" t="s">
        <v>79</v>
      </c>
      <c r="F126" s="129" t="s">
        <v>169</v>
      </c>
      <c r="J126" s="130">
        <f>BK126</f>
        <v>0</v>
      </c>
      <c r="L126" s="120"/>
      <c r="M126" s="124"/>
      <c r="P126" s="125">
        <f>SUM(P127:P129)</f>
        <v>18.605</v>
      </c>
      <c r="R126" s="125">
        <f>SUM(R127:R129)</f>
        <v>0</v>
      </c>
      <c r="T126" s="126">
        <f>SUM(T127:T129)</f>
        <v>19.825</v>
      </c>
      <c r="AR126" s="121" t="s">
        <v>79</v>
      </c>
      <c r="AT126" s="127" t="s">
        <v>71</v>
      </c>
      <c r="AU126" s="127" t="s">
        <v>79</v>
      </c>
      <c r="AY126" s="121" t="s">
        <v>168</v>
      </c>
      <c r="BK126" s="128">
        <f>SUM(BK127:BK129)</f>
        <v>0</v>
      </c>
    </row>
    <row r="127" spans="2:65" s="1" customFormat="1" ht="62.7" customHeight="1">
      <c r="B127" s="131"/>
      <c r="C127" s="132" t="s">
        <v>79</v>
      </c>
      <c r="D127" s="132" t="s">
        <v>170</v>
      </c>
      <c r="E127" s="133" t="s">
        <v>558</v>
      </c>
      <c r="F127" s="134" t="s">
        <v>559</v>
      </c>
      <c r="G127" s="135" t="s">
        <v>109</v>
      </c>
      <c r="H127" s="136">
        <v>61</v>
      </c>
      <c r="I127" s="137"/>
      <c r="J127" s="137">
        <f>ROUND(I127*H127,2)</f>
        <v>0</v>
      </c>
      <c r="K127" s="134" t="s">
        <v>174</v>
      </c>
      <c r="L127" s="27"/>
      <c r="M127" s="138" t="s">
        <v>1</v>
      </c>
      <c r="N127" s="139" t="s">
        <v>37</v>
      </c>
      <c r="O127" s="140">
        <v>0.305</v>
      </c>
      <c r="P127" s="140">
        <f>O127*H127</f>
        <v>18.605</v>
      </c>
      <c r="Q127" s="140">
        <v>0</v>
      </c>
      <c r="R127" s="140">
        <f>Q127*H127</f>
        <v>0</v>
      </c>
      <c r="S127" s="140">
        <v>0.325</v>
      </c>
      <c r="T127" s="141">
        <f>S127*H127</f>
        <v>19.825</v>
      </c>
      <c r="AR127" s="142" t="s">
        <v>175</v>
      </c>
      <c r="AT127" s="142" t="s">
        <v>170</v>
      </c>
      <c r="AU127" s="142" t="s">
        <v>81</v>
      </c>
      <c r="AY127" s="15" t="s">
        <v>168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79</v>
      </c>
      <c r="BK127" s="143">
        <f>ROUND(I127*H127,2)</f>
        <v>0</v>
      </c>
      <c r="BL127" s="15" t="s">
        <v>175</v>
      </c>
      <c r="BM127" s="142" t="s">
        <v>560</v>
      </c>
    </row>
    <row r="128" spans="2:47" s="1" customFormat="1" ht="38.4">
      <c r="B128" s="27"/>
      <c r="D128" s="144" t="s">
        <v>177</v>
      </c>
      <c r="F128" s="145" t="s">
        <v>559</v>
      </c>
      <c r="L128" s="27"/>
      <c r="M128" s="146"/>
      <c r="T128" s="50"/>
      <c r="AT128" s="15" t="s">
        <v>177</v>
      </c>
      <c r="AU128" s="15" t="s">
        <v>81</v>
      </c>
    </row>
    <row r="129" spans="2:51" s="12" customFormat="1" ht="12">
      <c r="B129" s="147"/>
      <c r="D129" s="144" t="s">
        <v>181</v>
      </c>
      <c r="E129" s="148" t="s">
        <v>1</v>
      </c>
      <c r="F129" s="149" t="s">
        <v>561</v>
      </c>
      <c r="H129" s="150">
        <v>61</v>
      </c>
      <c r="L129" s="147"/>
      <c r="M129" s="151"/>
      <c r="T129" s="152"/>
      <c r="AT129" s="148" t="s">
        <v>181</v>
      </c>
      <c r="AU129" s="148" t="s">
        <v>81</v>
      </c>
      <c r="AV129" s="12" t="s">
        <v>81</v>
      </c>
      <c r="AW129" s="12" t="s">
        <v>29</v>
      </c>
      <c r="AX129" s="12" t="s">
        <v>79</v>
      </c>
      <c r="AY129" s="148" t="s">
        <v>168</v>
      </c>
    </row>
    <row r="130" spans="2:63" s="11" customFormat="1" ht="22.8" customHeight="1">
      <c r="B130" s="120"/>
      <c r="D130" s="121" t="s">
        <v>71</v>
      </c>
      <c r="E130" s="129" t="s">
        <v>183</v>
      </c>
      <c r="F130" s="129" t="s">
        <v>341</v>
      </c>
      <c r="J130" s="130">
        <f>BK130</f>
        <v>0</v>
      </c>
      <c r="L130" s="120"/>
      <c r="M130" s="124"/>
      <c r="P130" s="125">
        <f>SUM(P131:P134)</f>
        <v>0</v>
      </c>
      <c r="R130" s="125">
        <f>SUM(R131:R134)</f>
        <v>0</v>
      </c>
      <c r="T130" s="126">
        <f>SUM(T131:T134)</f>
        <v>0</v>
      </c>
      <c r="AR130" s="121" t="s">
        <v>79</v>
      </c>
      <c r="AT130" s="127" t="s">
        <v>71</v>
      </c>
      <c r="AU130" s="127" t="s">
        <v>79</v>
      </c>
      <c r="AY130" s="121" t="s">
        <v>168</v>
      </c>
      <c r="BK130" s="128">
        <f>SUM(BK131:BK134)</f>
        <v>0</v>
      </c>
    </row>
    <row r="131" spans="2:65" s="1" customFormat="1" ht="24.15" customHeight="1">
      <c r="B131" s="131"/>
      <c r="C131" s="132" t="s">
        <v>81</v>
      </c>
      <c r="D131" s="132" t="s">
        <v>170</v>
      </c>
      <c r="E131" s="133" t="s">
        <v>562</v>
      </c>
      <c r="F131" s="134" t="s">
        <v>563</v>
      </c>
      <c r="G131" s="135" t="s">
        <v>173</v>
      </c>
      <c r="H131" s="136">
        <v>6</v>
      </c>
      <c r="I131" s="137"/>
      <c r="J131" s="137">
        <f>ROUND(I131*H131,2)</f>
        <v>0</v>
      </c>
      <c r="K131" s="134" t="s">
        <v>1</v>
      </c>
      <c r="L131" s="27"/>
      <c r="M131" s="138" t="s">
        <v>1</v>
      </c>
      <c r="N131" s="139" t="s">
        <v>37</v>
      </c>
      <c r="O131" s="140">
        <v>0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175</v>
      </c>
      <c r="AT131" s="142" t="s">
        <v>170</v>
      </c>
      <c r="AU131" s="142" t="s">
        <v>81</v>
      </c>
      <c r="AY131" s="15" t="s">
        <v>168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5" t="s">
        <v>79</v>
      </c>
      <c r="BK131" s="143">
        <f>ROUND(I131*H131,2)</f>
        <v>0</v>
      </c>
      <c r="BL131" s="15" t="s">
        <v>175</v>
      </c>
      <c r="BM131" s="142" t="s">
        <v>564</v>
      </c>
    </row>
    <row r="132" spans="2:47" s="1" customFormat="1" ht="12">
      <c r="B132" s="27"/>
      <c r="D132" s="144" t="s">
        <v>177</v>
      </c>
      <c r="F132" s="145" t="s">
        <v>563</v>
      </c>
      <c r="L132" s="27"/>
      <c r="M132" s="146"/>
      <c r="T132" s="50"/>
      <c r="AT132" s="15" t="s">
        <v>177</v>
      </c>
      <c r="AU132" s="15" t="s">
        <v>81</v>
      </c>
    </row>
    <row r="133" spans="2:65" s="1" customFormat="1" ht="16.5" customHeight="1">
      <c r="B133" s="131"/>
      <c r="C133" s="132" t="s">
        <v>183</v>
      </c>
      <c r="D133" s="132" t="s">
        <v>170</v>
      </c>
      <c r="E133" s="133" t="s">
        <v>565</v>
      </c>
      <c r="F133" s="134" t="s">
        <v>566</v>
      </c>
      <c r="G133" s="135" t="s">
        <v>173</v>
      </c>
      <c r="H133" s="136">
        <v>5</v>
      </c>
      <c r="I133" s="137"/>
      <c r="J133" s="137">
        <f>ROUND(I133*H133,2)</f>
        <v>0</v>
      </c>
      <c r="K133" s="134" t="s">
        <v>1</v>
      </c>
      <c r="L133" s="27"/>
      <c r="M133" s="138" t="s">
        <v>1</v>
      </c>
      <c r="N133" s="139" t="s">
        <v>37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175</v>
      </c>
      <c r="AT133" s="142" t="s">
        <v>170</v>
      </c>
      <c r="AU133" s="142" t="s">
        <v>81</v>
      </c>
      <c r="AY133" s="15" t="s">
        <v>168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79</v>
      </c>
      <c r="BK133" s="143">
        <f>ROUND(I133*H133,2)</f>
        <v>0</v>
      </c>
      <c r="BL133" s="15" t="s">
        <v>175</v>
      </c>
      <c r="BM133" s="142" t="s">
        <v>567</v>
      </c>
    </row>
    <row r="134" spans="2:47" s="1" customFormat="1" ht="12">
      <c r="B134" s="27"/>
      <c r="D134" s="144" t="s">
        <v>177</v>
      </c>
      <c r="F134" s="145" t="s">
        <v>566</v>
      </c>
      <c r="L134" s="27"/>
      <c r="M134" s="146"/>
      <c r="T134" s="50"/>
      <c r="AT134" s="15" t="s">
        <v>177</v>
      </c>
      <c r="AU134" s="15" t="s">
        <v>81</v>
      </c>
    </row>
    <row r="135" spans="2:63" s="11" customFormat="1" ht="22.8" customHeight="1">
      <c r="B135" s="120"/>
      <c r="D135" s="121" t="s">
        <v>71</v>
      </c>
      <c r="E135" s="129" t="s">
        <v>206</v>
      </c>
      <c r="F135" s="129" t="s">
        <v>440</v>
      </c>
      <c r="J135" s="130">
        <f>BK135</f>
        <v>0</v>
      </c>
      <c r="L135" s="120"/>
      <c r="M135" s="124"/>
      <c r="P135" s="125">
        <f>SUM(P136:P139)</f>
        <v>7.182</v>
      </c>
      <c r="R135" s="125">
        <f>SUM(R136:R139)</f>
        <v>0</v>
      </c>
      <c r="T135" s="126">
        <f>SUM(T136:T139)</f>
        <v>2.202</v>
      </c>
      <c r="AR135" s="121" t="s">
        <v>79</v>
      </c>
      <c r="AT135" s="127" t="s">
        <v>71</v>
      </c>
      <c r="AU135" s="127" t="s">
        <v>79</v>
      </c>
      <c r="AY135" s="121" t="s">
        <v>168</v>
      </c>
      <c r="BK135" s="128">
        <f>SUM(BK136:BK139)</f>
        <v>0</v>
      </c>
    </row>
    <row r="136" spans="2:65" s="1" customFormat="1" ht="24.15" customHeight="1">
      <c r="B136" s="131"/>
      <c r="C136" s="132" t="s">
        <v>175</v>
      </c>
      <c r="D136" s="132" t="s">
        <v>170</v>
      </c>
      <c r="E136" s="133" t="s">
        <v>568</v>
      </c>
      <c r="F136" s="134" t="s">
        <v>569</v>
      </c>
      <c r="G136" s="135" t="s">
        <v>173</v>
      </c>
      <c r="H136" s="136">
        <v>6</v>
      </c>
      <c r="I136" s="137"/>
      <c r="J136" s="137">
        <f>ROUND(I136*H136,2)</f>
        <v>0</v>
      </c>
      <c r="K136" s="134" t="s">
        <v>174</v>
      </c>
      <c r="L136" s="27"/>
      <c r="M136" s="138" t="s">
        <v>1</v>
      </c>
      <c r="N136" s="139" t="s">
        <v>37</v>
      </c>
      <c r="O136" s="140">
        <v>0.602</v>
      </c>
      <c r="P136" s="140">
        <f>O136*H136</f>
        <v>3.612</v>
      </c>
      <c r="Q136" s="140">
        <v>0</v>
      </c>
      <c r="R136" s="140">
        <f>Q136*H136</f>
        <v>0</v>
      </c>
      <c r="S136" s="140">
        <v>0.192</v>
      </c>
      <c r="T136" s="141">
        <f>S136*H136</f>
        <v>1.1520000000000001</v>
      </c>
      <c r="AR136" s="142" t="s">
        <v>175</v>
      </c>
      <c r="AT136" s="142" t="s">
        <v>170</v>
      </c>
      <c r="AU136" s="142" t="s">
        <v>81</v>
      </c>
      <c r="AY136" s="15" t="s">
        <v>168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79</v>
      </c>
      <c r="BK136" s="143">
        <f>ROUND(I136*H136,2)</f>
        <v>0</v>
      </c>
      <c r="BL136" s="15" t="s">
        <v>175</v>
      </c>
      <c r="BM136" s="142" t="s">
        <v>570</v>
      </c>
    </row>
    <row r="137" spans="2:47" s="1" customFormat="1" ht="12">
      <c r="B137" s="27"/>
      <c r="D137" s="144" t="s">
        <v>177</v>
      </c>
      <c r="F137" s="145" t="s">
        <v>569</v>
      </c>
      <c r="L137" s="27"/>
      <c r="M137" s="146"/>
      <c r="T137" s="50"/>
      <c r="AT137" s="15" t="s">
        <v>177</v>
      </c>
      <c r="AU137" s="15" t="s">
        <v>81</v>
      </c>
    </row>
    <row r="138" spans="2:65" s="1" customFormat="1" ht="24.15" customHeight="1">
      <c r="B138" s="131"/>
      <c r="C138" s="132" t="s">
        <v>190</v>
      </c>
      <c r="D138" s="132" t="s">
        <v>170</v>
      </c>
      <c r="E138" s="133" t="s">
        <v>571</v>
      </c>
      <c r="F138" s="134" t="s">
        <v>572</v>
      </c>
      <c r="G138" s="135" t="s">
        <v>173</v>
      </c>
      <c r="H138" s="136">
        <v>5</v>
      </c>
      <c r="I138" s="137"/>
      <c r="J138" s="137">
        <f>ROUND(I138*H138,2)</f>
        <v>0</v>
      </c>
      <c r="K138" s="134" t="s">
        <v>174</v>
      </c>
      <c r="L138" s="27"/>
      <c r="M138" s="138" t="s">
        <v>1</v>
      </c>
      <c r="N138" s="139" t="s">
        <v>37</v>
      </c>
      <c r="O138" s="140">
        <v>0.714</v>
      </c>
      <c r="P138" s="140">
        <f>O138*H138</f>
        <v>3.57</v>
      </c>
      <c r="Q138" s="140">
        <v>0</v>
      </c>
      <c r="R138" s="140">
        <f>Q138*H138</f>
        <v>0</v>
      </c>
      <c r="S138" s="140">
        <v>0.21</v>
      </c>
      <c r="T138" s="141">
        <f>S138*H138</f>
        <v>1.05</v>
      </c>
      <c r="AR138" s="142" t="s">
        <v>175</v>
      </c>
      <c r="AT138" s="142" t="s">
        <v>170</v>
      </c>
      <c r="AU138" s="142" t="s">
        <v>81</v>
      </c>
      <c r="AY138" s="15" t="s">
        <v>168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79</v>
      </c>
      <c r="BK138" s="143">
        <f>ROUND(I138*H138,2)</f>
        <v>0</v>
      </c>
      <c r="BL138" s="15" t="s">
        <v>175</v>
      </c>
      <c r="BM138" s="142" t="s">
        <v>573</v>
      </c>
    </row>
    <row r="139" spans="2:47" s="1" customFormat="1" ht="19.2">
      <c r="B139" s="27"/>
      <c r="D139" s="144" t="s">
        <v>177</v>
      </c>
      <c r="F139" s="145" t="s">
        <v>572</v>
      </c>
      <c r="L139" s="27"/>
      <c r="M139" s="168"/>
      <c r="N139" s="169"/>
      <c r="O139" s="169"/>
      <c r="P139" s="169"/>
      <c r="Q139" s="169"/>
      <c r="R139" s="169"/>
      <c r="S139" s="169"/>
      <c r="T139" s="170"/>
      <c r="AT139" s="15" t="s">
        <v>177</v>
      </c>
      <c r="AU139" s="15" t="s">
        <v>81</v>
      </c>
    </row>
    <row r="140" spans="2:12" s="1" customFormat="1" ht="6.9" customHeight="1"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27"/>
    </row>
  </sheetData>
  <autoFilter ref="C123:K139"/>
  <mergeCells count="11">
    <mergeCell ref="E116:H116"/>
    <mergeCell ref="E7:H7"/>
    <mergeCell ref="E9:H9"/>
    <mergeCell ref="E11:H11"/>
    <mergeCell ref="E29:H29"/>
    <mergeCell ref="E85:H85"/>
    <mergeCell ref="L2:V2"/>
    <mergeCell ref="E87:H87"/>
    <mergeCell ref="E89:H89"/>
    <mergeCell ref="E112:H112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4"/>
  <sheetViews>
    <sheetView showGridLines="0" workbookViewId="0" topLeftCell="A121">
      <selection activeCell="I125" sqref="I125:I13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5" t="s">
        <v>92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" customHeight="1">
      <c r="B4" s="18"/>
      <c r="D4" s="19" t="s">
        <v>115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21" t="str">
        <f>'Rekapitulace stavby'!K6</f>
        <v>Šluknov - dokončení chodníku v Budišínské ulici I. Etapa R2</v>
      </c>
      <c r="F7" s="223"/>
      <c r="G7" s="223"/>
      <c r="H7" s="223"/>
      <c r="L7" s="18"/>
    </row>
    <row r="8" spans="2:12" ht="12" customHeight="1">
      <c r="B8" s="18"/>
      <c r="D8" s="24" t="s">
        <v>129</v>
      </c>
      <c r="L8" s="18"/>
    </row>
    <row r="9" spans="2:12" s="1" customFormat="1" ht="16.5" customHeight="1">
      <c r="B9" s="27"/>
      <c r="E9" s="221" t="s">
        <v>133</v>
      </c>
      <c r="F9" s="222"/>
      <c r="G9" s="222"/>
      <c r="H9" s="222"/>
      <c r="L9" s="27"/>
    </row>
    <row r="10" spans="2:12" s="1" customFormat="1" ht="12" customHeight="1">
      <c r="B10" s="27"/>
      <c r="D10" s="24" t="s">
        <v>134</v>
      </c>
      <c r="L10" s="27"/>
    </row>
    <row r="11" spans="2:12" s="1" customFormat="1" ht="16.5" customHeight="1">
      <c r="B11" s="27"/>
      <c r="E11" s="212" t="s">
        <v>574</v>
      </c>
      <c r="F11" s="222"/>
      <c r="G11" s="222"/>
      <c r="H11" s="222"/>
      <c r="L11" s="27"/>
    </row>
    <row r="12" spans="2:12" s="1" customFormat="1" ht="12">
      <c r="B12" s="27"/>
      <c r="L12" s="27"/>
    </row>
    <row r="13" spans="2:12" s="1" customFormat="1" ht="12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2:12" s="1" customFormat="1" ht="12" customHeight="1">
      <c r="B14" s="27"/>
      <c r="D14" s="24" t="s">
        <v>18</v>
      </c>
      <c r="F14" s="22" t="s">
        <v>27</v>
      </c>
      <c r="I14" s="24" t="s">
        <v>20</v>
      </c>
      <c r="J14" s="47" t="str">
        <f>'Rekapitulace stavby'!AN8</f>
        <v>24. 11. 2022</v>
      </c>
      <c r="L14" s="27"/>
    </row>
    <row r="15" spans="2:12" s="1" customFormat="1" ht="10.8" customHeight="1">
      <c r="B15" s="27"/>
      <c r="L15" s="27"/>
    </row>
    <row r="16" spans="2:12" s="1" customFormat="1" ht="12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" customHeight="1">
      <c r="B18" s="27"/>
      <c r="L18" s="27"/>
    </row>
    <row r="19" spans="2:12" s="1" customFormat="1" ht="12" customHeight="1">
      <c r="B19" s="27"/>
      <c r="D19" s="24" t="s">
        <v>26</v>
      </c>
      <c r="I19" s="24" t="s">
        <v>23</v>
      </c>
      <c r="J19" s="22" t="s">
        <v>1</v>
      </c>
      <c r="L19" s="27"/>
    </row>
    <row r="20" spans="2:12" s="1" customFormat="1" ht="18" customHeight="1">
      <c r="B20" s="27"/>
      <c r="E20" s="22" t="s">
        <v>27</v>
      </c>
      <c r="I20" s="24" t="s">
        <v>25</v>
      </c>
      <c r="J20" s="22" t="s">
        <v>1</v>
      </c>
      <c r="L20" s="27"/>
    </row>
    <row r="21" spans="2:12" s="1" customFormat="1" ht="6.9" customHeight="1">
      <c r="B21" s="27"/>
      <c r="L21" s="27"/>
    </row>
    <row r="22" spans="2:12" s="1" customFormat="1" ht="12" customHeight="1">
      <c r="B22" s="27"/>
      <c r="D22" s="24" t="s">
        <v>28</v>
      </c>
      <c r="I22" s="24" t="s">
        <v>23</v>
      </c>
      <c r="J22" s="22" t="s">
        <v>136</v>
      </c>
      <c r="L22" s="27"/>
    </row>
    <row r="23" spans="2:12" s="1" customFormat="1" ht="18" customHeight="1">
      <c r="B23" s="27"/>
      <c r="E23" s="22" t="s">
        <v>137</v>
      </c>
      <c r="I23" s="24" t="s">
        <v>25</v>
      </c>
      <c r="J23" s="22" t="s">
        <v>138</v>
      </c>
      <c r="L23" s="27"/>
    </row>
    <row r="24" spans="2:12" s="1" customFormat="1" ht="6.9" customHeight="1">
      <c r="B24" s="27"/>
      <c r="L24" s="27"/>
    </row>
    <row r="25" spans="2:12" s="1" customFormat="1" ht="12" customHeight="1">
      <c r="B25" s="27"/>
      <c r="D25" s="24" t="s">
        <v>30</v>
      </c>
      <c r="I25" s="24" t="s">
        <v>23</v>
      </c>
      <c r="J25" s="22" t="s">
        <v>1</v>
      </c>
      <c r="L25" s="27"/>
    </row>
    <row r="26" spans="2:12" s="1" customFormat="1" ht="18" customHeight="1">
      <c r="B26" s="27"/>
      <c r="E26" s="22" t="s">
        <v>139</v>
      </c>
      <c r="I26" s="24" t="s">
        <v>25</v>
      </c>
      <c r="J26" s="22" t="s">
        <v>1</v>
      </c>
      <c r="L26" s="27"/>
    </row>
    <row r="27" spans="2:12" s="1" customFormat="1" ht="6.9" customHeight="1">
      <c r="B27" s="27"/>
      <c r="L27" s="27"/>
    </row>
    <row r="28" spans="2:12" s="1" customFormat="1" ht="12" customHeight="1">
      <c r="B28" s="27"/>
      <c r="D28" s="24" t="s">
        <v>31</v>
      </c>
      <c r="L28" s="27"/>
    </row>
    <row r="29" spans="2:12" s="7" customFormat="1" ht="16.5" customHeight="1">
      <c r="B29" s="89"/>
      <c r="E29" s="194" t="s">
        <v>1</v>
      </c>
      <c r="F29" s="194"/>
      <c r="G29" s="194"/>
      <c r="H29" s="194"/>
      <c r="L29" s="89"/>
    </row>
    <row r="30" spans="2:12" s="1" customFormat="1" ht="6.9" customHeight="1">
      <c r="B30" s="27"/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customHeight="1">
      <c r="B32" s="27"/>
      <c r="D32" s="90" t="s">
        <v>32</v>
      </c>
      <c r="J32" s="60">
        <f>ROUND(J122,2)</f>
        <v>0</v>
      </c>
      <c r="L32" s="27"/>
    </row>
    <row r="33" spans="2:12" s="1" customFormat="1" ht="6.9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" customHeight="1">
      <c r="B35" s="27"/>
      <c r="D35" s="91" t="s">
        <v>36</v>
      </c>
      <c r="E35" s="24" t="s">
        <v>37</v>
      </c>
      <c r="F35" s="80">
        <f>ROUND((SUM(BE122:BE133)),2)</f>
        <v>0</v>
      </c>
      <c r="I35" s="92">
        <v>0.21</v>
      </c>
      <c r="J35" s="80">
        <f>ROUND(((SUM(BE122:BE133))*I35),2)</f>
        <v>0</v>
      </c>
      <c r="L35" s="27"/>
    </row>
    <row r="36" spans="2:12" s="1" customFormat="1" ht="14.4" customHeight="1">
      <c r="B36" s="27"/>
      <c r="E36" s="24" t="s">
        <v>38</v>
      </c>
      <c r="F36" s="80">
        <f>ROUND((SUM(BF122:BF133)),2)</f>
        <v>0</v>
      </c>
      <c r="I36" s="92">
        <v>0.15</v>
      </c>
      <c r="J36" s="80">
        <f>ROUND(((SUM(BF122:BF133))*I36),2)</f>
        <v>0</v>
      </c>
      <c r="L36" s="27"/>
    </row>
    <row r="37" spans="2:12" s="1" customFormat="1" ht="14.4" customHeight="1" hidden="1">
      <c r="B37" s="27"/>
      <c r="E37" s="24" t="s">
        <v>39</v>
      </c>
      <c r="F37" s="80">
        <f>ROUND((SUM(BG122:BG133)),2)</f>
        <v>0</v>
      </c>
      <c r="I37" s="92">
        <v>0.21</v>
      </c>
      <c r="J37" s="80">
        <f>0</f>
        <v>0</v>
      </c>
      <c r="L37" s="27"/>
    </row>
    <row r="38" spans="2:12" s="1" customFormat="1" ht="14.4" customHeight="1" hidden="1">
      <c r="B38" s="27"/>
      <c r="E38" s="24" t="s">
        <v>40</v>
      </c>
      <c r="F38" s="80">
        <f>ROUND((SUM(BH122:BH133)),2)</f>
        <v>0</v>
      </c>
      <c r="I38" s="92">
        <v>0.15</v>
      </c>
      <c r="J38" s="80">
        <f>0</f>
        <v>0</v>
      </c>
      <c r="L38" s="27"/>
    </row>
    <row r="39" spans="2:12" s="1" customFormat="1" ht="14.4" customHeight="1" hidden="1">
      <c r="B39" s="27"/>
      <c r="E39" s="24" t="s">
        <v>41</v>
      </c>
      <c r="F39" s="80">
        <f>ROUND((SUM(BI122:BI133)),2)</f>
        <v>0</v>
      </c>
      <c r="I39" s="92">
        <v>0</v>
      </c>
      <c r="J39" s="80">
        <f>0</f>
        <v>0</v>
      </c>
      <c r="L39" s="27"/>
    </row>
    <row r="40" spans="2:12" s="1" customFormat="1" ht="6.9" customHeight="1">
      <c r="B40" s="27"/>
      <c r="L40" s="27"/>
    </row>
    <row r="41" spans="2:12" s="1" customFormat="1" ht="25.35" customHeight="1">
      <c r="B41" s="27"/>
      <c r="C41" s="93"/>
      <c r="D41" s="94" t="s">
        <v>42</v>
      </c>
      <c r="E41" s="51"/>
      <c r="F41" s="51"/>
      <c r="G41" s="95" t="s">
        <v>43</v>
      </c>
      <c r="H41" s="96" t="s">
        <v>44</v>
      </c>
      <c r="I41" s="51"/>
      <c r="J41" s="97">
        <f>SUM(J32:J39)</f>
        <v>0</v>
      </c>
      <c r="K41" s="98"/>
      <c r="L41" s="27"/>
    </row>
    <row r="42" spans="2:12" s="1" customFormat="1" ht="14.4" customHeight="1">
      <c r="B42" s="27"/>
      <c r="L42" s="27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9" t="s">
        <v>48</v>
      </c>
      <c r="G61" s="38" t="s">
        <v>47</v>
      </c>
      <c r="H61" s="29"/>
      <c r="I61" s="29"/>
      <c r="J61" s="100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9" t="s">
        <v>48</v>
      </c>
      <c r="G76" s="38" t="s">
        <v>47</v>
      </c>
      <c r="H76" s="29"/>
      <c r="I76" s="29"/>
      <c r="J76" s="100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140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21" t="str">
        <f>E7</f>
        <v>Šluknov - dokončení chodníku v Budišínské ulici I. Etapa R2</v>
      </c>
      <c r="F85" s="223"/>
      <c r="G85" s="223"/>
      <c r="H85" s="223"/>
      <c r="L85" s="27"/>
    </row>
    <row r="86" spans="2:12" ht="12" customHeight="1">
      <c r="B86" s="18"/>
      <c r="C86" s="24" t="s">
        <v>129</v>
      </c>
      <c r="L86" s="18"/>
    </row>
    <row r="87" spans="2:12" s="1" customFormat="1" ht="16.5" customHeight="1">
      <c r="B87" s="27"/>
      <c r="E87" s="221" t="s">
        <v>133</v>
      </c>
      <c r="F87" s="222"/>
      <c r="G87" s="222"/>
      <c r="H87" s="222"/>
      <c r="L87" s="27"/>
    </row>
    <row r="88" spans="2:12" s="1" customFormat="1" ht="12" customHeight="1">
      <c r="B88" s="27"/>
      <c r="C88" s="24" t="s">
        <v>134</v>
      </c>
      <c r="L88" s="27"/>
    </row>
    <row r="89" spans="2:12" s="1" customFormat="1" ht="16.5" customHeight="1">
      <c r="B89" s="27"/>
      <c r="E89" s="212" t="str">
        <f>E11</f>
        <v>01c - SO 101 Nepřímé nákkady</v>
      </c>
      <c r="F89" s="222"/>
      <c r="G89" s="222"/>
      <c r="H89" s="222"/>
      <c r="L89" s="27"/>
    </row>
    <row r="90" spans="2:12" s="1" customFormat="1" ht="6.9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24. 11. 2022</v>
      </c>
      <c r="L91" s="27"/>
    </row>
    <row r="92" spans="2:12" s="1" customFormat="1" ht="6.9" customHeight="1">
      <c r="B92" s="27"/>
      <c r="L92" s="27"/>
    </row>
    <row r="93" spans="2:12" s="1" customFormat="1" ht="15.15" customHeight="1">
      <c r="B93" s="27"/>
      <c r="C93" s="24" t="s">
        <v>22</v>
      </c>
      <c r="F93" s="22" t="str">
        <f>E17</f>
        <v>Město Šluknov</v>
      </c>
      <c r="I93" s="24" t="s">
        <v>28</v>
      </c>
      <c r="J93" s="25" t="str">
        <f>E23</f>
        <v>VPH s.r.o.</v>
      </c>
      <c r="L93" s="27"/>
    </row>
    <row r="94" spans="2:12" s="1" customFormat="1" ht="15.15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>ing.Žílová Helena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1" t="s">
        <v>141</v>
      </c>
      <c r="D96" s="93"/>
      <c r="E96" s="93"/>
      <c r="F96" s="93"/>
      <c r="G96" s="93"/>
      <c r="H96" s="93"/>
      <c r="I96" s="93"/>
      <c r="J96" s="102" t="s">
        <v>142</v>
      </c>
      <c r="K96" s="93"/>
      <c r="L96" s="27"/>
    </row>
    <row r="97" spans="2:12" s="1" customFormat="1" ht="10.35" customHeight="1">
      <c r="B97" s="27"/>
      <c r="L97" s="27"/>
    </row>
    <row r="98" spans="2:47" s="1" customFormat="1" ht="22.8" customHeight="1">
      <c r="B98" s="27"/>
      <c r="C98" s="103" t="s">
        <v>143</v>
      </c>
      <c r="J98" s="60">
        <f>J122</f>
        <v>0</v>
      </c>
      <c r="L98" s="27"/>
      <c r="AU98" s="15" t="s">
        <v>144</v>
      </c>
    </row>
    <row r="99" spans="2:12" s="8" customFormat="1" ht="24.9" customHeight="1">
      <c r="B99" s="104"/>
      <c r="D99" s="105" t="s">
        <v>145</v>
      </c>
      <c r="E99" s="106"/>
      <c r="F99" s="106"/>
      <c r="G99" s="106"/>
      <c r="H99" s="106"/>
      <c r="I99" s="106"/>
      <c r="J99" s="107">
        <f>J123</f>
        <v>0</v>
      </c>
      <c r="L99" s="104"/>
    </row>
    <row r="100" spans="2:12" s="9" customFormat="1" ht="19.95" customHeight="1">
      <c r="B100" s="108"/>
      <c r="D100" s="109" t="s">
        <v>151</v>
      </c>
      <c r="E100" s="110"/>
      <c r="F100" s="110"/>
      <c r="G100" s="110"/>
      <c r="H100" s="110"/>
      <c r="I100" s="110"/>
      <c r="J100" s="111">
        <f>J124</f>
        <v>0</v>
      </c>
      <c r="L100" s="108"/>
    </row>
    <row r="101" spans="2:12" s="1" customFormat="1" ht="21.75" customHeight="1">
      <c r="B101" s="27"/>
      <c r="L101" s="27"/>
    </row>
    <row r="102" spans="2:12" s="1" customFormat="1" ht="6.9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27"/>
    </row>
    <row r="106" spans="2:12" s="1" customFormat="1" ht="6.9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7"/>
    </row>
    <row r="107" spans="2:12" s="1" customFormat="1" ht="24.9" customHeight="1">
      <c r="B107" s="27"/>
      <c r="C107" s="19" t="s">
        <v>153</v>
      </c>
      <c r="L107" s="27"/>
    </row>
    <row r="108" spans="2:12" s="1" customFormat="1" ht="6.9" customHeight="1">
      <c r="B108" s="27"/>
      <c r="L108" s="27"/>
    </row>
    <row r="109" spans="2:12" s="1" customFormat="1" ht="12" customHeight="1">
      <c r="B109" s="27"/>
      <c r="C109" s="24" t="s">
        <v>14</v>
      </c>
      <c r="L109" s="27"/>
    </row>
    <row r="110" spans="2:12" s="1" customFormat="1" ht="16.5" customHeight="1">
      <c r="B110" s="27"/>
      <c r="E110" s="221" t="str">
        <f>E7</f>
        <v>Šluknov - dokončení chodníku v Budišínské ulici I. Etapa R2</v>
      </c>
      <c r="F110" s="223"/>
      <c r="G110" s="223"/>
      <c r="H110" s="223"/>
      <c r="L110" s="27"/>
    </row>
    <row r="111" spans="2:12" ht="12" customHeight="1">
      <c r="B111" s="18"/>
      <c r="C111" s="24" t="s">
        <v>129</v>
      </c>
      <c r="L111" s="18"/>
    </row>
    <row r="112" spans="2:12" s="1" customFormat="1" ht="16.5" customHeight="1">
      <c r="B112" s="27"/>
      <c r="E112" s="221" t="s">
        <v>133</v>
      </c>
      <c r="F112" s="222"/>
      <c r="G112" s="222"/>
      <c r="H112" s="222"/>
      <c r="L112" s="27"/>
    </row>
    <row r="113" spans="2:12" s="1" customFormat="1" ht="12" customHeight="1">
      <c r="B113" s="27"/>
      <c r="C113" s="24" t="s">
        <v>134</v>
      </c>
      <c r="L113" s="27"/>
    </row>
    <row r="114" spans="2:12" s="1" customFormat="1" ht="16.5" customHeight="1">
      <c r="B114" s="27"/>
      <c r="E114" s="212" t="str">
        <f>E11</f>
        <v>01c - SO 101 Nepřímé nákkady</v>
      </c>
      <c r="F114" s="222"/>
      <c r="G114" s="222"/>
      <c r="H114" s="222"/>
      <c r="L114" s="27"/>
    </row>
    <row r="115" spans="2:12" s="1" customFormat="1" ht="6.9" customHeight="1">
      <c r="B115" s="27"/>
      <c r="L115" s="27"/>
    </row>
    <row r="116" spans="2:12" s="1" customFormat="1" ht="12" customHeight="1">
      <c r="B116" s="27"/>
      <c r="C116" s="24" t="s">
        <v>18</v>
      </c>
      <c r="F116" s="22" t="str">
        <f>F14</f>
        <v xml:space="preserve"> </v>
      </c>
      <c r="I116" s="24" t="s">
        <v>20</v>
      </c>
      <c r="J116" s="47" t="str">
        <f>IF(J14="","",J14)</f>
        <v>24. 11. 2022</v>
      </c>
      <c r="L116" s="27"/>
    </row>
    <row r="117" spans="2:12" s="1" customFormat="1" ht="6.9" customHeight="1">
      <c r="B117" s="27"/>
      <c r="L117" s="27"/>
    </row>
    <row r="118" spans="2:12" s="1" customFormat="1" ht="15.15" customHeight="1">
      <c r="B118" s="27"/>
      <c r="C118" s="24" t="s">
        <v>22</v>
      </c>
      <c r="F118" s="22" t="str">
        <f>E17</f>
        <v>Město Šluknov</v>
      </c>
      <c r="I118" s="24" t="s">
        <v>28</v>
      </c>
      <c r="J118" s="25" t="str">
        <f>E23</f>
        <v>VPH s.r.o.</v>
      </c>
      <c r="L118" s="27"/>
    </row>
    <row r="119" spans="2:12" s="1" customFormat="1" ht="15.15" customHeight="1">
      <c r="B119" s="27"/>
      <c r="C119" s="24" t="s">
        <v>26</v>
      </c>
      <c r="F119" s="22" t="str">
        <f>IF(E20="","",E20)</f>
        <v xml:space="preserve"> </v>
      </c>
      <c r="I119" s="24" t="s">
        <v>30</v>
      </c>
      <c r="J119" s="25" t="str">
        <f>E26</f>
        <v>ing.Žílová Helena</v>
      </c>
      <c r="L119" s="27"/>
    </row>
    <row r="120" spans="2:12" s="1" customFormat="1" ht="10.35" customHeight="1">
      <c r="B120" s="27"/>
      <c r="L120" s="27"/>
    </row>
    <row r="121" spans="2:20" s="10" customFormat="1" ht="29.25" customHeight="1">
      <c r="B121" s="112"/>
      <c r="C121" s="113" t="s">
        <v>154</v>
      </c>
      <c r="D121" s="114" t="s">
        <v>57</v>
      </c>
      <c r="E121" s="114" t="s">
        <v>53</v>
      </c>
      <c r="F121" s="114" t="s">
        <v>54</v>
      </c>
      <c r="G121" s="114" t="s">
        <v>155</v>
      </c>
      <c r="H121" s="114" t="s">
        <v>156</v>
      </c>
      <c r="I121" s="114" t="s">
        <v>157</v>
      </c>
      <c r="J121" s="114" t="s">
        <v>142</v>
      </c>
      <c r="K121" s="115" t="s">
        <v>158</v>
      </c>
      <c r="L121" s="112"/>
      <c r="M121" s="53" t="s">
        <v>1</v>
      </c>
      <c r="N121" s="54" t="s">
        <v>36</v>
      </c>
      <c r="O121" s="54" t="s">
        <v>159</v>
      </c>
      <c r="P121" s="54" t="s">
        <v>160</v>
      </c>
      <c r="Q121" s="54" t="s">
        <v>161</v>
      </c>
      <c r="R121" s="54" t="s">
        <v>162</v>
      </c>
      <c r="S121" s="54" t="s">
        <v>163</v>
      </c>
      <c r="T121" s="55" t="s">
        <v>164</v>
      </c>
    </row>
    <row r="122" spans="2:63" s="1" customFormat="1" ht="22.8" customHeight="1">
      <c r="B122" s="27"/>
      <c r="C122" s="58" t="s">
        <v>165</v>
      </c>
      <c r="J122" s="116">
        <f>BK122</f>
        <v>0</v>
      </c>
      <c r="L122" s="27"/>
      <c r="M122" s="56"/>
      <c r="N122" s="48"/>
      <c r="O122" s="48"/>
      <c r="P122" s="117">
        <f>P123</f>
        <v>0</v>
      </c>
      <c r="Q122" s="48"/>
      <c r="R122" s="117">
        <f>R123</f>
        <v>0</v>
      </c>
      <c r="S122" s="48"/>
      <c r="T122" s="118">
        <f>T123</f>
        <v>0</v>
      </c>
      <c r="AT122" s="15" t="s">
        <v>71</v>
      </c>
      <c r="AU122" s="15" t="s">
        <v>144</v>
      </c>
      <c r="BK122" s="119">
        <f>BK123</f>
        <v>0</v>
      </c>
    </row>
    <row r="123" spans="2:63" s="11" customFormat="1" ht="25.95" customHeight="1">
      <c r="B123" s="120"/>
      <c r="D123" s="121" t="s">
        <v>71</v>
      </c>
      <c r="E123" s="122" t="s">
        <v>166</v>
      </c>
      <c r="F123" s="122" t="s">
        <v>167</v>
      </c>
      <c r="J123" s="123">
        <f>BK123</f>
        <v>0</v>
      </c>
      <c r="L123" s="120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1" t="s">
        <v>79</v>
      </c>
      <c r="AT123" s="127" t="s">
        <v>71</v>
      </c>
      <c r="AU123" s="127" t="s">
        <v>72</v>
      </c>
      <c r="AY123" s="121" t="s">
        <v>168</v>
      </c>
      <c r="BK123" s="128">
        <f>BK124</f>
        <v>0</v>
      </c>
    </row>
    <row r="124" spans="2:63" s="11" customFormat="1" ht="22.8" customHeight="1">
      <c r="B124" s="120"/>
      <c r="D124" s="121" t="s">
        <v>71</v>
      </c>
      <c r="E124" s="129" t="s">
        <v>527</v>
      </c>
      <c r="F124" s="129" t="s">
        <v>528</v>
      </c>
      <c r="J124" s="130">
        <f>BK124</f>
        <v>0</v>
      </c>
      <c r="L124" s="120"/>
      <c r="M124" s="124"/>
      <c r="P124" s="125">
        <f>SUM(P125:P133)</f>
        <v>0</v>
      </c>
      <c r="R124" s="125">
        <f>SUM(R125:R133)</f>
        <v>0</v>
      </c>
      <c r="T124" s="126">
        <f>SUM(T125:T133)</f>
        <v>0</v>
      </c>
      <c r="AR124" s="121" t="s">
        <v>79</v>
      </c>
      <c r="AT124" s="127" t="s">
        <v>71</v>
      </c>
      <c r="AU124" s="127" t="s">
        <v>79</v>
      </c>
      <c r="AY124" s="121" t="s">
        <v>168</v>
      </c>
      <c r="BK124" s="128">
        <f>SUM(BK125:BK133)</f>
        <v>0</v>
      </c>
    </row>
    <row r="125" spans="2:65" s="1" customFormat="1" ht="37.8" customHeight="1">
      <c r="B125" s="131"/>
      <c r="C125" s="132" t="s">
        <v>79</v>
      </c>
      <c r="D125" s="132" t="s">
        <v>170</v>
      </c>
      <c r="E125" s="133" t="s">
        <v>575</v>
      </c>
      <c r="F125" s="134" t="s">
        <v>576</v>
      </c>
      <c r="G125" s="135" t="s">
        <v>293</v>
      </c>
      <c r="H125" s="136">
        <v>47.429</v>
      </c>
      <c r="I125" s="137"/>
      <c r="J125" s="137">
        <f>ROUND(I125*H125,2)</f>
        <v>0</v>
      </c>
      <c r="K125" s="134" t="s">
        <v>174</v>
      </c>
      <c r="L125" s="27"/>
      <c r="M125" s="138" t="s">
        <v>1</v>
      </c>
      <c r="N125" s="139" t="s">
        <v>37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175</v>
      </c>
      <c r="AT125" s="142" t="s">
        <v>170</v>
      </c>
      <c r="AU125" s="142" t="s">
        <v>81</v>
      </c>
      <c r="AY125" s="15" t="s">
        <v>168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5" t="s">
        <v>79</v>
      </c>
      <c r="BK125" s="143">
        <f>ROUND(I125*H125,2)</f>
        <v>0</v>
      </c>
      <c r="BL125" s="15" t="s">
        <v>175</v>
      </c>
      <c r="BM125" s="142" t="s">
        <v>577</v>
      </c>
    </row>
    <row r="126" spans="2:47" s="1" customFormat="1" ht="28.8">
      <c r="B126" s="27"/>
      <c r="D126" s="144" t="s">
        <v>177</v>
      </c>
      <c r="F126" s="145" t="s">
        <v>578</v>
      </c>
      <c r="L126" s="27"/>
      <c r="M126" s="146"/>
      <c r="T126" s="50"/>
      <c r="AT126" s="15" t="s">
        <v>177</v>
      </c>
      <c r="AU126" s="15" t="s">
        <v>81</v>
      </c>
    </row>
    <row r="127" spans="2:51" s="12" customFormat="1" ht="12">
      <c r="B127" s="147"/>
      <c r="D127" s="144" t="s">
        <v>181</v>
      </c>
      <c r="E127" s="148" t="s">
        <v>1</v>
      </c>
      <c r="F127" s="149" t="s">
        <v>579</v>
      </c>
      <c r="H127" s="150">
        <v>47.429</v>
      </c>
      <c r="L127" s="147"/>
      <c r="M127" s="151"/>
      <c r="T127" s="152"/>
      <c r="AT127" s="148" t="s">
        <v>181</v>
      </c>
      <c r="AU127" s="148" t="s">
        <v>81</v>
      </c>
      <c r="AV127" s="12" t="s">
        <v>81</v>
      </c>
      <c r="AW127" s="12" t="s">
        <v>29</v>
      </c>
      <c r="AX127" s="12" t="s">
        <v>79</v>
      </c>
      <c r="AY127" s="148" t="s">
        <v>168</v>
      </c>
    </row>
    <row r="128" spans="2:65" s="1" customFormat="1" ht="44.25" customHeight="1">
      <c r="B128" s="131"/>
      <c r="C128" s="132" t="s">
        <v>81</v>
      </c>
      <c r="D128" s="132" t="s">
        <v>170</v>
      </c>
      <c r="E128" s="133" t="s">
        <v>580</v>
      </c>
      <c r="F128" s="134" t="s">
        <v>581</v>
      </c>
      <c r="G128" s="135" t="s">
        <v>293</v>
      </c>
      <c r="H128" s="136">
        <v>230.027</v>
      </c>
      <c r="I128" s="137"/>
      <c r="J128" s="137">
        <f>ROUND(I128*H128,2)</f>
        <v>0</v>
      </c>
      <c r="K128" s="134" t="s">
        <v>174</v>
      </c>
      <c r="L128" s="27"/>
      <c r="M128" s="138" t="s">
        <v>1</v>
      </c>
      <c r="N128" s="139" t="s">
        <v>37</v>
      </c>
      <c r="O128" s="140">
        <v>0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175</v>
      </c>
      <c r="AT128" s="142" t="s">
        <v>170</v>
      </c>
      <c r="AU128" s="142" t="s">
        <v>81</v>
      </c>
      <c r="AY128" s="15" t="s">
        <v>168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5" t="s">
        <v>79</v>
      </c>
      <c r="BK128" s="143">
        <f>ROUND(I128*H128,2)</f>
        <v>0</v>
      </c>
      <c r="BL128" s="15" t="s">
        <v>175</v>
      </c>
      <c r="BM128" s="142" t="s">
        <v>582</v>
      </c>
    </row>
    <row r="129" spans="2:47" s="1" customFormat="1" ht="28.8">
      <c r="B129" s="27"/>
      <c r="D129" s="144" t="s">
        <v>177</v>
      </c>
      <c r="F129" s="145" t="s">
        <v>581</v>
      </c>
      <c r="L129" s="27"/>
      <c r="M129" s="146"/>
      <c r="T129" s="50"/>
      <c r="AT129" s="15" t="s">
        <v>177</v>
      </c>
      <c r="AU129" s="15" t="s">
        <v>81</v>
      </c>
    </row>
    <row r="130" spans="2:51" s="12" customFormat="1" ht="12">
      <c r="B130" s="147"/>
      <c r="D130" s="144" t="s">
        <v>181</v>
      </c>
      <c r="E130" s="148" t="s">
        <v>1</v>
      </c>
      <c r="F130" s="149" t="s">
        <v>583</v>
      </c>
      <c r="H130" s="150">
        <v>52.097</v>
      </c>
      <c r="L130" s="147"/>
      <c r="M130" s="151"/>
      <c r="T130" s="152"/>
      <c r="AT130" s="148" t="s">
        <v>181</v>
      </c>
      <c r="AU130" s="148" t="s">
        <v>81</v>
      </c>
      <c r="AV130" s="12" t="s">
        <v>81</v>
      </c>
      <c r="AW130" s="12" t="s">
        <v>29</v>
      </c>
      <c r="AX130" s="12" t="s">
        <v>79</v>
      </c>
      <c r="AY130" s="148" t="s">
        <v>168</v>
      </c>
    </row>
    <row r="131" spans="2:65" s="1" customFormat="1" ht="44.25" customHeight="1">
      <c r="B131" s="131"/>
      <c r="C131" s="132" t="s">
        <v>183</v>
      </c>
      <c r="D131" s="132" t="s">
        <v>170</v>
      </c>
      <c r="E131" s="133" t="s">
        <v>584</v>
      </c>
      <c r="F131" s="134" t="s">
        <v>585</v>
      </c>
      <c r="G131" s="135" t="s">
        <v>293</v>
      </c>
      <c r="H131" s="136">
        <v>20.309</v>
      </c>
      <c r="I131" s="137"/>
      <c r="J131" s="137">
        <f>ROUND(I131*H131,2)</f>
        <v>0</v>
      </c>
      <c r="K131" s="134" t="s">
        <v>174</v>
      </c>
      <c r="L131" s="27"/>
      <c r="M131" s="138" t="s">
        <v>1</v>
      </c>
      <c r="N131" s="139" t="s">
        <v>37</v>
      </c>
      <c r="O131" s="140">
        <v>0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175</v>
      </c>
      <c r="AT131" s="142" t="s">
        <v>170</v>
      </c>
      <c r="AU131" s="142" t="s">
        <v>81</v>
      </c>
      <c r="AY131" s="15" t="s">
        <v>168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5" t="s">
        <v>79</v>
      </c>
      <c r="BK131" s="143">
        <f>ROUND(I131*H131,2)</f>
        <v>0</v>
      </c>
      <c r="BL131" s="15" t="s">
        <v>175</v>
      </c>
      <c r="BM131" s="142" t="s">
        <v>586</v>
      </c>
    </row>
    <row r="132" spans="2:47" s="1" customFormat="1" ht="28.8">
      <c r="B132" s="27"/>
      <c r="D132" s="144" t="s">
        <v>177</v>
      </c>
      <c r="F132" s="145" t="s">
        <v>585</v>
      </c>
      <c r="L132" s="27"/>
      <c r="M132" s="146"/>
      <c r="T132" s="50"/>
      <c r="AT132" s="15" t="s">
        <v>177</v>
      </c>
      <c r="AU132" s="15" t="s">
        <v>81</v>
      </c>
    </row>
    <row r="133" spans="2:51" s="12" customFormat="1" ht="12">
      <c r="B133" s="147"/>
      <c r="D133" s="144" t="s">
        <v>181</v>
      </c>
      <c r="E133" s="148" t="s">
        <v>1</v>
      </c>
      <c r="F133" s="149" t="s">
        <v>587</v>
      </c>
      <c r="H133" s="150">
        <v>20.309</v>
      </c>
      <c r="L133" s="147"/>
      <c r="M133" s="171"/>
      <c r="N133" s="172"/>
      <c r="O133" s="172"/>
      <c r="P133" s="172"/>
      <c r="Q133" s="172"/>
      <c r="R133" s="172"/>
      <c r="S133" s="172"/>
      <c r="T133" s="173"/>
      <c r="AT133" s="148" t="s">
        <v>181</v>
      </c>
      <c r="AU133" s="148" t="s">
        <v>81</v>
      </c>
      <c r="AV133" s="12" t="s">
        <v>81</v>
      </c>
      <c r="AW133" s="12" t="s">
        <v>29</v>
      </c>
      <c r="AX133" s="12" t="s">
        <v>79</v>
      </c>
      <c r="AY133" s="148" t="s">
        <v>168</v>
      </c>
    </row>
    <row r="134" spans="2:12" s="1" customFormat="1" ht="6.9" customHeight="1"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27"/>
    </row>
  </sheetData>
  <autoFilter ref="C121:K133"/>
  <mergeCells count="11">
    <mergeCell ref="E114:H114"/>
    <mergeCell ref="E7:H7"/>
    <mergeCell ref="E9:H9"/>
    <mergeCell ref="E11:H11"/>
    <mergeCell ref="E29:H29"/>
    <mergeCell ref="E85:H85"/>
    <mergeCell ref="L2:V2"/>
    <mergeCell ref="E87:H87"/>
    <mergeCell ref="E89:H89"/>
    <mergeCell ref="E110:H110"/>
    <mergeCell ref="E112:H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98"/>
  <sheetViews>
    <sheetView showGridLines="0" workbookViewId="0" topLeftCell="A116">
      <selection activeCell="I129" sqref="I129:I19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5" t="s">
        <v>97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" customHeight="1">
      <c r="B4" s="18"/>
      <c r="D4" s="19" t="s">
        <v>115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21" t="str">
        <f>'Rekapitulace stavby'!K6</f>
        <v>Šluknov - dokončení chodníku v Budišínské ulici I. Etapa R2</v>
      </c>
      <c r="F7" s="223"/>
      <c r="G7" s="223"/>
      <c r="H7" s="223"/>
      <c r="L7" s="18"/>
    </row>
    <row r="8" spans="2:12" ht="12" customHeight="1">
      <c r="B8" s="18"/>
      <c r="D8" s="24" t="s">
        <v>129</v>
      </c>
      <c r="L8" s="18"/>
    </row>
    <row r="9" spans="2:12" s="1" customFormat="1" ht="16.5" customHeight="1">
      <c r="B9" s="27"/>
      <c r="E9" s="221" t="s">
        <v>588</v>
      </c>
      <c r="F9" s="222"/>
      <c r="G9" s="222"/>
      <c r="H9" s="222"/>
      <c r="L9" s="27"/>
    </row>
    <row r="10" spans="2:12" s="1" customFormat="1" ht="12" customHeight="1">
      <c r="B10" s="27"/>
      <c r="D10" s="24" t="s">
        <v>134</v>
      </c>
      <c r="L10" s="27"/>
    </row>
    <row r="11" spans="2:12" s="1" customFormat="1" ht="16.5" customHeight="1">
      <c r="B11" s="27"/>
      <c r="E11" s="212" t="s">
        <v>589</v>
      </c>
      <c r="F11" s="222"/>
      <c r="G11" s="222"/>
      <c r="H11" s="222"/>
      <c r="L11" s="27"/>
    </row>
    <row r="12" spans="2:12" s="1" customFormat="1" ht="12">
      <c r="B12" s="27"/>
      <c r="L12" s="27"/>
    </row>
    <row r="13" spans="2:12" s="1" customFormat="1" ht="12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2:12" s="1" customFormat="1" ht="12" customHeight="1">
      <c r="B14" s="27"/>
      <c r="D14" s="24" t="s">
        <v>18</v>
      </c>
      <c r="F14" s="22" t="s">
        <v>19</v>
      </c>
      <c r="I14" s="24" t="s">
        <v>20</v>
      </c>
      <c r="J14" s="47" t="str">
        <f>'Rekapitulace stavby'!AN8</f>
        <v>24. 11. 2022</v>
      </c>
      <c r="L14" s="27"/>
    </row>
    <row r="15" spans="2:12" s="1" customFormat="1" ht="10.8" customHeight="1">
      <c r="B15" s="27"/>
      <c r="L15" s="27"/>
    </row>
    <row r="16" spans="2:12" s="1" customFormat="1" ht="12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" customHeight="1">
      <c r="B18" s="27"/>
      <c r="L18" s="27"/>
    </row>
    <row r="19" spans="2:12" s="1" customFormat="1" ht="12" customHeight="1">
      <c r="B19" s="27"/>
      <c r="D19" s="24" t="s">
        <v>26</v>
      </c>
      <c r="I19" s="24" t="s">
        <v>23</v>
      </c>
      <c r="J19" s="22" t="s">
        <v>1</v>
      </c>
      <c r="L19" s="27"/>
    </row>
    <row r="20" spans="2:12" s="1" customFormat="1" ht="18" customHeight="1">
      <c r="B20" s="27"/>
      <c r="E20" s="22" t="s">
        <v>27</v>
      </c>
      <c r="I20" s="24" t="s">
        <v>25</v>
      </c>
      <c r="J20" s="22" t="s">
        <v>1</v>
      </c>
      <c r="L20" s="27"/>
    </row>
    <row r="21" spans="2:12" s="1" customFormat="1" ht="6.9" customHeight="1">
      <c r="B21" s="27"/>
      <c r="L21" s="27"/>
    </row>
    <row r="22" spans="2:12" s="1" customFormat="1" ht="12" customHeight="1">
      <c r="B22" s="27"/>
      <c r="D22" s="24" t="s">
        <v>28</v>
      </c>
      <c r="I22" s="24" t="s">
        <v>23</v>
      </c>
      <c r="J22" s="22" t="s">
        <v>1</v>
      </c>
      <c r="L22" s="27"/>
    </row>
    <row r="23" spans="2:12" s="1" customFormat="1" ht="18" customHeight="1">
      <c r="B23" s="27"/>
      <c r="E23" s="22" t="s">
        <v>27</v>
      </c>
      <c r="I23" s="24" t="s">
        <v>25</v>
      </c>
      <c r="J23" s="22" t="s">
        <v>1</v>
      </c>
      <c r="L23" s="27"/>
    </row>
    <row r="24" spans="2:12" s="1" customFormat="1" ht="6.9" customHeight="1">
      <c r="B24" s="27"/>
      <c r="L24" s="27"/>
    </row>
    <row r="25" spans="2:12" s="1" customFormat="1" ht="12" customHeight="1">
      <c r="B25" s="27"/>
      <c r="D25" s="24" t="s">
        <v>30</v>
      </c>
      <c r="I25" s="24" t="s">
        <v>23</v>
      </c>
      <c r="J25" s="22" t="s">
        <v>1</v>
      </c>
      <c r="L25" s="27"/>
    </row>
    <row r="26" spans="2:12" s="1" customFormat="1" ht="18" customHeight="1">
      <c r="B26" s="27"/>
      <c r="E26" s="22" t="s">
        <v>590</v>
      </c>
      <c r="I26" s="24" t="s">
        <v>25</v>
      </c>
      <c r="J26" s="22" t="s">
        <v>1</v>
      </c>
      <c r="L26" s="27"/>
    </row>
    <row r="27" spans="2:12" s="1" customFormat="1" ht="6.9" customHeight="1">
      <c r="B27" s="27"/>
      <c r="L27" s="27"/>
    </row>
    <row r="28" spans="2:12" s="1" customFormat="1" ht="12" customHeight="1">
      <c r="B28" s="27"/>
      <c r="D28" s="24" t="s">
        <v>31</v>
      </c>
      <c r="L28" s="27"/>
    </row>
    <row r="29" spans="2:12" s="7" customFormat="1" ht="16.5" customHeight="1">
      <c r="B29" s="89"/>
      <c r="E29" s="194" t="s">
        <v>1</v>
      </c>
      <c r="F29" s="194"/>
      <c r="G29" s="194"/>
      <c r="H29" s="194"/>
      <c r="L29" s="89"/>
    </row>
    <row r="30" spans="2:12" s="1" customFormat="1" ht="6.9" customHeight="1">
      <c r="B30" s="27"/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customHeight="1">
      <c r="B32" s="27"/>
      <c r="D32" s="90" t="s">
        <v>32</v>
      </c>
      <c r="J32" s="60">
        <f>ROUND(J126,2)</f>
        <v>0</v>
      </c>
      <c r="L32" s="27"/>
    </row>
    <row r="33" spans="2:12" s="1" customFormat="1" ht="6.9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" customHeight="1">
      <c r="B35" s="27"/>
      <c r="D35" s="91" t="s">
        <v>36</v>
      </c>
      <c r="E35" s="24" t="s">
        <v>37</v>
      </c>
      <c r="F35" s="80">
        <f>ROUND((SUM(BE126:BE197)),2)</f>
        <v>0</v>
      </c>
      <c r="I35" s="92">
        <v>0.21</v>
      </c>
      <c r="J35" s="80">
        <f>ROUND(((SUM(BE126:BE197))*I35),2)</f>
        <v>0</v>
      </c>
      <c r="L35" s="27"/>
    </row>
    <row r="36" spans="2:12" s="1" customFormat="1" ht="14.4" customHeight="1">
      <c r="B36" s="27"/>
      <c r="E36" s="24" t="s">
        <v>38</v>
      </c>
      <c r="F36" s="80">
        <f>ROUND((SUM(BF126:BF197)),2)</f>
        <v>0</v>
      </c>
      <c r="I36" s="92">
        <v>0.15</v>
      </c>
      <c r="J36" s="80">
        <f>ROUND(((SUM(BF126:BF197))*I36),2)</f>
        <v>0</v>
      </c>
      <c r="L36" s="27"/>
    </row>
    <row r="37" spans="2:12" s="1" customFormat="1" ht="14.4" customHeight="1" hidden="1">
      <c r="B37" s="27"/>
      <c r="E37" s="24" t="s">
        <v>39</v>
      </c>
      <c r="F37" s="80">
        <f>ROUND((SUM(BG126:BG197)),2)</f>
        <v>0</v>
      </c>
      <c r="I37" s="92">
        <v>0.21</v>
      </c>
      <c r="J37" s="80">
        <f>0</f>
        <v>0</v>
      </c>
      <c r="L37" s="27"/>
    </row>
    <row r="38" spans="2:12" s="1" customFormat="1" ht="14.4" customHeight="1" hidden="1">
      <c r="B38" s="27"/>
      <c r="E38" s="24" t="s">
        <v>40</v>
      </c>
      <c r="F38" s="80">
        <f>ROUND((SUM(BH126:BH197)),2)</f>
        <v>0</v>
      </c>
      <c r="I38" s="92">
        <v>0.15</v>
      </c>
      <c r="J38" s="80">
        <f>0</f>
        <v>0</v>
      </c>
      <c r="L38" s="27"/>
    </row>
    <row r="39" spans="2:12" s="1" customFormat="1" ht="14.4" customHeight="1" hidden="1">
      <c r="B39" s="27"/>
      <c r="E39" s="24" t="s">
        <v>41</v>
      </c>
      <c r="F39" s="80">
        <f>ROUND((SUM(BI126:BI197)),2)</f>
        <v>0</v>
      </c>
      <c r="I39" s="92">
        <v>0</v>
      </c>
      <c r="J39" s="80">
        <f>0</f>
        <v>0</v>
      </c>
      <c r="L39" s="27"/>
    </row>
    <row r="40" spans="2:12" s="1" customFormat="1" ht="6.9" customHeight="1">
      <c r="B40" s="27"/>
      <c r="L40" s="27"/>
    </row>
    <row r="41" spans="2:12" s="1" customFormat="1" ht="25.35" customHeight="1">
      <c r="B41" s="27"/>
      <c r="C41" s="93"/>
      <c r="D41" s="94" t="s">
        <v>42</v>
      </c>
      <c r="E41" s="51"/>
      <c r="F41" s="51"/>
      <c r="G41" s="95" t="s">
        <v>43</v>
      </c>
      <c r="H41" s="96" t="s">
        <v>44</v>
      </c>
      <c r="I41" s="51"/>
      <c r="J41" s="97">
        <f>SUM(J32:J39)</f>
        <v>0</v>
      </c>
      <c r="K41" s="98"/>
      <c r="L41" s="27"/>
    </row>
    <row r="42" spans="2:12" s="1" customFormat="1" ht="14.4" customHeight="1">
      <c r="B42" s="27"/>
      <c r="L42" s="27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9" t="s">
        <v>48</v>
      </c>
      <c r="G61" s="38" t="s">
        <v>47</v>
      </c>
      <c r="H61" s="29"/>
      <c r="I61" s="29"/>
      <c r="J61" s="100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9" t="s">
        <v>48</v>
      </c>
      <c r="G76" s="38" t="s">
        <v>47</v>
      </c>
      <c r="H76" s="29"/>
      <c r="I76" s="29"/>
      <c r="J76" s="100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140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21" t="str">
        <f>E7</f>
        <v>Šluknov - dokončení chodníku v Budišínské ulici I. Etapa R2</v>
      </c>
      <c r="F85" s="223"/>
      <c r="G85" s="223"/>
      <c r="H85" s="223"/>
      <c r="L85" s="27"/>
    </row>
    <row r="86" spans="2:12" ht="12" customHeight="1">
      <c r="B86" s="18"/>
      <c r="C86" s="24" t="s">
        <v>129</v>
      </c>
      <c r="L86" s="18"/>
    </row>
    <row r="87" spans="2:12" s="1" customFormat="1" ht="16.5" customHeight="1">
      <c r="B87" s="27"/>
      <c r="E87" s="221" t="s">
        <v>588</v>
      </c>
      <c r="F87" s="222"/>
      <c r="G87" s="222"/>
      <c r="H87" s="222"/>
      <c r="L87" s="27"/>
    </row>
    <row r="88" spans="2:12" s="1" customFormat="1" ht="12" customHeight="1">
      <c r="B88" s="27"/>
      <c r="C88" s="24" t="s">
        <v>134</v>
      </c>
      <c r="L88" s="27"/>
    </row>
    <row r="89" spans="2:12" s="1" customFormat="1" ht="16.5" customHeight="1">
      <c r="B89" s="27"/>
      <c r="E89" s="212" t="str">
        <f>E11</f>
        <v>02a - SO 301 Přímé dopdoprovodné výdaje</v>
      </c>
      <c r="F89" s="222"/>
      <c r="G89" s="222"/>
      <c r="H89" s="222"/>
      <c r="L89" s="27"/>
    </row>
    <row r="90" spans="2:12" s="1" customFormat="1" ht="6.9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>Šluknov</v>
      </c>
      <c r="I91" s="24" t="s">
        <v>20</v>
      </c>
      <c r="J91" s="47" t="str">
        <f>IF(J14="","",J14)</f>
        <v>24. 11. 2022</v>
      </c>
      <c r="L91" s="27"/>
    </row>
    <row r="92" spans="2:12" s="1" customFormat="1" ht="6.9" customHeight="1">
      <c r="B92" s="27"/>
      <c r="L92" s="27"/>
    </row>
    <row r="93" spans="2:12" s="1" customFormat="1" ht="15.15" customHeight="1">
      <c r="B93" s="27"/>
      <c r="C93" s="24" t="s">
        <v>22</v>
      </c>
      <c r="F93" s="22" t="str">
        <f>E17</f>
        <v>Město Šluknov</v>
      </c>
      <c r="I93" s="24" t="s">
        <v>28</v>
      </c>
      <c r="J93" s="25" t="str">
        <f>E23</f>
        <v xml:space="preserve"> </v>
      </c>
      <c r="L93" s="27"/>
    </row>
    <row r="94" spans="2:12" s="1" customFormat="1" ht="15.15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>J. Nešněra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1" t="s">
        <v>141</v>
      </c>
      <c r="D96" s="93"/>
      <c r="E96" s="93"/>
      <c r="F96" s="93"/>
      <c r="G96" s="93"/>
      <c r="H96" s="93"/>
      <c r="I96" s="93"/>
      <c r="J96" s="102" t="s">
        <v>142</v>
      </c>
      <c r="K96" s="93"/>
      <c r="L96" s="27"/>
    </row>
    <row r="97" spans="2:12" s="1" customFormat="1" ht="10.35" customHeight="1">
      <c r="B97" s="27"/>
      <c r="L97" s="27"/>
    </row>
    <row r="98" spans="2:47" s="1" customFormat="1" ht="22.8" customHeight="1">
      <c r="B98" s="27"/>
      <c r="C98" s="103" t="s">
        <v>143</v>
      </c>
      <c r="J98" s="60">
        <f>J126</f>
        <v>0</v>
      </c>
      <c r="L98" s="27"/>
      <c r="AU98" s="15" t="s">
        <v>144</v>
      </c>
    </row>
    <row r="99" spans="2:12" s="8" customFormat="1" ht="24.9" customHeight="1">
      <c r="B99" s="104"/>
      <c r="D99" s="105" t="s">
        <v>145</v>
      </c>
      <c r="E99" s="106"/>
      <c r="F99" s="106"/>
      <c r="G99" s="106"/>
      <c r="H99" s="106"/>
      <c r="I99" s="106"/>
      <c r="J99" s="107">
        <f>J127</f>
        <v>0</v>
      </c>
      <c r="L99" s="104"/>
    </row>
    <row r="100" spans="2:12" s="9" customFormat="1" ht="19.95" customHeight="1">
      <c r="B100" s="108"/>
      <c r="D100" s="109" t="s">
        <v>146</v>
      </c>
      <c r="E100" s="110"/>
      <c r="F100" s="110"/>
      <c r="G100" s="110"/>
      <c r="H100" s="110"/>
      <c r="I100" s="110"/>
      <c r="J100" s="111">
        <f>J128</f>
        <v>0</v>
      </c>
      <c r="L100" s="108"/>
    </row>
    <row r="101" spans="2:12" s="9" customFormat="1" ht="19.95" customHeight="1">
      <c r="B101" s="108"/>
      <c r="D101" s="109" t="s">
        <v>147</v>
      </c>
      <c r="E101" s="110"/>
      <c r="F101" s="110"/>
      <c r="G101" s="110"/>
      <c r="H101" s="110"/>
      <c r="I101" s="110"/>
      <c r="J101" s="111">
        <f>J150</f>
        <v>0</v>
      </c>
      <c r="L101" s="108"/>
    </row>
    <row r="102" spans="2:12" s="9" customFormat="1" ht="19.95" customHeight="1">
      <c r="B102" s="108"/>
      <c r="D102" s="109" t="s">
        <v>591</v>
      </c>
      <c r="E102" s="110"/>
      <c r="F102" s="110"/>
      <c r="G102" s="110"/>
      <c r="H102" s="110"/>
      <c r="I102" s="110"/>
      <c r="J102" s="111">
        <f>J153</f>
        <v>0</v>
      </c>
      <c r="L102" s="108"/>
    </row>
    <row r="103" spans="2:12" s="9" customFormat="1" ht="19.95" customHeight="1">
      <c r="B103" s="108"/>
      <c r="D103" s="109" t="s">
        <v>149</v>
      </c>
      <c r="E103" s="110"/>
      <c r="F103" s="110"/>
      <c r="G103" s="110"/>
      <c r="H103" s="110"/>
      <c r="I103" s="110"/>
      <c r="J103" s="111">
        <f>J159</f>
        <v>0</v>
      </c>
      <c r="L103" s="108"/>
    </row>
    <row r="104" spans="2:12" s="9" customFormat="1" ht="19.95" customHeight="1">
      <c r="B104" s="108"/>
      <c r="D104" s="109" t="s">
        <v>152</v>
      </c>
      <c r="E104" s="110"/>
      <c r="F104" s="110"/>
      <c r="G104" s="110"/>
      <c r="H104" s="110"/>
      <c r="I104" s="110"/>
      <c r="J104" s="111">
        <f>J195</f>
        <v>0</v>
      </c>
      <c r="L104" s="108"/>
    </row>
    <row r="105" spans="2:12" s="1" customFormat="1" ht="21.75" customHeight="1">
      <c r="B105" s="27"/>
      <c r="L105" s="27"/>
    </row>
    <row r="106" spans="2:12" s="1" customFormat="1" ht="6.9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27"/>
    </row>
    <row r="110" spans="2:12" s="1" customFormat="1" ht="6.9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27"/>
    </row>
    <row r="111" spans="2:12" s="1" customFormat="1" ht="24.9" customHeight="1">
      <c r="B111" s="27"/>
      <c r="C111" s="19" t="s">
        <v>153</v>
      </c>
      <c r="L111" s="27"/>
    </row>
    <row r="112" spans="2:12" s="1" customFormat="1" ht="6.9" customHeight="1">
      <c r="B112" s="27"/>
      <c r="L112" s="27"/>
    </row>
    <row r="113" spans="2:12" s="1" customFormat="1" ht="12" customHeight="1">
      <c r="B113" s="27"/>
      <c r="C113" s="24" t="s">
        <v>14</v>
      </c>
      <c r="L113" s="27"/>
    </row>
    <row r="114" spans="2:12" s="1" customFormat="1" ht="16.5" customHeight="1">
      <c r="B114" s="27"/>
      <c r="E114" s="221" t="str">
        <f>E7</f>
        <v>Šluknov - dokončení chodníku v Budišínské ulici I. Etapa R2</v>
      </c>
      <c r="F114" s="223"/>
      <c r="G114" s="223"/>
      <c r="H114" s="223"/>
      <c r="L114" s="27"/>
    </row>
    <row r="115" spans="2:12" ht="12" customHeight="1">
      <c r="B115" s="18"/>
      <c r="C115" s="24" t="s">
        <v>129</v>
      </c>
      <c r="L115" s="18"/>
    </row>
    <row r="116" spans="2:12" s="1" customFormat="1" ht="16.5" customHeight="1">
      <c r="B116" s="27"/>
      <c r="E116" s="221" t="s">
        <v>588</v>
      </c>
      <c r="F116" s="222"/>
      <c r="G116" s="222"/>
      <c r="H116" s="222"/>
      <c r="L116" s="27"/>
    </row>
    <row r="117" spans="2:12" s="1" customFormat="1" ht="12" customHeight="1">
      <c r="B117" s="27"/>
      <c r="C117" s="24" t="s">
        <v>134</v>
      </c>
      <c r="L117" s="27"/>
    </row>
    <row r="118" spans="2:12" s="1" customFormat="1" ht="16.5" customHeight="1">
      <c r="B118" s="27"/>
      <c r="E118" s="212" t="str">
        <f>E11</f>
        <v>02a - SO 301 Přímé dopdoprovodné výdaje</v>
      </c>
      <c r="F118" s="222"/>
      <c r="G118" s="222"/>
      <c r="H118" s="222"/>
      <c r="L118" s="27"/>
    </row>
    <row r="119" spans="2:12" s="1" customFormat="1" ht="6.9" customHeight="1">
      <c r="B119" s="27"/>
      <c r="L119" s="27"/>
    </row>
    <row r="120" spans="2:12" s="1" customFormat="1" ht="12" customHeight="1">
      <c r="B120" s="27"/>
      <c r="C120" s="24" t="s">
        <v>18</v>
      </c>
      <c r="F120" s="22" t="str">
        <f>F14</f>
        <v>Šluknov</v>
      </c>
      <c r="I120" s="24" t="s">
        <v>20</v>
      </c>
      <c r="J120" s="47" t="str">
        <f>IF(J14="","",J14)</f>
        <v>24. 11. 2022</v>
      </c>
      <c r="L120" s="27"/>
    </row>
    <row r="121" spans="2:12" s="1" customFormat="1" ht="6.9" customHeight="1">
      <c r="B121" s="27"/>
      <c r="L121" s="27"/>
    </row>
    <row r="122" spans="2:12" s="1" customFormat="1" ht="15.15" customHeight="1">
      <c r="B122" s="27"/>
      <c r="C122" s="24" t="s">
        <v>22</v>
      </c>
      <c r="F122" s="22" t="str">
        <f>E17</f>
        <v>Město Šluknov</v>
      </c>
      <c r="I122" s="24" t="s">
        <v>28</v>
      </c>
      <c r="J122" s="25" t="str">
        <f>E23</f>
        <v xml:space="preserve"> </v>
      </c>
      <c r="L122" s="27"/>
    </row>
    <row r="123" spans="2:12" s="1" customFormat="1" ht="15.15" customHeight="1">
      <c r="B123" s="27"/>
      <c r="C123" s="24" t="s">
        <v>26</v>
      </c>
      <c r="F123" s="22" t="str">
        <f>IF(E20="","",E20)</f>
        <v xml:space="preserve"> </v>
      </c>
      <c r="I123" s="24" t="s">
        <v>30</v>
      </c>
      <c r="J123" s="25" t="str">
        <f>E26</f>
        <v>J. Nešněra</v>
      </c>
      <c r="L123" s="27"/>
    </row>
    <row r="124" spans="2:12" s="1" customFormat="1" ht="10.35" customHeight="1">
      <c r="B124" s="27"/>
      <c r="L124" s="27"/>
    </row>
    <row r="125" spans="2:20" s="10" customFormat="1" ht="29.25" customHeight="1">
      <c r="B125" s="112"/>
      <c r="C125" s="113" t="s">
        <v>154</v>
      </c>
      <c r="D125" s="114" t="s">
        <v>57</v>
      </c>
      <c r="E125" s="114" t="s">
        <v>53</v>
      </c>
      <c r="F125" s="114" t="s">
        <v>54</v>
      </c>
      <c r="G125" s="114" t="s">
        <v>155</v>
      </c>
      <c r="H125" s="114" t="s">
        <v>156</v>
      </c>
      <c r="I125" s="114" t="s">
        <v>157</v>
      </c>
      <c r="J125" s="114" t="s">
        <v>142</v>
      </c>
      <c r="K125" s="115" t="s">
        <v>158</v>
      </c>
      <c r="L125" s="112"/>
      <c r="M125" s="53" t="s">
        <v>1</v>
      </c>
      <c r="N125" s="54" t="s">
        <v>36</v>
      </c>
      <c r="O125" s="54" t="s">
        <v>159</v>
      </c>
      <c r="P125" s="54" t="s">
        <v>160</v>
      </c>
      <c r="Q125" s="54" t="s">
        <v>161</v>
      </c>
      <c r="R125" s="54" t="s">
        <v>162</v>
      </c>
      <c r="S125" s="54" t="s">
        <v>163</v>
      </c>
      <c r="T125" s="55" t="s">
        <v>164</v>
      </c>
    </row>
    <row r="126" spans="2:63" s="1" customFormat="1" ht="22.8" customHeight="1">
      <c r="B126" s="27"/>
      <c r="C126" s="58" t="s">
        <v>165</v>
      </c>
      <c r="J126" s="116">
        <f>BK126</f>
        <v>0</v>
      </c>
      <c r="L126" s="27"/>
      <c r="M126" s="56"/>
      <c r="N126" s="48"/>
      <c r="O126" s="48"/>
      <c r="P126" s="117">
        <f>P127</f>
        <v>585.5498699999999</v>
      </c>
      <c r="Q126" s="48"/>
      <c r="R126" s="117">
        <f>R127</f>
        <v>210.9879249</v>
      </c>
      <c r="S126" s="48"/>
      <c r="T126" s="118">
        <f>T127</f>
        <v>0.03</v>
      </c>
      <c r="AT126" s="15" t="s">
        <v>71</v>
      </c>
      <c r="AU126" s="15" t="s">
        <v>144</v>
      </c>
      <c r="BK126" s="119">
        <f>BK127</f>
        <v>0</v>
      </c>
    </row>
    <row r="127" spans="2:63" s="11" customFormat="1" ht="25.95" customHeight="1">
      <c r="B127" s="120"/>
      <c r="D127" s="121" t="s">
        <v>71</v>
      </c>
      <c r="E127" s="122" t="s">
        <v>166</v>
      </c>
      <c r="F127" s="122" t="s">
        <v>167</v>
      </c>
      <c r="J127" s="123">
        <f>BK127</f>
        <v>0</v>
      </c>
      <c r="L127" s="120"/>
      <c r="M127" s="124"/>
      <c r="P127" s="125">
        <f>P128+P150+P153+P159+P195</f>
        <v>585.5498699999999</v>
      </c>
      <c r="R127" s="125">
        <f>R128+R150+R153+R159+R195</f>
        <v>210.9879249</v>
      </c>
      <c r="T127" s="126">
        <f>T128+T150+T153+T159+T195</f>
        <v>0.03</v>
      </c>
      <c r="AR127" s="121" t="s">
        <v>79</v>
      </c>
      <c r="AT127" s="127" t="s">
        <v>71</v>
      </c>
      <c r="AU127" s="127" t="s">
        <v>72</v>
      </c>
      <c r="AY127" s="121" t="s">
        <v>168</v>
      </c>
      <c r="BK127" s="128">
        <f>BK128+BK150+BK153+BK159+BK195</f>
        <v>0</v>
      </c>
    </row>
    <row r="128" spans="2:63" s="11" customFormat="1" ht="22.8" customHeight="1">
      <c r="B128" s="120"/>
      <c r="D128" s="121" t="s">
        <v>71</v>
      </c>
      <c r="E128" s="129" t="s">
        <v>79</v>
      </c>
      <c r="F128" s="129" t="s">
        <v>169</v>
      </c>
      <c r="J128" s="130">
        <f>BK128</f>
        <v>0</v>
      </c>
      <c r="L128" s="120"/>
      <c r="M128" s="124"/>
      <c r="P128" s="125">
        <f>SUM(P129:P149)</f>
        <v>173.8071</v>
      </c>
      <c r="R128" s="125">
        <f>SUM(R129:R149)</f>
        <v>162.1</v>
      </c>
      <c r="T128" s="126">
        <f>SUM(T129:T149)</f>
        <v>0</v>
      </c>
      <c r="AR128" s="121" t="s">
        <v>79</v>
      </c>
      <c r="AT128" s="127" t="s">
        <v>71</v>
      </c>
      <c r="AU128" s="127" t="s">
        <v>79</v>
      </c>
      <c r="AY128" s="121" t="s">
        <v>168</v>
      </c>
      <c r="BK128" s="128">
        <f>SUM(BK129:BK149)</f>
        <v>0</v>
      </c>
    </row>
    <row r="129" spans="2:65" s="1" customFormat="1" ht="33" customHeight="1">
      <c r="B129" s="131"/>
      <c r="C129" s="132" t="s">
        <v>79</v>
      </c>
      <c r="D129" s="132" t="s">
        <v>170</v>
      </c>
      <c r="E129" s="133" t="s">
        <v>592</v>
      </c>
      <c r="F129" s="134" t="s">
        <v>593</v>
      </c>
      <c r="G129" s="135" t="s">
        <v>121</v>
      </c>
      <c r="H129" s="136">
        <v>197.64</v>
      </c>
      <c r="I129" s="137"/>
      <c r="J129" s="137">
        <f>ROUND(I129*H129,2)</f>
        <v>0</v>
      </c>
      <c r="K129" s="134" t="s">
        <v>174</v>
      </c>
      <c r="L129" s="27"/>
      <c r="M129" s="138" t="s">
        <v>1</v>
      </c>
      <c r="N129" s="139" t="s">
        <v>37</v>
      </c>
      <c r="O129" s="140">
        <v>0.496</v>
      </c>
      <c r="P129" s="140">
        <f>O129*H129</f>
        <v>98.02944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175</v>
      </c>
      <c r="AT129" s="142" t="s">
        <v>170</v>
      </c>
      <c r="AU129" s="142" t="s">
        <v>81</v>
      </c>
      <c r="AY129" s="15" t="s">
        <v>168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5" t="s">
        <v>79</v>
      </c>
      <c r="BK129" s="143">
        <f>ROUND(I129*H129,2)</f>
        <v>0</v>
      </c>
      <c r="BL129" s="15" t="s">
        <v>175</v>
      </c>
      <c r="BM129" s="142" t="s">
        <v>594</v>
      </c>
    </row>
    <row r="130" spans="2:47" s="1" customFormat="1" ht="28.8">
      <c r="B130" s="27"/>
      <c r="D130" s="144" t="s">
        <v>177</v>
      </c>
      <c r="F130" s="145" t="s">
        <v>595</v>
      </c>
      <c r="L130" s="27"/>
      <c r="M130" s="146"/>
      <c r="T130" s="50"/>
      <c r="AT130" s="15" t="s">
        <v>177</v>
      </c>
      <c r="AU130" s="15" t="s">
        <v>81</v>
      </c>
    </row>
    <row r="131" spans="2:51" s="12" customFormat="1" ht="12">
      <c r="B131" s="147"/>
      <c r="D131" s="144" t="s">
        <v>181</v>
      </c>
      <c r="E131" s="148" t="s">
        <v>1</v>
      </c>
      <c r="F131" s="149" t="s">
        <v>596</v>
      </c>
      <c r="H131" s="150">
        <v>191.64</v>
      </c>
      <c r="L131" s="147"/>
      <c r="M131" s="151"/>
      <c r="T131" s="152"/>
      <c r="AT131" s="148" t="s">
        <v>181</v>
      </c>
      <c r="AU131" s="148" t="s">
        <v>81</v>
      </c>
      <c r="AV131" s="12" t="s">
        <v>81</v>
      </c>
      <c r="AW131" s="12" t="s">
        <v>29</v>
      </c>
      <c r="AX131" s="12" t="s">
        <v>72</v>
      </c>
      <c r="AY131" s="148" t="s">
        <v>168</v>
      </c>
    </row>
    <row r="132" spans="2:51" s="12" customFormat="1" ht="12">
      <c r="B132" s="147"/>
      <c r="D132" s="144" t="s">
        <v>181</v>
      </c>
      <c r="E132" s="148" t="s">
        <v>1</v>
      </c>
      <c r="F132" s="149" t="s">
        <v>597</v>
      </c>
      <c r="H132" s="150">
        <v>6</v>
      </c>
      <c r="L132" s="147"/>
      <c r="M132" s="151"/>
      <c r="T132" s="152"/>
      <c r="AT132" s="148" t="s">
        <v>181</v>
      </c>
      <c r="AU132" s="148" t="s">
        <v>81</v>
      </c>
      <c r="AV132" s="12" t="s">
        <v>81</v>
      </c>
      <c r="AW132" s="12" t="s">
        <v>29</v>
      </c>
      <c r="AX132" s="12" t="s">
        <v>72</v>
      </c>
      <c r="AY132" s="148" t="s">
        <v>168</v>
      </c>
    </row>
    <row r="133" spans="2:51" s="13" customFormat="1" ht="12">
      <c r="B133" s="153"/>
      <c r="D133" s="144" t="s">
        <v>181</v>
      </c>
      <c r="E133" s="154" t="s">
        <v>1</v>
      </c>
      <c r="F133" s="155" t="s">
        <v>288</v>
      </c>
      <c r="H133" s="156">
        <v>197.64</v>
      </c>
      <c r="L133" s="153"/>
      <c r="M133" s="157"/>
      <c r="T133" s="158"/>
      <c r="AT133" s="154" t="s">
        <v>181</v>
      </c>
      <c r="AU133" s="154" t="s">
        <v>81</v>
      </c>
      <c r="AV133" s="13" t="s">
        <v>175</v>
      </c>
      <c r="AW133" s="13" t="s">
        <v>29</v>
      </c>
      <c r="AX133" s="13" t="s">
        <v>79</v>
      </c>
      <c r="AY133" s="154" t="s">
        <v>168</v>
      </c>
    </row>
    <row r="134" spans="2:65" s="1" customFormat="1" ht="37.8" customHeight="1">
      <c r="B134" s="131"/>
      <c r="C134" s="132" t="s">
        <v>81</v>
      </c>
      <c r="D134" s="132" t="s">
        <v>170</v>
      </c>
      <c r="E134" s="133" t="s">
        <v>283</v>
      </c>
      <c r="F134" s="134" t="s">
        <v>598</v>
      </c>
      <c r="G134" s="135" t="s">
        <v>121</v>
      </c>
      <c r="H134" s="136">
        <v>98.85</v>
      </c>
      <c r="I134" s="137"/>
      <c r="J134" s="137">
        <f>ROUND(I134*H134,2)</f>
        <v>0</v>
      </c>
      <c r="K134" s="134" t="s">
        <v>174</v>
      </c>
      <c r="L134" s="27"/>
      <c r="M134" s="138" t="s">
        <v>1</v>
      </c>
      <c r="N134" s="139" t="s">
        <v>37</v>
      </c>
      <c r="O134" s="140">
        <v>0.087</v>
      </c>
      <c r="P134" s="140">
        <f>O134*H134</f>
        <v>8.59995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175</v>
      </c>
      <c r="AT134" s="142" t="s">
        <v>170</v>
      </c>
      <c r="AU134" s="142" t="s">
        <v>81</v>
      </c>
      <c r="AY134" s="15" t="s">
        <v>168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5" t="s">
        <v>79</v>
      </c>
      <c r="BK134" s="143">
        <f>ROUND(I134*H134,2)</f>
        <v>0</v>
      </c>
      <c r="BL134" s="15" t="s">
        <v>175</v>
      </c>
      <c r="BM134" s="142" t="s">
        <v>599</v>
      </c>
    </row>
    <row r="135" spans="2:47" s="1" customFormat="1" ht="38.4">
      <c r="B135" s="27"/>
      <c r="D135" s="144" t="s">
        <v>177</v>
      </c>
      <c r="F135" s="145" t="s">
        <v>284</v>
      </c>
      <c r="L135" s="27"/>
      <c r="M135" s="146"/>
      <c r="T135" s="50"/>
      <c r="AT135" s="15" t="s">
        <v>177</v>
      </c>
      <c r="AU135" s="15" t="s">
        <v>81</v>
      </c>
    </row>
    <row r="136" spans="2:51" s="12" customFormat="1" ht="12">
      <c r="B136" s="147"/>
      <c r="D136" s="144" t="s">
        <v>181</v>
      </c>
      <c r="E136" s="148" t="s">
        <v>1</v>
      </c>
      <c r="F136" s="149" t="s">
        <v>600</v>
      </c>
      <c r="H136" s="150">
        <v>98.85</v>
      </c>
      <c r="L136" s="147"/>
      <c r="M136" s="151"/>
      <c r="T136" s="152"/>
      <c r="AT136" s="148" t="s">
        <v>181</v>
      </c>
      <c r="AU136" s="148" t="s">
        <v>81</v>
      </c>
      <c r="AV136" s="12" t="s">
        <v>81</v>
      </c>
      <c r="AW136" s="12" t="s">
        <v>29</v>
      </c>
      <c r="AX136" s="12" t="s">
        <v>79</v>
      </c>
      <c r="AY136" s="148" t="s">
        <v>168</v>
      </c>
    </row>
    <row r="137" spans="2:65" s="1" customFormat="1" ht="24.15" customHeight="1">
      <c r="B137" s="131"/>
      <c r="C137" s="132">
        <v>3</v>
      </c>
      <c r="D137" s="132" t="s">
        <v>170</v>
      </c>
      <c r="E137" s="133" t="s">
        <v>601</v>
      </c>
      <c r="F137" s="134" t="s">
        <v>602</v>
      </c>
      <c r="G137" s="135" t="s">
        <v>121</v>
      </c>
      <c r="H137" s="136">
        <v>97.32</v>
      </c>
      <c r="I137" s="137"/>
      <c r="J137" s="137">
        <f>ROUND(I137*H137,2)</f>
        <v>0</v>
      </c>
      <c r="K137" s="134" t="s">
        <v>174</v>
      </c>
      <c r="L137" s="27"/>
      <c r="M137" s="138" t="s">
        <v>1</v>
      </c>
      <c r="N137" s="139" t="s">
        <v>37</v>
      </c>
      <c r="O137" s="140">
        <v>0.328</v>
      </c>
      <c r="P137" s="140">
        <f>O137*H137</f>
        <v>31.920959999999997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175</v>
      </c>
      <c r="AT137" s="142" t="s">
        <v>170</v>
      </c>
      <c r="AU137" s="142" t="s">
        <v>81</v>
      </c>
      <c r="AY137" s="15" t="s">
        <v>168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79</v>
      </c>
      <c r="BK137" s="143">
        <f>ROUND(I137*H137,2)</f>
        <v>0</v>
      </c>
      <c r="BL137" s="15" t="s">
        <v>175</v>
      </c>
      <c r="BM137" s="142" t="s">
        <v>603</v>
      </c>
    </row>
    <row r="138" spans="2:47" s="1" customFormat="1" ht="28.8">
      <c r="B138" s="27"/>
      <c r="D138" s="144" t="s">
        <v>177</v>
      </c>
      <c r="F138" s="145" t="s">
        <v>604</v>
      </c>
      <c r="L138" s="27"/>
      <c r="M138" s="146"/>
      <c r="T138" s="50"/>
      <c r="AT138" s="15" t="s">
        <v>177</v>
      </c>
      <c r="AU138" s="15" t="s">
        <v>81</v>
      </c>
    </row>
    <row r="139" spans="2:51" s="12" customFormat="1" ht="12">
      <c r="B139" s="147"/>
      <c r="D139" s="144" t="s">
        <v>181</v>
      </c>
      <c r="E139" s="148" t="s">
        <v>1</v>
      </c>
      <c r="F139" s="149" t="s">
        <v>605</v>
      </c>
      <c r="H139" s="150">
        <v>95.82</v>
      </c>
      <c r="L139" s="147"/>
      <c r="M139" s="151"/>
      <c r="T139" s="152"/>
      <c r="AT139" s="148" t="s">
        <v>181</v>
      </c>
      <c r="AU139" s="148" t="s">
        <v>81</v>
      </c>
      <c r="AV139" s="12" t="s">
        <v>81</v>
      </c>
      <c r="AW139" s="12" t="s">
        <v>29</v>
      </c>
      <c r="AX139" s="12" t="s">
        <v>72</v>
      </c>
      <c r="AY139" s="148" t="s">
        <v>168</v>
      </c>
    </row>
    <row r="140" spans="2:51" s="12" customFormat="1" ht="12">
      <c r="B140" s="147"/>
      <c r="D140" s="144" t="s">
        <v>181</v>
      </c>
      <c r="E140" s="148" t="s">
        <v>1</v>
      </c>
      <c r="F140" s="149" t="s">
        <v>606</v>
      </c>
      <c r="H140" s="150">
        <v>1.5</v>
      </c>
      <c r="L140" s="147"/>
      <c r="M140" s="151"/>
      <c r="T140" s="152"/>
      <c r="AT140" s="148" t="s">
        <v>181</v>
      </c>
      <c r="AU140" s="148" t="s">
        <v>81</v>
      </c>
      <c r="AV140" s="12" t="s">
        <v>81</v>
      </c>
      <c r="AW140" s="12" t="s">
        <v>29</v>
      </c>
      <c r="AX140" s="12" t="s">
        <v>72</v>
      </c>
      <c r="AY140" s="148" t="s">
        <v>168</v>
      </c>
    </row>
    <row r="141" spans="2:51" s="13" customFormat="1" ht="12">
      <c r="B141" s="153"/>
      <c r="D141" s="144" t="s">
        <v>181</v>
      </c>
      <c r="E141" s="154" t="s">
        <v>1</v>
      </c>
      <c r="F141" s="155" t="s">
        <v>288</v>
      </c>
      <c r="H141" s="156">
        <v>97.32</v>
      </c>
      <c r="L141" s="153"/>
      <c r="M141" s="157"/>
      <c r="T141" s="158"/>
      <c r="AT141" s="154" t="s">
        <v>181</v>
      </c>
      <c r="AU141" s="154" t="s">
        <v>81</v>
      </c>
      <c r="AV141" s="13" t="s">
        <v>175</v>
      </c>
      <c r="AW141" s="13" t="s">
        <v>29</v>
      </c>
      <c r="AX141" s="13" t="s">
        <v>79</v>
      </c>
      <c r="AY141" s="154" t="s">
        <v>168</v>
      </c>
    </row>
    <row r="142" spans="2:65" s="1" customFormat="1" ht="24.15" customHeight="1">
      <c r="B142" s="131"/>
      <c r="C142" s="132">
        <v>4</v>
      </c>
      <c r="D142" s="132" t="s">
        <v>170</v>
      </c>
      <c r="E142" s="133" t="s">
        <v>309</v>
      </c>
      <c r="F142" s="134" t="s">
        <v>607</v>
      </c>
      <c r="G142" s="135" t="s">
        <v>121</v>
      </c>
      <c r="H142" s="136">
        <v>81.05</v>
      </c>
      <c r="I142" s="137"/>
      <c r="J142" s="137">
        <f>ROUND(I142*H142,2)</f>
        <v>0</v>
      </c>
      <c r="K142" s="134" t="s">
        <v>174</v>
      </c>
      <c r="L142" s="27"/>
      <c r="M142" s="138" t="s">
        <v>1</v>
      </c>
      <c r="N142" s="139" t="s">
        <v>37</v>
      </c>
      <c r="O142" s="140">
        <v>0.435</v>
      </c>
      <c r="P142" s="140">
        <f>O142*H142</f>
        <v>35.25675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175</v>
      </c>
      <c r="AT142" s="142" t="s">
        <v>170</v>
      </c>
      <c r="AU142" s="142" t="s">
        <v>81</v>
      </c>
      <c r="AY142" s="15" t="s">
        <v>168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5" t="s">
        <v>79</v>
      </c>
      <c r="BK142" s="143">
        <f>ROUND(I142*H142,2)</f>
        <v>0</v>
      </c>
      <c r="BL142" s="15" t="s">
        <v>175</v>
      </c>
      <c r="BM142" s="142" t="s">
        <v>608</v>
      </c>
    </row>
    <row r="143" spans="2:47" s="1" customFormat="1" ht="48">
      <c r="B143" s="27"/>
      <c r="D143" s="144" t="s">
        <v>177</v>
      </c>
      <c r="F143" s="145" t="s">
        <v>310</v>
      </c>
      <c r="L143" s="27"/>
      <c r="M143" s="146"/>
      <c r="T143" s="50"/>
      <c r="AT143" s="15" t="s">
        <v>177</v>
      </c>
      <c r="AU143" s="15" t="s">
        <v>81</v>
      </c>
    </row>
    <row r="144" spans="2:51" s="12" customFormat="1" ht="12">
      <c r="B144" s="147"/>
      <c r="D144" s="144" t="s">
        <v>181</v>
      </c>
      <c r="E144" s="148" t="s">
        <v>1</v>
      </c>
      <c r="F144" s="149" t="s">
        <v>609</v>
      </c>
      <c r="H144" s="150">
        <v>79.85</v>
      </c>
      <c r="L144" s="147"/>
      <c r="M144" s="151"/>
      <c r="T144" s="152"/>
      <c r="AT144" s="148" t="s">
        <v>181</v>
      </c>
      <c r="AU144" s="148" t="s">
        <v>81</v>
      </c>
      <c r="AV144" s="12" t="s">
        <v>81</v>
      </c>
      <c r="AW144" s="12" t="s">
        <v>29</v>
      </c>
      <c r="AX144" s="12" t="s">
        <v>72</v>
      </c>
      <c r="AY144" s="148" t="s">
        <v>168</v>
      </c>
    </row>
    <row r="145" spans="2:51" s="12" customFormat="1" ht="12">
      <c r="B145" s="147"/>
      <c r="D145" s="144" t="s">
        <v>181</v>
      </c>
      <c r="E145" s="148" t="s">
        <v>1</v>
      </c>
      <c r="F145" s="149" t="s">
        <v>610</v>
      </c>
      <c r="H145" s="150">
        <v>1.2</v>
      </c>
      <c r="L145" s="147"/>
      <c r="M145" s="151"/>
      <c r="T145" s="152"/>
      <c r="AT145" s="148" t="s">
        <v>181</v>
      </c>
      <c r="AU145" s="148" t="s">
        <v>81</v>
      </c>
      <c r="AV145" s="12" t="s">
        <v>81</v>
      </c>
      <c r="AW145" s="12" t="s">
        <v>29</v>
      </c>
      <c r="AX145" s="12" t="s">
        <v>72</v>
      </c>
      <c r="AY145" s="148" t="s">
        <v>168</v>
      </c>
    </row>
    <row r="146" spans="2:51" s="13" customFormat="1" ht="12">
      <c r="B146" s="153"/>
      <c r="D146" s="144" t="s">
        <v>181</v>
      </c>
      <c r="E146" s="154" t="s">
        <v>1</v>
      </c>
      <c r="F146" s="155" t="s">
        <v>288</v>
      </c>
      <c r="H146" s="156">
        <v>81.05</v>
      </c>
      <c r="L146" s="153"/>
      <c r="M146" s="157"/>
      <c r="T146" s="158"/>
      <c r="AT146" s="154" t="s">
        <v>181</v>
      </c>
      <c r="AU146" s="154" t="s">
        <v>81</v>
      </c>
      <c r="AV146" s="13" t="s">
        <v>175</v>
      </c>
      <c r="AW146" s="13" t="s">
        <v>29</v>
      </c>
      <c r="AX146" s="13" t="s">
        <v>79</v>
      </c>
      <c r="AY146" s="154" t="s">
        <v>168</v>
      </c>
    </row>
    <row r="147" spans="2:65" s="1" customFormat="1" ht="16.5" customHeight="1">
      <c r="B147" s="131"/>
      <c r="C147" s="159">
        <v>5</v>
      </c>
      <c r="D147" s="159" t="s">
        <v>290</v>
      </c>
      <c r="E147" s="160" t="s">
        <v>611</v>
      </c>
      <c r="F147" s="161" t="s">
        <v>612</v>
      </c>
      <c r="G147" s="162" t="s">
        <v>293</v>
      </c>
      <c r="H147" s="163">
        <v>162.1</v>
      </c>
      <c r="I147" s="164"/>
      <c r="J147" s="164">
        <f>ROUND(I147*H147,2)</f>
        <v>0</v>
      </c>
      <c r="K147" s="161" t="s">
        <v>174</v>
      </c>
      <c r="L147" s="165"/>
      <c r="M147" s="166" t="s">
        <v>1</v>
      </c>
      <c r="N147" s="167" t="s">
        <v>37</v>
      </c>
      <c r="O147" s="140">
        <v>0</v>
      </c>
      <c r="P147" s="140">
        <f>O147*H147</f>
        <v>0</v>
      </c>
      <c r="Q147" s="140">
        <v>1</v>
      </c>
      <c r="R147" s="140">
        <f>Q147*H147</f>
        <v>162.1</v>
      </c>
      <c r="S147" s="140">
        <v>0</v>
      </c>
      <c r="T147" s="141">
        <f>S147*H147</f>
        <v>0</v>
      </c>
      <c r="AR147" s="142" t="s">
        <v>202</v>
      </c>
      <c r="AT147" s="142" t="s">
        <v>290</v>
      </c>
      <c r="AU147" s="142" t="s">
        <v>81</v>
      </c>
      <c r="AY147" s="15" t="s">
        <v>168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5" t="s">
        <v>79</v>
      </c>
      <c r="BK147" s="143">
        <f>ROUND(I147*H147,2)</f>
        <v>0</v>
      </c>
      <c r="BL147" s="15" t="s">
        <v>175</v>
      </c>
      <c r="BM147" s="142" t="s">
        <v>613</v>
      </c>
    </row>
    <row r="148" spans="2:47" s="1" customFormat="1" ht="12">
      <c r="B148" s="27"/>
      <c r="D148" s="144" t="s">
        <v>177</v>
      </c>
      <c r="F148" s="145" t="s">
        <v>612</v>
      </c>
      <c r="L148" s="27"/>
      <c r="M148" s="146"/>
      <c r="T148" s="50"/>
      <c r="AT148" s="15" t="s">
        <v>177</v>
      </c>
      <c r="AU148" s="15" t="s">
        <v>81</v>
      </c>
    </row>
    <row r="149" spans="2:51" s="12" customFormat="1" ht="12">
      <c r="B149" s="147"/>
      <c r="D149" s="144" t="s">
        <v>181</v>
      </c>
      <c r="E149" s="148" t="s">
        <v>1</v>
      </c>
      <c r="F149" s="149" t="s">
        <v>614</v>
      </c>
      <c r="H149" s="150">
        <v>162.1</v>
      </c>
      <c r="L149" s="147"/>
      <c r="M149" s="151"/>
      <c r="T149" s="152"/>
      <c r="AT149" s="148" t="s">
        <v>181</v>
      </c>
      <c r="AU149" s="148" t="s">
        <v>81</v>
      </c>
      <c r="AV149" s="12" t="s">
        <v>81</v>
      </c>
      <c r="AW149" s="12" t="s">
        <v>29</v>
      </c>
      <c r="AX149" s="12" t="s">
        <v>79</v>
      </c>
      <c r="AY149" s="148" t="s">
        <v>168</v>
      </c>
    </row>
    <row r="150" spans="2:63" s="11" customFormat="1" ht="22.8" customHeight="1">
      <c r="B150" s="120"/>
      <c r="D150" s="121" t="s">
        <v>71</v>
      </c>
      <c r="E150" s="129" t="s">
        <v>183</v>
      </c>
      <c r="F150" s="129" t="s">
        <v>341</v>
      </c>
      <c r="J150" s="130">
        <f>BK150</f>
        <v>0</v>
      </c>
      <c r="L150" s="120"/>
      <c r="M150" s="124"/>
      <c r="P150" s="125">
        <f>SUM(P151:P152)</f>
        <v>13.5745</v>
      </c>
      <c r="R150" s="125">
        <f>SUM(R151:R152)</f>
        <v>0</v>
      </c>
      <c r="T150" s="126">
        <f>SUM(T151:T152)</f>
        <v>0</v>
      </c>
      <c r="AR150" s="121" t="s">
        <v>79</v>
      </c>
      <c r="AT150" s="127" t="s">
        <v>71</v>
      </c>
      <c r="AU150" s="127" t="s">
        <v>79</v>
      </c>
      <c r="AY150" s="121" t="s">
        <v>168</v>
      </c>
      <c r="BK150" s="128">
        <f>SUM(BK151:BK152)</f>
        <v>0</v>
      </c>
    </row>
    <row r="151" spans="2:65" s="1" customFormat="1" ht="21.75" customHeight="1">
      <c r="B151" s="131"/>
      <c r="C151" s="132">
        <v>6</v>
      </c>
      <c r="D151" s="132" t="s">
        <v>170</v>
      </c>
      <c r="E151" s="133" t="s">
        <v>615</v>
      </c>
      <c r="F151" s="134" t="s">
        <v>616</v>
      </c>
      <c r="G151" s="135" t="s">
        <v>113</v>
      </c>
      <c r="H151" s="136">
        <v>159.7</v>
      </c>
      <c r="I151" s="137"/>
      <c r="J151" s="137">
        <f>ROUND(I151*H151,2)</f>
        <v>0</v>
      </c>
      <c r="K151" s="134" t="s">
        <v>174</v>
      </c>
      <c r="L151" s="27"/>
      <c r="M151" s="138" t="s">
        <v>1</v>
      </c>
      <c r="N151" s="139" t="s">
        <v>37</v>
      </c>
      <c r="O151" s="140">
        <v>0.085</v>
      </c>
      <c r="P151" s="140">
        <f>O151*H151</f>
        <v>13.5745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175</v>
      </c>
      <c r="AT151" s="142" t="s">
        <v>170</v>
      </c>
      <c r="AU151" s="142" t="s">
        <v>81</v>
      </c>
      <c r="AY151" s="15" t="s">
        <v>168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5" t="s">
        <v>79</v>
      </c>
      <c r="BK151" s="143">
        <f>ROUND(I151*H151,2)</f>
        <v>0</v>
      </c>
      <c r="BL151" s="15" t="s">
        <v>175</v>
      </c>
      <c r="BM151" s="142" t="s">
        <v>617</v>
      </c>
    </row>
    <row r="152" spans="2:47" s="1" customFormat="1" ht="19.2">
      <c r="B152" s="27"/>
      <c r="D152" s="144" t="s">
        <v>177</v>
      </c>
      <c r="F152" s="145" t="s">
        <v>618</v>
      </c>
      <c r="L152" s="27"/>
      <c r="M152" s="146"/>
      <c r="T152" s="50"/>
      <c r="AT152" s="15" t="s">
        <v>177</v>
      </c>
      <c r="AU152" s="15" t="s">
        <v>81</v>
      </c>
    </row>
    <row r="153" spans="2:63" s="11" customFormat="1" ht="22.8" customHeight="1">
      <c r="B153" s="120"/>
      <c r="D153" s="121" t="s">
        <v>71</v>
      </c>
      <c r="E153" s="129" t="s">
        <v>175</v>
      </c>
      <c r="F153" s="129" t="s">
        <v>619</v>
      </c>
      <c r="J153" s="130">
        <f>BK153</f>
        <v>0</v>
      </c>
      <c r="L153" s="120"/>
      <c r="M153" s="124"/>
      <c r="P153" s="125">
        <f>SUM(P154:P158)</f>
        <v>27.577650000000002</v>
      </c>
      <c r="R153" s="125">
        <f>SUM(R154:R158)</f>
        <v>30.7628279</v>
      </c>
      <c r="T153" s="126">
        <f>SUM(T154:T158)</f>
        <v>0</v>
      </c>
      <c r="AR153" s="121" t="s">
        <v>79</v>
      </c>
      <c r="AT153" s="127" t="s">
        <v>71</v>
      </c>
      <c r="AU153" s="127" t="s">
        <v>79</v>
      </c>
      <c r="AY153" s="121" t="s">
        <v>168</v>
      </c>
      <c r="BK153" s="128">
        <f>SUM(BK154:BK158)</f>
        <v>0</v>
      </c>
    </row>
    <row r="154" spans="2:65" s="1" customFormat="1" ht="24.15" customHeight="1">
      <c r="B154" s="131"/>
      <c r="C154" s="132">
        <v>7</v>
      </c>
      <c r="D154" s="132" t="s">
        <v>170</v>
      </c>
      <c r="E154" s="133" t="s">
        <v>620</v>
      </c>
      <c r="F154" s="134" t="s">
        <v>621</v>
      </c>
      <c r="G154" s="135" t="s">
        <v>121</v>
      </c>
      <c r="H154" s="136">
        <v>16.27</v>
      </c>
      <c r="I154" s="137"/>
      <c r="J154" s="137">
        <f>ROUND(I154*H154,2)</f>
        <v>0</v>
      </c>
      <c r="K154" s="134" t="s">
        <v>174</v>
      </c>
      <c r="L154" s="27"/>
      <c r="M154" s="138" t="s">
        <v>1</v>
      </c>
      <c r="N154" s="139" t="s">
        <v>37</v>
      </c>
      <c r="O154" s="140">
        <v>1.695</v>
      </c>
      <c r="P154" s="140">
        <f>O154*H154</f>
        <v>27.577650000000002</v>
      </c>
      <c r="Q154" s="140">
        <v>1.89077</v>
      </c>
      <c r="R154" s="140">
        <f>Q154*H154</f>
        <v>30.7628279</v>
      </c>
      <c r="S154" s="140">
        <v>0</v>
      </c>
      <c r="T154" s="141">
        <f>S154*H154</f>
        <v>0</v>
      </c>
      <c r="AR154" s="142" t="s">
        <v>175</v>
      </c>
      <c r="AT154" s="142" t="s">
        <v>170</v>
      </c>
      <c r="AU154" s="142" t="s">
        <v>81</v>
      </c>
      <c r="AY154" s="15" t="s">
        <v>168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5" t="s">
        <v>79</v>
      </c>
      <c r="BK154" s="143">
        <f>ROUND(I154*H154,2)</f>
        <v>0</v>
      </c>
      <c r="BL154" s="15" t="s">
        <v>175</v>
      </c>
      <c r="BM154" s="142" t="s">
        <v>622</v>
      </c>
    </row>
    <row r="155" spans="2:47" s="1" customFormat="1" ht="19.2">
      <c r="B155" s="27"/>
      <c r="D155" s="144" t="s">
        <v>177</v>
      </c>
      <c r="F155" s="145" t="s">
        <v>623</v>
      </c>
      <c r="L155" s="27"/>
      <c r="M155" s="146"/>
      <c r="T155" s="50"/>
      <c r="AT155" s="15" t="s">
        <v>177</v>
      </c>
      <c r="AU155" s="15" t="s">
        <v>81</v>
      </c>
    </row>
    <row r="156" spans="2:51" s="12" customFormat="1" ht="12">
      <c r="B156" s="147"/>
      <c r="D156" s="144" t="s">
        <v>181</v>
      </c>
      <c r="E156" s="148" t="s">
        <v>1</v>
      </c>
      <c r="F156" s="149" t="s">
        <v>624</v>
      </c>
      <c r="H156" s="150">
        <v>15.97</v>
      </c>
      <c r="L156" s="147"/>
      <c r="M156" s="151"/>
      <c r="T156" s="152"/>
      <c r="AT156" s="148" t="s">
        <v>181</v>
      </c>
      <c r="AU156" s="148" t="s">
        <v>81</v>
      </c>
      <c r="AV156" s="12" t="s">
        <v>81</v>
      </c>
      <c r="AW156" s="12" t="s">
        <v>29</v>
      </c>
      <c r="AX156" s="12" t="s">
        <v>72</v>
      </c>
      <c r="AY156" s="148" t="s">
        <v>168</v>
      </c>
    </row>
    <row r="157" spans="2:51" s="12" customFormat="1" ht="12">
      <c r="B157" s="147"/>
      <c r="D157" s="144" t="s">
        <v>181</v>
      </c>
      <c r="E157" s="148" t="s">
        <v>1</v>
      </c>
      <c r="F157" s="149" t="s">
        <v>625</v>
      </c>
      <c r="H157" s="150">
        <v>0.3</v>
      </c>
      <c r="L157" s="147"/>
      <c r="M157" s="151"/>
      <c r="T157" s="152"/>
      <c r="AT157" s="148" t="s">
        <v>181</v>
      </c>
      <c r="AU157" s="148" t="s">
        <v>81</v>
      </c>
      <c r="AV157" s="12" t="s">
        <v>81</v>
      </c>
      <c r="AW157" s="12" t="s">
        <v>29</v>
      </c>
      <c r="AX157" s="12" t="s">
        <v>72</v>
      </c>
      <c r="AY157" s="148" t="s">
        <v>168</v>
      </c>
    </row>
    <row r="158" spans="2:51" s="13" customFormat="1" ht="12">
      <c r="B158" s="153"/>
      <c r="D158" s="144" t="s">
        <v>181</v>
      </c>
      <c r="E158" s="154" t="s">
        <v>1</v>
      </c>
      <c r="F158" s="155" t="s">
        <v>288</v>
      </c>
      <c r="H158" s="156">
        <v>16.27</v>
      </c>
      <c r="L158" s="153"/>
      <c r="M158" s="157"/>
      <c r="T158" s="158"/>
      <c r="AT158" s="154" t="s">
        <v>181</v>
      </c>
      <c r="AU158" s="154" t="s">
        <v>81</v>
      </c>
      <c r="AV158" s="13" t="s">
        <v>175</v>
      </c>
      <c r="AW158" s="13" t="s">
        <v>29</v>
      </c>
      <c r="AX158" s="13" t="s">
        <v>79</v>
      </c>
      <c r="AY158" s="154" t="s">
        <v>168</v>
      </c>
    </row>
    <row r="159" spans="2:63" s="11" customFormat="1" ht="22.8" customHeight="1">
      <c r="B159" s="120"/>
      <c r="D159" s="121" t="s">
        <v>71</v>
      </c>
      <c r="E159" s="129" t="s">
        <v>202</v>
      </c>
      <c r="F159" s="129" t="s">
        <v>414</v>
      </c>
      <c r="J159" s="130">
        <f>BK159</f>
        <v>0</v>
      </c>
      <c r="L159" s="120"/>
      <c r="M159" s="124"/>
      <c r="P159" s="125">
        <f>SUM(P160:P194)</f>
        <v>105.70909999999999</v>
      </c>
      <c r="R159" s="125">
        <f>SUM(R160:R194)</f>
        <v>18.125097</v>
      </c>
      <c r="T159" s="126">
        <f>SUM(T160:T194)</f>
        <v>0.03</v>
      </c>
      <c r="AR159" s="121" t="s">
        <v>79</v>
      </c>
      <c r="AT159" s="127" t="s">
        <v>71</v>
      </c>
      <c r="AU159" s="127" t="s">
        <v>79</v>
      </c>
      <c r="AY159" s="121" t="s">
        <v>168</v>
      </c>
      <c r="BK159" s="128">
        <f>SUM(BK160:BK194)</f>
        <v>0</v>
      </c>
    </row>
    <row r="160" spans="2:65" s="1" customFormat="1" ht="21.75" customHeight="1">
      <c r="B160" s="131"/>
      <c r="C160" s="132">
        <v>8</v>
      </c>
      <c r="D160" s="132" t="s">
        <v>170</v>
      </c>
      <c r="E160" s="133" t="s">
        <v>626</v>
      </c>
      <c r="F160" s="134" t="s">
        <v>627</v>
      </c>
      <c r="G160" s="135" t="s">
        <v>113</v>
      </c>
      <c r="H160" s="136">
        <v>6</v>
      </c>
      <c r="I160" s="137"/>
      <c r="J160" s="137">
        <f>ROUND(I160*H160,2)</f>
        <v>0</v>
      </c>
      <c r="K160" s="134" t="s">
        <v>174</v>
      </c>
      <c r="L160" s="27"/>
      <c r="M160" s="138" t="s">
        <v>1</v>
      </c>
      <c r="N160" s="139" t="s">
        <v>37</v>
      </c>
      <c r="O160" s="140">
        <v>0.054</v>
      </c>
      <c r="P160" s="140">
        <f>O160*H160</f>
        <v>0.324</v>
      </c>
      <c r="Q160" s="140">
        <v>0</v>
      </c>
      <c r="R160" s="140">
        <f>Q160*H160</f>
        <v>0</v>
      </c>
      <c r="S160" s="140">
        <v>0.005</v>
      </c>
      <c r="T160" s="141">
        <f>S160*H160</f>
        <v>0.03</v>
      </c>
      <c r="AR160" s="142" t="s">
        <v>175</v>
      </c>
      <c r="AT160" s="142" t="s">
        <v>170</v>
      </c>
      <c r="AU160" s="142" t="s">
        <v>81</v>
      </c>
      <c r="AY160" s="15" t="s">
        <v>168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5" t="s">
        <v>79</v>
      </c>
      <c r="BK160" s="143">
        <f>ROUND(I160*H160,2)</f>
        <v>0</v>
      </c>
      <c r="BL160" s="15" t="s">
        <v>175</v>
      </c>
      <c r="BM160" s="142" t="s">
        <v>628</v>
      </c>
    </row>
    <row r="161" spans="2:47" s="1" customFormat="1" ht="19.2">
      <c r="B161" s="27"/>
      <c r="D161" s="144" t="s">
        <v>177</v>
      </c>
      <c r="F161" s="145" t="s">
        <v>629</v>
      </c>
      <c r="L161" s="27"/>
      <c r="M161" s="146"/>
      <c r="T161" s="50"/>
      <c r="AT161" s="15" t="s">
        <v>177</v>
      </c>
      <c r="AU161" s="15" t="s">
        <v>81</v>
      </c>
    </row>
    <row r="162" spans="2:65" s="1" customFormat="1" ht="24.15" customHeight="1">
      <c r="B162" s="131"/>
      <c r="C162" s="132">
        <v>9</v>
      </c>
      <c r="D162" s="132" t="s">
        <v>170</v>
      </c>
      <c r="E162" s="133" t="s">
        <v>630</v>
      </c>
      <c r="F162" s="134" t="s">
        <v>631</v>
      </c>
      <c r="G162" s="135" t="s">
        <v>113</v>
      </c>
      <c r="H162" s="136">
        <v>12.7</v>
      </c>
      <c r="I162" s="137"/>
      <c r="J162" s="137">
        <f>ROUND(I162*H162,2)</f>
        <v>0</v>
      </c>
      <c r="K162" s="134" t="s">
        <v>174</v>
      </c>
      <c r="L162" s="27"/>
      <c r="M162" s="138" t="s">
        <v>1</v>
      </c>
      <c r="N162" s="139" t="s">
        <v>37</v>
      </c>
      <c r="O162" s="140">
        <v>0.258</v>
      </c>
      <c r="P162" s="140">
        <f>O162*H162</f>
        <v>3.2765999999999997</v>
      </c>
      <c r="Q162" s="140">
        <v>0.00276</v>
      </c>
      <c r="R162" s="140">
        <f>Q162*H162</f>
        <v>0.03505199999999999</v>
      </c>
      <c r="S162" s="140">
        <v>0</v>
      </c>
      <c r="T162" s="141">
        <f>S162*H162</f>
        <v>0</v>
      </c>
      <c r="AR162" s="142" t="s">
        <v>175</v>
      </c>
      <c r="AT162" s="142" t="s">
        <v>170</v>
      </c>
      <c r="AU162" s="142" t="s">
        <v>81</v>
      </c>
      <c r="AY162" s="15" t="s">
        <v>168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5" t="s">
        <v>79</v>
      </c>
      <c r="BK162" s="143">
        <f>ROUND(I162*H162,2)</f>
        <v>0</v>
      </c>
      <c r="BL162" s="15" t="s">
        <v>175</v>
      </c>
      <c r="BM162" s="142" t="s">
        <v>632</v>
      </c>
    </row>
    <row r="163" spans="2:47" s="1" customFormat="1" ht="28.8">
      <c r="B163" s="27"/>
      <c r="D163" s="144" t="s">
        <v>177</v>
      </c>
      <c r="F163" s="145" t="s">
        <v>633</v>
      </c>
      <c r="L163" s="27"/>
      <c r="M163" s="146"/>
      <c r="T163" s="50"/>
      <c r="AT163" s="15" t="s">
        <v>177</v>
      </c>
      <c r="AU163" s="15" t="s">
        <v>81</v>
      </c>
    </row>
    <row r="164" spans="2:51" s="12" customFormat="1" ht="12">
      <c r="B164" s="147"/>
      <c r="D164" s="144" t="s">
        <v>181</v>
      </c>
      <c r="E164" s="148" t="s">
        <v>1</v>
      </c>
      <c r="F164" s="149" t="s">
        <v>634</v>
      </c>
      <c r="H164" s="150">
        <v>6.7</v>
      </c>
      <c r="L164" s="147"/>
      <c r="M164" s="151"/>
      <c r="T164" s="152"/>
      <c r="AT164" s="148" t="s">
        <v>181</v>
      </c>
      <c r="AU164" s="148" t="s">
        <v>81</v>
      </c>
      <c r="AV164" s="12" t="s">
        <v>81</v>
      </c>
      <c r="AW164" s="12" t="s">
        <v>29</v>
      </c>
      <c r="AX164" s="12" t="s">
        <v>72</v>
      </c>
      <c r="AY164" s="148" t="s">
        <v>168</v>
      </c>
    </row>
    <row r="165" spans="2:51" s="12" customFormat="1" ht="12">
      <c r="B165" s="147"/>
      <c r="D165" s="144" t="s">
        <v>181</v>
      </c>
      <c r="E165" s="148" t="s">
        <v>1</v>
      </c>
      <c r="F165" s="149" t="s">
        <v>194</v>
      </c>
      <c r="H165" s="150">
        <v>6</v>
      </c>
      <c r="L165" s="147"/>
      <c r="M165" s="151"/>
      <c r="T165" s="152"/>
      <c r="AT165" s="148" t="s">
        <v>181</v>
      </c>
      <c r="AU165" s="148" t="s">
        <v>81</v>
      </c>
      <c r="AV165" s="12" t="s">
        <v>81</v>
      </c>
      <c r="AW165" s="12" t="s">
        <v>29</v>
      </c>
      <c r="AX165" s="12" t="s">
        <v>72</v>
      </c>
      <c r="AY165" s="148" t="s">
        <v>168</v>
      </c>
    </row>
    <row r="166" spans="2:51" s="13" customFormat="1" ht="12">
      <c r="B166" s="153"/>
      <c r="D166" s="144" t="s">
        <v>181</v>
      </c>
      <c r="E166" s="154" t="s">
        <v>1</v>
      </c>
      <c r="F166" s="155" t="s">
        <v>288</v>
      </c>
      <c r="H166" s="156">
        <v>12.7</v>
      </c>
      <c r="L166" s="153"/>
      <c r="M166" s="157"/>
      <c r="T166" s="158"/>
      <c r="AT166" s="154" t="s">
        <v>181</v>
      </c>
      <c r="AU166" s="154" t="s">
        <v>81</v>
      </c>
      <c r="AV166" s="13" t="s">
        <v>175</v>
      </c>
      <c r="AW166" s="13" t="s">
        <v>29</v>
      </c>
      <c r="AX166" s="13" t="s">
        <v>79</v>
      </c>
      <c r="AY166" s="154" t="s">
        <v>168</v>
      </c>
    </row>
    <row r="167" spans="2:65" s="1" customFormat="1" ht="24.15" customHeight="1">
      <c r="B167" s="131"/>
      <c r="C167" s="132">
        <v>10</v>
      </c>
      <c r="D167" s="132" t="s">
        <v>170</v>
      </c>
      <c r="E167" s="133" t="s">
        <v>635</v>
      </c>
      <c r="F167" s="134" t="s">
        <v>636</v>
      </c>
      <c r="G167" s="135" t="s">
        <v>113</v>
      </c>
      <c r="H167" s="136">
        <v>153</v>
      </c>
      <c r="I167" s="137"/>
      <c r="J167" s="137">
        <f>ROUND(I167*H167,2)</f>
        <v>0</v>
      </c>
      <c r="K167" s="134" t="s">
        <v>174</v>
      </c>
      <c r="L167" s="27"/>
      <c r="M167" s="138" t="s">
        <v>1</v>
      </c>
      <c r="N167" s="139" t="s">
        <v>37</v>
      </c>
      <c r="O167" s="140">
        <v>0.36</v>
      </c>
      <c r="P167" s="140">
        <f>O167*H167</f>
        <v>55.08</v>
      </c>
      <c r="Q167" s="140">
        <v>0.01182</v>
      </c>
      <c r="R167" s="140">
        <f>Q167*H167</f>
        <v>1.8084600000000002</v>
      </c>
      <c r="S167" s="140">
        <v>0</v>
      </c>
      <c r="T167" s="141">
        <f>S167*H167</f>
        <v>0</v>
      </c>
      <c r="AR167" s="142" t="s">
        <v>175</v>
      </c>
      <c r="AT167" s="142" t="s">
        <v>170</v>
      </c>
      <c r="AU167" s="142" t="s">
        <v>81</v>
      </c>
      <c r="AY167" s="15" t="s">
        <v>168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5" t="s">
        <v>79</v>
      </c>
      <c r="BK167" s="143">
        <f>ROUND(I167*H167,2)</f>
        <v>0</v>
      </c>
      <c r="BL167" s="15" t="s">
        <v>175</v>
      </c>
      <c r="BM167" s="142" t="s">
        <v>637</v>
      </c>
    </row>
    <row r="168" spans="2:47" s="1" customFormat="1" ht="28.8">
      <c r="B168" s="27"/>
      <c r="D168" s="144" t="s">
        <v>177</v>
      </c>
      <c r="F168" s="145" t="s">
        <v>638</v>
      </c>
      <c r="L168" s="27"/>
      <c r="M168" s="146"/>
      <c r="T168" s="50"/>
      <c r="AT168" s="15" t="s">
        <v>177</v>
      </c>
      <c r="AU168" s="15" t="s">
        <v>81</v>
      </c>
    </row>
    <row r="169" spans="2:65" s="1" customFormat="1" ht="33" customHeight="1">
      <c r="B169" s="131"/>
      <c r="C169" s="132">
        <v>11</v>
      </c>
      <c r="D169" s="132" t="s">
        <v>170</v>
      </c>
      <c r="E169" s="133" t="s">
        <v>639</v>
      </c>
      <c r="F169" s="134" t="s">
        <v>640</v>
      </c>
      <c r="G169" s="135" t="s">
        <v>173</v>
      </c>
      <c r="H169" s="136">
        <v>3</v>
      </c>
      <c r="I169" s="137"/>
      <c r="J169" s="137">
        <f>ROUND(I169*H169,2)</f>
        <v>0</v>
      </c>
      <c r="K169" s="134" t="s">
        <v>174</v>
      </c>
      <c r="L169" s="27"/>
      <c r="M169" s="138" t="s">
        <v>1</v>
      </c>
      <c r="N169" s="139" t="s">
        <v>37</v>
      </c>
      <c r="O169" s="140">
        <v>0.683</v>
      </c>
      <c r="P169" s="140">
        <f>O169*H169</f>
        <v>2.0490000000000004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175</v>
      </c>
      <c r="AT169" s="142" t="s">
        <v>170</v>
      </c>
      <c r="AU169" s="142" t="s">
        <v>81</v>
      </c>
      <c r="AY169" s="15" t="s">
        <v>168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5" t="s">
        <v>79</v>
      </c>
      <c r="BK169" s="143">
        <f>ROUND(I169*H169,2)</f>
        <v>0</v>
      </c>
      <c r="BL169" s="15" t="s">
        <v>175</v>
      </c>
      <c r="BM169" s="142" t="s">
        <v>641</v>
      </c>
    </row>
    <row r="170" spans="2:47" s="1" customFormat="1" ht="28.8">
      <c r="B170" s="27"/>
      <c r="D170" s="144" t="s">
        <v>177</v>
      </c>
      <c r="F170" s="145" t="s">
        <v>642</v>
      </c>
      <c r="L170" s="27"/>
      <c r="M170" s="146"/>
      <c r="T170" s="50"/>
      <c r="AT170" s="15" t="s">
        <v>177</v>
      </c>
      <c r="AU170" s="15" t="s">
        <v>81</v>
      </c>
    </row>
    <row r="171" spans="2:65" s="1" customFormat="1" ht="24.15" customHeight="1">
      <c r="B171" s="131"/>
      <c r="C171" s="159">
        <v>12</v>
      </c>
      <c r="D171" s="159" t="s">
        <v>290</v>
      </c>
      <c r="E171" s="160" t="s">
        <v>643</v>
      </c>
      <c r="F171" s="161" t="s">
        <v>644</v>
      </c>
      <c r="G171" s="162" t="s">
        <v>173</v>
      </c>
      <c r="H171" s="163">
        <v>3</v>
      </c>
      <c r="I171" s="164"/>
      <c r="J171" s="164">
        <f>ROUND(I171*H171,2)</f>
        <v>0</v>
      </c>
      <c r="K171" s="161" t="s">
        <v>174</v>
      </c>
      <c r="L171" s="165"/>
      <c r="M171" s="166" t="s">
        <v>1</v>
      </c>
      <c r="N171" s="167" t="s">
        <v>37</v>
      </c>
      <c r="O171" s="140">
        <v>0</v>
      </c>
      <c r="P171" s="140">
        <f>O171*H171</f>
        <v>0</v>
      </c>
      <c r="Q171" s="140">
        <v>0.0006</v>
      </c>
      <c r="R171" s="140">
        <f>Q171*H171</f>
        <v>0.0018</v>
      </c>
      <c r="S171" s="140">
        <v>0</v>
      </c>
      <c r="T171" s="141">
        <f>S171*H171</f>
        <v>0</v>
      </c>
      <c r="AR171" s="142" t="s">
        <v>202</v>
      </c>
      <c r="AT171" s="142" t="s">
        <v>290</v>
      </c>
      <c r="AU171" s="142" t="s">
        <v>81</v>
      </c>
      <c r="AY171" s="15" t="s">
        <v>168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5" t="s">
        <v>79</v>
      </c>
      <c r="BK171" s="143">
        <f>ROUND(I171*H171,2)</f>
        <v>0</v>
      </c>
      <c r="BL171" s="15" t="s">
        <v>175</v>
      </c>
      <c r="BM171" s="142" t="s">
        <v>645</v>
      </c>
    </row>
    <row r="172" spans="2:47" s="1" customFormat="1" ht="12">
      <c r="B172" s="27"/>
      <c r="D172" s="144" t="s">
        <v>177</v>
      </c>
      <c r="F172" s="145" t="s">
        <v>644</v>
      </c>
      <c r="L172" s="27"/>
      <c r="M172" s="146"/>
      <c r="T172" s="50"/>
      <c r="AT172" s="15" t="s">
        <v>177</v>
      </c>
      <c r="AU172" s="15" t="s">
        <v>81</v>
      </c>
    </row>
    <row r="173" spans="2:65" s="1" customFormat="1" ht="33" customHeight="1">
      <c r="B173" s="131"/>
      <c r="C173" s="132">
        <v>13</v>
      </c>
      <c r="D173" s="132" t="s">
        <v>170</v>
      </c>
      <c r="E173" s="133" t="s">
        <v>646</v>
      </c>
      <c r="F173" s="134" t="s">
        <v>647</v>
      </c>
      <c r="G173" s="135" t="s">
        <v>173</v>
      </c>
      <c r="H173" s="136">
        <v>5</v>
      </c>
      <c r="I173" s="137"/>
      <c r="J173" s="137">
        <f>ROUND(I173*H173,2)</f>
        <v>0</v>
      </c>
      <c r="K173" s="134" t="s">
        <v>174</v>
      </c>
      <c r="L173" s="27"/>
      <c r="M173" s="138" t="s">
        <v>1</v>
      </c>
      <c r="N173" s="139" t="s">
        <v>37</v>
      </c>
      <c r="O173" s="140">
        <v>1.864</v>
      </c>
      <c r="P173" s="140">
        <f>O173*H173</f>
        <v>9.32</v>
      </c>
      <c r="Q173" s="140">
        <v>2E-05</v>
      </c>
      <c r="R173" s="140">
        <f>Q173*H173</f>
        <v>0.0001</v>
      </c>
      <c r="S173" s="140">
        <v>0</v>
      </c>
      <c r="T173" s="141">
        <f>S173*H173</f>
        <v>0</v>
      </c>
      <c r="AR173" s="142" t="s">
        <v>175</v>
      </c>
      <c r="AT173" s="142" t="s">
        <v>170</v>
      </c>
      <c r="AU173" s="142" t="s">
        <v>81</v>
      </c>
      <c r="AY173" s="15" t="s">
        <v>168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5" t="s">
        <v>79</v>
      </c>
      <c r="BK173" s="143">
        <f>ROUND(I173*H173,2)</f>
        <v>0</v>
      </c>
      <c r="BL173" s="15" t="s">
        <v>175</v>
      </c>
      <c r="BM173" s="142" t="s">
        <v>648</v>
      </c>
    </row>
    <row r="174" spans="2:47" s="1" customFormat="1" ht="28.8">
      <c r="B174" s="27"/>
      <c r="D174" s="144" t="s">
        <v>177</v>
      </c>
      <c r="F174" s="145" t="s">
        <v>649</v>
      </c>
      <c r="L174" s="27"/>
      <c r="M174" s="146"/>
      <c r="T174" s="50"/>
      <c r="AT174" s="15" t="s">
        <v>177</v>
      </c>
      <c r="AU174" s="15" t="s">
        <v>81</v>
      </c>
    </row>
    <row r="175" spans="2:65" s="1" customFormat="1" ht="24.15" customHeight="1">
      <c r="B175" s="131"/>
      <c r="C175" s="159">
        <v>14</v>
      </c>
      <c r="D175" s="159" t="s">
        <v>290</v>
      </c>
      <c r="E175" s="160" t="s">
        <v>650</v>
      </c>
      <c r="F175" s="161" t="s">
        <v>651</v>
      </c>
      <c r="G175" s="162" t="s">
        <v>173</v>
      </c>
      <c r="H175" s="163">
        <v>5</v>
      </c>
      <c r="I175" s="164"/>
      <c r="J175" s="164">
        <f>ROUND(I175*H175,2)</f>
        <v>0</v>
      </c>
      <c r="K175" s="161" t="s">
        <v>174</v>
      </c>
      <c r="L175" s="165"/>
      <c r="M175" s="166" t="s">
        <v>1</v>
      </c>
      <c r="N175" s="167" t="s">
        <v>37</v>
      </c>
      <c r="O175" s="140">
        <v>0</v>
      </c>
      <c r="P175" s="140">
        <f>O175*H175</f>
        <v>0</v>
      </c>
      <c r="Q175" s="140">
        <v>0.0072</v>
      </c>
      <c r="R175" s="140">
        <f>Q175*H175</f>
        <v>0.036</v>
      </c>
      <c r="S175" s="140">
        <v>0</v>
      </c>
      <c r="T175" s="141">
        <f>S175*H175</f>
        <v>0</v>
      </c>
      <c r="AR175" s="142" t="s">
        <v>202</v>
      </c>
      <c r="AT175" s="142" t="s">
        <v>290</v>
      </c>
      <c r="AU175" s="142" t="s">
        <v>81</v>
      </c>
      <c r="AY175" s="15" t="s">
        <v>168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5" t="s">
        <v>79</v>
      </c>
      <c r="BK175" s="143">
        <f>ROUND(I175*H175,2)</f>
        <v>0</v>
      </c>
      <c r="BL175" s="15" t="s">
        <v>175</v>
      </c>
      <c r="BM175" s="142" t="s">
        <v>652</v>
      </c>
    </row>
    <row r="176" spans="2:47" s="1" customFormat="1" ht="12">
      <c r="B176" s="27"/>
      <c r="D176" s="144" t="s">
        <v>177</v>
      </c>
      <c r="F176" s="145" t="s">
        <v>651</v>
      </c>
      <c r="L176" s="27"/>
      <c r="M176" s="146"/>
      <c r="T176" s="50"/>
      <c r="AT176" s="15" t="s">
        <v>177</v>
      </c>
      <c r="AU176" s="15" t="s">
        <v>81</v>
      </c>
    </row>
    <row r="177" spans="2:65" s="1" customFormat="1" ht="24.15" customHeight="1">
      <c r="B177" s="131"/>
      <c r="C177" s="132">
        <v>15</v>
      </c>
      <c r="D177" s="132" t="s">
        <v>170</v>
      </c>
      <c r="E177" s="133" t="s">
        <v>653</v>
      </c>
      <c r="F177" s="134" t="s">
        <v>654</v>
      </c>
      <c r="G177" s="135" t="s">
        <v>173</v>
      </c>
      <c r="H177" s="136">
        <v>5</v>
      </c>
      <c r="I177" s="137"/>
      <c r="J177" s="137">
        <f>ROUND(I177*H177,2)</f>
        <v>0</v>
      </c>
      <c r="K177" s="134" t="s">
        <v>174</v>
      </c>
      <c r="L177" s="27"/>
      <c r="M177" s="138" t="s">
        <v>1</v>
      </c>
      <c r="N177" s="139" t="s">
        <v>37</v>
      </c>
      <c r="O177" s="140">
        <v>1.562</v>
      </c>
      <c r="P177" s="140">
        <f>O177*H177</f>
        <v>7.8100000000000005</v>
      </c>
      <c r="Q177" s="140">
        <v>0.01019</v>
      </c>
      <c r="R177" s="140">
        <f>Q177*H177</f>
        <v>0.050949999999999995</v>
      </c>
      <c r="S177" s="140">
        <v>0</v>
      </c>
      <c r="T177" s="141">
        <f>S177*H177</f>
        <v>0</v>
      </c>
      <c r="AR177" s="142" t="s">
        <v>175</v>
      </c>
      <c r="AT177" s="142" t="s">
        <v>170</v>
      </c>
      <c r="AU177" s="142" t="s">
        <v>81</v>
      </c>
      <c r="AY177" s="15" t="s">
        <v>168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5" t="s">
        <v>79</v>
      </c>
      <c r="BK177" s="143">
        <f>ROUND(I177*H177,2)</f>
        <v>0</v>
      </c>
      <c r="BL177" s="15" t="s">
        <v>175</v>
      </c>
      <c r="BM177" s="142" t="s">
        <v>655</v>
      </c>
    </row>
    <row r="178" spans="2:47" s="1" customFormat="1" ht="19.2">
      <c r="B178" s="27"/>
      <c r="D178" s="144" t="s">
        <v>177</v>
      </c>
      <c r="F178" s="145" t="s">
        <v>654</v>
      </c>
      <c r="L178" s="27"/>
      <c r="M178" s="146"/>
      <c r="T178" s="50"/>
      <c r="AT178" s="15" t="s">
        <v>177</v>
      </c>
      <c r="AU178" s="15" t="s">
        <v>81</v>
      </c>
    </row>
    <row r="179" spans="2:65" s="1" customFormat="1" ht="16.5" customHeight="1">
      <c r="B179" s="131"/>
      <c r="C179" s="159">
        <v>16</v>
      </c>
      <c r="D179" s="159" t="s">
        <v>290</v>
      </c>
      <c r="E179" s="160" t="s">
        <v>656</v>
      </c>
      <c r="F179" s="161" t="s">
        <v>657</v>
      </c>
      <c r="G179" s="162" t="s">
        <v>173</v>
      </c>
      <c r="H179" s="163">
        <v>5</v>
      </c>
      <c r="I179" s="164"/>
      <c r="J179" s="164">
        <f>ROUND(I179*H179,2)</f>
        <v>0</v>
      </c>
      <c r="K179" s="161" t="s">
        <v>174</v>
      </c>
      <c r="L179" s="165"/>
      <c r="M179" s="166" t="s">
        <v>1</v>
      </c>
      <c r="N179" s="167" t="s">
        <v>37</v>
      </c>
      <c r="O179" s="140">
        <v>0</v>
      </c>
      <c r="P179" s="140">
        <f>O179*H179</f>
        <v>0</v>
      </c>
      <c r="Q179" s="140">
        <v>0.262</v>
      </c>
      <c r="R179" s="140">
        <f>Q179*H179</f>
        <v>1.31</v>
      </c>
      <c r="S179" s="140">
        <v>0</v>
      </c>
      <c r="T179" s="141">
        <f>S179*H179</f>
        <v>0</v>
      </c>
      <c r="AR179" s="142" t="s">
        <v>202</v>
      </c>
      <c r="AT179" s="142" t="s">
        <v>290</v>
      </c>
      <c r="AU179" s="142" t="s">
        <v>81</v>
      </c>
      <c r="AY179" s="15" t="s">
        <v>168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5" t="s">
        <v>79</v>
      </c>
      <c r="BK179" s="143">
        <f>ROUND(I179*H179,2)</f>
        <v>0</v>
      </c>
      <c r="BL179" s="15" t="s">
        <v>175</v>
      </c>
      <c r="BM179" s="142" t="s">
        <v>658</v>
      </c>
    </row>
    <row r="180" spans="2:47" s="1" customFormat="1" ht="12">
      <c r="B180" s="27"/>
      <c r="D180" s="144" t="s">
        <v>177</v>
      </c>
      <c r="F180" s="145" t="s">
        <v>657</v>
      </c>
      <c r="L180" s="27"/>
      <c r="M180" s="146"/>
      <c r="T180" s="50"/>
      <c r="AT180" s="15" t="s">
        <v>177</v>
      </c>
      <c r="AU180" s="15" t="s">
        <v>81</v>
      </c>
    </row>
    <row r="181" spans="2:65" s="1" customFormat="1" ht="24.15" customHeight="1">
      <c r="B181" s="131"/>
      <c r="C181" s="132">
        <v>17</v>
      </c>
      <c r="D181" s="132" t="s">
        <v>170</v>
      </c>
      <c r="E181" s="133" t="s">
        <v>659</v>
      </c>
      <c r="F181" s="134" t="s">
        <v>660</v>
      </c>
      <c r="G181" s="135" t="s">
        <v>173</v>
      </c>
      <c r="H181" s="136">
        <v>5</v>
      </c>
      <c r="I181" s="137"/>
      <c r="J181" s="137">
        <f>ROUND(I181*H181,2)</f>
        <v>0</v>
      </c>
      <c r="K181" s="134" t="s">
        <v>174</v>
      </c>
      <c r="L181" s="27"/>
      <c r="M181" s="138" t="s">
        <v>1</v>
      </c>
      <c r="N181" s="139" t="s">
        <v>37</v>
      </c>
      <c r="O181" s="140">
        <v>1.664</v>
      </c>
      <c r="P181" s="140">
        <f>O181*H181</f>
        <v>8.32</v>
      </c>
      <c r="Q181" s="140">
        <v>0.01248</v>
      </c>
      <c r="R181" s="140">
        <f>Q181*H181</f>
        <v>0.0624</v>
      </c>
      <c r="S181" s="140">
        <v>0</v>
      </c>
      <c r="T181" s="141">
        <f>S181*H181</f>
        <v>0</v>
      </c>
      <c r="AR181" s="142" t="s">
        <v>175</v>
      </c>
      <c r="AT181" s="142" t="s">
        <v>170</v>
      </c>
      <c r="AU181" s="142" t="s">
        <v>81</v>
      </c>
      <c r="AY181" s="15" t="s">
        <v>168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5" t="s">
        <v>79</v>
      </c>
      <c r="BK181" s="143">
        <f>ROUND(I181*H181,2)</f>
        <v>0</v>
      </c>
      <c r="BL181" s="15" t="s">
        <v>175</v>
      </c>
      <c r="BM181" s="142" t="s">
        <v>661</v>
      </c>
    </row>
    <row r="182" spans="2:47" s="1" customFormat="1" ht="19.2">
      <c r="B182" s="27"/>
      <c r="D182" s="144" t="s">
        <v>177</v>
      </c>
      <c r="F182" s="145" t="s">
        <v>660</v>
      </c>
      <c r="L182" s="27"/>
      <c r="M182" s="146"/>
      <c r="T182" s="50"/>
      <c r="AT182" s="15" t="s">
        <v>177</v>
      </c>
      <c r="AU182" s="15" t="s">
        <v>81</v>
      </c>
    </row>
    <row r="183" spans="2:65" s="1" customFormat="1" ht="24.15" customHeight="1">
      <c r="B183" s="131"/>
      <c r="C183" s="159">
        <v>18</v>
      </c>
      <c r="D183" s="159" t="s">
        <v>290</v>
      </c>
      <c r="E183" s="160" t="s">
        <v>662</v>
      </c>
      <c r="F183" s="161" t="s">
        <v>663</v>
      </c>
      <c r="G183" s="162" t="s">
        <v>173</v>
      </c>
      <c r="H183" s="163">
        <v>5</v>
      </c>
      <c r="I183" s="164"/>
      <c r="J183" s="164">
        <f>ROUND(I183*H183,2)</f>
        <v>0</v>
      </c>
      <c r="K183" s="161" t="s">
        <v>174</v>
      </c>
      <c r="L183" s="165"/>
      <c r="M183" s="166" t="s">
        <v>1</v>
      </c>
      <c r="N183" s="167" t="s">
        <v>37</v>
      </c>
      <c r="O183" s="140">
        <v>0</v>
      </c>
      <c r="P183" s="140">
        <f>O183*H183</f>
        <v>0</v>
      </c>
      <c r="Q183" s="140">
        <v>0.548</v>
      </c>
      <c r="R183" s="140">
        <f>Q183*H183</f>
        <v>2.74</v>
      </c>
      <c r="S183" s="140">
        <v>0</v>
      </c>
      <c r="T183" s="141">
        <f>S183*H183</f>
        <v>0</v>
      </c>
      <c r="AR183" s="142" t="s">
        <v>202</v>
      </c>
      <c r="AT183" s="142" t="s">
        <v>290</v>
      </c>
      <c r="AU183" s="142" t="s">
        <v>81</v>
      </c>
      <c r="AY183" s="15" t="s">
        <v>168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5" t="s">
        <v>79</v>
      </c>
      <c r="BK183" s="143">
        <f>ROUND(I183*H183,2)</f>
        <v>0</v>
      </c>
      <c r="BL183" s="15" t="s">
        <v>175</v>
      </c>
      <c r="BM183" s="142" t="s">
        <v>664</v>
      </c>
    </row>
    <row r="184" spans="2:47" s="1" customFormat="1" ht="19.2">
      <c r="B184" s="27"/>
      <c r="D184" s="144" t="s">
        <v>177</v>
      </c>
      <c r="F184" s="145" t="s">
        <v>663</v>
      </c>
      <c r="L184" s="27"/>
      <c r="M184" s="146"/>
      <c r="T184" s="50"/>
      <c r="AT184" s="15" t="s">
        <v>177</v>
      </c>
      <c r="AU184" s="15" t="s">
        <v>81</v>
      </c>
    </row>
    <row r="185" spans="2:65" s="1" customFormat="1" ht="24.15" customHeight="1">
      <c r="B185" s="131"/>
      <c r="C185" s="132">
        <v>19</v>
      </c>
      <c r="D185" s="132" t="s">
        <v>170</v>
      </c>
      <c r="E185" s="133" t="s">
        <v>665</v>
      </c>
      <c r="F185" s="134" t="s">
        <v>666</v>
      </c>
      <c r="G185" s="135" t="s">
        <v>173</v>
      </c>
      <c r="H185" s="136">
        <v>5</v>
      </c>
      <c r="I185" s="137"/>
      <c r="J185" s="137">
        <f>ROUND(I185*H185,2)</f>
        <v>0</v>
      </c>
      <c r="K185" s="134" t="s">
        <v>174</v>
      </c>
      <c r="L185" s="27"/>
      <c r="M185" s="138" t="s">
        <v>1</v>
      </c>
      <c r="N185" s="139" t="s">
        <v>37</v>
      </c>
      <c r="O185" s="140">
        <v>2.08</v>
      </c>
      <c r="P185" s="140">
        <f>O185*H185</f>
        <v>10.4</v>
      </c>
      <c r="Q185" s="140">
        <v>0.02854</v>
      </c>
      <c r="R185" s="140">
        <f>Q185*H185</f>
        <v>0.1427</v>
      </c>
      <c r="S185" s="140">
        <v>0</v>
      </c>
      <c r="T185" s="141">
        <f>S185*H185</f>
        <v>0</v>
      </c>
      <c r="AR185" s="142" t="s">
        <v>175</v>
      </c>
      <c r="AT185" s="142" t="s">
        <v>170</v>
      </c>
      <c r="AU185" s="142" t="s">
        <v>81</v>
      </c>
      <c r="AY185" s="15" t="s">
        <v>168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5" t="s">
        <v>79</v>
      </c>
      <c r="BK185" s="143">
        <f>ROUND(I185*H185,2)</f>
        <v>0</v>
      </c>
      <c r="BL185" s="15" t="s">
        <v>175</v>
      </c>
      <c r="BM185" s="142" t="s">
        <v>667</v>
      </c>
    </row>
    <row r="186" spans="2:47" s="1" customFormat="1" ht="19.2">
      <c r="B186" s="27"/>
      <c r="D186" s="144" t="s">
        <v>177</v>
      </c>
      <c r="F186" s="145" t="s">
        <v>666</v>
      </c>
      <c r="L186" s="27"/>
      <c r="M186" s="146"/>
      <c r="T186" s="50"/>
      <c r="AT186" s="15" t="s">
        <v>177</v>
      </c>
      <c r="AU186" s="15" t="s">
        <v>81</v>
      </c>
    </row>
    <row r="187" spans="2:65" s="1" customFormat="1" ht="21.75" customHeight="1">
      <c r="B187" s="131"/>
      <c r="C187" s="159">
        <v>20</v>
      </c>
      <c r="D187" s="159" t="s">
        <v>290</v>
      </c>
      <c r="E187" s="160" t="s">
        <v>668</v>
      </c>
      <c r="F187" s="161" t="s">
        <v>669</v>
      </c>
      <c r="G187" s="162" t="s">
        <v>173</v>
      </c>
      <c r="H187" s="163">
        <v>5</v>
      </c>
      <c r="I187" s="164"/>
      <c r="J187" s="164">
        <f>ROUND(I187*H187,2)</f>
        <v>0</v>
      </c>
      <c r="K187" s="161" t="s">
        <v>174</v>
      </c>
      <c r="L187" s="165"/>
      <c r="M187" s="166" t="s">
        <v>1</v>
      </c>
      <c r="N187" s="167" t="s">
        <v>37</v>
      </c>
      <c r="O187" s="140">
        <v>0</v>
      </c>
      <c r="P187" s="140">
        <f>O187*H187</f>
        <v>0</v>
      </c>
      <c r="Q187" s="140">
        <v>1.87</v>
      </c>
      <c r="R187" s="140">
        <f>Q187*H187</f>
        <v>9.350000000000001</v>
      </c>
      <c r="S187" s="140">
        <v>0</v>
      </c>
      <c r="T187" s="141">
        <f>S187*H187</f>
        <v>0</v>
      </c>
      <c r="AR187" s="142" t="s">
        <v>202</v>
      </c>
      <c r="AT187" s="142" t="s">
        <v>290</v>
      </c>
      <c r="AU187" s="142" t="s">
        <v>81</v>
      </c>
      <c r="AY187" s="15" t="s">
        <v>168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5" t="s">
        <v>79</v>
      </c>
      <c r="BK187" s="143">
        <f>ROUND(I187*H187,2)</f>
        <v>0</v>
      </c>
      <c r="BL187" s="15" t="s">
        <v>175</v>
      </c>
      <c r="BM187" s="142" t="s">
        <v>670</v>
      </c>
    </row>
    <row r="188" spans="2:47" s="1" customFormat="1" ht="12">
      <c r="B188" s="27"/>
      <c r="D188" s="144" t="s">
        <v>177</v>
      </c>
      <c r="F188" s="145" t="s">
        <v>669</v>
      </c>
      <c r="L188" s="27"/>
      <c r="M188" s="146"/>
      <c r="T188" s="50"/>
      <c r="AT188" s="15" t="s">
        <v>177</v>
      </c>
      <c r="AU188" s="15" t="s">
        <v>81</v>
      </c>
    </row>
    <row r="189" spans="2:65" s="1" customFormat="1" ht="24.15" customHeight="1">
      <c r="B189" s="131"/>
      <c r="C189" s="132">
        <v>21</v>
      </c>
      <c r="D189" s="132" t="s">
        <v>170</v>
      </c>
      <c r="E189" s="133" t="s">
        <v>671</v>
      </c>
      <c r="F189" s="134" t="s">
        <v>672</v>
      </c>
      <c r="G189" s="135" t="s">
        <v>173</v>
      </c>
      <c r="H189" s="136">
        <v>5</v>
      </c>
      <c r="I189" s="137"/>
      <c r="J189" s="137">
        <f>ROUND(I189*H189,2)</f>
        <v>0</v>
      </c>
      <c r="K189" s="134" t="s">
        <v>174</v>
      </c>
      <c r="L189" s="27"/>
      <c r="M189" s="138" t="s">
        <v>1</v>
      </c>
      <c r="N189" s="139" t="s">
        <v>37</v>
      </c>
      <c r="O189" s="140">
        <v>1.694</v>
      </c>
      <c r="P189" s="140">
        <f>O189*H189</f>
        <v>8.469999999999999</v>
      </c>
      <c r="Q189" s="140">
        <v>0.21734</v>
      </c>
      <c r="R189" s="140">
        <f>Q189*H189</f>
        <v>1.0867</v>
      </c>
      <c r="S189" s="140">
        <v>0</v>
      </c>
      <c r="T189" s="141">
        <f>S189*H189</f>
        <v>0</v>
      </c>
      <c r="AR189" s="142" t="s">
        <v>175</v>
      </c>
      <c r="AT189" s="142" t="s">
        <v>170</v>
      </c>
      <c r="AU189" s="142" t="s">
        <v>81</v>
      </c>
      <c r="AY189" s="15" t="s">
        <v>168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5" t="s">
        <v>79</v>
      </c>
      <c r="BK189" s="143">
        <f>ROUND(I189*H189,2)</f>
        <v>0</v>
      </c>
      <c r="BL189" s="15" t="s">
        <v>175</v>
      </c>
      <c r="BM189" s="142" t="s">
        <v>673</v>
      </c>
    </row>
    <row r="190" spans="2:47" s="1" customFormat="1" ht="19.2">
      <c r="B190" s="27"/>
      <c r="D190" s="144" t="s">
        <v>177</v>
      </c>
      <c r="F190" s="145" t="s">
        <v>674</v>
      </c>
      <c r="L190" s="27"/>
      <c r="M190" s="146"/>
      <c r="T190" s="50"/>
      <c r="AT190" s="15" t="s">
        <v>177</v>
      </c>
      <c r="AU190" s="15" t="s">
        <v>81</v>
      </c>
    </row>
    <row r="191" spans="2:65" s="1" customFormat="1" ht="24.15" customHeight="1">
      <c r="B191" s="131"/>
      <c r="C191" s="159">
        <v>22</v>
      </c>
      <c r="D191" s="159" t="s">
        <v>290</v>
      </c>
      <c r="E191" s="160" t="s">
        <v>675</v>
      </c>
      <c r="F191" s="161" t="s">
        <v>676</v>
      </c>
      <c r="G191" s="162" t="s">
        <v>173</v>
      </c>
      <c r="H191" s="163">
        <v>5</v>
      </c>
      <c r="I191" s="164"/>
      <c r="J191" s="164">
        <f>ROUND(I191*H191,2)</f>
        <v>0</v>
      </c>
      <c r="K191" s="161" t="s">
        <v>174</v>
      </c>
      <c r="L191" s="165"/>
      <c r="M191" s="166" t="s">
        <v>1</v>
      </c>
      <c r="N191" s="167" t="s">
        <v>37</v>
      </c>
      <c r="O191" s="140">
        <v>0</v>
      </c>
      <c r="P191" s="140">
        <f>O191*H191</f>
        <v>0</v>
      </c>
      <c r="Q191" s="140">
        <v>0.05</v>
      </c>
      <c r="R191" s="140">
        <f>Q191*H191</f>
        <v>0.25</v>
      </c>
      <c r="S191" s="140">
        <v>0</v>
      </c>
      <c r="T191" s="141">
        <f>S191*H191</f>
        <v>0</v>
      </c>
      <c r="AR191" s="142" t="s">
        <v>202</v>
      </c>
      <c r="AT191" s="142" t="s">
        <v>290</v>
      </c>
      <c r="AU191" s="142" t="s">
        <v>81</v>
      </c>
      <c r="AY191" s="15" t="s">
        <v>168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5" t="s">
        <v>79</v>
      </c>
      <c r="BK191" s="143">
        <f>ROUND(I191*H191,2)</f>
        <v>0</v>
      </c>
      <c r="BL191" s="15" t="s">
        <v>175</v>
      </c>
      <c r="BM191" s="142" t="s">
        <v>677</v>
      </c>
    </row>
    <row r="192" spans="2:47" s="1" customFormat="1" ht="12">
      <c r="B192" s="27"/>
      <c r="D192" s="144" t="s">
        <v>177</v>
      </c>
      <c r="F192" s="145" t="s">
        <v>676</v>
      </c>
      <c r="L192" s="27"/>
      <c r="M192" s="146"/>
      <c r="T192" s="50"/>
      <c r="AT192" s="15" t="s">
        <v>177</v>
      </c>
      <c r="AU192" s="15" t="s">
        <v>81</v>
      </c>
    </row>
    <row r="193" spans="2:65" s="1" customFormat="1" ht="24.15" customHeight="1">
      <c r="B193" s="131"/>
      <c r="C193" s="132">
        <v>23</v>
      </c>
      <c r="D193" s="132" t="s">
        <v>170</v>
      </c>
      <c r="E193" s="133" t="s">
        <v>678</v>
      </c>
      <c r="F193" s="134" t="s">
        <v>679</v>
      </c>
      <c r="G193" s="135" t="s">
        <v>121</v>
      </c>
      <c r="H193" s="136">
        <v>0.5</v>
      </c>
      <c r="I193" s="137"/>
      <c r="J193" s="137">
        <f>ROUND(I193*H193,2)</f>
        <v>0</v>
      </c>
      <c r="K193" s="134" t="s">
        <v>174</v>
      </c>
      <c r="L193" s="27"/>
      <c r="M193" s="138" t="s">
        <v>1</v>
      </c>
      <c r="N193" s="139" t="s">
        <v>37</v>
      </c>
      <c r="O193" s="140">
        <v>1.319</v>
      </c>
      <c r="P193" s="140">
        <f>O193*H193</f>
        <v>0.6595</v>
      </c>
      <c r="Q193" s="140">
        <v>2.50187</v>
      </c>
      <c r="R193" s="140">
        <f>Q193*H193</f>
        <v>1.250935</v>
      </c>
      <c r="S193" s="140">
        <v>0</v>
      </c>
      <c r="T193" s="141">
        <f>S193*H193</f>
        <v>0</v>
      </c>
      <c r="AR193" s="142" t="s">
        <v>175</v>
      </c>
      <c r="AT193" s="142" t="s">
        <v>170</v>
      </c>
      <c r="AU193" s="142" t="s">
        <v>81</v>
      </c>
      <c r="AY193" s="15" t="s">
        <v>168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5" t="s">
        <v>79</v>
      </c>
      <c r="BK193" s="143">
        <f>ROUND(I193*H193,2)</f>
        <v>0</v>
      </c>
      <c r="BL193" s="15" t="s">
        <v>175</v>
      </c>
      <c r="BM193" s="142" t="s">
        <v>680</v>
      </c>
    </row>
    <row r="194" spans="2:47" s="1" customFormat="1" ht="19.2">
      <c r="B194" s="27"/>
      <c r="D194" s="144" t="s">
        <v>177</v>
      </c>
      <c r="F194" s="145" t="s">
        <v>681</v>
      </c>
      <c r="L194" s="27"/>
      <c r="M194" s="146"/>
      <c r="T194" s="50"/>
      <c r="AT194" s="15" t="s">
        <v>177</v>
      </c>
      <c r="AU194" s="15" t="s">
        <v>81</v>
      </c>
    </row>
    <row r="195" spans="2:63" s="11" customFormat="1" ht="22.8" customHeight="1">
      <c r="B195" s="120"/>
      <c r="D195" s="121" t="s">
        <v>71</v>
      </c>
      <c r="E195" s="129" t="s">
        <v>550</v>
      </c>
      <c r="F195" s="129" t="s">
        <v>551</v>
      </c>
      <c r="J195" s="130">
        <f>BK195</f>
        <v>0</v>
      </c>
      <c r="L195" s="120"/>
      <c r="M195" s="124"/>
      <c r="P195" s="125">
        <f>SUM(P196:P197)</f>
        <v>264.88151999999997</v>
      </c>
      <c r="R195" s="125">
        <f>SUM(R196:R197)</f>
        <v>0</v>
      </c>
      <c r="T195" s="126">
        <f>SUM(T196:T197)</f>
        <v>0</v>
      </c>
      <c r="AR195" s="121" t="s">
        <v>79</v>
      </c>
      <c r="AT195" s="127" t="s">
        <v>71</v>
      </c>
      <c r="AU195" s="127" t="s">
        <v>79</v>
      </c>
      <c r="AY195" s="121" t="s">
        <v>168</v>
      </c>
      <c r="BK195" s="128">
        <f>SUM(BK196:BK197)</f>
        <v>0</v>
      </c>
    </row>
    <row r="196" spans="2:65" s="1" customFormat="1" ht="24.15" customHeight="1">
      <c r="B196" s="131"/>
      <c r="C196" s="132">
        <v>24</v>
      </c>
      <c r="D196" s="132" t="s">
        <v>170</v>
      </c>
      <c r="E196" s="133" t="s">
        <v>682</v>
      </c>
      <c r="F196" s="134" t="s">
        <v>683</v>
      </c>
      <c r="G196" s="135" t="s">
        <v>293</v>
      </c>
      <c r="H196" s="136">
        <v>178.974</v>
      </c>
      <c r="I196" s="137"/>
      <c r="J196" s="137">
        <f>ROUND(I196*H196,2)</f>
        <v>0</v>
      </c>
      <c r="K196" s="134" t="s">
        <v>174</v>
      </c>
      <c r="L196" s="27"/>
      <c r="M196" s="138" t="s">
        <v>1</v>
      </c>
      <c r="N196" s="139" t="s">
        <v>37</v>
      </c>
      <c r="O196" s="140">
        <v>1.48</v>
      </c>
      <c r="P196" s="140">
        <f>O196*H196</f>
        <v>264.88151999999997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175</v>
      </c>
      <c r="AT196" s="142" t="s">
        <v>170</v>
      </c>
      <c r="AU196" s="142" t="s">
        <v>81</v>
      </c>
      <c r="AY196" s="15" t="s">
        <v>168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5" t="s">
        <v>79</v>
      </c>
      <c r="BK196" s="143">
        <f>ROUND(I196*H196,2)</f>
        <v>0</v>
      </c>
      <c r="BL196" s="15" t="s">
        <v>175</v>
      </c>
      <c r="BM196" s="142" t="s">
        <v>684</v>
      </c>
    </row>
    <row r="197" spans="2:47" s="1" customFormat="1" ht="28.8">
      <c r="B197" s="27"/>
      <c r="D197" s="144" t="s">
        <v>177</v>
      </c>
      <c r="F197" s="145" t="s">
        <v>685</v>
      </c>
      <c r="L197" s="27"/>
      <c r="M197" s="168"/>
      <c r="N197" s="169"/>
      <c r="O197" s="169"/>
      <c r="P197" s="169"/>
      <c r="Q197" s="169"/>
      <c r="R197" s="169"/>
      <c r="S197" s="169"/>
      <c r="T197" s="170"/>
      <c r="AT197" s="15" t="s">
        <v>177</v>
      </c>
      <c r="AU197" s="15" t="s">
        <v>81</v>
      </c>
    </row>
    <row r="198" spans="2:12" s="1" customFormat="1" ht="6.9" customHeight="1"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27"/>
    </row>
  </sheetData>
  <autoFilter ref="C125:K197"/>
  <mergeCells count="11">
    <mergeCell ref="E118:H118"/>
    <mergeCell ref="E7:H7"/>
    <mergeCell ref="E9:H9"/>
    <mergeCell ref="E11:H11"/>
    <mergeCell ref="E29:H29"/>
    <mergeCell ref="E85:H85"/>
    <mergeCell ref="L2:V2"/>
    <mergeCell ref="E87:H87"/>
    <mergeCell ref="E89:H89"/>
    <mergeCell ref="E114:H114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1"/>
  <sheetViews>
    <sheetView showGridLines="0" workbookViewId="0" topLeftCell="A117">
      <selection activeCell="I126" sqref="I126:I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5" t="s">
        <v>103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" customHeight="1">
      <c r="B4" s="18"/>
      <c r="D4" s="19" t="s">
        <v>115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21" t="str">
        <f>'Rekapitulace stavby'!K6</f>
        <v>Šluknov - dokončení chodníku v Budišínské ulici I. Etapa R2</v>
      </c>
      <c r="F7" s="223"/>
      <c r="G7" s="223"/>
      <c r="H7" s="223"/>
      <c r="L7" s="18"/>
    </row>
    <row r="8" spans="2:12" ht="12" customHeight="1">
      <c r="B8" s="18"/>
      <c r="D8" s="24" t="s">
        <v>129</v>
      </c>
      <c r="L8" s="18"/>
    </row>
    <row r="9" spans="2:12" s="1" customFormat="1" ht="16.5" customHeight="1">
      <c r="B9" s="27"/>
      <c r="E9" s="221" t="s">
        <v>686</v>
      </c>
      <c r="F9" s="222"/>
      <c r="G9" s="222"/>
      <c r="H9" s="222"/>
      <c r="L9" s="27"/>
    </row>
    <row r="10" spans="2:12" s="1" customFormat="1" ht="12" customHeight="1">
      <c r="B10" s="27"/>
      <c r="D10" s="24" t="s">
        <v>134</v>
      </c>
      <c r="L10" s="27"/>
    </row>
    <row r="11" spans="2:12" s="1" customFormat="1" ht="16.5" customHeight="1">
      <c r="B11" s="27"/>
      <c r="E11" s="212" t="s">
        <v>687</v>
      </c>
      <c r="F11" s="222"/>
      <c r="G11" s="222"/>
      <c r="H11" s="222"/>
      <c r="L11" s="27"/>
    </row>
    <row r="12" spans="2:12" s="1" customFormat="1" ht="12">
      <c r="B12" s="27"/>
      <c r="L12" s="27"/>
    </row>
    <row r="13" spans="2:12" s="1" customFormat="1" ht="12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2:12" s="1" customFormat="1" ht="12" customHeight="1">
      <c r="B14" s="27"/>
      <c r="D14" s="24" t="s">
        <v>18</v>
      </c>
      <c r="F14" s="22" t="s">
        <v>27</v>
      </c>
      <c r="I14" s="24" t="s">
        <v>20</v>
      </c>
      <c r="J14" s="47" t="str">
        <f>'Rekapitulace stavby'!AN8</f>
        <v>24. 11. 2022</v>
      </c>
      <c r="L14" s="27"/>
    </row>
    <row r="15" spans="2:12" s="1" customFormat="1" ht="10.8" customHeight="1">
      <c r="B15" s="27"/>
      <c r="L15" s="27"/>
    </row>
    <row r="16" spans="2:12" s="1" customFormat="1" ht="12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" customHeight="1">
      <c r="B18" s="27"/>
      <c r="L18" s="27"/>
    </row>
    <row r="19" spans="2:12" s="1" customFormat="1" ht="12" customHeight="1">
      <c r="B19" s="27"/>
      <c r="D19" s="24" t="s">
        <v>26</v>
      </c>
      <c r="I19" s="24" t="s">
        <v>23</v>
      </c>
      <c r="J19" s="22" t="s">
        <v>1</v>
      </c>
      <c r="L19" s="27"/>
    </row>
    <row r="20" spans="2:12" s="1" customFormat="1" ht="18" customHeight="1">
      <c r="B20" s="27"/>
      <c r="E20" s="22" t="s">
        <v>27</v>
      </c>
      <c r="I20" s="24" t="s">
        <v>25</v>
      </c>
      <c r="J20" s="22" t="s">
        <v>1</v>
      </c>
      <c r="L20" s="27"/>
    </row>
    <row r="21" spans="2:12" s="1" customFormat="1" ht="6.9" customHeight="1">
      <c r="B21" s="27"/>
      <c r="L21" s="27"/>
    </row>
    <row r="22" spans="2:12" s="1" customFormat="1" ht="12" customHeight="1">
      <c r="B22" s="27"/>
      <c r="D22" s="24" t="s">
        <v>28</v>
      </c>
      <c r="I22" s="24" t="s">
        <v>23</v>
      </c>
      <c r="J22" s="22" t="s">
        <v>1</v>
      </c>
      <c r="L22" s="27"/>
    </row>
    <row r="23" spans="2:12" s="1" customFormat="1" ht="18" customHeight="1">
      <c r="B23" s="27"/>
      <c r="E23" s="22" t="s">
        <v>27</v>
      </c>
      <c r="I23" s="24" t="s">
        <v>25</v>
      </c>
      <c r="J23" s="22" t="s">
        <v>1</v>
      </c>
      <c r="L23" s="27"/>
    </row>
    <row r="24" spans="2:12" s="1" customFormat="1" ht="6.9" customHeight="1">
      <c r="B24" s="27"/>
      <c r="L24" s="27"/>
    </row>
    <row r="25" spans="2:12" s="1" customFormat="1" ht="12" customHeight="1">
      <c r="B25" s="27"/>
      <c r="D25" s="24" t="s">
        <v>30</v>
      </c>
      <c r="I25" s="24" t="s">
        <v>23</v>
      </c>
      <c r="J25" s="22" t="s">
        <v>1</v>
      </c>
      <c r="L25" s="27"/>
    </row>
    <row r="26" spans="2:12" s="1" customFormat="1" ht="18" customHeight="1">
      <c r="B26" s="27"/>
      <c r="E26" s="22" t="s">
        <v>27</v>
      </c>
      <c r="I26" s="24" t="s">
        <v>25</v>
      </c>
      <c r="J26" s="22" t="s">
        <v>1</v>
      </c>
      <c r="L26" s="27"/>
    </row>
    <row r="27" spans="2:12" s="1" customFormat="1" ht="6.9" customHeight="1">
      <c r="B27" s="27"/>
      <c r="L27" s="27"/>
    </row>
    <row r="28" spans="2:12" s="1" customFormat="1" ht="12" customHeight="1">
      <c r="B28" s="27"/>
      <c r="D28" s="24" t="s">
        <v>31</v>
      </c>
      <c r="L28" s="27"/>
    </row>
    <row r="29" spans="2:12" s="7" customFormat="1" ht="16.5" customHeight="1">
      <c r="B29" s="89"/>
      <c r="E29" s="194" t="s">
        <v>1</v>
      </c>
      <c r="F29" s="194"/>
      <c r="G29" s="194"/>
      <c r="H29" s="194"/>
      <c r="L29" s="89"/>
    </row>
    <row r="30" spans="2:12" s="1" customFormat="1" ht="6.9" customHeight="1">
      <c r="B30" s="27"/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customHeight="1">
      <c r="B32" s="27"/>
      <c r="D32" s="90" t="s">
        <v>32</v>
      </c>
      <c r="J32" s="60">
        <f>ROUND(J123,2)</f>
        <v>0</v>
      </c>
      <c r="L32" s="27"/>
    </row>
    <row r="33" spans="2:12" s="1" customFormat="1" ht="6.9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" customHeight="1">
      <c r="B35" s="27"/>
      <c r="D35" s="91" t="s">
        <v>36</v>
      </c>
      <c r="E35" s="24" t="s">
        <v>37</v>
      </c>
      <c r="F35" s="80">
        <f>ROUND((SUM(BE123:BE130)),2)</f>
        <v>0</v>
      </c>
      <c r="I35" s="92">
        <v>0.21</v>
      </c>
      <c r="J35" s="80">
        <f>ROUND(((SUM(BE123:BE130))*I35),2)</f>
        <v>0</v>
      </c>
      <c r="L35" s="27"/>
    </row>
    <row r="36" spans="2:12" s="1" customFormat="1" ht="14.4" customHeight="1">
      <c r="B36" s="27"/>
      <c r="E36" s="24" t="s">
        <v>38</v>
      </c>
      <c r="F36" s="80">
        <f>ROUND((SUM(BF123:BF130)),2)</f>
        <v>0</v>
      </c>
      <c r="I36" s="92">
        <v>0.15</v>
      </c>
      <c r="J36" s="80">
        <f>ROUND(((SUM(BF123:BF130))*I36),2)</f>
        <v>0</v>
      </c>
      <c r="L36" s="27"/>
    </row>
    <row r="37" spans="2:12" s="1" customFormat="1" ht="14.4" customHeight="1" hidden="1">
      <c r="B37" s="27"/>
      <c r="E37" s="24" t="s">
        <v>39</v>
      </c>
      <c r="F37" s="80">
        <f>ROUND((SUM(BG123:BG130)),2)</f>
        <v>0</v>
      </c>
      <c r="I37" s="92">
        <v>0.21</v>
      </c>
      <c r="J37" s="80">
        <f>0</f>
        <v>0</v>
      </c>
      <c r="L37" s="27"/>
    </row>
    <row r="38" spans="2:12" s="1" customFormat="1" ht="14.4" customHeight="1" hidden="1">
      <c r="B38" s="27"/>
      <c r="E38" s="24" t="s">
        <v>40</v>
      </c>
      <c r="F38" s="80">
        <f>ROUND((SUM(BH123:BH130)),2)</f>
        <v>0</v>
      </c>
      <c r="I38" s="92">
        <v>0.15</v>
      </c>
      <c r="J38" s="80">
        <f>0</f>
        <v>0</v>
      </c>
      <c r="L38" s="27"/>
    </row>
    <row r="39" spans="2:12" s="1" customFormat="1" ht="14.4" customHeight="1" hidden="1">
      <c r="B39" s="27"/>
      <c r="E39" s="24" t="s">
        <v>41</v>
      </c>
      <c r="F39" s="80">
        <f>ROUND((SUM(BI123:BI130)),2)</f>
        <v>0</v>
      </c>
      <c r="I39" s="92">
        <v>0</v>
      </c>
      <c r="J39" s="80">
        <f>0</f>
        <v>0</v>
      </c>
      <c r="L39" s="27"/>
    </row>
    <row r="40" spans="2:12" s="1" customFormat="1" ht="6.9" customHeight="1">
      <c r="B40" s="27"/>
      <c r="L40" s="27"/>
    </row>
    <row r="41" spans="2:12" s="1" customFormat="1" ht="25.35" customHeight="1">
      <c r="B41" s="27"/>
      <c r="C41" s="93"/>
      <c r="D41" s="94" t="s">
        <v>42</v>
      </c>
      <c r="E41" s="51"/>
      <c r="F41" s="51"/>
      <c r="G41" s="95" t="s">
        <v>43</v>
      </c>
      <c r="H41" s="96" t="s">
        <v>44</v>
      </c>
      <c r="I41" s="51"/>
      <c r="J41" s="97">
        <f>SUM(J32:J39)</f>
        <v>0</v>
      </c>
      <c r="K41" s="98"/>
      <c r="L41" s="27"/>
    </row>
    <row r="42" spans="2:12" s="1" customFormat="1" ht="14.4" customHeight="1">
      <c r="B42" s="27"/>
      <c r="L42" s="27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9" t="s">
        <v>48</v>
      </c>
      <c r="G61" s="38" t="s">
        <v>47</v>
      </c>
      <c r="H61" s="29"/>
      <c r="I61" s="29"/>
      <c r="J61" s="100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9" t="s">
        <v>48</v>
      </c>
      <c r="G76" s="38" t="s">
        <v>47</v>
      </c>
      <c r="H76" s="29"/>
      <c r="I76" s="29"/>
      <c r="J76" s="100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140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21" t="str">
        <f>E7</f>
        <v>Šluknov - dokončení chodníku v Budišínské ulici I. Etapa R2</v>
      </c>
      <c r="F85" s="223"/>
      <c r="G85" s="223"/>
      <c r="H85" s="223"/>
      <c r="L85" s="27"/>
    </row>
    <row r="86" spans="2:12" ht="12" customHeight="1">
      <c r="B86" s="18"/>
      <c r="C86" s="24" t="s">
        <v>129</v>
      </c>
      <c r="L86" s="18"/>
    </row>
    <row r="87" spans="2:12" s="1" customFormat="1" ht="16.5" customHeight="1">
      <c r="B87" s="27"/>
      <c r="E87" s="221" t="s">
        <v>686</v>
      </c>
      <c r="F87" s="222"/>
      <c r="G87" s="222"/>
      <c r="H87" s="222"/>
      <c r="L87" s="27"/>
    </row>
    <row r="88" spans="2:12" s="1" customFormat="1" ht="12" customHeight="1">
      <c r="B88" s="27"/>
      <c r="C88" s="24" t="s">
        <v>134</v>
      </c>
      <c r="L88" s="27"/>
    </row>
    <row r="89" spans="2:12" s="1" customFormat="1" ht="16.5" customHeight="1">
      <c r="B89" s="27"/>
      <c r="E89" s="212" t="str">
        <f>E11</f>
        <v>03a - VRN Přímé výdaje</v>
      </c>
      <c r="F89" s="222"/>
      <c r="G89" s="222"/>
      <c r="H89" s="222"/>
      <c r="L89" s="27"/>
    </row>
    <row r="90" spans="2:12" s="1" customFormat="1" ht="6.9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24. 11. 2022</v>
      </c>
      <c r="L91" s="27"/>
    </row>
    <row r="92" spans="2:12" s="1" customFormat="1" ht="6.9" customHeight="1">
      <c r="B92" s="27"/>
      <c r="L92" s="27"/>
    </row>
    <row r="93" spans="2:12" s="1" customFormat="1" ht="15.15" customHeight="1">
      <c r="B93" s="27"/>
      <c r="C93" s="24" t="s">
        <v>22</v>
      </c>
      <c r="F93" s="22" t="str">
        <f>E17</f>
        <v>Město Šluknov</v>
      </c>
      <c r="I93" s="24" t="s">
        <v>28</v>
      </c>
      <c r="J93" s="25" t="str">
        <f>E23</f>
        <v xml:space="preserve"> </v>
      </c>
      <c r="L93" s="27"/>
    </row>
    <row r="94" spans="2:12" s="1" customFormat="1" ht="15.15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1" t="s">
        <v>141</v>
      </c>
      <c r="D96" s="93"/>
      <c r="E96" s="93"/>
      <c r="F96" s="93"/>
      <c r="G96" s="93"/>
      <c r="H96" s="93"/>
      <c r="I96" s="93"/>
      <c r="J96" s="102" t="s">
        <v>142</v>
      </c>
      <c r="K96" s="93"/>
      <c r="L96" s="27"/>
    </row>
    <row r="97" spans="2:12" s="1" customFormat="1" ht="10.35" customHeight="1">
      <c r="B97" s="27"/>
      <c r="L97" s="27"/>
    </row>
    <row r="98" spans="2:47" s="1" customFormat="1" ht="22.8" customHeight="1">
      <c r="B98" s="27"/>
      <c r="C98" s="103" t="s">
        <v>143</v>
      </c>
      <c r="J98" s="60">
        <f>J123</f>
        <v>0</v>
      </c>
      <c r="L98" s="27"/>
      <c r="AU98" s="15" t="s">
        <v>144</v>
      </c>
    </row>
    <row r="99" spans="2:12" s="8" customFormat="1" ht="24.9" customHeight="1">
      <c r="B99" s="104"/>
      <c r="D99" s="105" t="s">
        <v>688</v>
      </c>
      <c r="E99" s="106"/>
      <c r="F99" s="106"/>
      <c r="G99" s="106"/>
      <c r="H99" s="106"/>
      <c r="I99" s="106"/>
      <c r="J99" s="107">
        <f>J124</f>
        <v>0</v>
      </c>
      <c r="L99" s="104"/>
    </row>
    <row r="100" spans="2:12" s="9" customFormat="1" ht="19.95" customHeight="1">
      <c r="B100" s="108"/>
      <c r="D100" s="109" t="s">
        <v>689</v>
      </c>
      <c r="E100" s="110"/>
      <c r="F100" s="110"/>
      <c r="G100" s="110"/>
      <c r="H100" s="110"/>
      <c r="I100" s="110"/>
      <c r="J100" s="111">
        <f>J125</f>
        <v>0</v>
      </c>
      <c r="L100" s="108"/>
    </row>
    <row r="101" spans="2:12" s="9" customFormat="1" ht="19.95" customHeight="1">
      <c r="B101" s="108"/>
      <c r="D101" s="109" t="s">
        <v>690</v>
      </c>
      <c r="E101" s="110"/>
      <c r="F101" s="110"/>
      <c r="G101" s="110"/>
      <c r="H101" s="110"/>
      <c r="I101" s="110"/>
      <c r="J101" s="111">
        <f>J128</f>
        <v>0</v>
      </c>
      <c r="L101" s="108"/>
    </row>
    <row r="102" spans="2:12" s="1" customFormat="1" ht="21.75" customHeight="1">
      <c r="B102" s="27"/>
      <c r="L102" s="27"/>
    </row>
    <row r="103" spans="2:12" s="1" customFormat="1" ht="6.9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12" s="1" customFormat="1" ht="6.9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12" s="1" customFormat="1" ht="24.9" customHeight="1">
      <c r="B108" s="27"/>
      <c r="C108" s="19" t="s">
        <v>153</v>
      </c>
      <c r="L108" s="27"/>
    </row>
    <row r="109" spans="2:12" s="1" customFormat="1" ht="6.9" customHeight="1">
      <c r="B109" s="27"/>
      <c r="L109" s="27"/>
    </row>
    <row r="110" spans="2:12" s="1" customFormat="1" ht="12" customHeight="1">
      <c r="B110" s="27"/>
      <c r="C110" s="24" t="s">
        <v>14</v>
      </c>
      <c r="L110" s="27"/>
    </row>
    <row r="111" spans="2:12" s="1" customFormat="1" ht="16.5" customHeight="1">
      <c r="B111" s="27"/>
      <c r="E111" s="221" t="str">
        <f>E7</f>
        <v>Šluknov - dokončení chodníku v Budišínské ulici I. Etapa R2</v>
      </c>
      <c r="F111" s="223"/>
      <c r="G111" s="223"/>
      <c r="H111" s="223"/>
      <c r="L111" s="27"/>
    </row>
    <row r="112" spans="2:12" ht="12" customHeight="1">
      <c r="B112" s="18"/>
      <c r="C112" s="24" t="s">
        <v>129</v>
      </c>
      <c r="L112" s="18"/>
    </row>
    <row r="113" spans="2:12" s="1" customFormat="1" ht="16.5" customHeight="1">
      <c r="B113" s="27"/>
      <c r="E113" s="221" t="s">
        <v>686</v>
      </c>
      <c r="F113" s="222"/>
      <c r="G113" s="222"/>
      <c r="H113" s="222"/>
      <c r="L113" s="27"/>
    </row>
    <row r="114" spans="2:12" s="1" customFormat="1" ht="12" customHeight="1">
      <c r="B114" s="27"/>
      <c r="C114" s="24" t="s">
        <v>134</v>
      </c>
      <c r="L114" s="27"/>
    </row>
    <row r="115" spans="2:12" s="1" customFormat="1" ht="16.5" customHeight="1">
      <c r="B115" s="27"/>
      <c r="E115" s="212" t="str">
        <f>E11</f>
        <v>03a - VRN Přímé výdaje</v>
      </c>
      <c r="F115" s="222"/>
      <c r="G115" s="222"/>
      <c r="H115" s="222"/>
      <c r="L115" s="27"/>
    </row>
    <row r="116" spans="2:12" s="1" customFormat="1" ht="6.9" customHeight="1">
      <c r="B116" s="27"/>
      <c r="L116" s="27"/>
    </row>
    <row r="117" spans="2:12" s="1" customFormat="1" ht="12" customHeight="1">
      <c r="B117" s="27"/>
      <c r="C117" s="24" t="s">
        <v>18</v>
      </c>
      <c r="F117" s="22" t="str">
        <f>F14</f>
        <v xml:space="preserve"> </v>
      </c>
      <c r="I117" s="24" t="s">
        <v>20</v>
      </c>
      <c r="J117" s="47" t="str">
        <f>IF(J14="","",J14)</f>
        <v>24. 11. 2022</v>
      </c>
      <c r="L117" s="27"/>
    </row>
    <row r="118" spans="2:12" s="1" customFormat="1" ht="6.9" customHeight="1">
      <c r="B118" s="27"/>
      <c r="L118" s="27"/>
    </row>
    <row r="119" spans="2:12" s="1" customFormat="1" ht="15.15" customHeight="1">
      <c r="B119" s="27"/>
      <c r="C119" s="24" t="s">
        <v>22</v>
      </c>
      <c r="F119" s="22" t="str">
        <f>E17</f>
        <v>Město Šluknov</v>
      </c>
      <c r="I119" s="24" t="s">
        <v>28</v>
      </c>
      <c r="J119" s="25" t="str">
        <f>E23</f>
        <v xml:space="preserve"> </v>
      </c>
      <c r="L119" s="27"/>
    </row>
    <row r="120" spans="2:12" s="1" customFormat="1" ht="15.15" customHeight="1">
      <c r="B120" s="27"/>
      <c r="C120" s="24" t="s">
        <v>26</v>
      </c>
      <c r="F120" s="22" t="str">
        <f>IF(E20="","",E20)</f>
        <v xml:space="preserve"> </v>
      </c>
      <c r="I120" s="24" t="s">
        <v>30</v>
      </c>
      <c r="J120" s="25" t="str">
        <f>E26</f>
        <v xml:space="preserve"> </v>
      </c>
      <c r="L120" s="27"/>
    </row>
    <row r="121" spans="2:12" s="1" customFormat="1" ht="10.35" customHeight="1">
      <c r="B121" s="27"/>
      <c r="L121" s="27"/>
    </row>
    <row r="122" spans="2:20" s="10" customFormat="1" ht="29.25" customHeight="1">
      <c r="B122" s="112"/>
      <c r="C122" s="113" t="s">
        <v>154</v>
      </c>
      <c r="D122" s="114" t="s">
        <v>57</v>
      </c>
      <c r="E122" s="114" t="s">
        <v>53</v>
      </c>
      <c r="F122" s="114" t="s">
        <v>54</v>
      </c>
      <c r="G122" s="114" t="s">
        <v>155</v>
      </c>
      <c r="H122" s="114" t="s">
        <v>156</v>
      </c>
      <c r="I122" s="114" t="s">
        <v>157</v>
      </c>
      <c r="J122" s="114" t="s">
        <v>142</v>
      </c>
      <c r="K122" s="115" t="s">
        <v>158</v>
      </c>
      <c r="L122" s="112"/>
      <c r="M122" s="53" t="s">
        <v>1</v>
      </c>
      <c r="N122" s="54" t="s">
        <v>36</v>
      </c>
      <c r="O122" s="54" t="s">
        <v>159</v>
      </c>
      <c r="P122" s="54" t="s">
        <v>160</v>
      </c>
      <c r="Q122" s="54" t="s">
        <v>161</v>
      </c>
      <c r="R122" s="54" t="s">
        <v>162</v>
      </c>
      <c r="S122" s="54" t="s">
        <v>163</v>
      </c>
      <c r="T122" s="55" t="s">
        <v>164</v>
      </c>
    </row>
    <row r="123" spans="2:63" s="1" customFormat="1" ht="22.8" customHeight="1">
      <c r="B123" s="27"/>
      <c r="C123" s="58" t="s">
        <v>165</v>
      </c>
      <c r="J123" s="116">
        <f>BK123</f>
        <v>0</v>
      </c>
      <c r="L123" s="27"/>
      <c r="M123" s="56"/>
      <c r="N123" s="48"/>
      <c r="O123" s="48"/>
      <c r="P123" s="117">
        <f>P124</f>
        <v>0</v>
      </c>
      <c r="Q123" s="48"/>
      <c r="R123" s="117">
        <f>R124</f>
        <v>0</v>
      </c>
      <c r="S123" s="48"/>
      <c r="T123" s="118">
        <f>T124</f>
        <v>0</v>
      </c>
      <c r="AT123" s="15" t="s">
        <v>71</v>
      </c>
      <c r="AU123" s="15" t="s">
        <v>144</v>
      </c>
      <c r="BK123" s="119">
        <f>BK124</f>
        <v>0</v>
      </c>
    </row>
    <row r="124" spans="2:63" s="11" customFormat="1" ht="25.95" customHeight="1">
      <c r="B124" s="120"/>
      <c r="D124" s="121" t="s">
        <v>71</v>
      </c>
      <c r="E124" s="122" t="s">
        <v>691</v>
      </c>
      <c r="F124" s="122" t="s">
        <v>99</v>
      </c>
      <c r="J124" s="123">
        <f>BK124</f>
        <v>0</v>
      </c>
      <c r="L124" s="120"/>
      <c r="M124" s="124"/>
      <c r="P124" s="125">
        <f>P125+P128</f>
        <v>0</v>
      </c>
      <c r="R124" s="125">
        <f>R125+R128</f>
        <v>0</v>
      </c>
      <c r="T124" s="126">
        <f>T125+T128</f>
        <v>0</v>
      </c>
      <c r="AR124" s="121" t="s">
        <v>190</v>
      </c>
      <c r="AT124" s="127" t="s">
        <v>71</v>
      </c>
      <c r="AU124" s="127" t="s">
        <v>72</v>
      </c>
      <c r="AY124" s="121" t="s">
        <v>168</v>
      </c>
      <c r="BK124" s="128">
        <f>BK125+BK128</f>
        <v>0</v>
      </c>
    </row>
    <row r="125" spans="2:63" s="11" customFormat="1" ht="22.8" customHeight="1">
      <c r="B125" s="120"/>
      <c r="D125" s="121" t="s">
        <v>71</v>
      </c>
      <c r="E125" s="129" t="s">
        <v>692</v>
      </c>
      <c r="F125" s="129" t="s">
        <v>693</v>
      </c>
      <c r="J125" s="130">
        <f>BK125</f>
        <v>0</v>
      </c>
      <c r="L125" s="120"/>
      <c r="M125" s="124"/>
      <c r="P125" s="125">
        <f>SUM(P126:P127)</f>
        <v>0</v>
      </c>
      <c r="R125" s="125">
        <f>SUM(R126:R127)</f>
        <v>0</v>
      </c>
      <c r="T125" s="126">
        <f>SUM(T126:T127)</f>
        <v>0</v>
      </c>
      <c r="AR125" s="121" t="s">
        <v>190</v>
      </c>
      <c r="AT125" s="127" t="s">
        <v>71</v>
      </c>
      <c r="AU125" s="127" t="s">
        <v>79</v>
      </c>
      <c r="AY125" s="121" t="s">
        <v>168</v>
      </c>
      <c r="BK125" s="128">
        <f>SUM(BK126:BK127)</f>
        <v>0</v>
      </c>
    </row>
    <row r="126" spans="2:65" s="1" customFormat="1" ht="16.5" customHeight="1">
      <c r="B126" s="131"/>
      <c r="C126" s="132" t="s">
        <v>79</v>
      </c>
      <c r="D126" s="132" t="s">
        <v>170</v>
      </c>
      <c r="E126" s="133" t="s">
        <v>694</v>
      </c>
      <c r="F126" s="134" t="s">
        <v>695</v>
      </c>
      <c r="G126" s="135" t="s">
        <v>696</v>
      </c>
      <c r="H126" s="136">
        <v>1</v>
      </c>
      <c r="I126" s="137"/>
      <c r="J126" s="137">
        <f>ROUND(I126*H126,2)</f>
        <v>0</v>
      </c>
      <c r="K126" s="134" t="s">
        <v>1</v>
      </c>
      <c r="L126" s="27"/>
      <c r="M126" s="138" t="s">
        <v>1</v>
      </c>
      <c r="N126" s="139" t="s">
        <v>37</v>
      </c>
      <c r="O126" s="140">
        <v>0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697</v>
      </c>
      <c r="AT126" s="142" t="s">
        <v>170</v>
      </c>
      <c r="AU126" s="142" t="s">
        <v>81</v>
      </c>
      <c r="AY126" s="15" t="s">
        <v>168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79</v>
      </c>
      <c r="BK126" s="143">
        <f>ROUND(I126*H126,2)</f>
        <v>0</v>
      </c>
      <c r="BL126" s="15" t="s">
        <v>697</v>
      </c>
      <c r="BM126" s="142" t="s">
        <v>698</v>
      </c>
    </row>
    <row r="127" spans="2:47" s="1" customFormat="1" ht="12">
      <c r="B127" s="27"/>
      <c r="D127" s="144" t="s">
        <v>177</v>
      </c>
      <c r="F127" s="145" t="s">
        <v>695</v>
      </c>
      <c r="L127" s="27"/>
      <c r="M127" s="146"/>
      <c r="T127" s="50"/>
      <c r="AT127" s="15" t="s">
        <v>177</v>
      </c>
      <c r="AU127" s="15" t="s">
        <v>81</v>
      </c>
    </row>
    <row r="128" spans="2:63" s="11" customFormat="1" ht="22.8" customHeight="1">
      <c r="B128" s="120"/>
      <c r="D128" s="121" t="s">
        <v>71</v>
      </c>
      <c r="E128" s="129" t="s">
        <v>703</v>
      </c>
      <c r="F128" s="129" t="s">
        <v>704</v>
      </c>
      <c r="J128" s="130">
        <f>BK128</f>
        <v>0</v>
      </c>
      <c r="L128" s="120"/>
      <c r="M128" s="124"/>
      <c r="P128" s="125">
        <f>SUM(P129:P130)</f>
        <v>0</v>
      </c>
      <c r="R128" s="125">
        <f>SUM(R129:R130)</f>
        <v>0</v>
      </c>
      <c r="T128" s="126">
        <f>SUM(T129:T130)</f>
        <v>0</v>
      </c>
      <c r="AR128" s="121" t="s">
        <v>190</v>
      </c>
      <c r="AT128" s="127" t="s">
        <v>71</v>
      </c>
      <c r="AU128" s="127" t="s">
        <v>79</v>
      </c>
      <c r="AY128" s="121" t="s">
        <v>168</v>
      </c>
      <c r="BK128" s="128">
        <f>SUM(BK129:BK130)</f>
        <v>0</v>
      </c>
    </row>
    <row r="129" spans="2:65" s="1" customFormat="1" ht="16.5" customHeight="1">
      <c r="B129" s="131"/>
      <c r="C129" s="132" t="s">
        <v>183</v>
      </c>
      <c r="D129" s="132" t="s">
        <v>170</v>
      </c>
      <c r="E129" s="133" t="s">
        <v>705</v>
      </c>
      <c r="F129" s="134" t="s">
        <v>706</v>
      </c>
      <c r="G129" s="135" t="s">
        <v>696</v>
      </c>
      <c r="H129" s="136">
        <v>1</v>
      </c>
      <c r="I129" s="137"/>
      <c r="J129" s="137">
        <f>ROUND(I129*H129,2)</f>
        <v>0</v>
      </c>
      <c r="K129" s="134" t="s">
        <v>1</v>
      </c>
      <c r="L129" s="27"/>
      <c r="M129" s="138" t="s">
        <v>1</v>
      </c>
      <c r="N129" s="139" t="s">
        <v>37</v>
      </c>
      <c r="O129" s="140">
        <v>0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697</v>
      </c>
      <c r="AT129" s="142" t="s">
        <v>170</v>
      </c>
      <c r="AU129" s="142" t="s">
        <v>81</v>
      </c>
      <c r="AY129" s="15" t="s">
        <v>168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5" t="s">
        <v>79</v>
      </c>
      <c r="BK129" s="143">
        <f>ROUND(I129*H129,2)</f>
        <v>0</v>
      </c>
      <c r="BL129" s="15" t="s">
        <v>697</v>
      </c>
      <c r="BM129" s="142" t="s">
        <v>707</v>
      </c>
    </row>
    <row r="130" spans="2:47" s="1" customFormat="1" ht="12">
      <c r="B130" s="27"/>
      <c r="D130" s="144" t="s">
        <v>177</v>
      </c>
      <c r="F130" s="145" t="s">
        <v>706</v>
      </c>
      <c r="L130" s="27"/>
      <c r="M130" s="168"/>
      <c r="N130" s="169"/>
      <c r="O130" s="169"/>
      <c r="P130" s="169"/>
      <c r="Q130" s="169"/>
      <c r="R130" s="169"/>
      <c r="S130" s="169"/>
      <c r="T130" s="170"/>
      <c r="AT130" s="15" t="s">
        <v>177</v>
      </c>
      <c r="AU130" s="15" t="s">
        <v>81</v>
      </c>
    </row>
    <row r="131" spans="2:12" s="1" customFormat="1" ht="6.9" customHeight="1"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27"/>
    </row>
  </sheetData>
  <autoFilter ref="C122:K130"/>
  <mergeCells count="11">
    <mergeCell ref="E115:H115"/>
    <mergeCell ref="E7:H7"/>
    <mergeCell ref="E9:H9"/>
    <mergeCell ref="E11:H11"/>
    <mergeCell ref="E29:H29"/>
    <mergeCell ref="E85:H85"/>
    <mergeCell ref="L2:V2"/>
    <mergeCell ref="E87:H87"/>
    <mergeCell ref="E89:H89"/>
    <mergeCell ref="E111:H111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37"/>
  <sheetViews>
    <sheetView showGridLines="0" tabSelected="1" workbookViewId="0" topLeftCell="A114">
      <selection activeCell="I126" sqref="I126:I1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5" t="s">
        <v>106</v>
      </c>
    </row>
    <row r="3" spans="2:46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" customHeight="1">
      <c r="B4" s="18"/>
      <c r="D4" s="19" t="s">
        <v>115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4" t="s">
        <v>14</v>
      </c>
      <c r="L6" s="18"/>
    </row>
    <row r="7" spans="2:12" ht="16.5" customHeight="1">
      <c r="B7" s="18"/>
      <c r="E7" s="221" t="str">
        <f>'Rekapitulace stavby'!K6</f>
        <v>Šluknov - dokončení chodníku v Budišínské ulici I. Etapa R2</v>
      </c>
      <c r="F7" s="223"/>
      <c r="G7" s="223"/>
      <c r="H7" s="223"/>
      <c r="L7" s="18"/>
    </row>
    <row r="8" spans="2:12" ht="12" customHeight="1">
      <c r="B8" s="18"/>
      <c r="D8" s="24" t="s">
        <v>129</v>
      </c>
      <c r="L8" s="18"/>
    </row>
    <row r="9" spans="2:12" s="1" customFormat="1" ht="16.5" customHeight="1">
      <c r="B9" s="27"/>
      <c r="E9" s="221" t="s">
        <v>686</v>
      </c>
      <c r="F9" s="222"/>
      <c r="G9" s="222"/>
      <c r="H9" s="222"/>
      <c r="L9" s="27"/>
    </row>
    <row r="10" spans="2:12" s="1" customFormat="1" ht="12" customHeight="1">
      <c r="B10" s="27"/>
      <c r="D10" s="24" t="s">
        <v>134</v>
      </c>
      <c r="L10" s="27"/>
    </row>
    <row r="11" spans="2:12" s="1" customFormat="1" ht="16.5" customHeight="1">
      <c r="B11" s="27"/>
      <c r="E11" s="212" t="s">
        <v>708</v>
      </c>
      <c r="F11" s="222"/>
      <c r="G11" s="222"/>
      <c r="H11" s="222"/>
      <c r="L11" s="27"/>
    </row>
    <row r="12" spans="2:12" s="1" customFormat="1" ht="12">
      <c r="B12" s="27"/>
      <c r="L12" s="27"/>
    </row>
    <row r="13" spans="2:12" s="1" customFormat="1" ht="12" customHeight="1">
      <c r="B13" s="27"/>
      <c r="D13" s="24" t="s">
        <v>16</v>
      </c>
      <c r="F13" s="22" t="s">
        <v>1</v>
      </c>
      <c r="I13" s="24" t="s">
        <v>17</v>
      </c>
      <c r="J13" s="22" t="s">
        <v>1</v>
      </c>
      <c r="L13" s="27"/>
    </row>
    <row r="14" spans="2:12" s="1" customFormat="1" ht="12" customHeight="1">
      <c r="B14" s="27"/>
      <c r="D14" s="24" t="s">
        <v>18</v>
      </c>
      <c r="F14" s="22" t="s">
        <v>27</v>
      </c>
      <c r="I14" s="24" t="s">
        <v>20</v>
      </c>
      <c r="J14" s="47" t="str">
        <f>'Rekapitulace stavby'!AN8</f>
        <v>24. 11. 2022</v>
      </c>
      <c r="L14" s="27"/>
    </row>
    <row r="15" spans="2:12" s="1" customFormat="1" ht="10.8" customHeight="1">
      <c r="B15" s="27"/>
      <c r="L15" s="27"/>
    </row>
    <row r="16" spans="2:12" s="1" customFormat="1" ht="12" customHeight="1">
      <c r="B16" s="27"/>
      <c r="D16" s="24" t="s">
        <v>22</v>
      </c>
      <c r="I16" s="24" t="s">
        <v>23</v>
      </c>
      <c r="J16" s="22" t="s">
        <v>1</v>
      </c>
      <c r="L16" s="27"/>
    </row>
    <row r="17" spans="2:12" s="1" customFormat="1" ht="18" customHeight="1">
      <c r="B17" s="27"/>
      <c r="E17" s="22" t="s">
        <v>24</v>
      </c>
      <c r="I17" s="24" t="s">
        <v>25</v>
      </c>
      <c r="J17" s="22" t="s">
        <v>1</v>
      </c>
      <c r="L17" s="27"/>
    </row>
    <row r="18" spans="2:12" s="1" customFormat="1" ht="6.9" customHeight="1">
      <c r="B18" s="27"/>
      <c r="L18" s="27"/>
    </row>
    <row r="19" spans="2:12" s="1" customFormat="1" ht="12" customHeight="1">
      <c r="B19" s="27"/>
      <c r="D19" s="24" t="s">
        <v>26</v>
      </c>
      <c r="I19" s="24" t="s">
        <v>23</v>
      </c>
      <c r="J19" s="22" t="s">
        <v>1</v>
      </c>
      <c r="L19" s="27"/>
    </row>
    <row r="20" spans="2:12" s="1" customFormat="1" ht="18" customHeight="1">
      <c r="B20" s="27"/>
      <c r="E20" s="22" t="s">
        <v>27</v>
      </c>
      <c r="I20" s="24" t="s">
        <v>25</v>
      </c>
      <c r="J20" s="22" t="s">
        <v>1</v>
      </c>
      <c r="L20" s="27"/>
    </row>
    <row r="21" spans="2:12" s="1" customFormat="1" ht="6.9" customHeight="1">
      <c r="B21" s="27"/>
      <c r="L21" s="27"/>
    </row>
    <row r="22" spans="2:12" s="1" customFormat="1" ht="12" customHeight="1">
      <c r="B22" s="27"/>
      <c r="D22" s="24" t="s">
        <v>28</v>
      </c>
      <c r="I22" s="24" t="s">
        <v>23</v>
      </c>
      <c r="J22" s="22" t="s">
        <v>1</v>
      </c>
      <c r="L22" s="27"/>
    </row>
    <row r="23" spans="2:12" s="1" customFormat="1" ht="18" customHeight="1">
      <c r="B23" s="27"/>
      <c r="E23" s="22" t="s">
        <v>27</v>
      </c>
      <c r="I23" s="24" t="s">
        <v>25</v>
      </c>
      <c r="J23" s="22" t="s">
        <v>1</v>
      </c>
      <c r="L23" s="27"/>
    </row>
    <row r="24" spans="2:12" s="1" customFormat="1" ht="6.9" customHeight="1">
      <c r="B24" s="27"/>
      <c r="L24" s="27"/>
    </row>
    <row r="25" spans="2:12" s="1" customFormat="1" ht="12" customHeight="1">
      <c r="B25" s="27"/>
      <c r="D25" s="24" t="s">
        <v>30</v>
      </c>
      <c r="I25" s="24" t="s">
        <v>23</v>
      </c>
      <c r="J25" s="22" t="s">
        <v>1</v>
      </c>
      <c r="L25" s="27"/>
    </row>
    <row r="26" spans="2:12" s="1" customFormat="1" ht="18" customHeight="1">
      <c r="B26" s="27"/>
      <c r="E26" s="22" t="s">
        <v>27</v>
      </c>
      <c r="I26" s="24" t="s">
        <v>25</v>
      </c>
      <c r="J26" s="22" t="s">
        <v>1</v>
      </c>
      <c r="L26" s="27"/>
    </row>
    <row r="27" spans="2:12" s="1" customFormat="1" ht="6.9" customHeight="1">
      <c r="B27" s="27"/>
      <c r="L27" s="27"/>
    </row>
    <row r="28" spans="2:12" s="1" customFormat="1" ht="12" customHeight="1">
      <c r="B28" s="27"/>
      <c r="D28" s="24" t="s">
        <v>31</v>
      </c>
      <c r="L28" s="27"/>
    </row>
    <row r="29" spans="2:12" s="7" customFormat="1" ht="16.5" customHeight="1">
      <c r="B29" s="89"/>
      <c r="E29" s="194" t="s">
        <v>1</v>
      </c>
      <c r="F29" s="194"/>
      <c r="G29" s="194"/>
      <c r="H29" s="194"/>
      <c r="L29" s="89"/>
    </row>
    <row r="30" spans="2:12" s="1" customFormat="1" ht="6.9" customHeight="1">
      <c r="B30" s="27"/>
      <c r="L30" s="27"/>
    </row>
    <row r="31" spans="2:12" s="1" customFormat="1" ht="6.9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25.35" customHeight="1">
      <c r="B32" s="27"/>
      <c r="D32" s="90" t="s">
        <v>32</v>
      </c>
      <c r="J32" s="60">
        <f>ROUND(J123,2)</f>
        <v>0</v>
      </c>
      <c r="L32" s="27"/>
    </row>
    <row r="33" spans="2:12" s="1" customFormat="1" ht="6.9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" customHeight="1">
      <c r="B34" s="27"/>
      <c r="F34" s="30" t="s">
        <v>34</v>
      </c>
      <c r="I34" s="30" t="s">
        <v>33</v>
      </c>
      <c r="J34" s="30" t="s">
        <v>35</v>
      </c>
      <c r="L34" s="27"/>
    </row>
    <row r="35" spans="2:12" s="1" customFormat="1" ht="14.4" customHeight="1">
      <c r="B35" s="27"/>
      <c r="D35" s="91" t="s">
        <v>36</v>
      </c>
      <c r="E35" s="24" t="s">
        <v>37</v>
      </c>
      <c r="F35" s="80">
        <f>J123</f>
        <v>0</v>
      </c>
      <c r="I35" s="92">
        <v>0.21</v>
      </c>
      <c r="J35" s="80">
        <f>F35*0.21</f>
        <v>0</v>
      </c>
      <c r="L35" s="27"/>
    </row>
    <row r="36" spans="2:12" s="1" customFormat="1" ht="14.4" customHeight="1">
      <c r="B36" s="27"/>
      <c r="E36" s="24" t="s">
        <v>38</v>
      </c>
      <c r="F36" s="80">
        <f>ROUND((SUM(BF123:BF136)),2)</f>
        <v>0</v>
      </c>
      <c r="I36" s="92">
        <v>0.15</v>
      </c>
      <c r="J36" s="80">
        <f>ROUND(((SUM(BF123:BF136))*I36),2)</f>
        <v>0</v>
      </c>
      <c r="L36" s="27"/>
    </row>
    <row r="37" spans="2:12" s="1" customFormat="1" ht="14.4" customHeight="1" hidden="1">
      <c r="B37" s="27"/>
      <c r="E37" s="24" t="s">
        <v>39</v>
      </c>
      <c r="F37" s="80">
        <f>ROUND((SUM(BG123:BG136)),2)</f>
        <v>0</v>
      </c>
      <c r="I37" s="92">
        <v>0.21</v>
      </c>
      <c r="J37" s="80">
        <f>0</f>
        <v>0</v>
      </c>
      <c r="L37" s="27"/>
    </row>
    <row r="38" spans="2:12" s="1" customFormat="1" ht="14.4" customHeight="1" hidden="1">
      <c r="B38" s="27"/>
      <c r="E38" s="24" t="s">
        <v>40</v>
      </c>
      <c r="F38" s="80">
        <f>ROUND((SUM(BH123:BH136)),2)</f>
        <v>0</v>
      </c>
      <c r="I38" s="92">
        <v>0.15</v>
      </c>
      <c r="J38" s="80">
        <f>0</f>
        <v>0</v>
      </c>
      <c r="L38" s="27"/>
    </row>
    <row r="39" spans="2:12" s="1" customFormat="1" ht="14.4" customHeight="1" hidden="1">
      <c r="B39" s="27"/>
      <c r="E39" s="24" t="s">
        <v>41</v>
      </c>
      <c r="F39" s="80">
        <f>ROUND((SUM(BI123:BI136)),2)</f>
        <v>0</v>
      </c>
      <c r="I39" s="92">
        <v>0</v>
      </c>
      <c r="J39" s="80">
        <f>0</f>
        <v>0</v>
      </c>
      <c r="L39" s="27"/>
    </row>
    <row r="40" spans="2:12" s="1" customFormat="1" ht="6.9" customHeight="1">
      <c r="B40" s="27"/>
      <c r="L40" s="27"/>
    </row>
    <row r="41" spans="2:12" s="1" customFormat="1" ht="25.35" customHeight="1">
      <c r="B41" s="27"/>
      <c r="C41" s="93"/>
      <c r="D41" s="94" t="s">
        <v>42</v>
      </c>
      <c r="E41" s="51"/>
      <c r="F41" s="51"/>
      <c r="G41" s="95" t="s">
        <v>43</v>
      </c>
      <c r="H41" s="96" t="s">
        <v>44</v>
      </c>
      <c r="I41" s="51"/>
      <c r="J41" s="97">
        <f>SUM(J32:J39)</f>
        <v>0</v>
      </c>
      <c r="K41" s="98"/>
      <c r="L41" s="27"/>
    </row>
    <row r="42" spans="2:12" s="1" customFormat="1" ht="14.4" customHeight="1">
      <c r="B42" s="27"/>
      <c r="L42" s="27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27"/>
      <c r="D50" s="36" t="s">
        <v>45</v>
      </c>
      <c r="E50" s="37"/>
      <c r="F50" s="37"/>
      <c r="G50" s="36" t="s">
        <v>46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3.2">
      <c r="B61" s="27"/>
      <c r="D61" s="38" t="s">
        <v>47</v>
      </c>
      <c r="E61" s="29"/>
      <c r="F61" s="99" t="s">
        <v>48</v>
      </c>
      <c r="G61" s="38" t="s">
        <v>47</v>
      </c>
      <c r="H61" s="29"/>
      <c r="I61" s="29"/>
      <c r="J61" s="100" t="s">
        <v>48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.2">
      <c r="B65" s="27"/>
      <c r="D65" s="36" t="s">
        <v>49</v>
      </c>
      <c r="E65" s="37"/>
      <c r="F65" s="37"/>
      <c r="G65" s="36" t="s">
        <v>50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3.2">
      <c r="B76" s="27"/>
      <c r="D76" s="38" t="s">
        <v>47</v>
      </c>
      <c r="E76" s="29"/>
      <c r="F76" s="99" t="s">
        <v>48</v>
      </c>
      <c r="G76" s="38" t="s">
        <v>47</v>
      </c>
      <c r="H76" s="29"/>
      <c r="I76" s="29"/>
      <c r="J76" s="100" t="s">
        <v>48</v>
      </c>
      <c r="K76" s="29"/>
      <c r="L76" s="27"/>
    </row>
    <row r="77" spans="2:12" s="1" customFormat="1" ht="14.4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" customHeight="1">
      <c r="B82" s="27"/>
      <c r="C82" s="19" t="s">
        <v>140</v>
      </c>
      <c r="L82" s="27"/>
    </row>
    <row r="83" spans="2:12" s="1" customFormat="1" ht="6.9" customHeight="1">
      <c r="B83" s="27"/>
      <c r="L83" s="27"/>
    </row>
    <row r="84" spans="2:12" s="1" customFormat="1" ht="12" customHeight="1">
      <c r="B84" s="27"/>
      <c r="C84" s="24" t="s">
        <v>14</v>
      </c>
      <c r="L84" s="27"/>
    </row>
    <row r="85" spans="2:12" s="1" customFormat="1" ht="16.5" customHeight="1">
      <c r="B85" s="27"/>
      <c r="E85" s="221" t="str">
        <f>E7</f>
        <v>Šluknov - dokončení chodníku v Budišínské ulici I. Etapa R2</v>
      </c>
      <c r="F85" s="223"/>
      <c r="G85" s="223"/>
      <c r="H85" s="223"/>
      <c r="L85" s="27"/>
    </row>
    <row r="86" spans="2:12" ht="12" customHeight="1">
      <c r="B86" s="18"/>
      <c r="C86" s="24" t="s">
        <v>129</v>
      </c>
      <c r="L86" s="18"/>
    </row>
    <row r="87" spans="2:12" s="1" customFormat="1" ht="16.5" customHeight="1">
      <c r="B87" s="27"/>
      <c r="E87" s="221" t="s">
        <v>686</v>
      </c>
      <c r="F87" s="222"/>
      <c r="G87" s="222"/>
      <c r="H87" s="222"/>
      <c r="L87" s="27"/>
    </row>
    <row r="88" spans="2:12" s="1" customFormat="1" ht="12" customHeight="1">
      <c r="B88" s="27"/>
      <c r="C88" s="24" t="s">
        <v>134</v>
      </c>
      <c r="L88" s="27"/>
    </row>
    <row r="89" spans="2:12" s="1" customFormat="1" ht="16.5" customHeight="1">
      <c r="B89" s="27"/>
      <c r="E89" s="212" t="str">
        <f>E11</f>
        <v>03b - VRN Nepřímé náklady</v>
      </c>
      <c r="F89" s="222"/>
      <c r="G89" s="222"/>
      <c r="H89" s="222"/>
      <c r="L89" s="27"/>
    </row>
    <row r="90" spans="2:12" s="1" customFormat="1" ht="6.9" customHeight="1">
      <c r="B90" s="27"/>
      <c r="L90" s="27"/>
    </row>
    <row r="91" spans="2:12" s="1" customFormat="1" ht="12" customHeight="1">
      <c r="B91" s="27"/>
      <c r="C91" s="24" t="s">
        <v>18</v>
      </c>
      <c r="F91" s="22" t="str">
        <f>F14</f>
        <v xml:space="preserve"> </v>
      </c>
      <c r="I91" s="24" t="s">
        <v>20</v>
      </c>
      <c r="J91" s="47" t="str">
        <f>IF(J14="","",J14)</f>
        <v>24. 11. 2022</v>
      </c>
      <c r="L91" s="27"/>
    </row>
    <row r="92" spans="2:12" s="1" customFormat="1" ht="6.9" customHeight="1">
      <c r="B92" s="27"/>
      <c r="L92" s="27"/>
    </row>
    <row r="93" spans="2:12" s="1" customFormat="1" ht="15.15" customHeight="1">
      <c r="B93" s="27"/>
      <c r="C93" s="24" t="s">
        <v>22</v>
      </c>
      <c r="F93" s="22" t="str">
        <f>E17</f>
        <v>Město Šluknov</v>
      </c>
      <c r="I93" s="24" t="s">
        <v>28</v>
      </c>
      <c r="J93" s="25" t="str">
        <f>E23</f>
        <v xml:space="preserve"> </v>
      </c>
      <c r="L93" s="27"/>
    </row>
    <row r="94" spans="2:12" s="1" customFormat="1" ht="15.15" customHeight="1">
      <c r="B94" s="27"/>
      <c r="C94" s="24" t="s">
        <v>26</v>
      </c>
      <c r="F94" s="22" t="str">
        <f>IF(E20="","",E20)</f>
        <v xml:space="preserve"> </v>
      </c>
      <c r="I94" s="24" t="s">
        <v>30</v>
      </c>
      <c r="J94" s="25" t="str">
        <f>E26</f>
        <v xml:space="preserve"> </v>
      </c>
      <c r="L94" s="27"/>
    </row>
    <row r="95" spans="2:12" s="1" customFormat="1" ht="10.35" customHeight="1">
      <c r="B95" s="27"/>
      <c r="L95" s="27"/>
    </row>
    <row r="96" spans="2:12" s="1" customFormat="1" ht="29.25" customHeight="1">
      <c r="B96" s="27"/>
      <c r="C96" s="101" t="s">
        <v>141</v>
      </c>
      <c r="D96" s="93"/>
      <c r="E96" s="93"/>
      <c r="F96" s="93"/>
      <c r="G96" s="93"/>
      <c r="H96" s="93"/>
      <c r="I96" s="93"/>
      <c r="J96" s="102" t="s">
        <v>142</v>
      </c>
      <c r="K96" s="93"/>
      <c r="L96" s="27"/>
    </row>
    <row r="97" spans="2:12" s="1" customFormat="1" ht="10.35" customHeight="1">
      <c r="B97" s="27"/>
      <c r="L97" s="27"/>
    </row>
    <row r="98" spans="2:47" s="1" customFormat="1" ht="22.8" customHeight="1">
      <c r="B98" s="27"/>
      <c r="C98" s="103" t="s">
        <v>143</v>
      </c>
      <c r="J98" s="60">
        <f>J123</f>
        <v>0</v>
      </c>
      <c r="L98" s="27"/>
      <c r="AU98" s="15" t="s">
        <v>144</v>
      </c>
    </row>
    <row r="99" spans="2:12" s="8" customFormat="1" ht="24.9" customHeight="1">
      <c r="B99" s="104"/>
      <c r="D99" s="105" t="s">
        <v>688</v>
      </c>
      <c r="E99" s="106"/>
      <c r="F99" s="106"/>
      <c r="G99" s="106"/>
      <c r="H99" s="106"/>
      <c r="I99" s="106"/>
      <c r="J99" s="107">
        <f>J124</f>
        <v>0</v>
      </c>
      <c r="L99" s="104"/>
    </row>
    <row r="100" spans="2:12" s="9" customFormat="1" ht="19.95" customHeight="1">
      <c r="B100" s="108"/>
      <c r="D100" s="109" t="s">
        <v>709</v>
      </c>
      <c r="E100" s="110"/>
      <c r="F100" s="110"/>
      <c r="G100" s="110"/>
      <c r="H100" s="110"/>
      <c r="I100" s="110"/>
      <c r="J100" s="111">
        <f>J125</f>
        <v>0</v>
      </c>
      <c r="L100" s="108"/>
    </row>
    <row r="101" spans="2:12" s="9" customFormat="1" ht="19.95" customHeight="1">
      <c r="B101" s="108"/>
      <c r="D101" s="109" t="s">
        <v>710</v>
      </c>
      <c r="E101" s="110"/>
      <c r="F101" s="110"/>
      <c r="G101" s="110"/>
      <c r="H101" s="110"/>
      <c r="I101" s="110"/>
      <c r="J101" s="111">
        <f>J134</f>
        <v>0</v>
      </c>
      <c r="L101" s="108"/>
    </row>
    <row r="102" spans="2:12" s="1" customFormat="1" ht="21.75" customHeight="1">
      <c r="B102" s="27"/>
      <c r="L102" s="27"/>
    </row>
    <row r="103" spans="2:12" s="1" customFormat="1" ht="6.9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27"/>
    </row>
    <row r="107" spans="2:12" s="1" customFormat="1" ht="6.9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7"/>
    </row>
    <row r="108" spans="2:12" s="1" customFormat="1" ht="24.9" customHeight="1">
      <c r="B108" s="27"/>
      <c r="C108" s="19" t="s">
        <v>153</v>
      </c>
      <c r="L108" s="27"/>
    </row>
    <row r="109" spans="2:12" s="1" customFormat="1" ht="6.9" customHeight="1">
      <c r="B109" s="27"/>
      <c r="L109" s="27"/>
    </row>
    <row r="110" spans="2:12" s="1" customFormat="1" ht="12" customHeight="1">
      <c r="B110" s="27"/>
      <c r="C110" s="24" t="s">
        <v>14</v>
      </c>
      <c r="L110" s="27"/>
    </row>
    <row r="111" spans="2:12" s="1" customFormat="1" ht="16.5" customHeight="1">
      <c r="B111" s="27"/>
      <c r="E111" s="221" t="str">
        <f>E7</f>
        <v>Šluknov - dokončení chodníku v Budišínské ulici I. Etapa R2</v>
      </c>
      <c r="F111" s="223"/>
      <c r="G111" s="223"/>
      <c r="H111" s="223"/>
      <c r="L111" s="27"/>
    </row>
    <row r="112" spans="2:12" ht="12" customHeight="1">
      <c r="B112" s="18"/>
      <c r="C112" s="24" t="s">
        <v>129</v>
      </c>
      <c r="L112" s="18"/>
    </row>
    <row r="113" spans="2:12" s="1" customFormat="1" ht="16.5" customHeight="1">
      <c r="B113" s="27"/>
      <c r="E113" s="221" t="s">
        <v>686</v>
      </c>
      <c r="F113" s="222"/>
      <c r="G113" s="222"/>
      <c r="H113" s="222"/>
      <c r="L113" s="27"/>
    </row>
    <row r="114" spans="2:12" s="1" customFormat="1" ht="12" customHeight="1">
      <c r="B114" s="27"/>
      <c r="C114" s="24" t="s">
        <v>134</v>
      </c>
      <c r="L114" s="27"/>
    </row>
    <row r="115" spans="2:12" s="1" customFormat="1" ht="16.5" customHeight="1">
      <c r="B115" s="27"/>
      <c r="E115" s="212" t="str">
        <f>E11</f>
        <v>03b - VRN Nepřímé náklady</v>
      </c>
      <c r="F115" s="222"/>
      <c r="G115" s="222"/>
      <c r="H115" s="222"/>
      <c r="L115" s="27"/>
    </row>
    <row r="116" spans="2:12" s="1" customFormat="1" ht="6.9" customHeight="1">
      <c r="B116" s="27"/>
      <c r="L116" s="27"/>
    </row>
    <row r="117" spans="2:12" s="1" customFormat="1" ht="12" customHeight="1">
      <c r="B117" s="27"/>
      <c r="C117" s="24" t="s">
        <v>18</v>
      </c>
      <c r="F117" s="22" t="str">
        <f>F14</f>
        <v xml:space="preserve"> </v>
      </c>
      <c r="I117" s="24" t="s">
        <v>20</v>
      </c>
      <c r="J117" s="47" t="str">
        <f>IF(J14="","",J14)</f>
        <v>24. 11. 2022</v>
      </c>
      <c r="L117" s="27"/>
    </row>
    <row r="118" spans="2:12" s="1" customFormat="1" ht="6.9" customHeight="1">
      <c r="B118" s="27"/>
      <c r="L118" s="27"/>
    </row>
    <row r="119" spans="2:12" s="1" customFormat="1" ht="15.15" customHeight="1">
      <c r="B119" s="27"/>
      <c r="C119" s="24" t="s">
        <v>22</v>
      </c>
      <c r="F119" s="22" t="str">
        <f>E17</f>
        <v>Město Šluknov</v>
      </c>
      <c r="I119" s="24" t="s">
        <v>28</v>
      </c>
      <c r="J119" s="25" t="str">
        <f>E23</f>
        <v xml:space="preserve"> </v>
      </c>
      <c r="L119" s="27"/>
    </row>
    <row r="120" spans="2:12" s="1" customFormat="1" ht="15.15" customHeight="1">
      <c r="B120" s="27"/>
      <c r="C120" s="24" t="s">
        <v>26</v>
      </c>
      <c r="F120" s="22" t="str">
        <f>IF(E20="","",E20)</f>
        <v xml:space="preserve"> </v>
      </c>
      <c r="I120" s="24" t="s">
        <v>30</v>
      </c>
      <c r="J120" s="25" t="str">
        <f>E26</f>
        <v xml:space="preserve"> </v>
      </c>
      <c r="L120" s="27"/>
    </row>
    <row r="121" spans="2:12" s="1" customFormat="1" ht="10.35" customHeight="1">
      <c r="B121" s="27"/>
      <c r="L121" s="27"/>
    </row>
    <row r="122" spans="2:20" s="10" customFormat="1" ht="29.25" customHeight="1">
      <c r="B122" s="112"/>
      <c r="C122" s="113" t="s">
        <v>154</v>
      </c>
      <c r="D122" s="114" t="s">
        <v>57</v>
      </c>
      <c r="E122" s="114" t="s">
        <v>53</v>
      </c>
      <c r="F122" s="114" t="s">
        <v>54</v>
      </c>
      <c r="G122" s="114" t="s">
        <v>155</v>
      </c>
      <c r="H122" s="114" t="s">
        <v>156</v>
      </c>
      <c r="I122" s="114" t="s">
        <v>157</v>
      </c>
      <c r="J122" s="114" t="s">
        <v>142</v>
      </c>
      <c r="K122" s="115" t="s">
        <v>158</v>
      </c>
      <c r="L122" s="112"/>
      <c r="M122" s="53" t="s">
        <v>1</v>
      </c>
      <c r="N122" s="54" t="s">
        <v>36</v>
      </c>
      <c r="O122" s="54" t="s">
        <v>159</v>
      </c>
      <c r="P122" s="54" t="s">
        <v>160</v>
      </c>
      <c r="Q122" s="54" t="s">
        <v>161</v>
      </c>
      <c r="R122" s="54" t="s">
        <v>162</v>
      </c>
      <c r="S122" s="54" t="s">
        <v>163</v>
      </c>
      <c r="T122" s="55" t="s">
        <v>164</v>
      </c>
    </row>
    <row r="123" spans="2:63" s="1" customFormat="1" ht="22.8" customHeight="1">
      <c r="B123" s="27"/>
      <c r="C123" s="58" t="s">
        <v>165</v>
      </c>
      <c r="J123" s="116">
        <f>J124</f>
        <v>0</v>
      </c>
      <c r="L123" s="27"/>
      <c r="M123" s="56"/>
      <c r="N123" s="48"/>
      <c r="O123" s="48"/>
      <c r="P123" s="117">
        <f>P124</f>
        <v>0</v>
      </c>
      <c r="Q123" s="48"/>
      <c r="R123" s="117">
        <f>R124</f>
        <v>0</v>
      </c>
      <c r="S123" s="48"/>
      <c r="T123" s="118">
        <f>T124</f>
        <v>0</v>
      </c>
      <c r="AT123" s="15" t="s">
        <v>71</v>
      </c>
      <c r="AU123" s="15" t="s">
        <v>144</v>
      </c>
      <c r="BK123" s="119">
        <f>BK124</f>
        <v>0</v>
      </c>
    </row>
    <row r="124" spans="2:63" s="11" customFormat="1" ht="25.95" customHeight="1">
      <c r="B124" s="120"/>
      <c r="D124" s="121" t="s">
        <v>71</v>
      </c>
      <c r="E124" s="122" t="s">
        <v>691</v>
      </c>
      <c r="F124" s="122" t="s">
        <v>99</v>
      </c>
      <c r="J124" s="123">
        <f>J125+J134</f>
        <v>0</v>
      </c>
      <c r="L124" s="120"/>
      <c r="M124" s="124"/>
      <c r="P124" s="125">
        <f>P125+P134</f>
        <v>0</v>
      </c>
      <c r="R124" s="125">
        <f>R125+R134</f>
        <v>0</v>
      </c>
      <c r="T124" s="126">
        <f>T125+T134</f>
        <v>0</v>
      </c>
      <c r="AR124" s="121" t="s">
        <v>190</v>
      </c>
      <c r="AT124" s="127" t="s">
        <v>71</v>
      </c>
      <c r="AU124" s="127" t="s">
        <v>72</v>
      </c>
      <c r="AY124" s="121" t="s">
        <v>168</v>
      </c>
      <c r="BK124" s="128">
        <f>BK125+BK134</f>
        <v>0</v>
      </c>
    </row>
    <row r="125" spans="2:63" s="11" customFormat="1" ht="22.8" customHeight="1">
      <c r="B125" s="120"/>
      <c r="D125" s="121" t="s">
        <v>71</v>
      </c>
      <c r="E125" s="129" t="s">
        <v>711</v>
      </c>
      <c r="F125" s="129" t="s">
        <v>712</v>
      </c>
      <c r="J125" s="130">
        <f>J126+J128+J131</f>
        <v>0</v>
      </c>
      <c r="L125" s="120"/>
      <c r="M125" s="124"/>
      <c r="P125" s="125">
        <f>SUM(P126:P130)</f>
        <v>0</v>
      </c>
      <c r="R125" s="125">
        <f>SUM(R126:R130)</f>
        <v>0</v>
      </c>
      <c r="T125" s="126">
        <f>SUM(T126:T130)</f>
        <v>0</v>
      </c>
      <c r="AR125" s="121" t="s">
        <v>190</v>
      </c>
      <c r="AT125" s="127" t="s">
        <v>71</v>
      </c>
      <c r="AU125" s="127" t="s">
        <v>79</v>
      </c>
      <c r="AY125" s="121" t="s">
        <v>168</v>
      </c>
      <c r="BK125" s="128">
        <f>SUM(BK126:BK130)</f>
        <v>0</v>
      </c>
    </row>
    <row r="126" spans="2:65" s="1" customFormat="1" ht="16.5" customHeight="1">
      <c r="B126" s="131"/>
      <c r="C126" s="132" t="s">
        <v>79</v>
      </c>
      <c r="D126" s="132" t="s">
        <v>170</v>
      </c>
      <c r="E126" s="133" t="s">
        <v>713</v>
      </c>
      <c r="F126" s="134" t="s">
        <v>712</v>
      </c>
      <c r="G126" s="135" t="s">
        <v>696</v>
      </c>
      <c r="H126" s="136">
        <v>1</v>
      </c>
      <c r="I126" s="137"/>
      <c r="J126" s="137">
        <f>ROUND(I126*H126,2)</f>
        <v>0</v>
      </c>
      <c r="K126" s="134" t="s">
        <v>1</v>
      </c>
      <c r="L126" s="27"/>
      <c r="M126" s="138" t="s">
        <v>1</v>
      </c>
      <c r="N126" s="139" t="s">
        <v>37</v>
      </c>
      <c r="O126" s="140">
        <v>0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697</v>
      </c>
      <c r="AT126" s="142" t="s">
        <v>170</v>
      </c>
      <c r="AU126" s="142" t="s">
        <v>81</v>
      </c>
      <c r="AY126" s="15" t="s">
        <v>168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79</v>
      </c>
      <c r="BK126" s="143">
        <f>ROUND(I126*H126,2)</f>
        <v>0</v>
      </c>
      <c r="BL126" s="15" t="s">
        <v>697</v>
      </c>
      <c r="BM126" s="142" t="s">
        <v>714</v>
      </c>
    </row>
    <row r="127" spans="2:47" s="1" customFormat="1" ht="12">
      <c r="B127" s="27"/>
      <c r="D127" s="144" t="s">
        <v>177</v>
      </c>
      <c r="F127" s="145" t="s">
        <v>712</v>
      </c>
      <c r="L127" s="27"/>
      <c r="M127" s="146"/>
      <c r="T127" s="50"/>
      <c r="AT127" s="15" t="s">
        <v>177</v>
      </c>
      <c r="AU127" s="15" t="s">
        <v>81</v>
      </c>
    </row>
    <row r="128" spans="2:65" s="1" customFormat="1" ht="16.5" customHeight="1">
      <c r="B128" s="131"/>
      <c r="C128" s="132" t="s">
        <v>81</v>
      </c>
      <c r="D128" s="132" t="s">
        <v>170</v>
      </c>
      <c r="E128" s="133" t="s">
        <v>715</v>
      </c>
      <c r="F128" s="134" t="s">
        <v>716</v>
      </c>
      <c r="G128" s="135" t="s">
        <v>696</v>
      </c>
      <c r="H128" s="136">
        <v>1</v>
      </c>
      <c r="I128" s="137"/>
      <c r="J128" s="137">
        <f>ROUND(I128*H128,2)</f>
        <v>0</v>
      </c>
      <c r="K128" s="134" t="s">
        <v>1</v>
      </c>
      <c r="L128" s="27"/>
      <c r="M128" s="138" t="s">
        <v>1</v>
      </c>
      <c r="N128" s="139" t="s">
        <v>37</v>
      </c>
      <c r="O128" s="140">
        <v>0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697</v>
      </c>
      <c r="AT128" s="142" t="s">
        <v>170</v>
      </c>
      <c r="AU128" s="142" t="s">
        <v>81</v>
      </c>
      <c r="AY128" s="15" t="s">
        <v>168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5" t="s">
        <v>79</v>
      </c>
      <c r="BK128" s="143">
        <f>ROUND(I128*H128,2)</f>
        <v>0</v>
      </c>
      <c r="BL128" s="15" t="s">
        <v>697</v>
      </c>
      <c r="BM128" s="142" t="s">
        <v>717</v>
      </c>
    </row>
    <row r="129" spans="2:47" s="1" customFormat="1" ht="12">
      <c r="B129" s="27"/>
      <c r="D129" s="144" t="s">
        <v>177</v>
      </c>
      <c r="F129" s="145" t="s">
        <v>716</v>
      </c>
      <c r="L129" s="27"/>
      <c r="M129" s="146"/>
      <c r="T129" s="50"/>
      <c r="AT129" s="15" t="s">
        <v>177</v>
      </c>
      <c r="AU129" s="15" t="s">
        <v>81</v>
      </c>
    </row>
    <row r="130" spans="2:47" s="1" customFormat="1" ht="38.4">
      <c r="B130" s="27"/>
      <c r="D130" s="144" t="s">
        <v>701</v>
      </c>
      <c r="F130" s="174" t="s">
        <v>718</v>
      </c>
      <c r="L130" s="27"/>
      <c r="M130" s="146"/>
      <c r="T130" s="50"/>
      <c r="AT130" s="15" t="s">
        <v>701</v>
      </c>
      <c r="AU130" s="15" t="s">
        <v>81</v>
      </c>
    </row>
    <row r="131" spans="2:47" s="1" customFormat="1" ht="11.4">
      <c r="B131" s="27"/>
      <c r="C131" s="132">
        <v>3</v>
      </c>
      <c r="D131" s="132" t="s">
        <v>170</v>
      </c>
      <c r="E131" s="133" t="s">
        <v>699</v>
      </c>
      <c r="F131" s="134" t="s">
        <v>700</v>
      </c>
      <c r="G131" s="135" t="s">
        <v>696</v>
      </c>
      <c r="H131" s="136">
        <v>1</v>
      </c>
      <c r="I131" s="137"/>
      <c r="J131" s="137">
        <f>ROUND(I131*H131,2)</f>
        <v>0</v>
      </c>
      <c r="K131" s="134" t="s">
        <v>1</v>
      </c>
      <c r="L131" s="27"/>
      <c r="M131" s="146"/>
      <c r="T131" s="50"/>
      <c r="AT131" s="15"/>
      <c r="AU131" s="15"/>
    </row>
    <row r="132" spans="2:47" s="1" customFormat="1" ht="12">
      <c r="B132" s="27"/>
      <c r="D132" s="144" t="s">
        <v>177</v>
      </c>
      <c r="F132" s="145" t="s">
        <v>700</v>
      </c>
      <c r="L132" s="27"/>
      <c r="M132" s="146"/>
      <c r="T132" s="50"/>
      <c r="AT132" s="15"/>
      <c r="AU132" s="15"/>
    </row>
    <row r="133" spans="2:47" s="1" customFormat="1" ht="38.4">
      <c r="B133" s="27"/>
      <c r="D133" s="144" t="s">
        <v>701</v>
      </c>
      <c r="F133" s="174" t="s">
        <v>702</v>
      </c>
      <c r="L133" s="27"/>
      <c r="M133" s="146"/>
      <c r="T133" s="50"/>
      <c r="AT133" s="15"/>
      <c r="AU133" s="15"/>
    </row>
    <row r="134" spans="2:63" s="11" customFormat="1" ht="22.8" customHeight="1">
      <c r="B134" s="120"/>
      <c r="D134" s="121" t="s">
        <v>71</v>
      </c>
      <c r="E134" s="129" t="s">
        <v>719</v>
      </c>
      <c r="F134" s="129" t="s">
        <v>720</v>
      </c>
      <c r="J134" s="130">
        <f>BK134</f>
        <v>0</v>
      </c>
      <c r="L134" s="120"/>
      <c r="M134" s="124"/>
      <c r="P134" s="125">
        <f>SUM(P135:P136)</f>
        <v>0</v>
      </c>
      <c r="R134" s="125">
        <f>SUM(R135:R136)</f>
        <v>0</v>
      </c>
      <c r="T134" s="126">
        <f>SUM(T135:T136)</f>
        <v>0</v>
      </c>
      <c r="AR134" s="121" t="s">
        <v>190</v>
      </c>
      <c r="AT134" s="127" t="s">
        <v>71</v>
      </c>
      <c r="AU134" s="127" t="s">
        <v>79</v>
      </c>
      <c r="AY134" s="121" t="s">
        <v>168</v>
      </c>
      <c r="BK134" s="128">
        <f>SUM(BK135:BK136)</f>
        <v>0</v>
      </c>
    </row>
    <row r="135" spans="2:65" s="1" customFormat="1" ht="16.5" customHeight="1">
      <c r="B135" s="131"/>
      <c r="C135" s="132" t="s">
        <v>183</v>
      </c>
      <c r="D135" s="132" t="s">
        <v>170</v>
      </c>
      <c r="E135" s="133" t="s">
        <v>721</v>
      </c>
      <c r="F135" s="134" t="s">
        <v>722</v>
      </c>
      <c r="G135" s="135" t="s">
        <v>696</v>
      </c>
      <c r="H135" s="136">
        <v>1</v>
      </c>
      <c r="I135" s="137"/>
      <c r="J135" s="137">
        <f>ROUND(I135*H135,2)</f>
        <v>0</v>
      </c>
      <c r="K135" s="134" t="s">
        <v>1</v>
      </c>
      <c r="L135" s="27"/>
      <c r="M135" s="138" t="s">
        <v>1</v>
      </c>
      <c r="N135" s="139" t="s">
        <v>37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697</v>
      </c>
      <c r="AT135" s="142" t="s">
        <v>170</v>
      </c>
      <c r="AU135" s="142" t="s">
        <v>81</v>
      </c>
      <c r="AY135" s="15" t="s">
        <v>168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5" t="s">
        <v>79</v>
      </c>
      <c r="BK135" s="143">
        <f>ROUND(I135*H135,2)</f>
        <v>0</v>
      </c>
      <c r="BL135" s="15" t="s">
        <v>697</v>
      </c>
      <c r="BM135" s="142" t="s">
        <v>723</v>
      </c>
    </row>
    <row r="136" spans="2:47" s="1" customFormat="1" ht="12">
      <c r="B136" s="27"/>
      <c r="D136" s="144" t="s">
        <v>177</v>
      </c>
      <c r="F136" s="145" t="s">
        <v>722</v>
      </c>
      <c r="L136" s="27"/>
      <c r="M136" s="168"/>
      <c r="N136" s="169"/>
      <c r="O136" s="169"/>
      <c r="P136" s="169"/>
      <c r="Q136" s="169"/>
      <c r="R136" s="169"/>
      <c r="S136" s="169"/>
      <c r="T136" s="170"/>
      <c r="AT136" s="15" t="s">
        <v>177</v>
      </c>
      <c r="AU136" s="15" t="s">
        <v>81</v>
      </c>
    </row>
    <row r="137" spans="2:12" s="1" customFormat="1" ht="6.9" customHeight="1"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27"/>
    </row>
  </sheetData>
  <autoFilter ref="C122:K136"/>
  <mergeCells count="11">
    <mergeCell ref="E115:H115"/>
    <mergeCell ref="E7:H7"/>
    <mergeCell ref="E9:H9"/>
    <mergeCell ref="E11:H11"/>
    <mergeCell ref="E29:H29"/>
    <mergeCell ref="E85:H85"/>
    <mergeCell ref="L2:V2"/>
    <mergeCell ref="E87:H87"/>
    <mergeCell ref="E89:H89"/>
    <mergeCell ref="E111:H111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H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" customHeight="1"/>
    <row r="3" spans="2:8" ht="6.9" customHeight="1">
      <c r="B3" s="16"/>
      <c r="C3" s="17"/>
      <c r="D3" s="17"/>
      <c r="E3" s="17"/>
      <c r="F3" s="17"/>
      <c r="G3" s="17"/>
      <c r="H3" s="18"/>
    </row>
    <row r="4" spans="2:8" ht="24.9" customHeight="1">
      <c r="B4" s="18"/>
      <c r="C4" s="19" t="s">
        <v>724</v>
      </c>
      <c r="H4" s="18"/>
    </row>
    <row r="5" spans="2:8" ht="12" customHeight="1">
      <c r="B5" s="18"/>
      <c r="C5" s="21" t="s">
        <v>12</v>
      </c>
      <c r="D5" s="194" t="s">
        <v>13</v>
      </c>
      <c r="E5" s="184"/>
      <c r="F5" s="184"/>
      <c r="H5" s="18"/>
    </row>
    <row r="6" spans="2:8" ht="36.9" customHeight="1">
      <c r="B6" s="18"/>
      <c r="C6" s="23" t="s">
        <v>14</v>
      </c>
      <c r="D6" s="193" t="s">
        <v>15</v>
      </c>
      <c r="E6" s="184"/>
      <c r="F6" s="184"/>
      <c r="H6" s="18"/>
    </row>
    <row r="7" spans="2:8" ht="16.5" customHeight="1">
      <c r="B7" s="18"/>
      <c r="C7" s="24" t="s">
        <v>20</v>
      </c>
      <c r="D7" s="47" t="str">
        <f>'Rekapitulace stavby'!AN8</f>
        <v>24. 11. 2022</v>
      </c>
      <c r="H7" s="18"/>
    </row>
    <row r="8" spans="2:8" s="1" customFormat="1" ht="10.8" customHeight="1">
      <c r="B8" s="27"/>
      <c r="H8" s="27"/>
    </row>
    <row r="9" spans="2:8" s="10" customFormat="1" ht="29.25" customHeight="1">
      <c r="B9" s="112"/>
      <c r="C9" s="113" t="s">
        <v>53</v>
      </c>
      <c r="D9" s="114" t="s">
        <v>54</v>
      </c>
      <c r="E9" s="114" t="s">
        <v>155</v>
      </c>
      <c r="F9" s="115" t="s">
        <v>725</v>
      </c>
      <c r="H9" s="112"/>
    </row>
    <row r="10" spans="2:8" s="1" customFormat="1" ht="26.4" customHeight="1">
      <c r="B10" s="27"/>
      <c r="C10" s="175" t="s">
        <v>726</v>
      </c>
      <c r="D10" s="175" t="s">
        <v>77</v>
      </c>
      <c r="H10" s="27"/>
    </row>
    <row r="11" spans="2:8" s="1" customFormat="1" ht="16.8" customHeight="1">
      <c r="B11" s="27"/>
      <c r="C11" s="176" t="s">
        <v>111</v>
      </c>
      <c r="D11" s="177" t="s">
        <v>112</v>
      </c>
      <c r="E11" s="178" t="s">
        <v>113</v>
      </c>
      <c r="F11" s="179">
        <v>172.7</v>
      </c>
      <c r="H11" s="27"/>
    </row>
    <row r="12" spans="2:8" s="1" customFormat="1" ht="16.8" customHeight="1">
      <c r="B12" s="27"/>
      <c r="C12" s="180" t="s">
        <v>111</v>
      </c>
      <c r="D12" s="180" t="s">
        <v>114</v>
      </c>
      <c r="E12" s="15" t="s">
        <v>1</v>
      </c>
      <c r="F12" s="181">
        <v>172.7</v>
      </c>
      <c r="H12" s="27"/>
    </row>
    <row r="13" spans="2:8" s="1" customFormat="1" ht="16.8" customHeight="1">
      <c r="B13" s="27"/>
      <c r="C13" s="176" t="s">
        <v>107</v>
      </c>
      <c r="D13" s="177" t="s">
        <v>108</v>
      </c>
      <c r="E13" s="178" t="s">
        <v>109</v>
      </c>
      <c r="F13" s="179">
        <v>88.3</v>
      </c>
      <c r="H13" s="27"/>
    </row>
    <row r="14" spans="2:8" s="1" customFormat="1" ht="16.8" customHeight="1">
      <c r="B14" s="27"/>
      <c r="C14" s="180" t="s">
        <v>107</v>
      </c>
      <c r="D14" s="180" t="s">
        <v>110</v>
      </c>
      <c r="E14" s="15" t="s">
        <v>1</v>
      </c>
      <c r="F14" s="181">
        <v>88.3</v>
      </c>
      <c r="H14" s="27"/>
    </row>
    <row r="15" spans="2:8" s="1" customFormat="1" ht="16.8" customHeight="1">
      <c r="B15" s="27"/>
      <c r="C15" s="176" t="s">
        <v>119</v>
      </c>
      <c r="D15" s="177" t="s">
        <v>120</v>
      </c>
      <c r="E15" s="178" t="s">
        <v>121</v>
      </c>
      <c r="F15" s="179">
        <v>10.6</v>
      </c>
      <c r="H15" s="27"/>
    </row>
    <row r="16" spans="2:8" s="1" customFormat="1" ht="16.8" customHeight="1">
      <c r="B16" s="27"/>
      <c r="C16" s="180" t="s">
        <v>119</v>
      </c>
      <c r="D16" s="180" t="s">
        <v>286</v>
      </c>
      <c r="E16" s="15" t="s">
        <v>1</v>
      </c>
      <c r="F16" s="181">
        <v>10.6</v>
      </c>
      <c r="H16" s="27"/>
    </row>
    <row r="17" spans="2:8" s="1" customFormat="1" ht="16.8" customHeight="1">
      <c r="B17" s="27"/>
      <c r="C17" s="176" t="s">
        <v>123</v>
      </c>
      <c r="D17" s="177" t="s">
        <v>124</v>
      </c>
      <c r="E17" s="178" t="s">
        <v>109</v>
      </c>
      <c r="F17" s="179">
        <v>407.2</v>
      </c>
      <c r="H17" s="27"/>
    </row>
    <row r="18" spans="2:8" s="1" customFormat="1" ht="16.8" customHeight="1">
      <c r="B18" s="27"/>
      <c r="C18" s="180" t="s">
        <v>126</v>
      </c>
      <c r="D18" s="180" t="s">
        <v>128</v>
      </c>
      <c r="E18" s="15" t="s">
        <v>1</v>
      </c>
      <c r="F18" s="181">
        <v>397.4</v>
      </c>
      <c r="H18" s="27"/>
    </row>
    <row r="19" spans="2:8" s="1" customFormat="1" ht="16.8" customHeight="1">
      <c r="B19" s="27"/>
      <c r="C19" s="180" t="s">
        <v>130</v>
      </c>
      <c r="D19" s="180" t="s">
        <v>398</v>
      </c>
      <c r="E19" s="15" t="s">
        <v>1</v>
      </c>
      <c r="F19" s="181">
        <v>9.8</v>
      </c>
      <c r="H19" s="27"/>
    </row>
    <row r="20" spans="2:8" s="1" customFormat="1" ht="16.8" customHeight="1">
      <c r="B20" s="27"/>
      <c r="C20" s="180" t="s">
        <v>123</v>
      </c>
      <c r="D20" s="180" t="s">
        <v>288</v>
      </c>
      <c r="E20" s="15" t="s">
        <v>1</v>
      </c>
      <c r="F20" s="181">
        <v>407.2</v>
      </c>
      <c r="H20" s="27"/>
    </row>
    <row r="21" spans="2:8" s="1" customFormat="1" ht="16.8" customHeight="1">
      <c r="B21" s="27"/>
      <c r="C21" s="176" t="s">
        <v>130</v>
      </c>
      <c r="D21" s="177" t="s">
        <v>131</v>
      </c>
      <c r="E21" s="178" t="s">
        <v>109</v>
      </c>
      <c r="F21" s="179">
        <v>9.8</v>
      </c>
      <c r="H21" s="27"/>
    </row>
    <row r="22" spans="2:8" s="1" customFormat="1" ht="16.8" customHeight="1">
      <c r="B22" s="27"/>
      <c r="C22" s="180" t="s">
        <v>130</v>
      </c>
      <c r="D22" s="180" t="s">
        <v>398</v>
      </c>
      <c r="E22" s="15" t="s">
        <v>1</v>
      </c>
      <c r="F22" s="181">
        <v>9.8</v>
      </c>
      <c r="H22" s="27"/>
    </row>
    <row r="23" spans="2:8" s="1" customFormat="1" ht="16.8" customHeight="1">
      <c r="B23" s="27"/>
      <c r="C23" s="176" t="s">
        <v>126</v>
      </c>
      <c r="D23" s="177" t="s">
        <v>127</v>
      </c>
      <c r="E23" s="178" t="s">
        <v>109</v>
      </c>
      <c r="F23" s="179">
        <v>397.4</v>
      </c>
      <c r="H23" s="27"/>
    </row>
    <row r="24" spans="2:8" s="1" customFormat="1" ht="16.8" customHeight="1">
      <c r="B24" s="27"/>
      <c r="C24" s="180" t="s">
        <v>126</v>
      </c>
      <c r="D24" s="180" t="s">
        <v>128</v>
      </c>
      <c r="E24" s="15" t="s">
        <v>1</v>
      </c>
      <c r="F24" s="181">
        <v>397.4</v>
      </c>
      <c r="H24" s="27"/>
    </row>
    <row r="25" spans="2:8" s="1" customFormat="1" ht="16.8" customHeight="1">
      <c r="B25" s="27"/>
      <c r="C25" s="176" t="s">
        <v>116</v>
      </c>
      <c r="D25" s="177" t="s">
        <v>117</v>
      </c>
      <c r="E25" s="178" t="s">
        <v>109</v>
      </c>
      <c r="F25" s="179">
        <v>53</v>
      </c>
      <c r="H25" s="27"/>
    </row>
    <row r="26" spans="2:8" s="1" customFormat="1" ht="16.8" customHeight="1">
      <c r="B26" s="27"/>
      <c r="C26" s="180" t="s">
        <v>116</v>
      </c>
      <c r="D26" s="180" t="s">
        <v>329</v>
      </c>
      <c r="E26" s="15" t="s">
        <v>1</v>
      </c>
      <c r="F26" s="181">
        <v>53</v>
      </c>
      <c r="H26" s="27"/>
    </row>
    <row r="27" spans="2:8" s="1" customFormat="1" ht="26.4" customHeight="1">
      <c r="B27" s="27"/>
      <c r="C27" s="175" t="s">
        <v>727</v>
      </c>
      <c r="D27" s="175" t="s">
        <v>84</v>
      </c>
      <c r="H27" s="27"/>
    </row>
    <row r="28" spans="2:8" s="1" customFormat="1" ht="16.8" customHeight="1">
      <c r="B28" s="27"/>
      <c r="C28" s="176" t="s">
        <v>111</v>
      </c>
      <c r="D28" s="177" t="s">
        <v>112</v>
      </c>
      <c r="E28" s="178" t="s">
        <v>113</v>
      </c>
      <c r="F28" s="179">
        <v>172.7</v>
      </c>
      <c r="H28" s="27"/>
    </row>
    <row r="29" spans="2:8" s="1" customFormat="1" ht="16.8" customHeight="1">
      <c r="B29" s="27"/>
      <c r="C29" s="180" t="s">
        <v>111</v>
      </c>
      <c r="D29" s="180" t="s">
        <v>114</v>
      </c>
      <c r="E29" s="15" t="s">
        <v>1</v>
      </c>
      <c r="F29" s="181">
        <v>172.7</v>
      </c>
      <c r="H29" s="27"/>
    </row>
    <row r="30" spans="2:8" s="1" customFormat="1" ht="16.8" customHeight="1">
      <c r="B30" s="27"/>
      <c r="C30" s="182" t="s">
        <v>728</v>
      </c>
      <c r="H30" s="27"/>
    </row>
    <row r="31" spans="2:8" s="1" customFormat="1" ht="20.4">
      <c r="B31" s="27"/>
      <c r="C31" s="180" t="s">
        <v>415</v>
      </c>
      <c r="D31" s="180" t="s">
        <v>416</v>
      </c>
      <c r="E31" s="15" t="s">
        <v>113</v>
      </c>
      <c r="F31" s="181">
        <v>172.7</v>
      </c>
      <c r="H31" s="27"/>
    </row>
    <row r="32" spans="2:8" s="1" customFormat="1" ht="20.4">
      <c r="B32" s="27"/>
      <c r="C32" s="180" t="s">
        <v>217</v>
      </c>
      <c r="D32" s="180" t="s">
        <v>218</v>
      </c>
      <c r="E32" s="15" t="s">
        <v>121</v>
      </c>
      <c r="F32" s="181">
        <v>34.54</v>
      </c>
      <c r="H32" s="27"/>
    </row>
    <row r="33" spans="2:8" s="1" customFormat="1" ht="30.6">
      <c r="B33" s="27"/>
      <c r="C33" s="180" t="s">
        <v>283</v>
      </c>
      <c r="D33" s="180" t="s">
        <v>284</v>
      </c>
      <c r="E33" s="15" t="s">
        <v>121</v>
      </c>
      <c r="F33" s="181">
        <v>64.316</v>
      </c>
      <c r="H33" s="27"/>
    </row>
    <row r="34" spans="2:8" s="1" customFormat="1" ht="20.4">
      <c r="B34" s="27"/>
      <c r="C34" s="180" t="s">
        <v>297</v>
      </c>
      <c r="D34" s="180" t="s">
        <v>298</v>
      </c>
      <c r="E34" s="15" t="s">
        <v>121</v>
      </c>
      <c r="F34" s="181">
        <v>53.716</v>
      </c>
      <c r="H34" s="27"/>
    </row>
    <row r="35" spans="2:8" s="1" customFormat="1" ht="20.4">
      <c r="B35" s="27"/>
      <c r="C35" s="180" t="s">
        <v>301</v>
      </c>
      <c r="D35" s="180" t="s">
        <v>302</v>
      </c>
      <c r="E35" s="15" t="s">
        <v>293</v>
      </c>
      <c r="F35" s="181">
        <v>53.716</v>
      </c>
      <c r="H35" s="27"/>
    </row>
    <row r="36" spans="2:8" s="1" customFormat="1" ht="30.6">
      <c r="B36" s="27"/>
      <c r="C36" s="180" t="s">
        <v>309</v>
      </c>
      <c r="D36" s="180" t="s">
        <v>310</v>
      </c>
      <c r="E36" s="15" t="s">
        <v>121</v>
      </c>
      <c r="F36" s="181">
        <v>34.54</v>
      </c>
      <c r="H36" s="27"/>
    </row>
    <row r="37" spans="2:8" s="1" customFormat="1" ht="20.4">
      <c r="B37" s="27"/>
      <c r="C37" s="180" t="s">
        <v>419</v>
      </c>
      <c r="D37" s="180" t="s">
        <v>420</v>
      </c>
      <c r="E37" s="15" t="s">
        <v>113</v>
      </c>
      <c r="F37" s="181">
        <v>174.427</v>
      </c>
      <c r="H37" s="27"/>
    </row>
    <row r="38" spans="2:8" s="1" customFormat="1" ht="16.8" customHeight="1">
      <c r="B38" s="27"/>
      <c r="C38" s="180" t="s">
        <v>313</v>
      </c>
      <c r="D38" s="180" t="s">
        <v>314</v>
      </c>
      <c r="E38" s="15" t="s">
        <v>293</v>
      </c>
      <c r="F38" s="181">
        <v>69.08</v>
      </c>
      <c r="H38" s="27"/>
    </row>
    <row r="39" spans="2:8" s="1" customFormat="1" ht="16.8" customHeight="1">
      <c r="B39" s="27"/>
      <c r="C39" s="176" t="s">
        <v>107</v>
      </c>
      <c r="D39" s="177" t="s">
        <v>108</v>
      </c>
      <c r="E39" s="178" t="s">
        <v>109</v>
      </c>
      <c r="F39" s="179">
        <v>88.3</v>
      </c>
      <c r="H39" s="27"/>
    </row>
    <row r="40" spans="2:8" s="1" customFormat="1" ht="16.8" customHeight="1">
      <c r="B40" s="27"/>
      <c r="C40" s="180" t="s">
        <v>107</v>
      </c>
      <c r="D40" s="180" t="s">
        <v>110</v>
      </c>
      <c r="E40" s="15" t="s">
        <v>1</v>
      </c>
      <c r="F40" s="181">
        <v>88.3</v>
      </c>
      <c r="H40" s="27"/>
    </row>
    <row r="41" spans="2:8" s="1" customFormat="1" ht="16.8" customHeight="1">
      <c r="B41" s="27"/>
      <c r="C41" s="182" t="s">
        <v>728</v>
      </c>
      <c r="H41" s="27"/>
    </row>
    <row r="42" spans="2:8" s="1" customFormat="1" ht="20.4">
      <c r="B42" s="27"/>
      <c r="C42" s="180" t="s">
        <v>207</v>
      </c>
      <c r="D42" s="180" t="s">
        <v>208</v>
      </c>
      <c r="E42" s="15" t="s">
        <v>109</v>
      </c>
      <c r="F42" s="181">
        <v>88.3</v>
      </c>
      <c r="H42" s="27"/>
    </row>
    <row r="43" spans="2:8" s="1" customFormat="1" ht="30.6">
      <c r="B43" s="27"/>
      <c r="C43" s="180" t="s">
        <v>199</v>
      </c>
      <c r="D43" s="180" t="s">
        <v>200</v>
      </c>
      <c r="E43" s="15" t="s">
        <v>109</v>
      </c>
      <c r="F43" s="181">
        <v>88.3</v>
      </c>
      <c r="H43" s="27"/>
    </row>
    <row r="44" spans="2:8" s="1" customFormat="1" ht="30.6">
      <c r="B44" s="27"/>
      <c r="C44" s="180" t="s">
        <v>203</v>
      </c>
      <c r="D44" s="180" t="s">
        <v>204</v>
      </c>
      <c r="E44" s="15" t="s">
        <v>109</v>
      </c>
      <c r="F44" s="181">
        <v>88.3</v>
      </c>
      <c r="H44" s="27"/>
    </row>
    <row r="45" spans="2:8" s="1" customFormat="1" ht="16.8" customHeight="1">
      <c r="B45" s="27"/>
      <c r="C45" s="180" t="s">
        <v>361</v>
      </c>
      <c r="D45" s="180" t="s">
        <v>362</v>
      </c>
      <c r="E45" s="15" t="s">
        <v>109</v>
      </c>
      <c r="F45" s="181">
        <v>88.3</v>
      </c>
      <c r="H45" s="27"/>
    </row>
    <row r="46" spans="2:8" s="1" customFormat="1" ht="20.4">
      <c r="B46" s="27"/>
      <c r="C46" s="180" t="s">
        <v>371</v>
      </c>
      <c r="D46" s="180" t="s">
        <v>372</v>
      </c>
      <c r="E46" s="15" t="s">
        <v>109</v>
      </c>
      <c r="F46" s="181">
        <v>88.3</v>
      </c>
      <c r="H46" s="27"/>
    </row>
    <row r="47" spans="2:8" s="1" customFormat="1" ht="20.4">
      <c r="B47" s="27"/>
      <c r="C47" s="180" t="s">
        <v>376</v>
      </c>
      <c r="D47" s="180" t="s">
        <v>377</v>
      </c>
      <c r="E47" s="15" t="s">
        <v>109</v>
      </c>
      <c r="F47" s="181">
        <v>88.3</v>
      </c>
      <c r="H47" s="27"/>
    </row>
    <row r="48" spans="2:8" s="1" customFormat="1" ht="16.8" customHeight="1">
      <c r="B48" s="27"/>
      <c r="C48" s="180" t="s">
        <v>381</v>
      </c>
      <c r="D48" s="180" t="s">
        <v>382</v>
      </c>
      <c r="E48" s="15" t="s">
        <v>109</v>
      </c>
      <c r="F48" s="181">
        <v>88.3</v>
      </c>
      <c r="H48" s="27"/>
    </row>
    <row r="49" spans="2:8" s="1" customFormat="1" ht="16.8" customHeight="1">
      <c r="B49" s="27"/>
      <c r="C49" s="180" t="s">
        <v>385</v>
      </c>
      <c r="D49" s="180" t="s">
        <v>386</v>
      </c>
      <c r="E49" s="15" t="s">
        <v>109</v>
      </c>
      <c r="F49" s="181">
        <v>88.3</v>
      </c>
      <c r="H49" s="27"/>
    </row>
    <row r="50" spans="2:8" s="1" customFormat="1" ht="20.4">
      <c r="B50" s="27"/>
      <c r="C50" s="180" t="s">
        <v>389</v>
      </c>
      <c r="D50" s="180" t="s">
        <v>390</v>
      </c>
      <c r="E50" s="15" t="s">
        <v>109</v>
      </c>
      <c r="F50" s="181">
        <v>88.3</v>
      </c>
      <c r="H50" s="27"/>
    </row>
    <row r="51" spans="2:8" s="1" customFormat="1" ht="16.8" customHeight="1">
      <c r="B51" s="27"/>
      <c r="C51" s="176" t="s">
        <v>119</v>
      </c>
      <c r="D51" s="177" t="s">
        <v>120</v>
      </c>
      <c r="E51" s="178" t="s">
        <v>121</v>
      </c>
      <c r="F51" s="179">
        <v>10.6</v>
      </c>
      <c r="H51" s="27"/>
    </row>
    <row r="52" spans="2:8" s="1" customFormat="1" ht="16.8" customHeight="1">
      <c r="B52" s="27"/>
      <c r="C52" s="180" t="s">
        <v>119</v>
      </c>
      <c r="D52" s="180" t="s">
        <v>286</v>
      </c>
      <c r="E52" s="15" t="s">
        <v>1</v>
      </c>
      <c r="F52" s="181">
        <v>10.6</v>
      </c>
      <c r="H52" s="27"/>
    </row>
    <row r="53" spans="2:8" s="1" customFormat="1" ht="16.8" customHeight="1">
      <c r="B53" s="27"/>
      <c r="C53" s="182" t="s">
        <v>728</v>
      </c>
      <c r="H53" s="27"/>
    </row>
    <row r="54" spans="2:8" s="1" customFormat="1" ht="30.6">
      <c r="B54" s="27"/>
      <c r="C54" s="180" t="s">
        <v>283</v>
      </c>
      <c r="D54" s="180" t="s">
        <v>284</v>
      </c>
      <c r="E54" s="15" t="s">
        <v>121</v>
      </c>
      <c r="F54" s="181">
        <v>64.316</v>
      </c>
      <c r="H54" s="27"/>
    </row>
    <row r="55" spans="2:8" s="1" customFormat="1" ht="16.8" customHeight="1">
      <c r="B55" s="27"/>
      <c r="C55" s="180" t="s">
        <v>291</v>
      </c>
      <c r="D55" s="180" t="s">
        <v>292</v>
      </c>
      <c r="E55" s="15" t="s">
        <v>293</v>
      </c>
      <c r="F55" s="181">
        <v>19.08</v>
      </c>
      <c r="H55" s="27"/>
    </row>
    <row r="56" spans="2:8" s="1" customFormat="1" ht="16.8" customHeight="1">
      <c r="B56" s="27"/>
      <c r="C56" s="176" t="s">
        <v>123</v>
      </c>
      <c r="D56" s="177" t="s">
        <v>124</v>
      </c>
      <c r="E56" s="178" t="s">
        <v>109</v>
      </c>
      <c r="F56" s="179">
        <v>407.2</v>
      </c>
      <c r="H56" s="27"/>
    </row>
    <row r="57" spans="2:8" s="1" customFormat="1" ht="16.8" customHeight="1">
      <c r="B57" s="27"/>
      <c r="C57" s="180" t="s">
        <v>126</v>
      </c>
      <c r="D57" s="180" t="s">
        <v>128</v>
      </c>
      <c r="E57" s="15" t="s">
        <v>1</v>
      </c>
      <c r="F57" s="181">
        <v>397.4</v>
      </c>
      <c r="H57" s="27"/>
    </row>
    <row r="58" spans="2:8" s="1" customFormat="1" ht="16.8" customHeight="1">
      <c r="B58" s="27"/>
      <c r="C58" s="180" t="s">
        <v>130</v>
      </c>
      <c r="D58" s="180" t="s">
        <v>398</v>
      </c>
      <c r="E58" s="15" t="s">
        <v>1</v>
      </c>
      <c r="F58" s="181">
        <v>9.8</v>
      </c>
      <c r="H58" s="27"/>
    </row>
    <row r="59" spans="2:8" s="1" customFormat="1" ht="16.8" customHeight="1">
      <c r="B59" s="27"/>
      <c r="C59" s="180" t="s">
        <v>123</v>
      </c>
      <c r="D59" s="180" t="s">
        <v>288</v>
      </c>
      <c r="E59" s="15" t="s">
        <v>1</v>
      </c>
      <c r="F59" s="181">
        <v>407.2</v>
      </c>
      <c r="H59" s="27"/>
    </row>
    <row r="60" spans="2:8" s="1" customFormat="1" ht="16.8" customHeight="1">
      <c r="B60" s="27"/>
      <c r="C60" s="182" t="s">
        <v>728</v>
      </c>
      <c r="H60" s="27"/>
    </row>
    <row r="61" spans="2:8" s="1" customFormat="1" ht="40.8">
      <c r="B61" s="27"/>
      <c r="C61" s="180" t="s">
        <v>394</v>
      </c>
      <c r="D61" s="180" t="s">
        <v>395</v>
      </c>
      <c r="E61" s="15" t="s">
        <v>109</v>
      </c>
      <c r="F61" s="181">
        <v>407.2</v>
      </c>
      <c r="H61" s="27"/>
    </row>
    <row r="62" spans="2:8" s="1" customFormat="1" ht="16.8" customHeight="1">
      <c r="B62" s="27"/>
      <c r="C62" s="180" t="s">
        <v>366</v>
      </c>
      <c r="D62" s="180" t="s">
        <v>367</v>
      </c>
      <c r="E62" s="15" t="s">
        <v>109</v>
      </c>
      <c r="F62" s="181">
        <v>407.2</v>
      </c>
      <c r="H62" s="27"/>
    </row>
    <row r="63" spans="2:8" s="1" customFormat="1" ht="16.8" customHeight="1">
      <c r="B63" s="27"/>
      <c r="C63" s="176" t="s">
        <v>130</v>
      </c>
      <c r="D63" s="177" t="s">
        <v>131</v>
      </c>
      <c r="E63" s="178" t="s">
        <v>109</v>
      </c>
      <c r="F63" s="179">
        <v>9.8</v>
      </c>
      <c r="H63" s="27"/>
    </row>
    <row r="64" spans="2:8" s="1" customFormat="1" ht="16.8" customHeight="1">
      <c r="B64" s="27"/>
      <c r="C64" s="180" t="s">
        <v>130</v>
      </c>
      <c r="D64" s="180" t="s">
        <v>398</v>
      </c>
      <c r="E64" s="15" t="s">
        <v>1</v>
      </c>
      <c r="F64" s="181">
        <v>9.8</v>
      </c>
      <c r="H64" s="27"/>
    </row>
    <row r="65" spans="2:8" s="1" customFormat="1" ht="16.8" customHeight="1">
      <c r="B65" s="27"/>
      <c r="C65" s="182" t="s">
        <v>728</v>
      </c>
      <c r="H65" s="27"/>
    </row>
    <row r="66" spans="2:8" s="1" customFormat="1" ht="40.8">
      <c r="B66" s="27"/>
      <c r="C66" s="180" t="s">
        <v>394</v>
      </c>
      <c r="D66" s="180" t="s">
        <v>395</v>
      </c>
      <c r="E66" s="15" t="s">
        <v>109</v>
      </c>
      <c r="F66" s="181">
        <v>407.2</v>
      </c>
      <c r="H66" s="27"/>
    </row>
    <row r="67" spans="2:8" s="1" customFormat="1" ht="40.8">
      <c r="B67" s="27"/>
      <c r="C67" s="180" t="s">
        <v>410</v>
      </c>
      <c r="D67" s="180" t="s">
        <v>411</v>
      </c>
      <c r="E67" s="15" t="s">
        <v>109</v>
      </c>
      <c r="F67" s="181">
        <v>9.8</v>
      </c>
      <c r="H67" s="27"/>
    </row>
    <row r="68" spans="2:8" s="1" customFormat="1" ht="16.8" customHeight="1">
      <c r="B68" s="27"/>
      <c r="C68" s="180" t="s">
        <v>405</v>
      </c>
      <c r="D68" s="180" t="s">
        <v>406</v>
      </c>
      <c r="E68" s="15" t="s">
        <v>109</v>
      </c>
      <c r="F68" s="181">
        <v>10.094</v>
      </c>
      <c r="H68" s="27"/>
    </row>
    <row r="69" spans="2:8" s="1" customFormat="1" ht="16.8" customHeight="1">
      <c r="B69" s="27"/>
      <c r="C69" s="176" t="s">
        <v>126</v>
      </c>
      <c r="D69" s="177" t="s">
        <v>127</v>
      </c>
      <c r="E69" s="178" t="s">
        <v>109</v>
      </c>
      <c r="F69" s="179">
        <v>397.4</v>
      </c>
      <c r="H69" s="27"/>
    </row>
    <row r="70" spans="2:8" s="1" customFormat="1" ht="16.8" customHeight="1">
      <c r="B70" s="27"/>
      <c r="C70" s="180" t="s">
        <v>126</v>
      </c>
      <c r="D70" s="180" t="s">
        <v>128</v>
      </c>
      <c r="E70" s="15" t="s">
        <v>1</v>
      </c>
      <c r="F70" s="181">
        <v>397.4</v>
      </c>
      <c r="H70" s="27"/>
    </row>
    <row r="71" spans="2:8" s="1" customFormat="1" ht="16.8" customHeight="1">
      <c r="B71" s="27"/>
      <c r="C71" s="182" t="s">
        <v>728</v>
      </c>
      <c r="H71" s="27"/>
    </row>
    <row r="72" spans="2:8" s="1" customFormat="1" ht="40.8">
      <c r="B72" s="27"/>
      <c r="C72" s="180" t="s">
        <v>394</v>
      </c>
      <c r="D72" s="180" t="s">
        <v>395</v>
      </c>
      <c r="E72" s="15" t="s">
        <v>109</v>
      </c>
      <c r="F72" s="181">
        <v>407.2</v>
      </c>
      <c r="H72" s="27"/>
    </row>
    <row r="73" spans="2:8" s="1" customFormat="1" ht="16.8" customHeight="1">
      <c r="B73" s="27"/>
      <c r="C73" s="180" t="s">
        <v>400</v>
      </c>
      <c r="D73" s="180" t="s">
        <v>401</v>
      </c>
      <c r="E73" s="15" t="s">
        <v>109</v>
      </c>
      <c r="F73" s="181">
        <v>409.322</v>
      </c>
      <c r="H73" s="27"/>
    </row>
    <row r="74" spans="2:8" s="1" customFormat="1" ht="16.8" customHeight="1">
      <c r="B74" s="27"/>
      <c r="C74" s="176" t="s">
        <v>116</v>
      </c>
      <c r="D74" s="177" t="s">
        <v>117</v>
      </c>
      <c r="E74" s="178" t="s">
        <v>109</v>
      </c>
      <c r="F74" s="179">
        <v>53</v>
      </c>
      <c r="H74" s="27"/>
    </row>
    <row r="75" spans="2:8" s="1" customFormat="1" ht="16.8" customHeight="1">
      <c r="B75" s="27"/>
      <c r="C75" s="180" t="s">
        <v>116</v>
      </c>
      <c r="D75" s="180" t="s">
        <v>329</v>
      </c>
      <c r="E75" s="15" t="s">
        <v>1</v>
      </c>
      <c r="F75" s="181">
        <v>53</v>
      </c>
      <c r="H75" s="27"/>
    </row>
    <row r="76" spans="2:8" s="1" customFormat="1" ht="16.8" customHeight="1">
      <c r="B76" s="27"/>
      <c r="C76" s="182" t="s">
        <v>728</v>
      </c>
      <c r="H76" s="27"/>
    </row>
    <row r="77" spans="2:8" s="1" customFormat="1" ht="20.4">
      <c r="B77" s="27"/>
      <c r="C77" s="180" t="s">
        <v>326</v>
      </c>
      <c r="D77" s="180" t="s">
        <v>327</v>
      </c>
      <c r="E77" s="15" t="s">
        <v>109</v>
      </c>
      <c r="F77" s="181">
        <v>53</v>
      </c>
      <c r="H77" s="27"/>
    </row>
    <row r="78" spans="2:8" s="1" customFormat="1" ht="30.6">
      <c r="B78" s="27"/>
      <c r="C78" s="180" t="s">
        <v>283</v>
      </c>
      <c r="D78" s="180" t="s">
        <v>284</v>
      </c>
      <c r="E78" s="15" t="s">
        <v>121</v>
      </c>
      <c r="F78" s="181">
        <v>64.316</v>
      </c>
      <c r="H78" s="27"/>
    </row>
    <row r="79" spans="2:8" s="1" customFormat="1" ht="30.6">
      <c r="B79" s="27"/>
      <c r="C79" s="180" t="s">
        <v>318</v>
      </c>
      <c r="D79" s="180" t="s">
        <v>319</v>
      </c>
      <c r="E79" s="15" t="s">
        <v>109</v>
      </c>
      <c r="F79" s="181">
        <v>53</v>
      </c>
      <c r="H79" s="27"/>
    </row>
    <row r="80" spans="2:8" s="1" customFormat="1" ht="20.4">
      <c r="B80" s="27"/>
      <c r="C80" s="180" t="s">
        <v>322</v>
      </c>
      <c r="D80" s="180" t="s">
        <v>323</v>
      </c>
      <c r="E80" s="15" t="s">
        <v>109</v>
      </c>
      <c r="F80" s="181">
        <v>53</v>
      </c>
      <c r="H80" s="27"/>
    </row>
    <row r="81" spans="2:8" s="1" customFormat="1" ht="16.8" customHeight="1">
      <c r="B81" s="27"/>
      <c r="C81" s="180" t="s">
        <v>331</v>
      </c>
      <c r="D81" s="180" t="s">
        <v>332</v>
      </c>
      <c r="E81" s="15" t="s">
        <v>333</v>
      </c>
      <c r="F81" s="181">
        <v>1.06</v>
      </c>
      <c r="H81" s="27"/>
    </row>
    <row r="82" spans="2:8" s="1" customFormat="1" ht="7.35" customHeight="1">
      <c r="B82" s="39"/>
      <c r="C82" s="40"/>
      <c r="D82" s="40"/>
      <c r="E82" s="40"/>
      <c r="F82" s="40"/>
      <c r="G82" s="40"/>
      <c r="H82" s="27"/>
    </row>
    <row r="83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Mgr. Martin Chroust</cp:lastModifiedBy>
  <dcterms:created xsi:type="dcterms:W3CDTF">2022-11-25T13:19:28Z</dcterms:created>
  <dcterms:modified xsi:type="dcterms:W3CDTF">2023-05-04T09:06:55Z</dcterms:modified>
  <cp:category/>
  <cp:version/>
  <cp:contentType/>
  <cp:contentStatus/>
</cp:coreProperties>
</file>