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28" yWindow="65428" windowWidth="23256" windowHeight="12576" activeTab="1"/>
  </bookViews>
  <sheets>
    <sheet name="Rekapitulace stavby" sheetId="1" r:id="rId1"/>
    <sheet name="01 - SO 201 MOst CM20" sheetId="2" r:id="rId2"/>
    <sheet name="02 - VRN" sheetId="3" r:id="rId3"/>
  </sheets>
  <definedNames>
    <definedName name="_xlnm._FilterDatabase" localSheetId="1" hidden="1">'01 - SO 201 MOst CM20'!$C$125:$K$301</definedName>
    <definedName name="_xlnm._FilterDatabase" localSheetId="2" hidden="1">'02 - VRN'!$C$120:$K$143</definedName>
    <definedName name="_xlnm.Print_Area" localSheetId="1">'01 - SO 201 MOst CM20'!$C$4:$J$76,'01 - SO 201 MOst CM20'!$C$82:$J$107,'01 - SO 201 MOst CM20'!$C$113:$K$301</definedName>
    <definedName name="_xlnm.Print_Area" localSheetId="2">'02 - VRN'!$C$4:$J$76,'02 - VRN'!$C$82:$J$102,'02 - VRN'!$C$108:$K$143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SO 201 MOst CM20'!$125:$125</definedName>
    <definedName name="_xlnm.Print_Titles" localSheetId="2">'02 - VRN'!$120:$120</definedName>
  </definedNames>
  <calcPr calcId="181029"/>
</workbook>
</file>

<file path=xl/sharedStrings.xml><?xml version="1.0" encoding="utf-8"?>
<sst xmlns="http://schemas.openxmlformats.org/spreadsheetml/2006/main" count="2155" uniqueCount="523">
  <si>
    <t>Export Komplet</t>
  </si>
  <si>
    <t/>
  </si>
  <si>
    <t>2.0</t>
  </si>
  <si>
    <t>False</t>
  </si>
  <si>
    <t>{499e3d6b-94d6-46fd-bb6e-396cdad651f4}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</si>
  <si>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</si>
  <si>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</si>
  <si>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</si>
  <si>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</si>
  <si>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</si>
  <si>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</si>
  <si>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</si>
  <si>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</si>
  <si>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20230130</t>
  </si>
  <si>
    <t>Stavba:</t>
  </si>
  <si>
    <t>Oprava mostu CM20 v Husově ul.</t>
  </si>
  <si>
    <t>KSO:</t>
  </si>
  <si>
    <t>CC-CZ:</t>
  </si>
  <si>
    <t>Místo:</t>
  </si>
  <si>
    <t>Šluknov</t>
  </si>
  <si>
    <t>Datum:</t>
  </si>
  <si>
    <t>30. 1. 2023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</si>
  <si>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</si>
  <si>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</si>
  <si>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</si>
  <si>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</si>
  <si>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</si>
  <si>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</si>
  <si>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</si>
  <si>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</si>
  <si>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</si>
  <si>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</si>
  <si>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</si>
  <si>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</si>
  <si>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</si>
  <si>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</si>
  <si>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</si>
  <si>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</si>
  <si>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</si>
  <si>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</si>
  <si>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</si>
  <si>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</si>
  <si>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</si>
  <si>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</si>
  <si>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</si>
  <si>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</si>
  <si>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</si>
  <si>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</si>
  <si>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</si>
  <si>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</si>
  <si>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</si>
  <si>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</si>
  <si>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</si>
  <si>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</si>
  <si>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</si>
  <si>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</si>
  <si>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</si>
  <si>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</si>
  <si>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</si>
  <si>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</si>
  <si>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</si>
  <si>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</si>
  <si>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</si>
  <si>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</si>
  <si>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</si>
  <si>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</si>
  <si>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</si>
  <si>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</si>
  <si>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</si>
  <si>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</si>
  <si>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</si>
  <si>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</si>
  <si>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</si>
  <si>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</si>
  <si>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</si>
  <si>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</si>
  <si>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</si>
  <si>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</si>
  <si>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201 MOst CM20</t>
  </si>
  <si>
    <t>STA</t>
  </si>
  <si>
    <t>1</t>
  </si>
  <si>
    <t>{c6465b3c-de54-4f89-8347-5e042de78c95}</t>
  </si>
  <si>
    <t>2</t>
  </si>
  <si>
    <t>02</t>
  </si>
  <si>
    <t>VRN</t>
  </si>
  <si>
    <t>{c09d33ff-1332-4cf4-a7a8-3bdbdbfad997}</t>
  </si>
  <si>
    <t>KRYCÍ LIST SOUPISU PRACÍ</t>
  </si>
  <si>
    <t>Objekt:</t>
  </si>
  <si>
    <t>01 - SO 201 MOst CM20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</si>
  <si>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</si>
  <si>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</si>
  <si>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</si>
  <si>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</si>
  <si>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</si>
  <si>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</si>
  <si>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</si>
  <si>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</si>
  <si>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</si>
  <si>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</si>
  <si>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</si>
  <si>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</si>
  <si>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</si>
  <si>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</si>
  <si>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</si>
  <si>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</si>
  <si>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</si>
  <si>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</si>
  <si>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</si>
  <si>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</si>
  <si>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</si>
  <si>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</si>
  <si>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</si>
  <si>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</si>
  <si>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</si>
  <si>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</si>
  <si>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</si>
  <si>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</si>
  <si>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</si>
  <si>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</si>
  <si>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</si>
  <si>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</si>
  <si>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</si>
  <si>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113107322</t>
  </si>
  <si>
    <t>Odstranění podkladu z kameniva drceného tl přes 100 do 200 mm strojně pl do 50 m2</t>
  </si>
  <si>
    <t>m2</t>
  </si>
  <si>
    <t>CS ÚRS 2023 01</t>
  </si>
  <si>
    <t>4</t>
  </si>
  <si>
    <t>-1975593296</t>
  </si>
  <si>
    <t>PP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</si>
  <si>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</si>
  <si>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VV</t>
  </si>
  <si>
    <t>7,2</t>
  </si>
  <si>
    <t>7</t>
  </si>
  <si>
    <t>Součet</t>
  </si>
  <si>
    <t>113107342</t>
  </si>
  <si>
    <t>Odstranění podkladu živičného tl přes 50 do 100 mm strojně pl do 50 m2</t>
  </si>
  <si>
    <t>-550973886</t>
  </si>
  <si>
    <t>Odstranění podkladů nebo krytů strojně plochy jednotlivě do 50 m2 s přemístěním hmot na skládku na vzdálenost do 3 m nebo s naložením na dopravní prostředek živičných, o tl. vrstvy přes 50 do 100 mm</t>
  </si>
  <si>
    <t>3</t>
  </si>
  <si>
    <t>122251103</t>
  </si>
  <si>
    <t>Odkopávky a prokopávky nezapažené v hornině třídy těžitelnosti I, skupiny 3 objem do 100 m3 strojně</t>
  </si>
  <si>
    <t>m3</t>
  </si>
  <si>
    <t>-890881471</t>
  </si>
  <si>
    <t>Odkopávky a prokopávky nezapažené strojně v hornině třídy těžitelnosti I skupiny 3 přes 50 do 100 m3</t>
  </si>
  <si>
    <t>6*0,717*2</t>
  </si>
  <si>
    <t>5</t>
  </si>
  <si>
    <t>6</t>
  </si>
  <si>
    <t>16275111R</t>
  </si>
  <si>
    <t>Vodorovné přemístění výkopku vč. uložení na skládku a skládkovného</t>
  </si>
  <si>
    <t>1627069723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</si>
  <si>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</si>
  <si>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174151101</t>
  </si>
  <si>
    <t>Zásyp jam, šachet rýh nebo kolem objektů sypaninou se zhutněním</t>
  </si>
  <si>
    <t>239385722</t>
  </si>
  <si>
    <t>Zásyp sypaninou z jakékoliv horniny strojně s uložením výkopku ve vrstvách se zhutněním jam, šachet, rýh nebo kolem objektů v těchto vykopávkách</t>
  </si>
  <si>
    <t>0,418*5,6*2</t>
  </si>
  <si>
    <t>0,717*0,4*2</t>
  </si>
  <si>
    <t>8</t>
  </si>
  <si>
    <t>M</t>
  </si>
  <si>
    <t>58344171</t>
  </si>
  <si>
    <t>štěrkodrť frakce 0/32</t>
  </si>
  <si>
    <t>t</t>
  </si>
  <si>
    <t>1808809192</t>
  </si>
  <si>
    <t>5,256</t>
  </si>
  <si>
    <t>5,256*2 'Přepočtené koeficientem množství</t>
  </si>
  <si>
    <t>9</t>
  </si>
  <si>
    <t>181912112</t>
  </si>
  <si>
    <t>Úprava pláně v hornině třídy těžitelnosti I skupiny 3 se zhutněním ručně</t>
  </si>
  <si>
    <t>-1313891112</t>
  </si>
  <si>
    <t>Úprava pláně vyrovnáním výškových rozdílů ručně v hornině třídy těžitelnosti I skupiny 3 se zhutněním</t>
  </si>
  <si>
    <t>Svislé a kompletní konstrukce</t>
  </si>
  <si>
    <t>10</t>
  </si>
  <si>
    <t>334213121</t>
  </si>
  <si>
    <t>Zdivo mostů z nepravidelných kamenů na maltu, objem jednoho kamene přes 0,02 m3</t>
  </si>
  <si>
    <t>1491815300</t>
  </si>
  <si>
    <t>Zdivo pilířů, opěr a křídel mostů z lomového kamene štípaného nebo ručně vybíraného na maltu z nepravidelných kamenů objemu 1 kusu kamene přes 0,02 m3</t>
  </si>
  <si>
    <t>0,5*0,6*0,81*4</t>
  </si>
  <si>
    <t>11</t>
  </si>
  <si>
    <t>334323118</t>
  </si>
  <si>
    <t>Mostní opěry a úložné prahy ze ŽB C 30/37</t>
  </si>
  <si>
    <t>-1323423289</t>
  </si>
  <si>
    <t>Mostní opěry a úložné prahy z betonu železového C 30/37</t>
  </si>
  <si>
    <t>0,5*0,75*4,6*2</t>
  </si>
  <si>
    <t>12</t>
  </si>
  <si>
    <t>334351112</t>
  </si>
  <si>
    <t>Bednění systémové mostních opěr a úložných prahů z překližek pro ŽB - zřízení</t>
  </si>
  <si>
    <t>-2058769528</t>
  </si>
  <si>
    <t>Bednění mostních opěr a úložných prahů ze systémového bednění  zřízení z překližek, pro železobeton</t>
  </si>
  <si>
    <t>0,5*4,6*2*2</t>
  </si>
  <si>
    <t>0,5*0,75*4</t>
  </si>
  <si>
    <t>13</t>
  </si>
  <si>
    <t>334351211</t>
  </si>
  <si>
    <t>Bednění systémové mostních opěr a úložných prahů z překližek - odstranění</t>
  </si>
  <si>
    <t>-811841341</t>
  </si>
  <si>
    <t>Bednění mostních opěr a úložných prahů ze systémového bednění  odstranění z překližek</t>
  </si>
  <si>
    <t>14</t>
  </si>
  <si>
    <t>334361216</t>
  </si>
  <si>
    <t>Výztuž dříků opěr z betonářské oceli 10 505</t>
  </si>
  <si>
    <t>-1372268354</t>
  </si>
  <si>
    <t>Výztuž betonářská mostních konstrukcí  opěr, úložných prahů, křídel, závěrných zídek, bloků ložisek, pilířů a sloupů z oceli 10 505 (R) nebo BSt 500 dříků opěr</t>
  </si>
  <si>
    <t>0,16+0,025</t>
  </si>
  <si>
    <t>348171111</t>
  </si>
  <si>
    <t xml:space="preserve">Osazení mostního ocelového zábradlí nesnímatelného </t>
  </si>
  <si>
    <t>m</t>
  </si>
  <si>
    <t>-1276408989</t>
  </si>
  <si>
    <t xml:space="preserve">Osazení mostního ocelového zábradlí  </t>
  </si>
  <si>
    <t>P</t>
  </si>
  <si>
    <t xml:space="preserve">Poznámka k položce:
včetně kotvení a podlití patek
</t>
  </si>
  <si>
    <t>16</t>
  </si>
  <si>
    <t>55391530R</t>
  </si>
  <si>
    <t>zábradelní systém</t>
  </si>
  <si>
    <t>-153063421</t>
  </si>
  <si>
    <t>zábradelní systém dle PD</t>
  </si>
  <si>
    <t>Poznámka k položce:
vč.  nátěru, vč. kotev</t>
  </si>
  <si>
    <t>17</t>
  </si>
  <si>
    <t>348321118</t>
  </si>
  <si>
    <t>Zábradelní římsy a nosníky a svodidlové římsy ze ŽB C 30/37</t>
  </si>
  <si>
    <t>2080638973</t>
  </si>
  <si>
    <t>Zábradelní římsy a nosníky, svodidlové římsy ze železobetonu C 30/37</t>
  </si>
  <si>
    <t>4,3*0,3*0,1*2</t>
  </si>
  <si>
    <t>Vodorovné konstrukce</t>
  </si>
  <si>
    <t>18</t>
  </si>
  <si>
    <t>421321128</t>
  </si>
  <si>
    <t>Mostní nosné konstrukce deskové ze ŽB C 30/37</t>
  </si>
  <si>
    <t>-462058585</t>
  </si>
  <si>
    <t>Mostní železobetonové nosné konstrukce deskové nebo klenbové deskové, z betonu C 30/37</t>
  </si>
  <si>
    <t>0,35*4,6*4,3</t>
  </si>
  <si>
    <t>19</t>
  </si>
  <si>
    <t>421351131</t>
  </si>
  <si>
    <t>Bednění boční stěny konstrukcí mostů výšky do 350 mm - zřízení</t>
  </si>
  <si>
    <t>-2046673198</t>
  </si>
  <si>
    <t>Bednění deskových konstrukcí mostů z betonu železového nebo předpjatého  zřízení boční stěny výšky do 350 mm</t>
  </si>
  <si>
    <t>(4,3+4,6)*2*0,35</t>
  </si>
  <si>
    <t>4,3*0,1*4</t>
  </si>
  <si>
    <t>20</t>
  </si>
  <si>
    <t>421351231</t>
  </si>
  <si>
    <t>Bednění stěny boční konstrukcí mostů výšky do 350 mm - odstranění</t>
  </si>
  <si>
    <t>-582852884</t>
  </si>
  <si>
    <t>Bednění deskových konstrukcí mostů z betonu železového nebo předpjatého  odstranění boční stěny výšky do 350 mm</t>
  </si>
  <si>
    <t>421361226</t>
  </si>
  <si>
    <t>Výztuž ŽB deskového mostu z betonářské oceli 10 505</t>
  </si>
  <si>
    <t>-1717400012</t>
  </si>
  <si>
    <t>Výztuž deskových konstrukcí  z betonářské oceli 10 505 (R) nebo BSt 500 deskového mostu</t>
  </si>
  <si>
    <t>22</t>
  </si>
  <si>
    <t>421955112</t>
  </si>
  <si>
    <t>Bednění z překližek na mostní skruži - zřízení</t>
  </si>
  <si>
    <t>-261409768</t>
  </si>
  <si>
    <t>Bednění na mostní skruži zřízení bednění z překližek</t>
  </si>
  <si>
    <t>4,6*4,3</t>
  </si>
  <si>
    <t>23</t>
  </si>
  <si>
    <t>421955212</t>
  </si>
  <si>
    <t>Bednění z překližek na mostní skruži - odstranění</t>
  </si>
  <si>
    <t>1221893447</t>
  </si>
  <si>
    <t>Bednění na mostní skruži odstranění bednění z překližek</t>
  </si>
  <si>
    <t>Komunikace pozemní</t>
  </si>
  <si>
    <t>24</t>
  </si>
  <si>
    <t>567132115</t>
  </si>
  <si>
    <t>Podklad ze směsi stmelené cementem SC C 8/10 (KSC I) tl 200 mm</t>
  </si>
  <si>
    <t>1919495402</t>
  </si>
  <si>
    <t>Podklad ze směsi stmelené cementem SC bez dilatačních spár, s rozprostřením a zhutněním SC C 8/10 (KSC I), po zhutnění tl. 200 mm</t>
  </si>
  <si>
    <t>14,2</t>
  </si>
  <si>
    <t>27</t>
  </si>
  <si>
    <t>578142215</t>
  </si>
  <si>
    <t>Litý asfalt MA 8 (LAJ) tl 40 mm š přes 3 m z nemodifikovaného asfaltu</t>
  </si>
  <si>
    <t>735574915</t>
  </si>
  <si>
    <t>Litý asfalt MA 8 (LAJ) s rozprostřením z nemodifikovaného asfaltu v pruhu šířky přes 3 m tl. 40 mm</t>
  </si>
  <si>
    <t>4,3*4</t>
  </si>
  <si>
    <t>Ostatní konstrukce a práce-bourání</t>
  </si>
  <si>
    <t>28</t>
  </si>
  <si>
    <t>914111111</t>
  </si>
  <si>
    <t>Montáž svislé dopravní značky do velikosti 1 m2 objímkami na sloupek nebo konzolu</t>
  </si>
  <si>
    <t>kus</t>
  </si>
  <si>
    <t>1930727986</t>
  </si>
  <si>
    <t>Montáž svislé dopravní značky základní velikosti do 1 m2 objímkami na sloupky nebo konzoly</t>
  </si>
  <si>
    <t>29</t>
  </si>
  <si>
    <t>98756R</t>
  </si>
  <si>
    <t>Dpravní značka E5</t>
  </si>
  <si>
    <t>701893916</t>
  </si>
  <si>
    <t>30</t>
  </si>
  <si>
    <t>914112111</t>
  </si>
  <si>
    <t>Tabulka s označením evidenčního čísla mostu</t>
  </si>
  <si>
    <t>-259752134</t>
  </si>
  <si>
    <t>Tabulka s označením evidenčního čísla mostu  na sloupek</t>
  </si>
  <si>
    <t>31</t>
  </si>
  <si>
    <t>914511111</t>
  </si>
  <si>
    <t>Montáž sloupku dopravních značek délky do 3,5 m s betonovým základem</t>
  </si>
  <si>
    <t>-907730462</t>
  </si>
  <si>
    <t>Montáž sloupku dopravních značek délky do 3,5 m do betonového základu</t>
  </si>
  <si>
    <t>32</t>
  </si>
  <si>
    <t>40445225</t>
  </si>
  <si>
    <t>sloupek pro dopravní značku Zn D 60mm v 3,5m</t>
  </si>
  <si>
    <t>CS ÚRS 2021 02</t>
  </si>
  <si>
    <t>888303177</t>
  </si>
  <si>
    <t>33</t>
  </si>
  <si>
    <t>919112111</t>
  </si>
  <si>
    <t>Řezání dilatačních spár š 4 mm hl do 60 mm příčných nebo podélných v živičném krytu</t>
  </si>
  <si>
    <t>1845312345</t>
  </si>
  <si>
    <t>Řezání dilatačních spár v živičném krytu  příčných nebo podélných, šířky 4 mm, hloubky do 60 mm</t>
  </si>
  <si>
    <t>34</t>
  </si>
  <si>
    <t>919121112</t>
  </si>
  <si>
    <t>Těsnění spár zálivkou za studena pro komůrky š 10 mm hl 25 mm s těsnicím profilem</t>
  </si>
  <si>
    <t>-945338890</t>
  </si>
  <si>
    <t>Utěsnění dilatačních spár zálivkou za studena  v cementobetonovém nebo živičném krytu včetně adhezního nátěru s těsnicím profilem pod zálivkou, pro komůrky šířky 10 mm, hloubky 25 mm</t>
  </si>
  <si>
    <t>4,3*2</t>
  </si>
  <si>
    <t>4,6*2</t>
  </si>
  <si>
    <t>3,2*2</t>
  </si>
  <si>
    <t>35</t>
  </si>
  <si>
    <t>919731122</t>
  </si>
  <si>
    <t>Zarovnání styčné plochy podkladu nebo krytu živičného tl do 100 mm</t>
  </si>
  <si>
    <t>634006577</t>
  </si>
  <si>
    <t>Zarovnání styčné plochy podkladu nebo krytu podél vybourané části komunikace nebo zpevněné plochy  živičné tl. přes 50 do 100 mm</t>
  </si>
  <si>
    <t>36</t>
  </si>
  <si>
    <t>936942211</t>
  </si>
  <si>
    <t>Zhotovení tabulky s letopočtem opravy mostu vložením šablony do bednění</t>
  </si>
  <si>
    <t>-1767695129</t>
  </si>
  <si>
    <t>Zhotovení tabulky s letopočtem opravy nebo větší údržby vložením šablony do bednění</t>
  </si>
  <si>
    <t>37</t>
  </si>
  <si>
    <t>948411121</t>
  </si>
  <si>
    <t>Zřízení podpěry dočasné kovové Pižmo výšky do 12 m</t>
  </si>
  <si>
    <t>-1483907270</t>
  </si>
  <si>
    <t>Podpěrné skruže a podpěry dočasné kovové zřízení podpěr výšky do 12 m Pižmo</t>
  </si>
  <si>
    <t>38</t>
  </si>
  <si>
    <t>948411221</t>
  </si>
  <si>
    <t>Odstranění podpěry dočasné kovové Pižmo výšky do 12 m</t>
  </si>
  <si>
    <t>-1157023513</t>
  </si>
  <si>
    <t>Podpěrné skruže a podpěry dočasné kovové odstranění podpěr výšky do 12 m Pižmo</t>
  </si>
  <si>
    <t>39</t>
  </si>
  <si>
    <t>948411921</t>
  </si>
  <si>
    <t>Měsíční nájemné podpěry dočasné kovové Pižmo výšky do 12 m</t>
  </si>
  <si>
    <t>193719269</t>
  </si>
  <si>
    <t>Podpěrné skruže a podpěry dočasné kovové měsíční nájemné podpěr výšky do 12 m Pižmo</t>
  </si>
  <si>
    <t>1*2 'Přepočtené koeficientem množství</t>
  </si>
  <si>
    <t>40</t>
  </si>
  <si>
    <t>963021112</t>
  </si>
  <si>
    <t>Bourání mostní nosné konstrukce z kamene</t>
  </si>
  <si>
    <t>1932510921</t>
  </si>
  <si>
    <t>Bourání mostních konstrukcí nosných konstrukcí z kamene nebo cihel</t>
  </si>
  <si>
    <t>5,6*0,8*0,6*2</t>
  </si>
  <si>
    <t>41</t>
  </si>
  <si>
    <t>963041211</t>
  </si>
  <si>
    <t>Bourání mostní nosné konstrukce z betonu prostého</t>
  </si>
  <si>
    <t>-1342445160</t>
  </si>
  <si>
    <t>Bourání mostních konstrukcí nosných konstrukcí z prostého betonu</t>
  </si>
  <si>
    <t>10,213*0,5</t>
  </si>
  <si>
    <t>42</t>
  </si>
  <si>
    <t>963051111</t>
  </si>
  <si>
    <t>Bourání mostní nosné konstrukce z ŽB</t>
  </si>
  <si>
    <t>1638384584</t>
  </si>
  <si>
    <t>Bourání mostních konstrukcí nosných konstrukcí ze železového betonu</t>
  </si>
  <si>
    <t>0,47*4,1*5,3*0,5</t>
  </si>
  <si>
    <t>43</t>
  </si>
  <si>
    <t>963071112</t>
  </si>
  <si>
    <t>Demontáž ocelových prvků mostů šroubovaných nebo svařovaných přes 100 kg</t>
  </si>
  <si>
    <t>kg</t>
  </si>
  <si>
    <t>-957887856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</si>
  <si>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přes 100 kg</t>
  </si>
  <si>
    <t>6*4,1*0,0362</t>
  </si>
  <si>
    <t>44</t>
  </si>
  <si>
    <t>966075141</t>
  </si>
  <si>
    <t>Odstranění kovového zábradlí vcelku</t>
  </si>
  <si>
    <t>-744074599</t>
  </si>
  <si>
    <t>Odstranění různých konstrukcí na mostech kovového zábradlí vcelku</t>
  </si>
  <si>
    <t>45</t>
  </si>
  <si>
    <t>985232112</t>
  </si>
  <si>
    <t>Hloubkové spárování zdiva aktivovanou maltou spára hl do 80 mm dl přes 6 do 12 m/m2</t>
  </si>
  <si>
    <t>1092009839</t>
  </si>
  <si>
    <t>Hloubkové spárování zdiva hloubky přes 40 do 80 mm aktivovanou maltou délky spáry na 1 m2 upravované plochy přes 6 do 12 m</t>
  </si>
  <si>
    <t>5*1,5*2</t>
  </si>
  <si>
    <t>46</t>
  </si>
  <si>
    <t>985331217</t>
  </si>
  <si>
    <t>Dodatečné vlepování betonářské výztuže D 20 mm do chemické malty včetně vyvrtání otvoru</t>
  </si>
  <si>
    <t>-477817017</t>
  </si>
  <si>
    <t>Dodatečné vlepování betonářské výztuže včetně vyvrtání a vyčištění otvoru chemickou maltou průměr výztuže 20 mm</t>
  </si>
  <si>
    <t>18*0,3</t>
  </si>
  <si>
    <t>47</t>
  </si>
  <si>
    <t>985777R</t>
  </si>
  <si>
    <t>demontáž a zpětná montáž oplocení</t>
  </si>
  <si>
    <t>soubor</t>
  </si>
  <si>
    <t>49298363</t>
  </si>
  <si>
    <t>997</t>
  </si>
  <si>
    <t>Přesun sutě</t>
  </si>
  <si>
    <t>48</t>
  </si>
  <si>
    <t>997221571</t>
  </si>
  <si>
    <t>Vodorovná doprava vybouraných hmot do 1 km</t>
  </si>
  <si>
    <t>133670164</t>
  </si>
  <si>
    <t>Vodorovná doprava vybouraných hmot  bez naložení, ale se složením a s hrubým urovnáním na vzdálenost do 1 km</t>
  </si>
  <si>
    <t>49</t>
  </si>
  <si>
    <t>997221579</t>
  </si>
  <si>
    <t>Příplatek ZKD 1 km u vodorovné dopravy vybouraných hmot</t>
  </si>
  <si>
    <t>-2008962093</t>
  </si>
  <si>
    <t>Vodorovná doprava vybouraných hmot  bez naložení, ale se složením a s hrubým urovnáním na vzdálenost Příplatek k ceně za každý další i započatý 1 km přes 1 km</t>
  </si>
  <si>
    <t>48,429*29 'Přepočtené koeficientem množství</t>
  </si>
  <si>
    <t>50</t>
  </si>
  <si>
    <t>997221611</t>
  </si>
  <si>
    <t>Nakládání suti na dopravní prostředky pro vodorovnou dopravu</t>
  </si>
  <si>
    <t>114531224</t>
  </si>
  <si>
    <t>Nakládání na dopravní prostředky  pro vodorovnou dopravu suti</t>
  </si>
  <si>
    <t>51</t>
  </si>
  <si>
    <t>997221861</t>
  </si>
  <si>
    <t>Poplatek za uložení stavebního odpadu na recyklační skládce (skládkovné) z prostého betonu pod kódem 17 01 01</t>
  </si>
  <si>
    <t>-1430345084</t>
  </si>
  <si>
    <t>Poplatek za uložení stavebního odpadu na recyklační skládce (skládkovné) z prostého betonu zatříděného do Katalogu odpadů pod kódem 17 01 01</t>
  </si>
  <si>
    <t>52</t>
  </si>
  <si>
    <t>997221862</t>
  </si>
  <si>
    <t>Poplatek za uložení stavebního odpadu na recyklační skládce (skládkovné) z armovaného betonu pod kódem 17 01 01</t>
  </si>
  <si>
    <t>904951190</t>
  </si>
  <si>
    <t>Poplatek za uložení stavebního odpadu na recyklační skládce (skládkovné) z armovaného betonu zatříděného do Katalogu odpadů pod kódem 17 01 01</t>
  </si>
  <si>
    <t>53</t>
  </si>
  <si>
    <t>997221873</t>
  </si>
  <si>
    <t>Poplatek za uložení stavebního odpadu na recyklační skládce (skládkovné) zeminy a kamení zatříděného do Katalogu odpadů pod kódem 17 05 04</t>
  </si>
  <si>
    <t>1767550328</t>
  </si>
  <si>
    <t>54</t>
  </si>
  <si>
    <t>997221875</t>
  </si>
  <si>
    <t>Poplatek za uložení stavebního odpadu na recyklační skládce (skládkovné) asfaltového bez obsahu dehtu zatříděného do Katalogu odpadů pod kódem 17 03 02</t>
  </si>
  <si>
    <t>1916475787</t>
  </si>
  <si>
    <t>55</t>
  </si>
  <si>
    <t>997722999R</t>
  </si>
  <si>
    <t>dobropis za kovový odpad</t>
  </si>
  <si>
    <t>-1943777659</t>
  </si>
  <si>
    <t>998</t>
  </si>
  <si>
    <t>Přesun hmot</t>
  </si>
  <si>
    <t>56</t>
  </si>
  <si>
    <t>998212111</t>
  </si>
  <si>
    <t>Přesun hmot pro mosty zděné, monolitické betonové nebo ocelové v do 20 m</t>
  </si>
  <si>
    <t>1049710527</t>
  </si>
  <si>
    <t>Přesun hmot pro mosty zděné, betonové monolitické, spřažené ocelobetonové nebo kovové  vodorovná dopravní vzdálenost do 100 m výška mostu do 20 m</t>
  </si>
  <si>
    <t>PSV</t>
  </si>
  <si>
    <t>Práce a dodávky PSV</t>
  </si>
  <si>
    <t>711</t>
  </si>
  <si>
    <t>Izolace proti vodě, vlhkosti a plynům</t>
  </si>
  <si>
    <t>57</t>
  </si>
  <si>
    <t>711111001</t>
  </si>
  <si>
    <t>Provedení izolace proti zemní vlhkosti vodorovné za studena nátěrem penetračním</t>
  </si>
  <si>
    <t>1913819898</t>
  </si>
  <si>
    <t>Provedení izolace proti zemní vlhkosti natěradly a tmely za studena na ploše vodorovné V nátěrem penetračním</t>
  </si>
  <si>
    <t>58</t>
  </si>
  <si>
    <t>11163150</t>
  </si>
  <si>
    <t>lak penetrační asfaltový</t>
  </si>
  <si>
    <t>-1886831955</t>
  </si>
  <si>
    <t>8,6*0,0003 'Přepočtené koeficientem množství</t>
  </si>
  <si>
    <t>59</t>
  </si>
  <si>
    <t>711111002</t>
  </si>
  <si>
    <t>Provedení izolace proti zemní vlhkosti vodorovné za studena lakem asfaltovým</t>
  </si>
  <si>
    <t>-1421058067</t>
  </si>
  <si>
    <t>Provedení izolace proti zemní vlhkosti natěradly a tmely za studena na ploše vodorovné V nátěrem lakem asfaltovým</t>
  </si>
  <si>
    <t>60</t>
  </si>
  <si>
    <t>11163155</t>
  </si>
  <si>
    <t>lak hydroizolační z modifikovaného asfaltu</t>
  </si>
  <si>
    <t>-286503448</t>
  </si>
  <si>
    <t>8,6*0,00039 'Přepočtené koeficientem množství</t>
  </si>
  <si>
    <t>61</t>
  </si>
  <si>
    <t>711112001</t>
  </si>
  <si>
    <t>Provedení izolace proti zemní vlhkosti svislé za studena nátěrem penetračním</t>
  </si>
  <si>
    <t>-359069844</t>
  </si>
  <si>
    <t>Provedení izolace proti zemní vlhkosti natěradly a tmely za studena na ploše svislé S nátěrem penetračním</t>
  </si>
  <si>
    <t>4,6*0,85*2</t>
  </si>
  <si>
    <t>62</t>
  </si>
  <si>
    <t>-1388812138</t>
  </si>
  <si>
    <t>7,82*0,00034 'Přepočtené koeficientem množství</t>
  </si>
  <si>
    <t>63</t>
  </si>
  <si>
    <t>711112002</t>
  </si>
  <si>
    <t>Provedení izolace proti zemní vlhkosti svislé za studena lakem asfaltovým</t>
  </si>
  <si>
    <t>-1828471924</t>
  </si>
  <si>
    <t>Provedení izolace proti zemní vlhkosti natěradly a tmely za studena na ploše svislé S nátěrem lakem asfaltovým</t>
  </si>
  <si>
    <t>64</t>
  </si>
  <si>
    <t>-404015955</t>
  </si>
  <si>
    <t>7,82*0,00041 'Přepočtené koeficientem množství</t>
  </si>
  <si>
    <t>65</t>
  </si>
  <si>
    <t>998711101</t>
  </si>
  <si>
    <t>Přesun hmot tonážní pro izolace proti vodě, vlhkosti a plynům v objektech výšky do 6 m</t>
  </si>
  <si>
    <t>1873859540</t>
  </si>
  <si>
    <t>Přesun hmot pro izolace proti vodě, vlhkosti a plynům  stanovený z hmotnosti přesunovaného materiálu vodorovná dopravní vzdálenost do 50 m v objektech výšky do 6 m</t>
  </si>
  <si>
    <t>02 -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</si>
  <si>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</si>
  <si>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</si>
  <si>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</si>
  <si>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</si>
  <si>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</si>
  <si>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</si>
  <si>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</si>
  <si>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</si>
  <si>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72</t>
  </si>
  <si>
    <t>012103000</t>
  </si>
  <si>
    <t>Geodetické práce před výstavbou</t>
  </si>
  <si>
    <t>1024</t>
  </si>
  <si>
    <t>-184928383</t>
  </si>
  <si>
    <t>Poznámka k položce:
vytyčení sítí</t>
  </si>
  <si>
    <t>84</t>
  </si>
  <si>
    <t>012203000</t>
  </si>
  <si>
    <t>Geodetické práce při provádění stavby</t>
  </si>
  <si>
    <t>1989350194</t>
  </si>
  <si>
    <t>74</t>
  </si>
  <si>
    <t>013203000</t>
  </si>
  <si>
    <t>Dokumentace stavby - 1HMP</t>
  </si>
  <si>
    <t>-209670613</t>
  </si>
  <si>
    <t>75</t>
  </si>
  <si>
    <t>013244000</t>
  </si>
  <si>
    <t>Dokumentace realizační</t>
  </si>
  <si>
    <t>-1267877424</t>
  </si>
  <si>
    <t>77</t>
  </si>
  <si>
    <t>01325400R</t>
  </si>
  <si>
    <t>mostní list</t>
  </si>
  <si>
    <t>1648429445</t>
  </si>
  <si>
    <t>VRN3</t>
  </si>
  <si>
    <t>Zařízení staveniště</t>
  </si>
  <si>
    <t>78</t>
  </si>
  <si>
    <t>032903000</t>
  </si>
  <si>
    <t>Náklady na provoz a údržbu vybavení staveniště</t>
  </si>
  <si>
    <t>-1119808753</t>
  </si>
  <si>
    <t>Zařízení staveniště vybavení staveniště náklady na provoz a údržbu vybavení staveniště</t>
  </si>
  <si>
    <t>034403000</t>
  </si>
  <si>
    <t>VRN4</t>
  </si>
  <si>
    <t>Inženýrská činnost</t>
  </si>
  <si>
    <t>81</t>
  </si>
  <si>
    <t>-954218980</t>
  </si>
  <si>
    <t>VRN7</t>
  </si>
  <si>
    <t>Provozní vlivy</t>
  </si>
  <si>
    <t>83</t>
  </si>
  <si>
    <t>075603000</t>
  </si>
  <si>
    <t>Jiná ochranná pásma - zajištění ochrany inženýrských sítí</t>
  </si>
  <si>
    <t>1535013124</t>
  </si>
  <si>
    <t>Poznámka k položce:
sloup CETIN</t>
  </si>
  <si>
    <t>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</si>
</sst>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" customHeight="1"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5" t="s">
        <v>6</v>
      </c>
      <c r="BT2" s="15" t="s">
        <v>7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ht="12" customHeight="1">
      <c r="B5" s="18"/>
      <c r="D5" s="21" t="s">
        <v>12</v>
      </c>
      <c r="K5" s="195" t="s">
        <v>13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R5" s="18"/>
      <c r="BS5" s="15" t="s">
        <v>6</v>
      </c>
    </row>
    <row r="6" spans="2:71" ht="36.9" customHeight="1">
      <c r="B6" s="18"/>
      <c r="D6" s="23" t="s">
        <v>14</v>
      </c>
      <c r="K6" s="196" t="s">
        <v>15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R6" s="18"/>
      <c r="BS6" s="15" t="s">
        <v>6</v>
      </c>
    </row>
    <row r="7" spans="2:7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ht="12" customHeight="1">
      <c r="B8" s="18"/>
      <c r="D8" s="24" t="s">
        <v>18</v>
      </c>
      <c r="K8" s="22" t="s">
        <v>19</v>
      </c>
      <c r="AK8" s="24" t="s">
        <v>20</v>
      </c>
      <c r="AN8" s="22" t="s">
        <v>21</v>
      </c>
      <c r="AR8" s="18"/>
      <c r="BS8" s="15" t="s">
        <v>6</v>
      </c>
    </row>
    <row r="9" spans="2:71" ht="14.4" customHeight="1">
      <c r="B9" s="18"/>
      <c r="AR9" s="18"/>
      <c r="BS9" s="15" t="s">
        <v>6</v>
      </c>
    </row>
    <row r="10" spans="2:71" ht="12" customHeight="1">
      <c r="B10" s="18"/>
      <c r="D10" s="24" t="s">
        <v>22</v>
      </c>
      <c r="AK10" s="24" t="s">
        <v>23</v>
      </c>
      <c r="AN10" s="22" t="s">
        <v>1</v>
      </c>
      <c r="AR10" s="18"/>
      <c r="BS10" s="15" t="s">
        <v>6</v>
      </c>
    </row>
    <row r="11" spans="2:71" ht="18.45" customHeight="1">
      <c r="B11" s="18"/>
      <c r="E11" s="22" t="s">
        <v>24</v>
      </c>
      <c r="AK11" s="24" t="s">
        <v>25</v>
      </c>
      <c r="AN11" s="22" t="s">
        <v>1</v>
      </c>
      <c r="AR11" s="18"/>
      <c r="BS11" s="15" t="s">
        <v>6</v>
      </c>
    </row>
    <row r="12" spans="2:71" ht="6.9" customHeight="1">
      <c r="B12" s="18"/>
      <c r="AR12" s="18"/>
      <c r="BS12" s="15" t="s">
        <v>6</v>
      </c>
    </row>
    <row r="13" spans="2:71" ht="12" customHeight="1">
      <c r="B13" s="18"/>
      <c r="D13" s="24" t="s">
        <v>26</v>
      </c>
      <c r="AK13" s="24" t="s">
        <v>23</v>
      </c>
      <c r="AN13" s="22" t="s">
        <v>1</v>
      </c>
      <c r="AR13" s="18"/>
      <c r="BS13" s="15" t="s">
        <v>6</v>
      </c>
    </row>
    <row r="14" spans="2:71" ht="13.2">
      <c r="B14" s="18"/>
      <c r="E14" s="22" t="s">
        <v>24</v>
      </c>
      <c r="AK14" s="24" t="s">
        <v>25</v>
      </c>
      <c r="AN14" s="22" t="s">
        <v>1</v>
      </c>
      <c r="AR14" s="18"/>
      <c r="BS14" s="15" t="s">
        <v>6</v>
      </c>
    </row>
    <row r="15" spans="2:71" ht="6.9" customHeight="1">
      <c r="B15" s="18"/>
      <c r="AR15" s="18"/>
      <c r="BS15" s="15" t="s">
        <v>3</v>
      </c>
    </row>
    <row r="16" spans="2:71" ht="12" customHeight="1">
      <c r="B16" s="18"/>
      <c r="D16" s="24" t="s">
        <v>27</v>
      </c>
      <c r="AK16" s="24" t="s">
        <v>23</v>
      </c>
      <c r="AN16" s="22" t="s">
        <v>1</v>
      </c>
      <c r="AR16" s="18"/>
      <c r="BS16" s="15" t="s">
        <v>3</v>
      </c>
    </row>
    <row r="17" spans="2:71" ht="18.45" customHeight="1">
      <c r="B17" s="18"/>
      <c r="E17" s="22" t="s">
        <v>24</v>
      </c>
      <c r="AK17" s="24" t="s">
        <v>25</v>
      </c>
      <c r="AN17" s="22" t="s">
        <v>1</v>
      </c>
      <c r="AR17" s="18"/>
      <c r="BS17" s="15" t="s">
        <v>28</v>
      </c>
    </row>
    <row r="18" spans="2:71" ht="6.9" customHeight="1">
      <c r="B18" s="18"/>
      <c r="AR18" s="18"/>
      <c r="BS18" s="15" t="s">
        <v>6</v>
      </c>
    </row>
    <row r="19" spans="2:71" ht="12" customHeight="1">
      <c r="B19" s="18"/>
      <c r="D19" s="24" t="s">
        <v>29</v>
      </c>
      <c r="AK19" s="24" t="s">
        <v>23</v>
      </c>
      <c r="AN19" s="22" t="s">
        <v>1</v>
      </c>
      <c r="AR19" s="18"/>
      <c r="BS19" s="15" t="s">
        <v>6</v>
      </c>
    </row>
    <row r="20" spans="2:71" ht="18.45" customHeight="1">
      <c r="B20" s="18"/>
      <c r="E20" s="22" t="s">
        <v>30</v>
      </c>
      <c r="AK20" s="24" t="s">
        <v>25</v>
      </c>
      <c r="AN20" s="22" t="s">
        <v>1</v>
      </c>
      <c r="AR20" s="18"/>
      <c r="BS20" s="15" t="s">
        <v>28</v>
      </c>
    </row>
    <row r="21" spans="2:44" ht="6.9" customHeight="1">
      <c r="B21" s="18"/>
      <c r="AR21" s="18"/>
    </row>
    <row r="22" spans="2:44" ht="12" customHeight="1">
      <c r="B22" s="18"/>
      <c r="D22" s="24" t="s">
        <v>31</v>
      </c>
      <c r="AR22" s="18"/>
    </row>
    <row r="23" spans="2:44" ht="16.5" customHeight="1">
      <c r="B23" s="18"/>
      <c r="E23" s="197" t="s">
        <v>1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18"/>
    </row>
    <row r="24" spans="2:44" ht="6.9" customHeight="1">
      <c r="B24" s="18"/>
      <c r="AR24" s="18"/>
    </row>
    <row r="25" spans="2:44" ht="6.9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2:44" s="1" customFormat="1" ht="25.95" customHeight="1">
      <c r="B26" s="27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8">
        <f>ROUND(AG94,2)</f>
        <v>0</v>
      </c>
      <c r="AL26" s="199"/>
      <c r="AM26" s="199"/>
      <c r="AN26" s="199"/>
      <c r="AO26" s="199"/>
      <c r="AR26" s="27"/>
    </row>
    <row r="27" spans="2:44" s="1" customFormat="1" ht="6.9" customHeight="1">
      <c r="B27" s="27"/>
      <c r="AR27" s="27"/>
    </row>
    <row r="28" spans="2:44" s="1" customFormat="1" ht="13.2">
      <c r="B28" s="27"/>
      <c r="L28" s="200" t="s">
        <v>33</v>
      </c>
      <c r="M28" s="200"/>
      <c r="N28" s="200"/>
      <c r="O28" s="200"/>
      <c r="P28" s="200"/>
      <c r="W28" s="200" t="s">
        <v>34</v>
      </c>
      <c r="X28" s="200"/>
      <c r="Y28" s="200"/>
      <c r="Z28" s="200"/>
      <c r="AA28" s="200"/>
      <c r="AB28" s="200"/>
      <c r="AC28" s="200"/>
      <c r="AD28" s="200"/>
      <c r="AE28" s="200"/>
      <c r="AK28" s="200" t="s">
        <v>35</v>
      </c>
      <c r="AL28" s="200"/>
      <c r="AM28" s="200"/>
      <c r="AN28" s="200"/>
      <c r="AO28" s="200"/>
      <c r="AR28" s="27"/>
    </row>
    <row r="29" spans="2:44" s="2" customFormat="1" ht="14.4" customHeight="1">
      <c r="B29" s="31"/>
      <c r="D29" s="24" t="s">
        <v>36</v>
      </c>
      <c r="F29" s="24" t="s">
        <v>37</v>
      </c>
      <c r="L29" s="190">
        <v>0.21</v>
      </c>
      <c r="M29" s="189"/>
      <c r="N29" s="189"/>
      <c r="O29" s="189"/>
      <c r="P29" s="189"/>
      <c r="W29" s="188">
        <f>ROUND(AZ94,2)</f>
        <v>0</v>
      </c>
      <c r="X29" s="189"/>
      <c r="Y29" s="189"/>
      <c r="Z29" s="189"/>
      <c r="AA29" s="189"/>
      <c r="AB29" s="189"/>
      <c r="AC29" s="189"/>
      <c r="AD29" s="189"/>
      <c r="AE29" s="189"/>
      <c r="AK29" s="188">
        <f>ROUND(AV94,2)</f>
        <v>0</v>
      </c>
      <c r="AL29" s="189"/>
      <c r="AM29" s="189"/>
      <c r="AN29" s="189"/>
      <c r="AO29" s="189"/>
      <c r="AR29" s="31"/>
    </row>
    <row r="30" spans="2:44" s="2" customFormat="1" ht="14.4" customHeight="1">
      <c r="B30" s="31"/>
      <c r="F30" s="24" t="s">
        <v>38</v>
      </c>
      <c r="L30" s="190">
        <v>0.15</v>
      </c>
      <c r="M30" s="189"/>
      <c r="N30" s="189"/>
      <c r="O30" s="189"/>
      <c r="P30" s="189"/>
      <c r="W30" s="188">
        <f>ROUND(BA94,2)</f>
        <v>0</v>
      </c>
      <c r="X30" s="189"/>
      <c r="Y30" s="189"/>
      <c r="Z30" s="189"/>
      <c r="AA30" s="189"/>
      <c r="AB30" s="189"/>
      <c r="AC30" s="189"/>
      <c r="AD30" s="189"/>
      <c r="AE30" s="189"/>
      <c r="AK30" s="188">
        <f>ROUND(AW94,2)</f>
        <v>0</v>
      </c>
      <c r="AL30" s="189"/>
      <c r="AM30" s="189"/>
      <c r="AN30" s="189"/>
      <c r="AO30" s="189"/>
      <c r="AR30" s="31"/>
    </row>
    <row r="31" spans="2:44" s="2" customFormat="1" ht="14.4" customHeight="1" hidden="1">
      <c r="B31" s="31"/>
      <c r="F31" s="24" t="s">
        <v>39</v>
      </c>
      <c r="L31" s="190">
        <v>0.21</v>
      </c>
      <c r="M31" s="189"/>
      <c r="N31" s="189"/>
      <c r="O31" s="189"/>
      <c r="P31" s="189"/>
      <c r="W31" s="188">
        <f>ROUND(BB94,2)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1"/>
    </row>
    <row r="32" spans="2:44" s="2" customFormat="1" ht="14.4" customHeight="1" hidden="1">
      <c r="B32" s="31"/>
      <c r="F32" s="24" t="s">
        <v>40</v>
      </c>
      <c r="L32" s="190">
        <v>0.15</v>
      </c>
      <c r="M32" s="189"/>
      <c r="N32" s="189"/>
      <c r="O32" s="189"/>
      <c r="P32" s="189"/>
      <c r="W32" s="188">
        <f>ROUND(BC94,2)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1"/>
    </row>
    <row r="33" spans="2:44" s="2" customFormat="1" ht="14.4" customHeight="1" hidden="1">
      <c r="B33" s="31"/>
      <c r="F33" s="24" t="s">
        <v>41</v>
      </c>
      <c r="L33" s="190">
        <v>0</v>
      </c>
      <c r="M33" s="189"/>
      <c r="N33" s="189"/>
      <c r="O33" s="189"/>
      <c r="P33" s="189"/>
      <c r="W33" s="188">
        <f>ROUND(BD94,2)</f>
        <v>0</v>
      </c>
      <c r="X33" s="189"/>
      <c r="Y33" s="189"/>
      <c r="Z33" s="189"/>
      <c r="AA33" s="189"/>
      <c r="AB33" s="189"/>
      <c r="AC33" s="189"/>
      <c r="AD33" s="189"/>
      <c r="AE33" s="189"/>
      <c r="AK33" s="188">
        <v>0</v>
      </c>
      <c r="AL33" s="189"/>
      <c r="AM33" s="189"/>
      <c r="AN33" s="189"/>
      <c r="AO33" s="189"/>
      <c r="AR33" s="31"/>
    </row>
    <row r="34" spans="2:44" s="1" customFormat="1" ht="6.9" customHeight="1">
      <c r="B34" s="27"/>
      <c r="AR34" s="27"/>
    </row>
    <row r="35" spans="2:44" s="1" customFormat="1" ht="25.95" customHeight="1">
      <c r="B35" s="27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191" t="s">
        <v>44</v>
      </c>
      <c r="Y35" s="192"/>
      <c r="Z35" s="192"/>
      <c r="AA35" s="192"/>
      <c r="AB35" s="192"/>
      <c r="AC35" s="34"/>
      <c r="AD35" s="34"/>
      <c r="AE35" s="34"/>
      <c r="AF35" s="34"/>
      <c r="AG35" s="34"/>
      <c r="AH35" s="34"/>
      <c r="AI35" s="34"/>
      <c r="AJ35" s="34"/>
      <c r="AK35" s="193">
        <f>SUM(AK26:AK33)</f>
        <v>0</v>
      </c>
      <c r="AL35" s="192"/>
      <c r="AM35" s="192"/>
      <c r="AN35" s="192"/>
      <c r="AO35" s="194"/>
      <c r="AP35" s="32"/>
      <c r="AQ35" s="32"/>
      <c r="AR35" s="27"/>
    </row>
    <row r="36" spans="2:44" s="1" customFormat="1" ht="6.9" customHeight="1">
      <c r="B36" s="27"/>
      <c r="AR36" s="27"/>
    </row>
    <row r="37" spans="2:44" s="1" customFormat="1" ht="14.4" customHeight="1">
      <c r="B37" s="27"/>
      <c r="AR37" s="27"/>
    </row>
    <row r="38" spans="2:44" ht="14.4" customHeight="1">
      <c r="B38" s="18"/>
      <c r="AR38" s="18"/>
    </row>
    <row r="39" spans="2:44" ht="14.4" customHeight="1">
      <c r="B39" s="18"/>
      <c r="AR39" s="18"/>
    </row>
    <row r="40" spans="2:44" ht="14.4" customHeight="1">
      <c r="B40" s="18"/>
      <c r="AR40" s="18"/>
    </row>
    <row r="41" spans="2:44" ht="14.4" customHeight="1">
      <c r="B41" s="18"/>
      <c r="AR41" s="18"/>
    </row>
    <row r="42" spans="2:44" ht="14.4" customHeight="1">
      <c r="B42" s="18"/>
      <c r="AR42" s="18"/>
    </row>
    <row r="43" spans="2:44" ht="14.4" customHeight="1">
      <c r="B43" s="18"/>
      <c r="AR43" s="18"/>
    </row>
    <row r="44" spans="2:44" ht="14.4" customHeight="1">
      <c r="B44" s="18"/>
      <c r="AR44" s="18"/>
    </row>
    <row r="45" spans="2:44" ht="14.4" customHeight="1">
      <c r="B45" s="18"/>
      <c r="AR45" s="18"/>
    </row>
    <row r="46" spans="2:44" ht="14.4" customHeight="1">
      <c r="B46" s="18"/>
      <c r="AR46" s="18"/>
    </row>
    <row r="47" spans="2:44" ht="14.4" customHeight="1">
      <c r="B47" s="18"/>
      <c r="AR47" s="18"/>
    </row>
    <row r="48" spans="2:44" ht="14.4" customHeight="1">
      <c r="B48" s="18"/>
      <c r="AR48" s="18"/>
    </row>
    <row r="49" spans="2:44" s="1" customFormat="1" ht="14.4" customHeight="1">
      <c r="B49" s="27"/>
      <c r="D49" s="36" t="s">
        <v>45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46</v>
      </c>
      <c r="AI49" s="37"/>
      <c r="AJ49" s="37"/>
      <c r="AK49" s="37"/>
      <c r="AL49" s="37"/>
      <c r="AM49" s="37"/>
      <c r="AN49" s="37"/>
      <c r="AO49" s="37"/>
      <c r="AR49" s="27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3.2">
      <c r="B60" s="27"/>
      <c r="D60" s="38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47</v>
      </c>
      <c r="AI60" s="29"/>
      <c r="AJ60" s="29"/>
      <c r="AK60" s="29"/>
      <c r="AL60" s="29"/>
      <c r="AM60" s="38" t="s">
        <v>48</v>
      </c>
      <c r="AN60" s="29"/>
      <c r="AO60" s="29"/>
      <c r="AR60" s="27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3.2">
      <c r="B64" s="27"/>
      <c r="D64" s="36" t="s">
        <v>49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50</v>
      </c>
      <c r="AI64" s="37"/>
      <c r="AJ64" s="37"/>
      <c r="AK64" s="37"/>
      <c r="AL64" s="37"/>
      <c r="AM64" s="37"/>
      <c r="AN64" s="37"/>
      <c r="AO64" s="37"/>
      <c r="AR64" s="27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3.2">
      <c r="B75" s="27"/>
      <c r="D75" s="38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47</v>
      </c>
      <c r="AI75" s="29"/>
      <c r="AJ75" s="29"/>
      <c r="AK75" s="29"/>
      <c r="AL75" s="29"/>
      <c r="AM75" s="38" t="s">
        <v>48</v>
      </c>
      <c r="AN75" s="29"/>
      <c r="AO75" s="29"/>
      <c r="AR75" s="27"/>
    </row>
    <row r="76" spans="2:44" s="1" customFormat="1" ht="12">
      <c r="B76" s="27"/>
      <c r="AR76" s="27"/>
    </row>
    <row r="77" spans="2:44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7"/>
    </row>
    <row r="81" spans="2:44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7"/>
    </row>
    <row r="82" spans="2:44" s="1" customFormat="1" ht="24.9" customHeight="1">
      <c r="B82" s="27"/>
      <c r="C82" s="19" t="s">
        <v>51</v>
      </c>
      <c r="AR82" s="27"/>
    </row>
    <row r="83" spans="2:44" s="1" customFormat="1" ht="6.9" customHeight="1">
      <c r="B83" s="27"/>
      <c r="AR83" s="27"/>
    </row>
    <row r="84" spans="2:44" s="3" customFormat="1" ht="12" customHeight="1">
      <c r="B84" s="43"/>
      <c r="C84" s="24" t="s">
        <v>12</v>
      </c>
      <c r="L84" s="3" t="str">
        <f>K5</f>
        <v>20230130</v>
      </c>
      <c r="AR84" s="43"/>
    </row>
    <row r="85" spans="2:44" s="4" customFormat="1" ht="36.9" customHeight="1">
      <c r="B85" s="44"/>
      <c r="C85" s="45" t="s">
        <v>14</v>
      </c>
      <c r="L85" s="179" t="str">
        <f>K6</f>
        <v>Oprava mostu CM20 v Husově ul.</v>
      </c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R85" s="44"/>
    </row>
    <row r="86" spans="2:44" s="1" customFormat="1" ht="6.9" customHeight="1">
      <c r="B86" s="27"/>
      <c r="AR86" s="27"/>
    </row>
    <row r="87" spans="2:44" s="1" customFormat="1" ht="12" customHeight="1">
      <c r="B87" s="27"/>
      <c r="C87" s="24" t="s">
        <v>18</v>
      </c>
      <c r="L87" s="46" t="str">
        <f>IF(K8="","",K8)</f>
        <v>Šluknov</v>
      </c>
      <c r="AI87" s="24" t="s">
        <v>20</v>
      </c>
      <c r="AM87" s="181" t="str">
        <f>IF(AN8="","",AN8)</f>
        <v>30. 1. 2023</v>
      </c>
      <c r="AN87" s="181"/>
      <c r="AR87" s="27"/>
    </row>
    <row r="88" spans="2:44" s="1" customFormat="1" ht="6.9" customHeight="1">
      <c r="B88" s="27"/>
      <c r="AR88" s="27"/>
    </row>
    <row r="89" spans="2:56" s="1" customFormat="1" ht="15.15" customHeight="1">
      <c r="B89" s="27"/>
      <c r="C89" s="24" t="s">
        <v>22</v>
      </c>
      <c r="L89" s="3" t="str">
        <f>IF(E11="","",E11)</f>
        <v xml:space="preserve"> </v>
      </c>
      <c r="AI89" s="24" t="s">
        <v>27</v>
      </c>
      <c r="AM89" s="182" t="str">
        <f>IF(E17="","",E17)</f>
        <v xml:space="preserve"> </v>
      </c>
      <c r="AN89" s="183"/>
      <c r="AO89" s="183"/>
      <c r="AP89" s="183"/>
      <c r="AR89" s="27"/>
      <c r="AS89" s="184" t="s">
        <v>52</v>
      </c>
      <c r="AT89" s="185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2:56" s="1" customFormat="1" ht="15.15" customHeight="1">
      <c r="B90" s="27"/>
      <c r="C90" s="24" t="s">
        <v>26</v>
      </c>
      <c r="L90" s="3" t="str">
        <f>IF(E14="","",E14)</f>
        <v xml:space="preserve"> </v>
      </c>
      <c r="AI90" s="24" t="s">
        <v>29</v>
      </c>
      <c r="AM90" s="182" t="str">
        <f>IF(E20="","",E20)</f>
        <v>J. Nešněra</v>
      </c>
      <c r="AN90" s="183"/>
      <c r="AO90" s="183"/>
      <c r="AP90" s="183"/>
      <c r="AR90" s="27"/>
      <c r="AS90" s="186"/>
      <c r="AT90" s="187"/>
      <c r="BD90" s="51"/>
    </row>
    <row r="91" spans="2:56" s="1" customFormat="1" ht="10.8" customHeight="1">
      <c r="B91" s="27"/>
      <c r="AR91" s="27"/>
      <c r="AS91" s="186"/>
      <c r="AT91" s="187"/>
      <c r="BD91" s="51"/>
    </row>
    <row r="92" spans="2:56" s="1" customFormat="1" ht="29.25" customHeight="1">
      <c r="B92" s="27"/>
      <c r="C92" s="174" t="s">
        <v>53</v>
      </c>
      <c r="D92" s="175"/>
      <c r="E92" s="175"/>
      <c r="F92" s="175"/>
      <c r="G92" s="175"/>
      <c r="H92" s="52"/>
      <c r="I92" s="176" t="s">
        <v>54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7" t="s">
        <v>55</v>
      </c>
      <c r="AH92" s="175"/>
      <c r="AI92" s="175"/>
      <c r="AJ92" s="175"/>
      <c r="AK92" s="175"/>
      <c r="AL92" s="175"/>
      <c r="AM92" s="175"/>
      <c r="AN92" s="176" t="s">
        <v>56</v>
      </c>
      <c r="AO92" s="175"/>
      <c r="AP92" s="178"/>
      <c r="AQ92" s="53" t="s">
        <v>57</v>
      </c>
      <c r="AR92" s="27"/>
      <c r="AS92" s="54" t="s">
        <v>58</v>
      </c>
      <c r="AT92" s="55" t="s">
        <v>59</v>
      </c>
      <c r="AU92" s="55" t="s">
        <v>60</v>
      </c>
      <c r="AV92" s="55" t="s">
        <v>61</v>
      </c>
      <c r="AW92" s="55" t="s">
        <v>62</v>
      </c>
      <c r="AX92" s="55" t="s">
        <v>63</v>
      </c>
      <c r="AY92" s="55" t="s">
        <v>64</v>
      </c>
      <c r="AZ92" s="55" t="s">
        <v>65</v>
      </c>
      <c r="BA92" s="55" t="s">
        <v>66</v>
      </c>
      <c r="BB92" s="55" t="s">
        <v>67</v>
      </c>
      <c r="BC92" s="55" t="s">
        <v>68</v>
      </c>
      <c r="BD92" s="56" t="s">
        <v>69</v>
      </c>
    </row>
    <row r="93" spans="2:56" s="1" customFormat="1" ht="10.8" customHeight="1">
      <c r="B93" s="27"/>
      <c r="AR93" s="27"/>
      <c r="AS93" s="5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</row>
    <row r="94" spans="2:90" s="5" customFormat="1" ht="32.4" customHeight="1">
      <c r="B94" s="58"/>
      <c r="C94" s="59" t="s">
        <v>70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72">
        <f>ROUND(SUM(AG95:AG96),2)</f>
        <v>0</v>
      </c>
      <c r="AH94" s="172"/>
      <c r="AI94" s="172"/>
      <c r="AJ94" s="172"/>
      <c r="AK94" s="172"/>
      <c r="AL94" s="172"/>
      <c r="AM94" s="172"/>
      <c r="AN94" s="173">
        <f>SUM(AG94,AT94)</f>
        <v>0</v>
      </c>
      <c r="AO94" s="173"/>
      <c r="AP94" s="173"/>
      <c r="AQ94" s="62" t="s">
        <v>1</v>
      </c>
      <c r="AR94" s="58"/>
      <c r="AS94" s="63">
        <f>ROUND(SUM(AS95:AS96),2)</f>
        <v>0</v>
      </c>
      <c r="AT94" s="64">
        <f>ROUND(SUM(AV94:AW94),2)</f>
        <v>0</v>
      </c>
      <c r="AU94" s="65">
        <f>ROUND(SUM(AU95:AU96),5)</f>
        <v>432.18044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ROUND(SUM(AZ95:AZ96),2)</f>
        <v>0</v>
      </c>
      <c r="BA94" s="64">
        <f>ROUND(SUM(BA95:BA96),2)</f>
        <v>0</v>
      </c>
      <c r="BB94" s="64">
        <f>ROUND(SUM(BB95:BB96),2)</f>
        <v>0</v>
      </c>
      <c r="BC94" s="64">
        <f>ROUND(SUM(BC95:BC96),2)</f>
        <v>0</v>
      </c>
      <c r="BD94" s="66">
        <f>ROUND(SUM(BD95:BD96),2)</f>
        <v>0</v>
      </c>
      <c r="BS94" s="67" t="s">
        <v>71</v>
      </c>
      <c r="BT94" s="67" t="s">
        <v>72</v>
      </c>
      <c r="BU94" s="68" t="s">
        <v>73</v>
      </c>
      <c r="BV94" s="67" t="s">
        <v>74</v>
      </c>
      <c r="BW94" s="67" t="s">
        <v>4</v>
      </c>
      <c r="BX94" s="67" t="s">
        <v>75</v>
      </c>
      <c r="CL94" s="67" t="s">
        <v>1</v>
      </c>
    </row>
    <row r="95" spans="1:91" s="6" customFormat="1" ht="16.5" customHeight="1">
      <c r="A95" s="69" t="s">
        <v>76</v>
      </c>
      <c r="B95" s="70"/>
      <c r="C95" s="71"/>
      <c r="D95" s="171" t="s">
        <v>77</v>
      </c>
      <c r="E95" s="171"/>
      <c r="F95" s="171"/>
      <c r="G95" s="171"/>
      <c r="H95" s="171"/>
      <c r="I95" s="72"/>
      <c r="J95" s="171" t="s">
        <v>78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69">
        <f>'01 - SO 201 MOst CM20'!J30</f>
        <v>0</v>
      </c>
      <c r="AH95" s="170"/>
      <c r="AI95" s="170"/>
      <c r="AJ95" s="170"/>
      <c r="AK95" s="170"/>
      <c r="AL95" s="170"/>
      <c r="AM95" s="170"/>
      <c r="AN95" s="169">
        <f>SUM(AG95,AT95)</f>
        <v>0</v>
      </c>
      <c r="AO95" s="170"/>
      <c r="AP95" s="170"/>
      <c r="AQ95" s="73" t="s">
        <v>79</v>
      </c>
      <c r="AR95" s="70"/>
      <c r="AS95" s="74">
        <v>0</v>
      </c>
      <c r="AT95" s="75">
        <f>ROUND(SUM(AV95:AW95),2)</f>
        <v>0</v>
      </c>
      <c r="AU95" s="76">
        <f>'01 - SO 201 MOst CM20'!P126</f>
        <v>432.180436</v>
      </c>
      <c r="AV95" s="75">
        <f>'01 - SO 201 MOst CM20'!J33</f>
        <v>0</v>
      </c>
      <c r="AW95" s="75">
        <f>'01 - SO 201 MOst CM20'!J34</f>
        <v>0</v>
      </c>
      <c r="AX95" s="75">
        <f>'01 - SO 201 MOst CM20'!J35</f>
        <v>0</v>
      </c>
      <c r="AY95" s="75">
        <f>'01 - SO 201 MOst CM20'!J36</f>
        <v>0</v>
      </c>
      <c r="AZ95" s="75">
        <f>'01 - SO 201 MOst CM20'!F33</f>
        <v>0</v>
      </c>
      <c r="BA95" s="75">
        <f>'01 - SO 201 MOst CM20'!F34</f>
        <v>0</v>
      </c>
      <c r="BB95" s="75">
        <f>'01 - SO 201 MOst CM20'!F35</f>
        <v>0</v>
      </c>
      <c r="BC95" s="75">
        <f>'01 - SO 201 MOst CM20'!F36</f>
        <v>0</v>
      </c>
      <c r="BD95" s="77">
        <f>'01 - SO 201 MOst CM20'!F37</f>
        <v>0</v>
      </c>
      <c r="BT95" s="78" t="s">
        <v>80</v>
      </c>
      <c r="BV95" s="78" t="s">
        <v>74</v>
      </c>
      <c r="BW95" s="78" t="s">
        <v>81</v>
      </c>
      <c r="BX95" s="78" t="s">
        <v>4</v>
      </c>
      <c r="CL95" s="78" t="s">
        <v>1</v>
      </c>
      <c r="CM95" s="78" t="s">
        <v>82</v>
      </c>
    </row>
    <row r="96" spans="1:91" s="6" customFormat="1" ht="16.5" customHeight="1">
      <c r="A96" s="69" t="s">
        <v>76</v>
      </c>
      <c r="B96" s="70"/>
      <c r="C96" s="71"/>
      <c r="D96" s="171" t="s">
        <v>83</v>
      </c>
      <c r="E96" s="171"/>
      <c r="F96" s="171"/>
      <c r="G96" s="171"/>
      <c r="H96" s="171"/>
      <c r="I96" s="72"/>
      <c r="J96" s="171" t="s">
        <v>84</v>
      </c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69">
        <f>'02 - VRN'!J30</f>
        <v>0</v>
      </c>
      <c r="AH96" s="170"/>
      <c r="AI96" s="170"/>
      <c r="AJ96" s="170"/>
      <c r="AK96" s="170"/>
      <c r="AL96" s="170"/>
      <c r="AM96" s="170"/>
      <c r="AN96" s="169">
        <f>SUM(AG96,AT96)</f>
        <v>0</v>
      </c>
      <c r="AO96" s="170"/>
      <c r="AP96" s="170"/>
      <c r="AQ96" s="73" t="s">
        <v>79</v>
      </c>
      <c r="AR96" s="70"/>
      <c r="AS96" s="79">
        <v>0</v>
      </c>
      <c r="AT96" s="80">
        <f>ROUND(SUM(AV96:AW96),2)</f>
        <v>0</v>
      </c>
      <c r="AU96" s="81">
        <f>'02 - VRN'!P121</f>
        <v>0</v>
      </c>
      <c r="AV96" s="80">
        <f>'02 - VRN'!J33</f>
        <v>0</v>
      </c>
      <c r="AW96" s="80">
        <f>'02 - VRN'!J34</f>
        <v>0</v>
      </c>
      <c r="AX96" s="80">
        <f>'02 - VRN'!J35</f>
        <v>0</v>
      </c>
      <c r="AY96" s="80">
        <f>'02 - VRN'!J36</f>
        <v>0</v>
      </c>
      <c r="AZ96" s="80">
        <f>'02 - VRN'!F33</f>
        <v>0</v>
      </c>
      <c r="BA96" s="80">
        <f>'02 - VRN'!F34</f>
        <v>0</v>
      </c>
      <c r="BB96" s="80">
        <f>'02 - VRN'!F35</f>
        <v>0</v>
      </c>
      <c r="BC96" s="80">
        <f>'02 - VRN'!F36</f>
        <v>0</v>
      </c>
      <c r="BD96" s="82">
        <f>'02 - VRN'!F37</f>
        <v>0</v>
      </c>
      <c r="BT96" s="78" t="s">
        <v>80</v>
      </c>
      <c r="BV96" s="78" t="s">
        <v>74</v>
      </c>
      <c r="BW96" s="78" t="s">
        <v>85</v>
      </c>
      <c r="BX96" s="78" t="s">
        <v>4</v>
      </c>
      <c r="CL96" s="78" t="s">
        <v>1</v>
      </c>
      <c r="CM96" s="78" t="s">
        <v>82</v>
      </c>
    </row>
    <row r="97" spans="2:44" s="1" customFormat="1" ht="30" customHeight="1">
      <c r="B97" s="27"/>
      <c r="AR97" s="27"/>
    </row>
    <row r="98" spans="2:44" s="1" customFormat="1" ht="6.9" customHeight="1"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27"/>
    </row>
  </sheetData>
  <mergeCells count="44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</mergeCells>
  <hyperlinks>
    <hyperlink ref="A95" location="'01 - SO 201 MOst CM20'!C2" display="/"/>
    <hyperlink ref="A96" location="'0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02"/>
  <sheetViews>
    <sheetView showGridLines="0" tabSelected="1" workbookViewId="0" topLeftCell="A151">
      <selection activeCell="F201" sqref="F20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5" t="s">
        <v>81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" customHeight="1">
      <c r="B4" s="18"/>
      <c r="D4" s="19" t="s">
        <v>86</v>
      </c>
      <c r="L4" s="18"/>
      <c r="M4" s="83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4" t="s">
        <v>14</v>
      </c>
      <c r="L6" s="18"/>
    </row>
    <row r="7" spans="2:12" ht="16.5" customHeight="1">
      <c r="B7" s="18"/>
      <c r="E7" s="202" t="str">
        <f>'Rekapitulace stavby'!K6</f>
        <v>Oprava mostu CM20 v Husově ul.</v>
      </c>
      <c r="F7" s="203"/>
      <c r="G7" s="203"/>
      <c r="H7" s="203"/>
      <c r="L7" s="18"/>
    </row>
    <row r="8" spans="2:12" s="1" customFormat="1" ht="12" customHeight="1">
      <c r="B8" s="27"/>
      <c r="D8" s="24" t="s">
        <v>87</v>
      </c>
      <c r="L8" s="27"/>
    </row>
    <row r="9" spans="2:12" s="1" customFormat="1" ht="16.5" customHeight="1">
      <c r="B9" s="27"/>
      <c r="E9" s="179" t="s">
        <v>88</v>
      </c>
      <c r="F9" s="201"/>
      <c r="G9" s="201"/>
      <c r="H9" s="201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4" t="s">
        <v>16</v>
      </c>
      <c r="F11" s="22" t="s">
        <v>1</v>
      </c>
      <c r="I11" s="24" t="s">
        <v>17</v>
      </c>
      <c r="J11" s="22" t="s">
        <v>1</v>
      </c>
      <c r="L11" s="27"/>
    </row>
    <row r="12" spans="2:12" s="1" customFormat="1" ht="12" customHeight="1">
      <c r="B12" s="27"/>
      <c r="D12" s="24" t="s">
        <v>18</v>
      </c>
      <c r="F12" s="22" t="s">
        <v>19</v>
      </c>
      <c r="I12" s="24" t="s">
        <v>20</v>
      </c>
      <c r="J12" s="47" t="str">
        <f>'Rekapitulace stavby'!AN8</f>
        <v>30. 1. 2023</v>
      </c>
      <c r="L12" s="27"/>
    </row>
    <row r="13" spans="2:12" s="1" customFormat="1" ht="10.8" customHeight="1">
      <c r="B13" s="27"/>
      <c r="L13" s="27"/>
    </row>
    <row r="14" spans="2:12" s="1" customFormat="1" ht="12" customHeight="1">
      <c r="B14" s="27"/>
      <c r="D14" s="24" t="s">
        <v>22</v>
      </c>
      <c r="I14" s="24" t="s">
        <v>23</v>
      </c>
      <c r="J14" s="22" t="str">
        <f>IF('Rekapitulace stavby'!AN10="","",'Rekapitulace stavby'!AN10)</f>
        <v/>
      </c>
      <c r="L14" s="27"/>
    </row>
    <row r="15" spans="2:12" s="1" customFormat="1" ht="18" customHeight="1">
      <c r="B15" s="27"/>
      <c r="E15" s="22" t="str">
        <f>IF('Rekapitulace stavby'!E11="","",'Rekapitulace stavby'!E11)</f>
        <v xml:space="preserve"> </v>
      </c>
      <c r="I15" s="24" t="s">
        <v>25</v>
      </c>
      <c r="J15" s="22" t="str">
        <f>IF('Rekapitulace stavby'!AN11="","",'Rekapitulace stavby'!AN11)</f>
        <v/>
      </c>
      <c r="L15" s="27"/>
    </row>
    <row r="16" spans="2:12" s="1" customFormat="1" ht="6.9" customHeight="1">
      <c r="B16" s="27"/>
      <c r="L16" s="27"/>
    </row>
    <row r="17" spans="2:12" s="1" customFormat="1" ht="12" customHeight="1">
      <c r="B17" s="27"/>
      <c r="D17" s="24" t="s">
        <v>26</v>
      </c>
      <c r="I17" s="24" t="s">
        <v>23</v>
      </c>
      <c r="J17" s="22" t="str">
        <f>'Rekapitulace stavby'!AN13</f>
        <v/>
      </c>
      <c r="L17" s="27"/>
    </row>
    <row r="18" spans="2:12" s="1" customFormat="1" ht="18" customHeight="1">
      <c r="B18" s="27"/>
      <c r="E18" s="195" t="str">
        <f>'Rekapitulace stavby'!E14</f>
        <v xml:space="preserve"> </v>
      </c>
      <c r="F18" s="195"/>
      <c r="G18" s="195"/>
      <c r="H18" s="195"/>
      <c r="I18" s="24" t="s">
        <v>25</v>
      </c>
      <c r="J18" s="22" t="str">
        <f>'Rekapitulace stavby'!AN14</f>
        <v/>
      </c>
      <c r="L18" s="27"/>
    </row>
    <row r="19" spans="2:12" s="1" customFormat="1" ht="6.9" customHeight="1">
      <c r="B19" s="27"/>
      <c r="L19" s="27"/>
    </row>
    <row r="20" spans="2:12" s="1" customFormat="1" ht="12" customHeight="1">
      <c r="B20" s="27"/>
      <c r="D20" s="24" t="s">
        <v>27</v>
      </c>
      <c r="I20" s="24" t="s">
        <v>23</v>
      </c>
      <c r="J20" s="22" t="str">
        <f>IF('Rekapitulace stavby'!AN16="","",'Rekapitulace stavby'!AN16)</f>
        <v/>
      </c>
      <c r="L20" s="27"/>
    </row>
    <row r="21" spans="2:12" s="1" customFormat="1" ht="18" customHeight="1">
      <c r="B21" s="27"/>
      <c r="E21" s="22" t="str">
        <f>IF('Rekapitulace stavby'!E17="","",'Rekapitulace stavby'!E17)</f>
        <v xml:space="preserve"> </v>
      </c>
      <c r="I21" s="24" t="s">
        <v>25</v>
      </c>
      <c r="J21" s="22" t="str">
        <f>IF('Rekapitulace stavby'!AN17="","",'Rekapitulace stavby'!AN17)</f>
        <v/>
      </c>
      <c r="L21" s="27"/>
    </row>
    <row r="22" spans="2:12" s="1" customFormat="1" ht="6.9" customHeight="1">
      <c r="B22" s="27"/>
      <c r="L22" s="27"/>
    </row>
    <row r="23" spans="2:12" s="1" customFormat="1" ht="12" customHeight="1">
      <c r="B23" s="27"/>
      <c r="D23" s="24" t="s">
        <v>29</v>
      </c>
      <c r="I23" s="24" t="s">
        <v>23</v>
      </c>
      <c r="J23" s="22" t="s">
        <v>1</v>
      </c>
      <c r="L23" s="27"/>
    </row>
    <row r="24" spans="2:12" s="1" customFormat="1" ht="18" customHeight="1">
      <c r="B24" s="27"/>
      <c r="E24" s="22" t="s">
        <v>30</v>
      </c>
      <c r="I24" s="24" t="s">
        <v>25</v>
      </c>
      <c r="J24" s="22" t="s">
        <v>1</v>
      </c>
      <c r="L24" s="27"/>
    </row>
    <row r="25" spans="2:12" s="1" customFormat="1" ht="6.9" customHeight="1">
      <c r="B25" s="27"/>
      <c r="L25" s="27"/>
    </row>
    <row r="26" spans="2:12" s="1" customFormat="1" ht="12" customHeight="1">
      <c r="B26" s="27"/>
      <c r="D26" s="24" t="s">
        <v>31</v>
      </c>
      <c r="L26" s="27"/>
    </row>
    <row r="27" spans="2:12" s="7" customFormat="1" ht="16.5" customHeight="1">
      <c r="B27" s="84"/>
      <c r="E27" s="197" t="s">
        <v>1</v>
      </c>
      <c r="F27" s="197"/>
      <c r="G27" s="197"/>
      <c r="H27" s="197"/>
      <c r="L27" s="84"/>
    </row>
    <row r="28" spans="2:12" s="1" customFormat="1" ht="6.9" customHeight="1">
      <c r="B28" s="27"/>
      <c r="L28" s="27"/>
    </row>
    <row r="29" spans="2:12" s="1" customFormat="1" ht="6.9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5" t="s">
        <v>32</v>
      </c>
      <c r="J30" s="61">
        <f>ROUND(J126,2)</f>
        <v>0</v>
      </c>
      <c r="L30" s="27"/>
    </row>
    <row r="31" spans="2:12" s="1" customFormat="1" ht="6.9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" customHeight="1">
      <c r="B32" s="27"/>
      <c r="F32" s="30" t="s">
        <v>34</v>
      </c>
      <c r="I32" s="30" t="s">
        <v>33</v>
      </c>
      <c r="J32" s="30" t="s">
        <v>35</v>
      </c>
      <c r="L32" s="27"/>
    </row>
    <row r="33" spans="2:12" s="1" customFormat="1" ht="14.4" customHeight="1">
      <c r="B33" s="27"/>
      <c r="D33" s="50" t="s">
        <v>36</v>
      </c>
      <c r="E33" s="24" t="s">
        <v>37</v>
      </c>
      <c r="F33" s="86">
        <f>ROUND((SUM(BE126:BE301)),2)</f>
        <v>0</v>
      </c>
      <c r="I33" s="87">
        <v>0.21</v>
      </c>
      <c r="J33" s="86">
        <f>ROUND(((SUM(BE126:BE301))*I33),2)</f>
        <v>0</v>
      </c>
      <c r="L33" s="27"/>
    </row>
    <row r="34" spans="2:12" s="1" customFormat="1" ht="14.4" customHeight="1">
      <c r="B34" s="27"/>
      <c r="E34" s="24" t="s">
        <v>38</v>
      </c>
      <c r="F34" s="86">
        <f>ROUND((SUM(BF126:BF301)),2)</f>
        <v>0</v>
      </c>
      <c r="I34" s="87">
        <v>0.15</v>
      </c>
      <c r="J34" s="86">
        <f>ROUND(((SUM(BF126:BF301))*I34),2)</f>
        <v>0</v>
      </c>
      <c r="L34" s="27"/>
    </row>
    <row r="35" spans="2:12" s="1" customFormat="1" ht="14.4" customHeight="1" hidden="1">
      <c r="B35" s="27"/>
      <c r="E35" s="24" t="s">
        <v>39</v>
      </c>
      <c r="F35" s="86">
        <f>ROUND((SUM(BG126:BG301)),2)</f>
        <v>0</v>
      </c>
      <c r="I35" s="87">
        <v>0.21</v>
      </c>
      <c r="J35" s="86">
        <f>0</f>
        <v>0</v>
      </c>
      <c r="L35" s="27"/>
    </row>
    <row r="36" spans="2:12" s="1" customFormat="1" ht="14.4" customHeight="1" hidden="1">
      <c r="B36" s="27"/>
      <c r="E36" s="24" t="s">
        <v>40</v>
      </c>
      <c r="F36" s="86">
        <f>ROUND((SUM(BH126:BH301)),2)</f>
        <v>0</v>
      </c>
      <c r="I36" s="87">
        <v>0.15</v>
      </c>
      <c r="J36" s="86">
        <f>0</f>
        <v>0</v>
      </c>
      <c r="L36" s="27"/>
    </row>
    <row r="37" spans="2:12" s="1" customFormat="1" ht="14.4" customHeight="1" hidden="1">
      <c r="B37" s="27"/>
      <c r="E37" s="24" t="s">
        <v>41</v>
      </c>
      <c r="F37" s="86">
        <f>ROUND((SUM(BI126:BI301)),2)</f>
        <v>0</v>
      </c>
      <c r="I37" s="87">
        <v>0</v>
      </c>
      <c r="J37" s="86">
        <f>0</f>
        <v>0</v>
      </c>
      <c r="L37" s="27"/>
    </row>
    <row r="38" spans="2:12" s="1" customFormat="1" ht="6.9" customHeight="1">
      <c r="B38" s="27"/>
      <c r="L38" s="27"/>
    </row>
    <row r="39" spans="2:12" s="1" customFormat="1" ht="25.35" customHeight="1">
      <c r="B39" s="27"/>
      <c r="C39" s="88"/>
      <c r="D39" s="89" t="s">
        <v>42</v>
      </c>
      <c r="E39" s="52"/>
      <c r="F39" s="52"/>
      <c r="G39" s="90" t="s">
        <v>43</v>
      </c>
      <c r="H39" s="91" t="s">
        <v>44</v>
      </c>
      <c r="I39" s="52"/>
      <c r="J39" s="92">
        <f>SUM(J30:J37)</f>
        <v>0</v>
      </c>
      <c r="K39" s="93"/>
      <c r="L39" s="27"/>
    </row>
    <row r="40" spans="2:12" s="1" customFormat="1" ht="14.4" customHeight="1">
      <c r="B40" s="27"/>
      <c r="L40" s="27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3.2">
      <c r="B61" s="27"/>
      <c r="D61" s="38" t="s">
        <v>47</v>
      </c>
      <c r="E61" s="29"/>
      <c r="F61" s="94" t="s">
        <v>48</v>
      </c>
      <c r="G61" s="38" t="s">
        <v>47</v>
      </c>
      <c r="H61" s="29"/>
      <c r="I61" s="29"/>
      <c r="J61" s="95" t="s">
        <v>48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.2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3.2">
      <c r="B76" s="27"/>
      <c r="D76" s="38" t="s">
        <v>47</v>
      </c>
      <c r="E76" s="29"/>
      <c r="F76" s="94" t="s">
        <v>48</v>
      </c>
      <c r="G76" s="38" t="s">
        <v>47</v>
      </c>
      <c r="H76" s="29"/>
      <c r="I76" s="29"/>
      <c r="J76" s="95" t="s">
        <v>48</v>
      </c>
      <c r="K76" s="29"/>
      <c r="L76" s="27"/>
    </row>
    <row r="77" spans="2:12" s="1" customFormat="1" ht="14.4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" customHeight="1">
      <c r="B82" s="27"/>
      <c r="C82" s="19" t="s">
        <v>89</v>
      </c>
      <c r="L82" s="27"/>
    </row>
    <row r="83" spans="2:12" s="1" customFormat="1" ht="6.9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02" t="str">
        <f>E7</f>
        <v>Oprava mostu CM20 v Husově ul.</v>
      </c>
      <c r="F85" s="203"/>
      <c r="G85" s="203"/>
      <c r="H85" s="203"/>
      <c r="L85" s="27"/>
    </row>
    <row r="86" spans="2:12" s="1" customFormat="1" ht="12" customHeight="1">
      <c r="B86" s="27"/>
      <c r="C86" s="24" t="s">
        <v>87</v>
      </c>
      <c r="L86" s="27"/>
    </row>
    <row r="87" spans="2:12" s="1" customFormat="1" ht="16.5" customHeight="1">
      <c r="B87" s="27"/>
      <c r="E87" s="179" t="str">
        <f>E9</f>
        <v>01 - SO 201 MOst CM20</v>
      </c>
      <c r="F87" s="201"/>
      <c r="G87" s="201"/>
      <c r="H87" s="201"/>
      <c r="L87" s="27"/>
    </row>
    <row r="88" spans="2:12" s="1" customFormat="1" ht="6.9" customHeight="1">
      <c r="B88" s="27"/>
      <c r="L88" s="27"/>
    </row>
    <row r="89" spans="2:12" s="1" customFormat="1" ht="12" customHeight="1">
      <c r="B89" s="27"/>
      <c r="C89" s="24" t="s">
        <v>18</v>
      </c>
      <c r="F89" s="22" t="str">
        <f>F12</f>
        <v>Šluknov</v>
      </c>
      <c r="I89" s="24" t="s">
        <v>20</v>
      </c>
      <c r="J89" s="47" t="str">
        <f>IF(J12="","",J12)</f>
        <v>30. 1. 2023</v>
      </c>
      <c r="L89" s="27"/>
    </row>
    <row r="90" spans="2:12" s="1" customFormat="1" ht="6.9" customHeight="1">
      <c r="B90" s="27"/>
      <c r="L90" s="27"/>
    </row>
    <row r="91" spans="2:12" s="1" customFormat="1" ht="15.15" customHeight="1">
      <c r="B91" s="27"/>
      <c r="C91" s="24" t="s">
        <v>22</v>
      </c>
      <c r="F91" s="22" t="str">
        <f>E15</f>
        <v xml:space="preserve"> </v>
      </c>
      <c r="I91" s="24" t="s">
        <v>27</v>
      </c>
      <c r="J91" s="25" t="str">
        <f>E21</f>
        <v xml:space="preserve"> </v>
      </c>
      <c r="L91" s="27"/>
    </row>
    <row r="92" spans="2:12" s="1" customFormat="1" ht="15.15" customHeight="1">
      <c r="B92" s="27"/>
      <c r="C92" s="24" t="s">
        <v>26</v>
      </c>
      <c r="F92" s="22" t="str">
        <f>IF(E18="","",E18)</f>
        <v xml:space="preserve"> </v>
      </c>
      <c r="I92" s="24" t="s">
        <v>29</v>
      </c>
      <c r="J92" s="25" t="str">
        <f>E24</f>
        <v>J. Nešněra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96" t="s">
        <v>90</v>
      </c>
      <c r="D94" s="88"/>
      <c r="E94" s="88"/>
      <c r="F94" s="88"/>
      <c r="G94" s="88"/>
      <c r="H94" s="88"/>
      <c r="I94" s="88"/>
      <c r="J94" s="97" t="s">
        <v>91</v>
      </c>
      <c r="K94" s="88"/>
      <c r="L94" s="27"/>
    </row>
    <row r="95" spans="2:12" s="1" customFormat="1" ht="10.35" customHeight="1">
      <c r="B95" s="27"/>
      <c r="L95" s="27"/>
    </row>
    <row r="96" spans="2:47" s="1" customFormat="1" ht="22.8" customHeight="1">
      <c r="B96" s="27"/>
      <c r="C96" s="98" t="s">
        <v>92</v>
      </c>
      <c r="J96" s="61">
        <f>J126</f>
        <v>0</v>
      </c>
      <c r="L96" s="27"/>
      <c r="AU96" s="15" t="s">
        <v>93</v>
      </c>
    </row>
    <row r="97" spans="2:12" s="8" customFormat="1" ht="24.9" customHeight="1">
      <c r="B97" s="99"/>
      <c r="D97" s="100" t="s">
        <v>94</v>
      </c>
      <c r="E97" s="101"/>
      <c r="F97" s="101"/>
      <c r="G97" s="101"/>
      <c r="H97" s="101"/>
      <c r="I97" s="101"/>
      <c r="J97" s="102">
        <f>J127</f>
        <v>0</v>
      </c>
      <c r="L97" s="99"/>
    </row>
    <row r="98" spans="2:12" s="9" customFormat="1" ht="19.95" customHeight="1">
      <c r="B98" s="103"/>
      <c r="D98" s="104" t="s">
        <v>95</v>
      </c>
      <c r="E98" s="105"/>
      <c r="F98" s="105"/>
      <c r="G98" s="105"/>
      <c r="H98" s="105"/>
      <c r="I98" s="105"/>
      <c r="J98" s="106">
        <f>J128</f>
        <v>0</v>
      </c>
      <c r="L98" s="103"/>
    </row>
    <row r="99" spans="2:12" s="9" customFormat="1" ht="19.95" customHeight="1">
      <c r="B99" s="103"/>
      <c r="D99" s="104" t="s">
        <v>96</v>
      </c>
      <c r="E99" s="105"/>
      <c r="F99" s="105"/>
      <c r="G99" s="105"/>
      <c r="H99" s="105"/>
      <c r="I99" s="105"/>
      <c r="J99" s="106">
        <f>J153</f>
        <v>0</v>
      </c>
      <c r="L99" s="103"/>
    </row>
    <row r="100" spans="2:12" s="9" customFormat="1" ht="19.95" customHeight="1">
      <c r="B100" s="103"/>
      <c r="D100" s="104" t="s">
        <v>97</v>
      </c>
      <c r="E100" s="105"/>
      <c r="F100" s="105"/>
      <c r="G100" s="105"/>
      <c r="H100" s="105"/>
      <c r="I100" s="105"/>
      <c r="J100" s="106">
        <f>J179</f>
        <v>0</v>
      </c>
      <c r="L100" s="103"/>
    </row>
    <row r="101" spans="2:12" s="9" customFormat="1" ht="19.95" customHeight="1">
      <c r="B101" s="103"/>
      <c r="D101" s="104" t="s">
        <v>98</v>
      </c>
      <c r="E101" s="105"/>
      <c r="F101" s="105"/>
      <c r="G101" s="105"/>
      <c r="H101" s="105"/>
      <c r="I101" s="105"/>
      <c r="J101" s="106">
        <f>J197</f>
        <v>0</v>
      </c>
      <c r="L101" s="103"/>
    </row>
    <row r="102" spans="2:12" s="9" customFormat="1" ht="19.95" customHeight="1">
      <c r="B102" s="103"/>
      <c r="D102" s="104" t="s">
        <v>99</v>
      </c>
      <c r="E102" s="105"/>
      <c r="F102" s="105"/>
      <c r="G102" s="105"/>
      <c r="H102" s="105"/>
      <c r="I102" s="105"/>
      <c r="J102" s="106">
        <f>J204</f>
        <v>0</v>
      </c>
      <c r="L102" s="103"/>
    </row>
    <row r="103" spans="2:12" s="9" customFormat="1" ht="19.95" customHeight="1">
      <c r="B103" s="103"/>
      <c r="D103" s="104" t="s">
        <v>100</v>
      </c>
      <c r="E103" s="105"/>
      <c r="F103" s="105"/>
      <c r="G103" s="105"/>
      <c r="H103" s="105"/>
      <c r="I103" s="105"/>
      <c r="J103" s="106">
        <f>J256</f>
        <v>0</v>
      </c>
      <c r="L103" s="103"/>
    </row>
    <row r="104" spans="2:12" s="9" customFormat="1" ht="19.95" customHeight="1">
      <c r="B104" s="103"/>
      <c r="D104" s="104" t="s">
        <v>101</v>
      </c>
      <c r="E104" s="105"/>
      <c r="F104" s="105"/>
      <c r="G104" s="105"/>
      <c r="H104" s="105"/>
      <c r="I104" s="105"/>
      <c r="J104" s="106">
        <f>J274</f>
        <v>0</v>
      </c>
      <c r="L104" s="103"/>
    </row>
    <row r="105" spans="2:12" s="8" customFormat="1" ht="24.9" customHeight="1">
      <c r="B105" s="99"/>
      <c r="D105" s="100" t="s">
        <v>102</v>
      </c>
      <c r="E105" s="101"/>
      <c r="F105" s="101"/>
      <c r="G105" s="101"/>
      <c r="H105" s="101"/>
      <c r="I105" s="101"/>
      <c r="J105" s="102">
        <f>J277</f>
        <v>0</v>
      </c>
      <c r="L105" s="99"/>
    </row>
    <row r="106" spans="2:12" s="9" customFormat="1" ht="19.95" customHeight="1">
      <c r="B106" s="103"/>
      <c r="D106" s="104" t="s">
        <v>103</v>
      </c>
      <c r="E106" s="105"/>
      <c r="F106" s="105"/>
      <c r="G106" s="105"/>
      <c r="H106" s="105"/>
      <c r="I106" s="105"/>
      <c r="J106" s="106">
        <f>J278</f>
        <v>0</v>
      </c>
      <c r="L106" s="103"/>
    </row>
    <row r="107" spans="2:12" s="1" customFormat="1" ht="21.75" customHeight="1">
      <c r="B107" s="27"/>
      <c r="L107" s="27"/>
    </row>
    <row r="108" spans="2:12" s="1" customFormat="1" ht="6.9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27"/>
    </row>
    <row r="112" spans="2:12" s="1" customFormat="1" ht="6.9" customHeight="1"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27"/>
    </row>
    <row r="113" spans="2:12" s="1" customFormat="1" ht="24.9" customHeight="1">
      <c r="B113" s="27"/>
      <c r="C113" s="19" t="s">
        <v>104</v>
      </c>
      <c r="L113" s="27"/>
    </row>
    <row r="114" spans="2:12" s="1" customFormat="1" ht="6.9" customHeight="1">
      <c r="B114" s="27"/>
      <c r="L114" s="27"/>
    </row>
    <row r="115" spans="2:12" s="1" customFormat="1" ht="12" customHeight="1">
      <c r="B115" s="27"/>
      <c r="C115" s="24" t="s">
        <v>14</v>
      </c>
      <c r="L115" s="27"/>
    </row>
    <row r="116" spans="2:12" s="1" customFormat="1" ht="16.5" customHeight="1">
      <c r="B116" s="27"/>
      <c r="E116" s="202" t="str">
        <f>E7</f>
        <v>Oprava mostu CM20 v Husově ul.</v>
      </c>
      <c r="F116" s="203"/>
      <c r="G116" s="203"/>
      <c r="H116" s="203"/>
      <c r="L116" s="27"/>
    </row>
    <row r="117" spans="2:12" s="1" customFormat="1" ht="12" customHeight="1">
      <c r="B117" s="27"/>
      <c r="C117" s="24" t="s">
        <v>87</v>
      </c>
      <c r="L117" s="27"/>
    </row>
    <row r="118" spans="2:12" s="1" customFormat="1" ht="16.5" customHeight="1">
      <c r="B118" s="27"/>
      <c r="E118" s="179" t="str">
        <f>E9</f>
        <v>01 - SO 201 MOst CM20</v>
      </c>
      <c r="F118" s="201"/>
      <c r="G118" s="201"/>
      <c r="H118" s="201"/>
      <c r="L118" s="27"/>
    </row>
    <row r="119" spans="2:12" s="1" customFormat="1" ht="6.9" customHeight="1">
      <c r="B119" s="27"/>
      <c r="L119" s="27"/>
    </row>
    <row r="120" spans="2:12" s="1" customFormat="1" ht="12" customHeight="1">
      <c r="B120" s="27"/>
      <c r="C120" s="24" t="s">
        <v>18</v>
      </c>
      <c r="F120" s="22" t="str">
        <f>F12</f>
        <v>Šluknov</v>
      </c>
      <c r="I120" s="24" t="s">
        <v>20</v>
      </c>
      <c r="J120" s="47" t="str">
        <f>IF(J12="","",J12)</f>
        <v>30. 1. 2023</v>
      </c>
      <c r="L120" s="27"/>
    </row>
    <row r="121" spans="2:12" s="1" customFormat="1" ht="6.9" customHeight="1">
      <c r="B121" s="27"/>
      <c r="L121" s="27"/>
    </row>
    <row r="122" spans="2:12" s="1" customFormat="1" ht="15.15" customHeight="1">
      <c r="B122" s="27"/>
      <c r="C122" s="24" t="s">
        <v>22</v>
      </c>
      <c r="F122" s="22" t="str">
        <f>E15</f>
        <v xml:space="preserve"> </v>
      </c>
      <c r="I122" s="24" t="s">
        <v>27</v>
      </c>
      <c r="J122" s="25" t="str">
        <f>E21</f>
        <v xml:space="preserve"> </v>
      </c>
      <c r="L122" s="27"/>
    </row>
    <row r="123" spans="2:12" s="1" customFormat="1" ht="15.15" customHeight="1">
      <c r="B123" s="27"/>
      <c r="C123" s="24" t="s">
        <v>26</v>
      </c>
      <c r="F123" s="22" t="str">
        <f>IF(E18="","",E18)</f>
        <v xml:space="preserve"> </v>
      </c>
      <c r="I123" s="24" t="s">
        <v>29</v>
      </c>
      <c r="J123" s="25" t="str">
        <f>E24</f>
        <v>J. Nešněra</v>
      </c>
      <c r="L123" s="27"/>
    </row>
    <row r="124" spans="2:12" s="1" customFormat="1" ht="10.35" customHeight="1">
      <c r="B124" s="27"/>
      <c r="L124" s="27"/>
    </row>
    <row r="125" spans="2:20" s="10" customFormat="1" ht="29.25" customHeight="1">
      <c r="B125" s="107"/>
      <c r="C125" s="108" t="s">
        <v>105</v>
      </c>
      <c r="D125" s="109" t="s">
        <v>57</v>
      </c>
      <c r="E125" s="109" t="s">
        <v>53</v>
      </c>
      <c r="F125" s="109" t="s">
        <v>54</v>
      </c>
      <c r="G125" s="109" t="s">
        <v>106</v>
      </c>
      <c r="H125" s="109" t="s">
        <v>107</v>
      </c>
      <c r="I125" s="109" t="s">
        <v>108</v>
      </c>
      <c r="J125" s="109" t="s">
        <v>91</v>
      </c>
      <c r="K125" s="110" t="s">
        <v>109</v>
      </c>
      <c r="L125" s="107"/>
      <c r="M125" s="54" t="s">
        <v>1</v>
      </c>
      <c r="N125" s="55" t="s">
        <v>36</v>
      </c>
      <c r="O125" s="55" t="s">
        <v>110</v>
      </c>
      <c r="P125" s="55" t="s">
        <v>111</v>
      </c>
      <c r="Q125" s="55" t="s">
        <v>112</v>
      </c>
      <c r="R125" s="55" t="s">
        <v>113</v>
      </c>
      <c r="S125" s="55" t="s">
        <v>114</v>
      </c>
      <c r="T125" s="56" t="s">
        <v>115</v>
      </c>
    </row>
    <row r="126" spans="2:63" s="1" customFormat="1" ht="22.8" customHeight="1">
      <c r="B126" s="27"/>
      <c r="C126" s="59" t="s">
        <v>116</v>
      </c>
      <c r="J126" s="111">
        <f>BK126</f>
        <v>0</v>
      </c>
      <c r="L126" s="27"/>
      <c r="M126" s="57"/>
      <c r="N126" s="48"/>
      <c r="O126" s="48"/>
      <c r="P126" s="112">
        <f>P127+P277</f>
        <v>432.180436</v>
      </c>
      <c r="Q126" s="48"/>
      <c r="R126" s="112">
        <f>R127+R277</f>
        <v>18.55631199</v>
      </c>
      <c r="S126" s="48"/>
      <c r="T126" s="113">
        <f>T127+T277</f>
        <v>48.072731000000005</v>
      </c>
      <c r="AT126" s="15" t="s">
        <v>71</v>
      </c>
      <c r="AU126" s="15" t="s">
        <v>93</v>
      </c>
      <c r="BK126" s="114">
        <f>BK127+BK277</f>
        <v>0</v>
      </c>
    </row>
    <row r="127" spans="2:63" s="11" customFormat="1" ht="25.95" customHeight="1">
      <c r="B127" s="115"/>
      <c r="D127" s="116" t="s">
        <v>71</v>
      </c>
      <c r="E127" s="117" t="s">
        <v>117</v>
      </c>
      <c r="F127" s="117" t="s">
        <v>118</v>
      </c>
      <c r="J127" s="118">
        <f>BK127</f>
        <v>0</v>
      </c>
      <c r="L127" s="115"/>
      <c r="M127" s="119"/>
      <c r="P127" s="120">
        <f>P128+P153+P179+P197+P204+P256+P274</f>
        <v>430.81357199999997</v>
      </c>
      <c r="R127" s="120">
        <f>R128+R153+R179+R197+R204+R256+R274</f>
        <v>18.54431199</v>
      </c>
      <c r="T127" s="121">
        <f>T128+T153+T179+T197+T204+T256+T274</f>
        <v>48.072731000000005</v>
      </c>
      <c r="AR127" s="116" t="s">
        <v>80</v>
      </c>
      <c r="AT127" s="122" t="s">
        <v>71</v>
      </c>
      <c r="AU127" s="122" t="s">
        <v>72</v>
      </c>
      <c r="AY127" s="116" t="s">
        <v>119</v>
      </c>
      <c r="BK127" s="123">
        <f>BK128+BK153+BK179+BK197+BK204+BK256+BK274</f>
        <v>0</v>
      </c>
    </row>
    <row r="128" spans="2:63" s="11" customFormat="1" ht="22.8" customHeight="1">
      <c r="B128" s="115"/>
      <c r="D128" s="116" t="s">
        <v>71</v>
      </c>
      <c r="E128" s="124" t="s">
        <v>80</v>
      </c>
      <c r="F128" s="124" t="s">
        <v>120</v>
      </c>
      <c r="J128" s="125">
        <f>BK128</f>
        <v>0</v>
      </c>
      <c r="L128" s="115"/>
      <c r="M128" s="119"/>
      <c r="P128" s="120">
        <f>SUM(P129:P152)</f>
        <v>14.650635999999999</v>
      </c>
      <c r="R128" s="120">
        <f>SUM(R129:R152)</f>
        <v>10.512</v>
      </c>
      <c r="T128" s="121">
        <f>SUM(T129:T152)</f>
        <v>11.026</v>
      </c>
      <c r="AR128" s="116" t="s">
        <v>80</v>
      </c>
      <c r="AT128" s="122" t="s">
        <v>71</v>
      </c>
      <c r="AU128" s="122" t="s">
        <v>80</v>
      </c>
      <c r="AY128" s="116" t="s">
        <v>119</v>
      </c>
      <c r="BK128" s="123">
        <f>SUM(BK129:BK152)</f>
        <v>0</v>
      </c>
    </row>
    <row r="129" spans="2:65" s="1" customFormat="1" ht="24.15" customHeight="1">
      <c r="B129" s="126"/>
      <c r="C129" s="127" t="s">
        <v>80</v>
      </c>
      <c r="D129" s="127" t="s">
        <v>121</v>
      </c>
      <c r="E129" s="128" t="s">
        <v>122</v>
      </c>
      <c r="F129" s="129" t="s">
        <v>123</v>
      </c>
      <c r="G129" s="130" t="s">
        <v>124</v>
      </c>
      <c r="H129" s="131">
        <v>14.2</v>
      </c>
      <c r="I129" s="132"/>
      <c r="J129" s="132">
        <f>ROUND(I129*H129,2)</f>
        <v>0</v>
      </c>
      <c r="K129" s="129" t="s">
        <v>125</v>
      </c>
      <c r="L129" s="27"/>
      <c r="M129" s="133" t="s">
        <v>1</v>
      </c>
      <c r="N129" s="134" t="s">
        <v>37</v>
      </c>
      <c r="O129" s="135">
        <v>0.116</v>
      </c>
      <c r="P129" s="135">
        <f>O129*H129</f>
        <v>1.6472</v>
      </c>
      <c r="Q129" s="135">
        <v>0</v>
      </c>
      <c r="R129" s="135">
        <f>Q129*H129</f>
        <v>0</v>
      </c>
      <c r="S129" s="135">
        <v>0.29</v>
      </c>
      <c r="T129" s="136">
        <f>S129*H129</f>
        <v>4.117999999999999</v>
      </c>
      <c r="AR129" s="137" t="s">
        <v>126</v>
      </c>
      <c r="AT129" s="137" t="s">
        <v>121</v>
      </c>
      <c r="AU129" s="137" t="s">
        <v>82</v>
      </c>
      <c r="AY129" s="15" t="s">
        <v>119</v>
      </c>
      <c r="BE129" s="138">
        <f>IF(N129="základní",J129,0)</f>
        <v>0</v>
      </c>
      <c r="BF129" s="138">
        <f>IF(N129="snížená",J129,0)</f>
        <v>0</v>
      </c>
      <c r="BG129" s="138">
        <f>IF(N129="zákl. přenesená",J129,0)</f>
        <v>0</v>
      </c>
      <c r="BH129" s="138">
        <f>IF(N129="sníž. přenesená",J129,0)</f>
        <v>0</v>
      </c>
      <c r="BI129" s="138">
        <f>IF(N129="nulová",J129,0)</f>
        <v>0</v>
      </c>
      <c r="BJ129" s="15" t="s">
        <v>80</v>
      </c>
      <c r="BK129" s="138">
        <f>ROUND(I129*H129,2)</f>
        <v>0</v>
      </c>
      <c r="BL129" s="15" t="s">
        <v>126</v>
      </c>
      <c r="BM129" s="137" t="s">
        <v>127</v>
      </c>
    </row>
    <row r="130" spans="2:47" s="1" customFormat="1" ht="38.4">
      <c r="B130" s="27"/>
      <c r="D130" s="139" t="s">
        <v>128</v>
      </c>
      <c r="F130" s="140" t="s">
        <v>129</v>
      </c>
      <c r="L130" s="27"/>
      <c r="M130" s="141"/>
      <c r="T130" s="51"/>
      <c r="AT130" s="15" t="s">
        <v>128</v>
      </c>
      <c r="AU130" s="15" t="s">
        <v>82</v>
      </c>
    </row>
    <row r="131" spans="2:51" s="12" customFormat="1" ht="12">
      <c r="B131" s="142"/>
      <c r="D131" s="139" t="s">
        <v>130</v>
      </c>
      <c r="E131" s="143" t="s">
        <v>1</v>
      </c>
      <c r="F131" s="144" t="s">
        <v>131</v>
      </c>
      <c r="H131" s="145">
        <v>7.2</v>
      </c>
      <c r="L131" s="142"/>
      <c r="M131" s="146"/>
      <c r="T131" s="147"/>
      <c r="AT131" s="143" t="s">
        <v>130</v>
      </c>
      <c r="AU131" s="143" t="s">
        <v>82</v>
      </c>
      <c r="AV131" s="12" t="s">
        <v>82</v>
      </c>
      <c r="AW131" s="12" t="s">
        <v>28</v>
      </c>
      <c r="AX131" s="12" t="s">
        <v>72</v>
      </c>
      <c r="AY131" s="143" t="s">
        <v>119</v>
      </c>
    </row>
    <row r="132" spans="2:51" s="12" customFormat="1" ht="12">
      <c r="B132" s="142"/>
      <c r="D132" s="139" t="s">
        <v>130</v>
      </c>
      <c r="E132" s="143" t="s">
        <v>1</v>
      </c>
      <c r="F132" s="144" t="s">
        <v>132</v>
      </c>
      <c r="H132" s="145">
        <v>7</v>
      </c>
      <c r="L132" s="142"/>
      <c r="M132" s="146"/>
      <c r="T132" s="147"/>
      <c r="AT132" s="143" t="s">
        <v>130</v>
      </c>
      <c r="AU132" s="143" t="s">
        <v>82</v>
      </c>
      <c r="AV132" s="12" t="s">
        <v>82</v>
      </c>
      <c r="AW132" s="12" t="s">
        <v>28</v>
      </c>
      <c r="AX132" s="12" t="s">
        <v>72</v>
      </c>
      <c r="AY132" s="143" t="s">
        <v>119</v>
      </c>
    </row>
    <row r="133" spans="2:51" s="13" customFormat="1" ht="12">
      <c r="B133" s="148"/>
      <c r="D133" s="139" t="s">
        <v>130</v>
      </c>
      <c r="E133" s="149" t="s">
        <v>1</v>
      </c>
      <c r="F133" s="150" t="s">
        <v>133</v>
      </c>
      <c r="H133" s="151">
        <v>14.2</v>
      </c>
      <c r="L133" s="148"/>
      <c r="M133" s="152"/>
      <c r="T133" s="153"/>
      <c r="AT133" s="149" t="s">
        <v>130</v>
      </c>
      <c r="AU133" s="149" t="s">
        <v>82</v>
      </c>
      <c r="AV133" s="13" t="s">
        <v>126</v>
      </c>
      <c r="AW133" s="13" t="s">
        <v>28</v>
      </c>
      <c r="AX133" s="13" t="s">
        <v>80</v>
      </c>
      <c r="AY133" s="149" t="s">
        <v>119</v>
      </c>
    </row>
    <row r="134" spans="2:65" s="1" customFormat="1" ht="24.15" customHeight="1">
      <c r="B134" s="126"/>
      <c r="C134" s="127" t="s">
        <v>82</v>
      </c>
      <c r="D134" s="127" t="s">
        <v>121</v>
      </c>
      <c r="E134" s="128" t="s">
        <v>134</v>
      </c>
      <c r="F134" s="129" t="s">
        <v>135</v>
      </c>
      <c r="G134" s="130" t="s">
        <v>124</v>
      </c>
      <c r="H134" s="131">
        <v>31.4</v>
      </c>
      <c r="I134" s="132"/>
      <c r="J134" s="132">
        <f>ROUND(I134*H134,2)</f>
        <v>0</v>
      </c>
      <c r="K134" s="129" t="s">
        <v>125</v>
      </c>
      <c r="L134" s="27"/>
      <c r="M134" s="133" t="s">
        <v>1</v>
      </c>
      <c r="N134" s="134" t="s">
        <v>37</v>
      </c>
      <c r="O134" s="135">
        <v>0.13</v>
      </c>
      <c r="P134" s="135">
        <f>O134*H134</f>
        <v>4.082</v>
      </c>
      <c r="Q134" s="135">
        <v>0</v>
      </c>
      <c r="R134" s="135">
        <f>Q134*H134</f>
        <v>0</v>
      </c>
      <c r="S134" s="135">
        <v>0.22</v>
      </c>
      <c r="T134" s="136">
        <f>S134*H134</f>
        <v>6.9079999999999995</v>
      </c>
      <c r="AR134" s="137" t="s">
        <v>126</v>
      </c>
      <c r="AT134" s="137" t="s">
        <v>121</v>
      </c>
      <c r="AU134" s="137" t="s">
        <v>82</v>
      </c>
      <c r="AY134" s="15" t="s">
        <v>119</v>
      </c>
      <c r="BE134" s="138">
        <f>IF(N134="základní",J134,0)</f>
        <v>0</v>
      </c>
      <c r="BF134" s="138">
        <f>IF(N134="snížená",J134,0)</f>
        <v>0</v>
      </c>
      <c r="BG134" s="138">
        <f>IF(N134="zákl. přenesená",J134,0)</f>
        <v>0</v>
      </c>
      <c r="BH134" s="138">
        <f>IF(N134="sníž. přenesená",J134,0)</f>
        <v>0</v>
      </c>
      <c r="BI134" s="138">
        <f>IF(N134="nulová",J134,0)</f>
        <v>0</v>
      </c>
      <c r="BJ134" s="15" t="s">
        <v>80</v>
      </c>
      <c r="BK134" s="138">
        <f>ROUND(I134*H134,2)</f>
        <v>0</v>
      </c>
      <c r="BL134" s="15" t="s">
        <v>126</v>
      </c>
      <c r="BM134" s="137" t="s">
        <v>136</v>
      </c>
    </row>
    <row r="135" spans="2:47" s="1" customFormat="1" ht="38.4">
      <c r="B135" s="27"/>
      <c r="D135" s="139" t="s">
        <v>128</v>
      </c>
      <c r="F135" s="140" t="s">
        <v>137</v>
      </c>
      <c r="L135" s="27"/>
      <c r="M135" s="141"/>
      <c r="T135" s="51"/>
      <c r="AT135" s="15" t="s">
        <v>128</v>
      </c>
      <c r="AU135" s="15" t="s">
        <v>82</v>
      </c>
    </row>
    <row r="136" spans="2:51" s="13" customFormat="1" ht="12">
      <c r="B136" s="148"/>
      <c r="D136" s="139" t="s">
        <v>130</v>
      </c>
      <c r="E136" s="149" t="s">
        <v>1</v>
      </c>
      <c r="F136" s="150" t="s">
        <v>133</v>
      </c>
      <c r="H136" s="151">
        <v>3.1</v>
      </c>
      <c r="L136" s="148"/>
      <c r="M136" s="152"/>
      <c r="T136" s="153"/>
      <c r="AT136" s="149" t="s">
        <v>130</v>
      </c>
      <c r="AU136" s="149" t="s">
        <v>82</v>
      </c>
      <c r="AV136" s="13" t="s">
        <v>126</v>
      </c>
      <c r="AW136" s="13" t="s">
        <v>28</v>
      </c>
      <c r="AX136" s="13" t="s">
        <v>80</v>
      </c>
      <c r="AY136" s="149" t="s">
        <v>119</v>
      </c>
    </row>
    <row r="137" spans="2:65" s="1" customFormat="1" ht="33" customHeight="1">
      <c r="B137" s="126"/>
      <c r="C137" s="127" t="s">
        <v>126</v>
      </c>
      <c r="D137" s="127" t="s">
        <v>121</v>
      </c>
      <c r="E137" s="128" t="s">
        <v>139</v>
      </c>
      <c r="F137" s="129" t="s">
        <v>140</v>
      </c>
      <c r="G137" s="130" t="s">
        <v>141</v>
      </c>
      <c r="H137" s="131">
        <v>8.604</v>
      </c>
      <c r="I137" s="132"/>
      <c r="J137" s="132">
        <f>ROUND(I137*H137,2)</f>
        <v>0</v>
      </c>
      <c r="K137" s="129" t="s">
        <v>125</v>
      </c>
      <c r="L137" s="27"/>
      <c r="M137" s="133" t="s">
        <v>1</v>
      </c>
      <c r="N137" s="134" t="s">
        <v>37</v>
      </c>
      <c r="O137" s="135">
        <v>0.23</v>
      </c>
      <c r="P137" s="135">
        <f>O137*H137</f>
        <v>1.97892</v>
      </c>
      <c r="Q137" s="135">
        <v>0</v>
      </c>
      <c r="R137" s="135">
        <f>Q137*H137</f>
        <v>0</v>
      </c>
      <c r="S137" s="135">
        <v>0</v>
      </c>
      <c r="T137" s="136">
        <f>S137*H137</f>
        <v>0</v>
      </c>
      <c r="AR137" s="137" t="s">
        <v>126</v>
      </c>
      <c r="AT137" s="137" t="s">
        <v>121</v>
      </c>
      <c r="AU137" s="137" t="s">
        <v>82</v>
      </c>
      <c r="AY137" s="15" t="s">
        <v>119</v>
      </c>
      <c r="BE137" s="138">
        <f>IF(N137="základní",J137,0)</f>
        <v>0</v>
      </c>
      <c r="BF137" s="138">
        <f>IF(N137="snížená",J137,0)</f>
        <v>0</v>
      </c>
      <c r="BG137" s="138">
        <f>IF(N137="zákl. přenesená",J137,0)</f>
        <v>0</v>
      </c>
      <c r="BH137" s="138">
        <f>IF(N137="sníž. přenesená",J137,0)</f>
        <v>0</v>
      </c>
      <c r="BI137" s="138">
        <f>IF(N137="nulová",J137,0)</f>
        <v>0</v>
      </c>
      <c r="BJ137" s="15" t="s">
        <v>80</v>
      </c>
      <c r="BK137" s="138">
        <f>ROUND(I137*H137,2)</f>
        <v>0</v>
      </c>
      <c r="BL137" s="15" t="s">
        <v>126</v>
      </c>
      <c r="BM137" s="137" t="s">
        <v>142</v>
      </c>
    </row>
    <row r="138" spans="2:47" s="1" customFormat="1" ht="19.2">
      <c r="B138" s="27"/>
      <c r="D138" s="139" t="s">
        <v>128</v>
      </c>
      <c r="F138" s="140" t="s">
        <v>143</v>
      </c>
      <c r="L138" s="27"/>
      <c r="M138" s="141"/>
      <c r="T138" s="51"/>
      <c r="AT138" s="15" t="s">
        <v>128</v>
      </c>
      <c r="AU138" s="15" t="s">
        <v>82</v>
      </c>
    </row>
    <row r="139" spans="2:51" s="12" customFormat="1" ht="12">
      <c r="B139" s="142"/>
      <c r="D139" s="139" t="s">
        <v>130</v>
      </c>
      <c r="E139" s="143" t="s">
        <v>1</v>
      </c>
      <c r="F139" s="144" t="s">
        <v>144</v>
      </c>
      <c r="H139" s="145">
        <v>8.604</v>
      </c>
      <c r="L139" s="142"/>
      <c r="M139" s="146"/>
      <c r="T139" s="147"/>
      <c r="AT139" s="143" t="s">
        <v>130</v>
      </c>
      <c r="AU139" s="143" t="s">
        <v>82</v>
      </c>
      <c r="AV139" s="12" t="s">
        <v>82</v>
      </c>
      <c r="AW139" s="12" t="s">
        <v>28</v>
      </c>
      <c r="AX139" s="12" t="s">
        <v>80</v>
      </c>
      <c r="AY139" s="143" t="s">
        <v>119</v>
      </c>
    </row>
    <row r="140" spans="2:65" s="1" customFormat="1" ht="24.15" customHeight="1">
      <c r="B140" s="126"/>
      <c r="C140" s="127" t="s">
        <v>146</v>
      </c>
      <c r="D140" s="127" t="s">
        <v>121</v>
      </c>
      <c r="E140" s="128" t="s">
        <v>147</v>
      </c>
      <c r="F140" s="129" t="s">
        <v>148</v>
      </c>
      <c r="G140" s="130" t="s">
        <v>141</v>
      </c>
      <c r="H140" s="131">
        <v>8.604</v>
      </c>
      <c r="I140" s="132"/>
      <c r="J140" s="132">
        <f>ROUND(I140*H140,2)</f>
        <v>0</v>
      </c>
      <c r="K140" s="129" t="s">
        <v>1</v>
      </c>
      <c r="L140" s="27"/>
      <c r="M140" s="133" t="s">
        <v>1</v>
      </c>
      <c r="N140" s="134" t="s">
        <v>37</v>
      </c>
      <c r="O140" s="135">
        <v>0.087</v>
      </c>
      <c r="P140" s="135">
        <f>O140*H140</f>
        <v>0.7485479999999999</v>
      </c>
      <c r="Q140" s="135">
        <v>0</v>
      </c>
      <c r="R140" s="135">
        <f>Q140*H140</f>
        <v>0</v>
      </c>
      <c r="S140" s="135">
        <v>0</v>
      </c>
      <c r="T140" s="136">
        <f>S140*H140</f>
        <v>0</v>
      </c>
      <c r="AR140" s="137" t="s">
        <v>126</v>
      </c>
      <c r="AT140" s="137" t="s">
        <v>121</v>
      </c>
      <c r="AU140" s="137" t="s">
        <v>82</v>
      </c>
      <c r="AY140" s="15" t="s">
        <v>119</v>
      </c>
      <c r="BE140" s="138">
        <f>IF(N140="základní",J140,0)</f>
        <v>0</v>
      </c>
      <c r="BF140" s="138">
        <f>IF(N140="snížená",J140,0)</f>
        <v>0</v>
      </c>
      <c r="BG140" s="138">
        <f>IF(N140="zákl. přenesená",J140,0)</f>
        <v>0</v>
      </c>
      <c r="BH140" s="138">
        <f>IF(N140="sníž. přenesená",J140,0)</f>
        <v>0</v>
      </c>
      <c r="BI140" s="138">
        <f>IF(N140="nulová",J140,0)</f>
        <v>0</v>
      </c>
      <c r="BJ140" s="15" t="s">
        <v>80</v>
      </c>
      <c r="BK140" s="138">
        <f>ROUND(I140*H140,2)</f>
        <v>0</v>
      </c>
      <c r="BL140" s="15" t="s">
        <v>126</v>
      </c>
      <c r="BM140" s="137" t="s">
        <v>149</v>
      </c>
    </row>
    <row r="141" spans="2:47" s="1" customFormat="1" ht="38.4">
      <c r="B141" s="27"/>
      <c r="D141" s="139" t="s">
        <v>128</v>
      </c>
      <c r="F141" s="140" t="s">
        <v>150</v>
      </c>
      <c r="L141" s="27"/>
      <c r="M141" s="141"/>
      <c r="T141" s="51"/>
      <c r="AT141" s="15" t="s">
        <v>128</v>
      </c>
      <c r="AU141" s="15" t="s">
        <v>82</v>
      </c>
    </row>
    <row r="142" spans="2:65" s="1" customFormat="1" ht="24.15" customHeight="1">
      <c r="B142" s="126"/>
      <c r="C142" s="127" t="s">
        <v>132</v>
      </c>
      <c r="D142" s="127" t="s">
        <v>121</v>
      </c>
      <c r="E142" s="128" t="s">
        <v>151</v>
      </c>
      <c r="F142" s="129" t="s">
        <v>152</v>
      </c>
      <c r="G142" s="130" t="s">
        <v>141</v>
      </c>
      <c r="H142" s="131">
        <v>5.256</v>
      </c>
      <c r="I142" s="132"/>
      <c r="J142" s="132">
        <f>ROUND(I142*H142,2)</f>
        <v>0</v>
      </c>
      <c r="K142" s="129" t="s">
        <v>125</v>
      </c>
      <c r="L142" s="27"/>
      <c r="M142" s="133" t="s">
        <v>1</v>
      </c>
      <c r="N142" s="134" t="s">
        <v>37</v>
      </c>
      <c r="O142" s="135">
        <v>0.328</v>
      </c>
      <c r="P142" s="135">
        <f>O142*H142</f>
        <v>1.7239680000000002</v>
      </c>
      <c r="Q142" s="135">
        <v>0</v>
      </c>
      <c r="R142" s="135">
        <f>Q142*H142</f>
        <v>0</v>
      </c>
      <c r="S142" s="135">
        <v>0</v>
      </c>
      <c r="T142" s="136">
        <f>S142*H142</f>
        <v>0</v>
      </c>
      <c r="AR142" s="137" t="s">
        <v>126</v>
      </c>
      <c r="AT142" s="137" t="s">
        <v>121</v>
      </c>
      <c r="AU142" s="137" t="s">
        <v>82</v>
      </c>
      <c r="AY142" s="15" t="s">
        <v>119</v>
      </c>
      <c r="BE142" s="138">
        <f>IF(N142="základní",J142,0)</f>
        <v>0</v>
      </c>
      <c r="BF142" s="138">
        <f>IF(N142="snížená",J142,0)</f>
        <v>0</v>
      </c>
      <c r="BG142" s="138">
        <f>IF(N142="zákl. přenesená",J142,0)</f>
        <v>0</v>
      </c>
      <c r="BH142" s="138">
        <f>IF(N142="sníž. přenesená",J142,0)</f>
        <v>0</v>
      </c>
      <c r="BI142" s="138">
        <f>IF(N142="nulová",J142,0)</f>
        <v>0</v>
      </c>
      <c r="BJ142" s="15" t="s">
        <v>80</v>
      </c>
      <c r="BK142" s="138">
        <f>ROUND(I142*H142,2)</f>
        <v>0</v>
      </c>
      <c r="BL142" s="15" t="s">
        <v>126</v>
      </c>
      <c r="BM142" s="137" t="s">
        <v>153</v>
      </c>
    </row>
    <row r="143" spans="2:47" s="1" customFormat="1" ht="28.8">
      <c r="B143" s="27"/>
      <c r="D143" s="139" t="s">
        <v>128</v>
      </c>
      <c r="F143" s="140" t="s">
        <v>154</v>
      </c>
      <c r="L143" s="27"/>
      <c r="M143" s="141"/>
      <c r="T143" s="51"/>
      <c r="AT143" s="15" t="s">
        <v>128</v>
      </c>
      <c r="AU143" s="15" t="s">
        <v>82</v>
      </c>
    </row>
    <row r="144" spans="2:51" s="12" customFormat="1" ht="12">
      <c r="B144" s="142"/>
      <c r="D144" s="139" t="s">
        <v>130</v>
      </c>
      <c r="E144" s="143" t="s">
        <v>1</v>
      </c>
      <c r="F144" s="144" t="s">
        <v>155</v>
      </c>
      <c r="H144" s="145">
        <v>4.682</v>
      </c>
      <c r="L144" s="142"/>
      <c r="M144" s="146"/>
      <c r="T144" s="147"/>
      <c r="AT144" s="143" t="s">
        <v>130</v>
      </c>
      <c r="AU144" s="143" t="s">
        <v>82</v>
      </c>
      <c r="AV144" s="12" t="s">
        <v>82</v>
      </c>
      <c r="AW144" s="12" t="s">
        <v>28</v>
      </c>
      <c r="AX144" s="12" t="s">
        <v>72</v>
      </c>
      <c r="AY144" s="143" t="s">
        <v>119</v>
      </c>
    </row>
    <row r="145" spans="2:51" s="12" customFormat="1" ht="12">
      <c r="B145" s="142"/>
      <c r="D145" s="139" t="s">
        <v>130</v>
      </c>
      <c r="E145" s="143" t="s">
        <v>1</v>
      </c>
      <c r="F145" s="144" t="s">
        <v>156</v>
      </c>
      <c r="H145" s="145">
        <v>0.574</v>
      </c>
      <c r="L145" s="142"/>
      <c r="M145" s="146"/>
      <c r="T145" s="147"/>
      <c r="AT145" s="143" t="s">
        <v>130</v>
      </c>
      <c r="AU145" s="143" t="s">
        <v>82</v>
      </c>
      <c r="AV145" s="12" t="s">
        <v>82</v>
      </c>
      <c r="AW145" s="12" t="s">
        <v>28</v>
      </c>
      <c r="AX145" s="12" t="s">
        <v>72</v>
      </c>
      <c r="AY145" s="143" t="s">
        <v>119</v>
      </c>
    </row>
    <row r="146" spans="2:51" s="13" customFormat="1" ht="12">
      <c r="B146" s="148"/>
      <c r="D146" s="139" t="s">
        <v>130</v>
      </c>
      <c r="E146" s="149" t="s">
        <v>1</v>
      </c>
      <c r="F146" s="150" t="s">
        <v>133</v>
      </c>
      <c r="H146" s="151">
        <v>5.256</v>
      </c>
      <c r="L146" s="148"/>
      <c r="M146" s="152"/>
      <c r="T146" s="153"/>
      <c r="AT146" s="149" t="s">
        <v>130</v>
      </c>
      <c r="AU146" s="149" t="s">
        <v>82</v>
      </c>
      <c r="AV146" s="13" t="s">
        <v>126</v>
      </c>
      <c r="AW146" s="13" t="s">
        <v>28</v>
      </c>
      <c r="AX146" s="13" t="s">
        <v>80</v>
      </c>
      <c r="AY146" s="149" t="s">
        <v>119</v>
      </c>
    </row>
    <row r="147" spans="2:65" s="1" customFormat="1" ht="16.5" customHeight="1">
      <c r="B147" s="126"/>
      <c r="C147" s="154" t="s">
        <v>157</v>
      </c>
      <c r="D147" s="154" t="s">
        <v>158</v>
      </c>
      <c r="E147" s="155" t="s">
        <v>159</v>
      </c>
      <c r="F147" s="156" t="s">
        <v>160</v>
      </c>
      <c r="G147" s="157" t="s">
        <v>161</v>
      </c>
      <c r="H147" s="158">
        <v>10.512</v>
      </c>
      <c r="I147" s="159"/>
      <c r="J147" s="159">
        <f>ROUND(I147*H147,2)</f>
        <v>0</v>
      </c>
      <c r="K147" s="156" t="s">
        <v>125</v>
      </c>
      <c r="L147" s="160"/>
      <c r="M147" s="161" t="s">
        <v>1</v>
      </c>
      <c r="N147" s="162" t="s">
        <v>37</v>
      </c>
      <c r="O147" s="135">
        <v>0</v>
      </c>
      <c r="P147" s="135">
        <f>O147*H147</f>
        <v>0</v>
      </c>
      <c r="Q147" s="135">
        <v>1</v>
      </c>
      <c r="R147" s="135">
        <f>Q147*H147</f>
        <v>10.512</v>
      </c>
      <c r="S147" s="135">
        <v>0</v>
      </c>
      <c r="T147" s="136">
        <f>S147*H147</f>
        <v>0</v>
      </c>
      <c r="AR147" s="137" t="s">
        <v>157</v>
      </c>
      <c r="AT147" s="137" t="s">
        <v>158</v>
      </c>
      <c r="AU147" s="137" t="s">
        <v>82</v>
      </c>
      <c r="AY147" s="15" t="s">
        <v>119</v>
      </c>
      <c r="BE147" s="138">
        <f>IF(N147="základní",J147,0)</f>
        <v>0</v>
      </c>
      <c r="BF147" s="138">
        <f>IF(N147="snížená",J147,0)</f>
        <v>0</v>
      </c>
      <c r="BG147" s="138">
        <f>IF(N147="zákl. přenesená",J147,0)</f>
        <v>0</v>
      </c>
      <c r="BH147" s="138">
        <f>IF(N147="sníž. přenesená",J147,0)</f>
        <v>0</v>
      </c>
      <c r="BI147" s="138">
        <f>IF(N147="nulová",J147,0)</f>
        <v>0</v>
      </c>
      <c r="BJ147" s="15" t="s">
        <v>80</v>
      </c>
      <c r="BK147" s="138">
        <f>ROUND(I147*H147,2)</f>
        <v>0</v>
      </c>
      <c r="BL147" s="15" t="s">
        <v>126</v>
      </c>
      <c r="BM147" s="137" t="s">
        <v>162</v>
      </c>
    </row>
    <row r="148" spans="2:47" s="1" customFormat="1" ht="12">
      <c r="B148" s="27"/>
      <c r="D148" s="139" t="s">
        <v>128</v>
      </c>
      <c r="F148" s="140" t="s">
        <v>160</v>
      </c>
      <c r="L148" s="27"/>
      <c r="M148" s="141"/>
      <c r="T148" s="51"/>
      <c r="AT148" s="15" t="s">
        <v>128</v>
      </c>
      <c r="AU148" s="15" t="s">
        <v>82</v>
      </c>
    </row>
    <row r="149" spans="2:51" s="12" customFormat="1" ht="12">
      <c r="B149" s="142"/>
      <c r="D149" s="139" t="s">
        <v>130</v>
      </c>
      <c r="E149" s="143" t="s">
        <v>1</v>
      </c>
      <c r="F149" s="144" t="s">
        <v>163</v>
      </c>
      <c r="H149" s="145">
        <v>5.256</v>
      </c>
      <c r="L149" s="142"/>
      <c r="M149" s="146"/>
      <c r="T149" s="147"/>
      <c r="AT149" s="143" t="s">
        <v>130</v>
      </c>
      <c r="AU149" s="143" t="s">
        <v>82</v>
      </c>
      <c r="AV149" s="12" t="s">
        <v>82</v>
      </c>
      <c r="AW149" s="12" t="s">
        <v>28</v>
      </c>
      <c r="AX149" s="12" t="s">
        <v>80</v>
      </c>
      <c r="AY149" s="143" t="s">
        <v>119</v>
      </c>
    </row>
    <row r="150" spans="2:51" s="12" customFormat="1" ht="12">
      <c r="B150" s="142"/>
      <c r="D150" s="139" t="s">
        <v>130</v>
      </c>
      <c r="F150" s="144" t="s">
        <v>164</v>
      </c>
      <c r="H150" s="145">
        <v>10.512</v>
      </c>
      <c r="L150" s="142"/>
      <c r="M150" s="146"/>
      <c r="T150" s="147"/>
      <c r="AT150" s="143" t="s">
        <v>130</v>
      </c>
      <c r="AU150" s="143" t="s">
        <v>82</v>
      </c>
      <c r="AV150" s="12" t="s">
        <v>82</v>
      </c>
      <c r="AW150" s="12" t="s">
        <v>3</v>
      </c>
      <c r="AX150" s="12" t="s">
        <v>80</v>
      </c>
      <c r="AY150" s="143" t="s">
        <v>119</v>
      </c>
    </row>
    <row r="151" spans="2:65" s="1" customFormat="1" ht="24.15" customHeight="1">
      <c r="B151" s="126"/>
      <c r="C151" s="127" t="s">
        <v>165</v>
      </c>
      <c r="D151" s="127" t="s">
        <v>121</v>
      </c>
      <c r="E151" s="128" t="s">
        <v>166</v>
      </c>
      <c r="F151" s="129" t="s">
        <v>167</v>
      </c>
      <c r="G151" s="130" t="s">
        <v>124</v>
      </c>
      <c r="H151" s="131">
        <v>30</v>
      </c>
      <c r="I151" s="132"/>
      <c r="J151" s="132">
        <f>ROUND(I151*H151,2)</f>
        <v>0</v>
      </c>
      <c r="K151" s="129" t="s">
        <v>125</v>
      </c>
      <c r="L151" s="27"/>
      <c r="M151" s="133" t="s">
        <v>1</v>
      </c>
      <c r="N151" s="134" t="s">
        <v>37</v>
      </c>
      <c r="O151" s="135">
        <v>0.149</v>
      </c>
      <c r="P151" s="135">
        <f>O151*H151</f>
        <v>4.47</v>
      </c>
      <c r="Q151" s="135">
        <v>0</v>
      </c>
      <c r="R151" s="135">
        <f>Q151*H151</f>
        <v>0</v>
      </c>
      <c r="S151" s="135">
        <v>0</v>
      </c>
      <c r="T151" s="136">
        <f>S151*H151</f>
        <v>0</v>
      </c>
      <c r="AR151" s="137" t="s">
        <v>126</v>
      </c>
      <c r="AT151" s="137" t="s">
        <v>121</v>
      </c>
      <c r="AU151" s="137" t="s">
        <v>82</v>
      </c>
      <c r="AY151" s="15" t="s">
        <v>119</v>
      </c>
      <c r="BE151" s="138">
        <f>IF(N151="základní",J151,0)</f>
        <v>0</v>
      </c>
      <c r="BF151" s="138">
        <f>IF(N151="snížená",J151,0)</f>
        <v>0</v>
      </c>
      <c r="BG151" s="138">
        <f>IF(N151="zákl. přenesená",J151,0)</f>
        <v>0</v>
      </c>
      <c r="BH151" s="138">
        <f>IF(N151="sníž. přenesená",J151,0)</f>
        <v>0</v>
      </c>
      <c r="BI151" s="138">
        <f>IF(N151="nulová",J151,0)</f>
        <v>0</v>
      </c>
      <c r="BJ151" s="15" t="s">
        <v>80</v>
      </c>
      <c r="BK151" s="138">
        <f>ROUND(I151*H151,2)</f>
        <v>0</v>
      </c>
      <c r="BL151" s="15" t="s">
        <v>126</v>
      </c>
      <c r="BM151" s="137" t="s">
        <v>168</v>
      </c>
    </row>
    <row r="152" spans="2:47" s="1" customFormat="1" ht="19.2">
      <c r="B152" s="27"/>
      <c r="D152" s="139" t="s">
        <v>128</v>
      </c>
      <c r="F152" s="140" t="s">
        <v>169</v>
      </c>
      <c r="L152" s="27"/>
      <c r="M152" s="141"/>
      <c r="T152" s="51"/>
      <c r="AT152" s="15" t="s">
        <v>128</v>
      </c>
      <c r="AU152" s="15" t="s">
        <v>82</v>
      </c>
    </row>
    <row r="153" spans="2:63" s="11" customFormat="1" ht="22.8" customHeight="1">
      <c r="B153" s="115"/>
      <c r="D153" s="116" t="s">
        <v>71</v>
      </c>
      <c r="E153" s="124" t="s">
        <v>138</v>
      </c>
      <c r="F153" s="124" t="s">
        <v>170</v>
      </c>
      <c r="J153" s="125">
        <f>BK153</f>
        <v>0</v>
      </c>
      <c r="L153" s="115"/>
      <c r="M153" s="119"/>
      <c r="P153" s="120">
        <f>SUM(P154:P178)</f>
        <v>43.131913</v>
      </c>
      <c r="R153" s="120">
        <f>SUM(R154:R178)</f>
        <v>3.23185317</v>
      </c>
      <c r="T153" s="121">
        <f>SUM(T154:T178)</f>
        <v>0</v>
      </c>
      <c r="AR153" s="116" t="s">
        <v>80</v>
      </c>
      <c r="AT153" s="122" t="s">
        <v>71</v>
      </c>
      <c r="AU153" s="122" t="s">
        <v>80</v>
      </c>
      <c r="AY153" s="116" t="s">
        <v>119</v>
      </c>
      <c r="BK153" s="123">
        <f>SUM(BK154:BK178)</f>
        <v>0</v>
      </c>
    </row>
    <row r="154" spans="2:65" s="1" customFormat="1" ht="24.15" customHeight="1">
      <c r="B154" s="126"/>
      <c r="C154" s="127" t="s">
        <v>171</v>
      </c>
      <c r="D154" s="127" t="s">
        <v>121</v>
      </c>
      <c r="E154" s="128" t="s">
        <v>172</v>
      </c>
      <c r="F154" s="129" t="s">
        <v>173</v>
      </c>
      <c r="G154" s="130" t="s">
        <v>141</v>
      </c>
      <c r="H154" s="131">
        <v>0.972</v>
      </c>
      <c r="I154" s="132"/>
      <c r="J154" s="132">
        <f>ROUND(I154*H154,2)</f>
        <v>0</v>
      </c>
      <c r="K154" s="129" t="s">
        <v>125</v>
      </c>
      <c r="L154" s="27"/>
      <c r="M154" s="133" t="s">
        <v>1</v>
      </c>
      <c r="N154" s="134" t="s">
        <v>37</v>
      </c>
      <c r="O154" s="135">
        <v>13.762</v>
      </c>
      <c r="P154" s="135">
        <f>O154*H154</f>
        <v>13.376664</v>
      </c>
      <c r="Q154" s="135">
        <v>2.68436</v>
      </c>
      <c r="R154" s="135">
        <f>Q154*H154</f>
        <v>2.6091979199999997</v>
      </c>
      <c r="S154" s="135">
        <v>0</v>
      </c>
      <c r="T154" s="136">
        <f>S154*H154</f>
        <v>0</v>
      </c>
      <c r="AR154" s="137" t="s">
        <v>126</v>
      </c>
      <c r="AT154" s="137" t="s">
        <v>121</v>
      </c>
      <c r="AU154" s="137" t="s">
        <v>82</v>
      </c>
      <c r="AY154" s="15" t="s">
        <v>119</v>
      </c>
      <c r="BE154" s="138">
        <f>IF(N154="základní",J154,0)</f>
        <v>0</v>
      </c>
      <c r="BF154" s="138">
        <f>IF(N154="snížená",J154,0)</f>
        <v>0</v>
      </c>
      <c r="BG154" s="138">
        <f>IF(N154="zákl. přenesená",J154,0)</f>
        <v>0</v>
      </c>
      <c r="BH154" s="138">
        <f>IF(N154="sníž. přenesená",J154,0)</f>
        <v>0</v>
      </c>
      <c r="BI154" s="138">
        <f>IF(N154="nulová",J154,0)</f>
        <v>0</v>
      </c>
      <c r="BJ154" s="15" t="s">
        <v>80</v>
      </c>
      <c r="BK154" s="138">
        <f>ROUND(I154*H154,2)</f>
        <v>0</v>
      </c>
      <c r="BL154" s="15" t="s">
        <v>126</v>
      </c>
      <c r="BM154" s="137" t="s">
        <v>174</v>
      </c>
    </row>
    <row r="155" spans="2:47" s="1" customFormat="1" ht="28.8">
      <c r="B155" s="27"/>
      <c r="D155" s="139" t="s">
        <v>128</v>
      </c>
      <c r="F155" s="140" t="s">
        <v>175</v>
      </c>
      <c r="L155" s="27"/>
      <c r="M155" s="141"/>
      <c r="T155" s="51"/>
      <c r="AT155" s="15" t="s">
        <v>128</v>
      </c>
      <c r="AU155" s="15" t="s">
        <v>82</v>
      </c>
    </row>
    <row r="156" spans="2:51" s="12" customFormat="1" ht="12">
      <c r="B156" s="142"/>
      <c r="D156" s="139" t="s">
        <v>130</v>
      </c>
      <c r="E156" s="143" t="s">
        <v>1</v>
      </c>
      <c r="F156" s="144" t="s">
        <v>176</v>
      </c>
      <c r="H156" s="145">
        <v>0.972</v>
      </c>
      <c r="L156" s="142"/>
      <c r="M156" s="146"/>
      <c r="T156" s="147"/>
      <c r="AT156" s="143" t="s">
        <v>130</v>
      </c>
      <c r="AU156" s="143" t="s">
        <v>82</v>
      </c>
      <c r="AV156" s="12" t="s">
        <v>82</v>
      </c>
      <c r="AW156" s="12" t="s">
        <v>28</v>
      </c>
      <c r="AX156" s="12" t="s">
        <v>80</v>
      </c>
      <c r="AY156" s="143" t="s">
        <v>119</v>
      </c>
    </row>
    <row r="157" spans="2:65" s="1" customFormat="1" ht="16.5" customHeight="1">
      <c r="B157" s="126"/>
      <c r="C157" s="127" t="s">
        <v>177</v>
      </c>
      <c r="D157" s="127" t="s">
        <v>121</v>
      </c>
      <c r="E157" s="128" t="s">
        <v>178</v>
      </c>
      <c r="F157" s="129" t="s">
        <v>179</v>
      </c>
      <c r="G157" s="130" t="s">
        <v>141</v>
      </c>
      <c r="H157" s="131">
        <v>3.45</v>
      </c>
      <c r="I157" s="132"/>
      <c r="J157" s="132">
        <f>ROUND(I157*H157,2)</f>
        <v>0</v>
      </c>
      <c r="K157" s="129" t="s">
        <v>125</v>
      </c>
      <c r="L157" s="27"/>
      <c r="M157" s="133" t="s">
        <v>1</v>
      </c>
      <c r="N157" s="134" t="s">
        <v>37</v>
      </c>
      <c r="O157" s="135">
        <v>1.56</v>
      </c>
      <c r="P157" s="135">
        <f>O157*H157</f>
        <v>5.382000000000001</v>
      </c>
      <c r="Q157" s="135">
        <v>0</v>
      </c>
      <c r="R157" s="135">
        <f>Q157*H157</f>
        <v>0</v>
      </c>
      <c r="S157" s="135">
        <v>0</v>
      </c>
      <c r="T157" s="136">
        <f>S157*H157</f>
        <v>0</v>
      </c>
      <c r="AR157" s="137" t="s">
        <v>126</v>
      </c>
      <c r="AT157" s="137" t="s">
        <v>121</v>
      </c>
      <c r="AU157" s="137" t="s">
        <v>82</v>
      </c>
      <c r="AY157" s="15" t="s">
        <v>119</v>
      </c>
      <c r="BE157" s="138">
        <f>IF(N157="základní",J157,0)</f>
        <v>0</v>
      </c>
      <c r="BF157" s="138">
        <f>IF(N157="snížená",J157,0)</f>
        <v>0</v>
      </c>
      <c r="BG157" s="138">
        <f>IF(N157="zákl. přenesená",J157,0)</f>
        <v>0</v>
      </c>
      <c r="BH157" s="138">
        <f>IF(N157="sníž. přenesená",J157,0)</f>
        <v>0</v>
      </c>
      <c r="BI157" s="138">
        <f>IF(N157="nulová",J157,0)</f>
        <v>0</v>
      </c>
      <c r="BJ157" s="15" t="s">
        <v>80</v>
      </c>
      <c r="BK157" s="138">
        <f>ROUND(I157*H157,2)</f>
        <v>0</v>
      </c>
      <c r="BL157" s="15" t="s">
        <v>126</v>
      </c>
      <c r="BM157" s="137" t="s">
        <v>180</v>
      </c>
    </row>
    <row r="158" spans="2:47" s="1" customFormat="1" ht="12">
      <c r="B158" s="27"/>
      <c r="D158" s="139" t="s">
        <v>128</v>
      </c>
      <c r="F158" s="140" t="s">
        <v>181</v>
      </c>
      <c r="L158" s="27"/>
      <c r="M158" s="141"/>
      <c r="T158" s="51"/>
      <c r="AT158" s="15" t="s">
        <v>128</v>
      </c>
      <c r="AU158" s="15" t="s">
        <v>82</v>
      </c>
    </row>
    <row r="159" spans="2:51" s="12" customFormat="1" ht="12">
      <c r="B159" s="142"/>
      <c r="D159" s="139" t="s">
        <v>130</v>
      </c>
      <c r="E159" s="143" t="s">
        <v>1</v>
      </c>
      <c r="F159" s="144" t="s">
        <v>182</v>
      </c>
      <c r="H159" s="145">
        <v>3.45</v>
      </c>
      <c r="L159" s="142"/>
      <c r="M159" s="146"/>
      <c r="T159" s="147"/>
      <c r="AT159" s="143" t="s">
        <v>130</v>
      </c>
      <c r="AU159" s="143" t="s">
        <v>82</v>
      </c>
      <c r="AV159" s="12" t="s">
        <v>82</v>
      </c>
      <c r="AW159" s="12" t="s">
        <v>28</v>
      </c>
      <c r="AX159" s="12" t="s">
        <v>80</v>
      </c>
      <c r="AY159" s="143" t="s">
        <v>119</v>
      </c>
    </row>
    <row r="160" spans="2:65" s="1" customFormat="1" ht="24.15" customHeight="1">
      <c r="B160" s="126"/>
      <c r="C160" s="127" t="s">
        <v>183</v>
      </c>
      <c r="D160" s="127" t="s">
        <v>121</v>
      </c>
      <c r="E160" s="128" t="s">
        <v>184</v>
      </c>
      <c r="F160" s="129" t="s">
        <v>185</v>
      </c>
      <c r="G160" s="130" t="s">
        <v>124</v>
      </c>
      <c r="H160" s="131">
        <v>10.7</v>
      </c>
      <c r="I160" s="132"/>
      <c r="J160" s="132">
        <f>ROUND(I160*H160,2)</f>
        <v>0</v>
      </c>
      <c r="K160" s="129" t="s">
        <v>125</v>
      </c>
      <c r="L160" s="27"/>
      <c r="M160" s="133" t="s">
        <v>1</v>
      </c>
      <c r="N160" s="134" t="s">
        <v>37</v>
      </c>
      <c r="O160" s="135">
        <v>0.416</v>
      </c>
      <c r="P160" s="135">
        <f>O160*H160</f>
        <v>4.451199999999999</v>
      </c>
      <c r="Q160" s="135">
        <v>0.00182</v>
      </c>
      <c r="R160" s="135">
        <f>Q160*H160</f>
        <v>0.019473999999999998</v>
      </c>
      <c r="S160" s="135">
        <v>0</v>
      </c>
      <c r="T160" s="136">
        <f>S160*H160</f>
        <v>0</v>
      </c>
      <c r="AR160" s="137" t="s">
        <v>126</v>
      </c>
      <c r="AT160" s="137" t="s">
        <v>121</v>
      </c>
      <c r="AU160" s="137" t="s">
        <v>82</v>
      </c>
      <c r="AY160" s="15" t="s">
        <v>119</v>
      </c>
      <c r="BE160" s="138">
        <f>IF(N160="základní",J160,0)</f>
        <v>0</v>
      </c>
      <c r="BF160" s="138">
        <f>IF(N160="snížená",J160,0)</f>
        <v>0</v>
      </c>
      <c r="BG160" s="138">
        <f>IF(N160="zákl. přenesená",J160,0)</f>
        <v>0</v>
      </c>
      <c r="BH160" s="138">
        <f>IF(N160="sníž. přenesená",J160,0)</f>
        <v>0</v>
      </c>
      <c r="BI160" s="138">
        <f>IF(N160="nulová",J160,0)</f>
        <v>0</v>
      </c>
      <c r="BJ160" s="15" t="s">
        <v>80</v>
      </c>
      <c r="BK160" s="138">
        <f>ROUND(I160*H160,2)</f>
        <v>0</v>
      </c>
      <c r="BL160" s="15" t="s">
        <v>126</v>
      </c>
      <c r="BM160" s="137" t="s">
        <v>186</v>
      </c>
    </row>
    <row r="161" spans="2:47" s="1" customFormat="1" ht="19.2">
      <c r="B161" s="27"/>
      <c r="D161" s="139" t="s">
        <v>128</v>
      </c>
      <c r="F161" s="140" t="s">
        <v>187</v>
      </c>
      <c r="L161" s="27"/>
      <c r="M161" s="141"/>
      <c r="T161" s="51"/>
      <c r="AT161" s="15" t="s">
        <v>128</v>
      </c>
      <c r="AU161" s="15" t="s">
        <v>82</v>
      </c>
    </row>
    <row r="162" spans="2:51" s="12" customFormat="1" ht="12">
      <c r="B162" s="142"/>
      <c r="D162" s="139" t="s">
        <v>130</v>
      </c>
      <c r="E162" s="143" t="s">
        <v>1</v>
      </c>
      <c r="F162" s="144" t="s">
        <v>188</v>
      </c>
      <c r="H162" s="145">
        <v>9.2</v>
      </c>
      <c r="L162" s="142"/>
      <c r="M162" s="146"/>
      <c r="T162" s="147"/>
      <c r="AT162" s="143" t="s">
        <v>130</v>
      </c>
      <c r="AU162" s="143" t="s">
        <v>82</v>
      </c>
      <c r="AV162" s="12" t="s">
        <v>82</v>
      </c>
      <c r="AW162" s="12" t="s">
        <v>28</v>
      </c>
      <c r="AX162" s="12" t="s">
        <v>72</v>
      </c>
      <c r="AY162" s="143" t="s">
        <v>119</v>
      </c>
    </row>
    <row r="163" spans="2:51" s="12" customFormat="1" ht="12">
      <c r="B163" s="142"/>
      <c r="D163" s="139" t="s">
        <v>130</v>
      </c>
      <c r="E163" s="143" t="s">
        <v>1</v>
      </c>
      <c r="F163" s="144" t="s">
        <v>189</v>
      </c>
      <c r="H163" s="145">
        <v>1.5</v>
      </c>
      <c r="L163" s="142"/>
      <c r="M163" s="146"/>
      <c r="T163" s="147"/>
      <c r="AT163" s="143" t="s">
        <v>130</v>
      </c>
      <c r="AU163" s="143" t="s">
        <v>82</v>
      </c>
      <c r="AV163" s="12" t="s">
        <v>82</v>
      </c>
      <c r="AW163" s="12" t="s">
        <v>28</v>
      </c>
      <c r="AX163" s="12" t="s">
        <v>72</v>
      </c>
      <c r="AY163" s="143" t="s">
        <v>119</v>
      </c>
    </row>
    <row r="164" spans="2:51" s="13" customFormat="1" ht="12">
      <c r="B164" s="148"/>
      <c r="D164" s="139" t="s">
        <v>130</v>
      </c>
      <c r="E164" s="149" t="s">
        <v>1</v>
      </c>
      <c r="F164" s="150" t="s">
        <v>133</v>
      </c>
      <c r="H164" s="151">
        <v>10.7</v>
      </c>
      <c r="L164" s="148"/>
      <c r="M164" s="152"/>
      <c r="T164" s="153"/>
      <c r="AT164" s="149" t="s">
        <v>130</v>
      </c>
      <c r="AU164" s="149" t="s">
        <v>82</v>
      </c>
      <c r="AV164" s="13" t="s">
        <v>126</v>
      </c>
      <c r="AW164" s="13" t="s">
        <v>28</v>
      </c>
      <c r="AX164" s="13" t="s">
        <v>80</v>
      </c>
      <c r="AY164" s="149" t="s">
        <v>119</v>
      </c>
    </row>
    <row r="165" spans="2:65" s="1" customFormat="1" ht="24.15" customHeight="1">
      <c r="B165" s="126"/>
      <c r="C165" s="127" t="s">
        <v>190</v>
      </c>
      <c r="D165" s="127" t="s">
        <v>121</v>
      </c>
      <c r="E165" s="128" t="s">
        <v>191</v>
      </c>
      <c r="F165" s="129" t="s">
        <v>192</v>
      </c>
      <c r="G165" s="130" t="s">
        <v>124</v>
      </c>
      <c r="H165" s="131">
        <v>10.7</v>
      </c>
      <c r="I165" s="132"/>
      <c r="J165" s="132">
        <f>ROUND(I165*H165,2)</f>
        <v>0</v>
      </c>
      <c r="K165" s="129" t="s">
        <v>125</v>
      </c>
      <c r="L165" s="27"/>
      <c r="M165" s="133" t="s">
        <v>1</v>
      </c>
      <c r="N165" s="134" t="s">
        <v>37</v>
      </c>
      <c r="O165" s="135">
        <v>0.192</v>
      </c>
      <c r="P165" s="135">
        <f>O165*H165</f>
        <v>2.0544</v>
      </c>
      <c r="Q165" s="135">
        <v>4E-05</v>
      </c>
      <c r="R165" s="135">
        <f>Q165*H165</f>
        <v>0.000428</v>
      </c>
      <c r="S165" s="135">
        <v>0</v>
      </c>
      <c r="T165" s="136">
        <f>S165*H165</f>
        <v>0</v>
      </c>
      <c r="AR165" s="137" t="s">
        <v>126</v>
      </c>
      <c r="AT165" s="137" t="s">
        <v>121</v>
      </c>
      <c r="AU165" s="137" t="s">
        <v>82</v>
      </c>
      <c r="AY165" s="15" t="s">
        <v>119</v>
      </c>
      <c r="BE165" s="138">
        <f>IF(N165="základní",J165,0)</f>
        <v>0</v>
      </c>
      <c r="BF165" s="138">
        <f>IF(N165="snížená",J165,0)</f>
        <v>0</v>
      </c>
      <c r="BG165" s="138">
        <f>IF(N165="zákl. přenesená",J165,0)</f>
        <v>0</v>
      </c>
      <c r="BH165" s="138">
        <f>IF(N165="sníž. přenesená",J165,0)</f>
        <v>0</v>
      </c>
      <c r="BI165" s="138">
        <f>IF(N165="nulová",J165,0)</f>
        <v>0</v>
      </c>
      <c r="BJ165" s="15" t="s">
        <v>80</v>
      </c>
      <c r="BK165" s="138">
        <f>ROUND(I165*H165,2)</f>
        <v>0</v>
      </c>
      <c r="BL165" s="15" t="s">
        <v>126</v>
      </c>
      <c r="BM165" s="137" t="s">
        <v>193</v>
      </c>
    </row>
    <row r="166" spans="2:47" s="1" customFormat="1" ht="19.2">
      <c r="B166" s="27"/>
      <c r="D166" s="139" t="s">
        <v>128</v>
      </c>
      <c r="F166" s="140" t="s">
        <v>194</v>
      </c>
      <c r="L166" s="27"/>
      <c r="M166" s="141"/>
      <c r="T166" s="51"/>
      <c r="AT166" s="15" t="s">
        <v>128</v>
      </c>
      <c r="AU166" s="15" t="s">
        <v>82</v>
      </c>
    </row>
    <row r="167" spans="2:65" s="1" customFormat="1" ht="16.5" customHeight="1">
      <c r="B167" s="126"/>
      <c r="C167" s="127" t="s">
        <v>195</v>
      </c>
      <c r="D167" s="127" t="s">
        <v>121</v>
      </c>
      <c r="E167" s="128" t="s">
        <v>196</v>
      </c>
      <c r="F167" s="129" t="s">
        <v>197</v>
      </c>
      <c r="G167" s="130" t="s">
        <v>161</v>
      </c>
      <c r="H167" s="131">
        <v>0.185</v>
      </c>
      <c r="I167" s="132"/>
      <c r="J167" s="132">
        <f>ROUND(I167*H167,2)</f>
        <v>0</v>
      </c>
      <c r="K167" s="129" t="s">
        <v>125</v>
      </c>
      <c r="L167" s="27"/>
      <c r="M167" s="133" t="s">
        <v>1</v>
      </c>
      <c r="N167" s="134" t="s">
        <v>37</v>
      </c>
      <c r="O167" s="135">
        <v>33.767</v>
      </c>
      <c r="P167" s="135">
        <f>O167*H167</f>
        <v>6.246895</v>
      </c>
      <c r="Q167" s="135">
        <v>1.03845</v>
      </c>
      <c r="R167" s="135">
        <f>Q167*H167</f>
        <v>0.19211325</v>
      </c>
      <c r="S167" s="135">
        <v>0</v>
      </c>
      <c r="T167" s="136">
        <f>S167*H167</f>
        <v>0</v>
      </c>
      <c r="AR167" s="137" t="s">
        <v>126</v>
      </c>
      <c r="AT167" s="137" t="s">
        <v>121</v>
      </c>
      <c r="AU167" s="137" t="s">
        <v>82</v>
      </c>
      <c r="AY167" s="15" t="s">
        <v>119</v>
      </c>
      <c r="BE167" s="138">
        <f>IF(N167="základní",J167,0)</f>
        <v>0</v>
      </c>
      <c r="BF167" s="138">
        <f>IF(N167="snížená",J167,0)</f>
        <v>0</v>
      </c>
      <c r="BG167" s="138">
        <f>IF(N167="zákl. přenesená",J167,0)</f>
        <v>0</v>
      </c>
      <c r="BH167" s="138">
        <f>IF(N167="sníž. přenesená",J167,0)</f>
        <v>0</v>
      </c>
      <c r="BI167" s="138">
        <f>IF(N167="nulová",J167,0)</f>
        <v>0</v>
      </c>
      <c r="BJ167" s="15" t="s">
        <v>80</v>
      </c>
      <c r="BK167" s="138">
        <f>ROUND(I167*H167,2)</f>
        <v>0</v>
      </c>
      <c r="BL167" s="15" t="s">
        <v>126</v>
      </c>
      <c r="BM167" s="137" t="s">
        <v>198</v>
      </c>
    </row>
    <row r="168" spans="2:47" s="1" customFormat="1" ht="28.8">
      <c r="B168" s="27"/>
      <c r="D168" s="139" t="s">
        <v>128</v>
      </c>
      <c r="F168" s="140" t="s">
        <v>199</v>
      </c>
      <c r="L168" s="27"/>
      <c r="M168" s="141"/>
      <c r="T168" s="51"/>
      <c r="AT168" s="15" t="s">
        <v>128</v>
      </c>
      <c r="AU168" s="15" t="s">
        <v>82</v>
      </c>
    </row>
    <row r="169" spans="2:51" s="12" customFormat="1" ht="12">
      <c r="B169" s="142"/>
      <c r="D169" s="139" t="s">
        <v>130</v>
      </c>
      <c r="E169" s="143" t="s">
        <v>1</v>
      </c>
      <c r="F169" s="144" t="s">
        <v>200</v>
      </c>
      <c r="H169" s="145">
        <v>0.185</v>
      </c>
      <c r="L169" s="142"/>
      <c r="M169" s="146"/>
      <c r="T169" s="147"/>
      <c r="AT169" s="143" t="s">
        <v>130</v>
      </c>
      <c r="AU169" s="143" t="s">
        <v>82</v>
      </c>
      <c r="AV169" s="12" t="s">
        <v>82</v>
      </c>
      <c r="AW169" s="12" t="s">
        <v>28</v>
      </c>
      <c r="AX169" s="12" t="s">
        <v>80</v>
      </c>
      <c r="AY169" s="143" t="s">
        <v>119</v>
      </c>
    </row>
    <row r="170" spans="2:65" s="1" customFormat="1" ht="21.75" customHeight="1">
      <c r="B170" s="126"/>
      <c r="C170" s="127" t="s">
        <v>8</v>
      </c>
      <c r="D170" s="127" t="s">
        <v>121</v>
      </c>
      <c r="E170" s="128" t="s">
        <v>201</v>
      </c>
      <c r="F170" s="129" t="s">
        <v>202</v>
      </c>
      <c r="G170" s="130" t="s">
        <v>203</v>
      </c>
      <c r="H170" s="131">
        <v>8</v>
      </c>
      <c r="I170" s="132"/>
      <c r="J170" s="132">
        <f>ROUND(I170*H170,2)</f>
        <v>0</v>
      </c>
      <c r="K170" s="129" t="s">
        <v>125</v>
      </c>
      <c r="L170" s="27"/>
      <c r="M170" s="133" t="s">
        <v>1</v>
      </c>
      <c r="N170" s="134" t="s">
        <v>37</v>
      </c>
      <c r="O170" s="135">
        <v>1.378</v>
      </c>
      <c r="P170" s="135">
        <f>O170*H170</f>
        <v>11.024</v>
      </c>
      <c r="Q170" s="135">
        <v>0.00033</v>
      </c>
      <c r="R170" s="135">
        <f>Q170*H170</f>
        <v>0.00264</v>
      </c>
      <c r="S170" s="135">
        <v>0</v>
      </c>
      <c r="T170" s="136">
        <f>S170*H170</f>
        <v>0</v>
      </c>
      <c r="AR170" s="137" t="s">
        <v>126</v>
      </c>
      <c r="AT170" s="137" t="s">
        <v>121</v>
      </c>
      <c r="AU170" s="137" t="s">
        <v>82</v>
      </c>
      <c r="AY170" s="15" t="s">
        <v>119</v>
      </c>
      <c r="BE170" s="138">
        <f>IF(N170="základní",J170,0)</f>
        <v>0</v>
      </c>
      <c r="BF170" s="138">
        <f>IF(N170="snížená",J170,0)</f>
        <v>0</v>
      </c>
      <c r="BG170" s="138">
        <f>IF(N170="zákl. přenesená",J170,0)</f>
        <v>0</v>
      </c>
      <c r="BH170" s="138">
        <f>IF(N170="sníž. přenesená",J170,0)</f>
        <v>0</v>
      </c>
      <c r="BI170" s="138">
        <f>IF(N170="nulová",J170,0)</f>
        <v>0</v>
      </c>
      <c r="BJ170" s="15" t="s">
        <v>80</v>
      </c>
      <c r="BK170" s="138">
        <f>ROUND(I170*H170,2)</f>
        <v>0</v>
      </c>
      <c r="BL170" s="15" t="s">
        <v>126</v>
      </c>
      <c r="BM170" s="137" t="s">
        <v>204</v>
      </c>
    </row>
    <row r="171" spans="2:47" s="1" customFormat="1" ht="12">
      <c r="B171" s="27"/>
      <c r="D171" s="139" t="s">
        <v>128</v>
      </c>
      <c r="F171" s="140" t="s">
        <v>205</v>
      </c>
      <c r="L171" s="27"/>
      <c r="M171" s="141"/>
      <c r="T171" s="51"/>
      <c r="AT171" s="15" t="s">
        <v>128</v>
      </c>
      <c r="AU171" s="15" t="s">
        <v>82</v>
      </c>
    </row>
    <row r="172" spans="2:47" s="1" customFormat="1" ht="28.8">
      <c r="B172" s="27"/>
      <c r="D172" s="139" t="s">
        <v>206</v>
      </c>
      <c r="F172" s="163" t="s">
        <v>207</v>
      </c>
      <c r="L172" s="27"/>
      <c r="M172" s="141"/>
      <c r="T172" s="51"/>
      <c r="AT172" s="15" t="s">
        <v>206</v>
      </c>
      <c r="AU172" s="15" t="s">
        <v>82</v>
      </c>
    </row>
    <row r="173" spans="2:65" s="1" customFormat="1" ht="16.5" customHeight="1">
      <c r="B173" s="126"/>
      <c r="C173" s="154" t="s">
        <v>208</v>
      </c>
      <c r="D173" s="154" t="s">
        <v>158</v>
      </c>
      <c r="E173" s="155" t="s">
        <v>209</v>
      </c>
      <c r="F173" s="156" t="s">
        <v>210</v>
      </c>
      <c r="G173" s="157" t="s">
        <v>203</v>
      </c>
      <c r="H173" s="158">
        <v>8</v>
      </c>
      <c r="I173" s="159"/>
      <c r="J173" s="159">
        <f>ROUND(I173*H173,2)</f>
        <v>0</v>
      </c>
      <c r="K173" s="156" t="s">
        <v>1</v>
      </c>
      <c r="L173" s="160"/>
      <c r="M173" s="161" t="s">
        <v>1</v>
      </c>
      <c r="N173" s="162" t="s">
        <v>37</v>
      </c>
      <c r="O173" s="135">
        <v>0</v>
      </c>
      <c r="P173" s="135">
        <f>O173*H173</f>
        <v>0</v>
      </c>
      <c r="Q173" s="135">
        <v>0.051</v>
      </c>
      <c r="R173" s="135">
        <f>Q173*H173</f>
        <v>0.408</v>
      </c>
      <c r="S173" s="135">
        <v>0</v>
      </c>
      <c r="T173" s="136">
        <f>S173*H173</f>
        <v>0</v>
      </c>
      <c r="AR173" s="137" t="s">
        <v>157</v>
      </c>
      <c r="AT173" s="137" t="s">
        <v>158</v>
      </c>
      <c r="AU173" s="137" t="s">
        <v>82</v>
      </c>
      <c r="AY173" s="15" t="s">
        <v>119</v>
      </c>
      <c r="BE173" s="138">
        <f>IF(N173="základní",J173,0)</f>
        <v>0</v>
      </c>
      <c r="BF173" s="138">
        <f>IF(N173="snížená",J173,0)</f>
        <v>0</v>
      </c>
      <c r="BG173" s="138">
        <f>IF(N173="zákl. přenesená",J173,0)</f>
        <v>0</v>
      </c>
      <c r="BH173" s="138">
        <f>IF(N173="sníž. přenesená",J173,0)</f>
        <v>0</v>
      </c>
      <c r="BI173" s="138">
        <f>IF(N173="nulová",J173,0)</f>
        <v>0</v>
      </c>
      <c r="BJ173" s="15" t="s">
        <v>80</v>
      </c>
      <c r="BK173" s="138">
        <f>ROUND(I173*H173,2)</f>
        <v>0</v>
      </c>
      <c r="BL173" s="15" t="s">
        <v>126</v>
      </c>
      <c r="BM173" s="137" t="s">
        <v>211</v>
      </c>
    </row>
    <row r="174" spans="2:47" s="1" customFormat="1" ht="12">
      <c r="B174" s="27"/>
      <c r="D174" s="139" t="s">
        <v>128</v>
      </c>
      <c r="F174" s="140" t="s">
        <v>212</v>
      </c>
      <c r="L174" s="27"/>
      <c r="M174" s="141"/>
      <c r="T174" s="51"/>
      <c r="AT174" s="15" t="s">
        <v>128</v>
      </c>
      <c r="AU174" s="15" t="s">
        <v>82</v>
      </c>
    </row>
    <row r="175" spans="2:47" s="1" customFormat="1" ht="19.2">
      <c r="B175" s="27"/>
      <c r="D175" s="139" t="s">
        <v>206</v>
      </c>
      <c r="F175" s="163" t="s">
        <v>213</v>
      </c>
      <c r="L175" s="27"/>
      <c r="M175" s="141"/>
      <c r="T175" s="51"/>
      <c r="AT175" s="15" t="s">
        <v>206</v>
      </c>
      <c r="AU175" s="15" t="s">
        <v>82</v>
      </c>
    </row>
    <row r="176" spans="2:65" s="1" customFormat="1" ht="24.15" customHeight="1">
      <c r="B176" s="126"/>
      <c r="C176" s="127" t="s">
        <v>214</v>
      </c>
      <c r="D176" s="127" t="s">
        <v>121</v>
      </c>
      <c r="E176" s="128" t="s">
        <v>215</v>
      </c>
      <c r="F176" s="129" t="s">
        <v>216</v>
      </c>
      <c r="G176" s="130" t="s">
        <v>141</v>
      </c>
      <c r="H176" s="131">
        <v>0.258</v>
      </c>
      <c r="I176" s="132"/>
      <c r="J176" s="132">
        <f>ROUND(I176*H176,2)</f>
        <v>0</v>
      </c>
      <c r="K176" s="129" t="s">
        <v>125</v>
      </c>
      <c r="L176" s="27"/>
      <c r="M176" s="133" t="s">
        <v>1</v>
      </c>
      <c r="N176" s="134" t="s">
        <v>37</v>
      </c>
      <c r="O176" s="135">
        <v>2.313</v>
      </c>
      <c r="P176" s="135">
        <f>O176*H176</f>
        <v>0.596754</v>
      </c>
      <c r="Q176" s="135">
        <v>0</v>
      </c>
      <c r="R176" s="135">
        <f>Q176*H176</f>
        <v>0</v>
      </c>
      <c r="S176" s="135">
        <v>0</v>
      </c>
      <c r="T176" s="136">
        <f>S176*H176</f>
        <v>0</v>
      </c>
      <c r="AR176" s="137" t="s">
        <v>126</v>
      </c>
      <c r="AT176" s="137" t="s">
        <v>121</v>
      </c>
      <c r="AU176" s="137" t="s">
        <v>82</v>
      </c>
      <c r="AY176" s="15" t="s">
        <v>119</v>
      </c>
      <c r="BE176" s="138">
        <f>IF(N176="základní",J176,0)</f>
        <v>0</v>
      </c>
      <c r="BF176" s="138">
        <f>IF(N176="snížená",J176,0)</f>
        <v>0</v>
      </c>
      <c r="BG176" s="138">
        <f>IF(N176="zákl. přenesená",J176,0)</f>
        <v>0</v>
      </c>
      <c r="BH176" s="138">
        <f>IF(N176="sníž. přenesená",J176,0)</f>
        <v>0</v>
      </c>
      <c r="BI176" s="138">
        <f>IF(N176="nulová",J176,0)</f>
        <v>0</v>
      </c>
      <c r="BJ176" s="15" t="s">
        <v>80</v>
      </c>
      <c r="BK176" s="138">
        <f>ROUND(I176*H176,2)</f>
        <v>0</v>
      </c>
      <c r="BL176" s="15" t="s">
        <v>126</v>
      </c>
      <c r="BM176" s="137" t="s">
        <v>217</v>
      </c>
    </row>
    <row r="177" spans="2:47" s="1" customFormat="1" ht="19.2">
      <c r="B177" s="27"/>
      <c r="D177" s="139" t="s">
        <v>128</v>
      </c>
      <c r="F177" s="140" t="s">
        <v>218</v>
      </c>
      <c r="L177" s="27"/>
      <c r="M177" s="141"/>
      <c r="T177" s="51"/>
      <c r="AT177" s="15" t="s">
        <v>128</v>
      </c>
      <c r="AU177" s="15" t="s">
        <v>82</v>
      </c>
    </row>
    <row r="178" spans="2:51" s="12" customFormat="1" ht="12">
      <c r="B178" s="142"/>
      <c r="D178" s="139" t="s">
        <v>130</v>
      </c>
      <c r="E178" s="143" t="s">
        <v>1</v>
      </c>
      <c r="F178" s="144" t="s">
        <v>219</v>
      </c>
      <c r="H178" s="145">
        <v>0.258</v>
      </c>
      <c r="L178" s="142"/>
      <c r="M178" s="146"/>
      <c r="T178" s="147"/>
      <c r="AT178" s="143" t="s">
        <v>130</v>
      </c>
      <c r="AU178" s="143" t="s">
        <v>82</v>
      </c>
      <c r="AV178" s="12" t="s">
        <v>82</v>
      </c>
      <c r="AW178" s="12" t="s">
        <v>28</v>
      </c>
      <c r="AX178" s="12" t="s">
        <v>80</v>
      </c>
      <c r="AY178" s="143" t="s">
        <v>119</v>
      </c>
    </row>
    <row r="179" spans="2:63" s="11" customFormat="1" ht="22.8" customHeight="1">
      <c r="B179" s="115"/>
      <c r="D179" s="116" t="s">
        <v>71</v>
      </c>
      <c r="E179" s="124" t="s">
        <v>126</v>
      </c>
      <c r="F179" s="124" t="s">
        <v>220</v>
      </c>
      <c r="J179" s="125">
        <f>BK179</f>
        <v>0</v>
      </c>
      <c r="L179" s="115"/>
      <c r="M179" s="119"/>
      <c r="P179" s="120">
        <f>SUM(P180:P196)</f>
        <v>110.12131600000001</v>
      </c>
      <c r="R179" s="120">
        <f>SUM(R180:R196)</f>
        <v>1.32764985</v>
      </c>
      <c r="T179" s="121">
        <f>SUM(T180:T196)</f>
        <v>0</v>
      </c>
      <c r="AR179" s="116" t="s">
        <v>80</v>
      </c>
      <c r="AT179" s="122" t="s">
        <v>71</v>
      </c>
      <c r="AU179" s="122" t="s">
        <v>80</v>
      </c>
      <c r="AY179" s="116" t="s">
        <v>119</v>
      </c>
      <c r="BK179" s="123">
        <f>SUM(BK180:BK196)</f>
        <v>0</v>
      </c>
    </row>
    <row r="180" spans="2:65" s="1" customFormat="1" ht="21.75" customHeight="1">
      <c r="B180" s="126"/>
      <c r="C180" s="127" t="s">
        <v>221</v>
      </c>
      <c r="D180" s="127" t="s">
        <v>121</v>
      </c>
      <c r="E180" s="128" t="s">
        <v>222</v>
      </c>
      <c r="F180" s="129" t="s">
        <v>223</v>
      </c>
      <c r="G180" s="130" t="s">
        <v>141</v>
      </c>
      <c r="H180" s="131">
        <v>6.923</v>
      </c>
      <c r="I180" s="132"/>
      <c r="J180" s="132">
        <f>ROUND(I180*H180,2)</f>
        <v>0</v>
      </c>
      <c r="K180" s="129" t="s">
        <v>125</v>
      </c>
      <c r="L180" s="27"/>
      <c r="M180" s="133" t="s">
        <v>1</v>
      </c>
      <c r="N180" s="134" t="s">
        <v>37</v>
      </c>
      <c r="O180" s="135">
        <v>2.367</v>
      </c>
      <c r="P180" s="135">
        <f>O180*H180</f>
        <v>16.386741</v>
      </c>
      <c r="Q180" s="135">
        <v>0</v>
      </c>
      <c r="R180" s="135">
        <f>Q180*H180</f>
        <v>0</v>
      </c>
      <c r="S180" s="135">
        <v>0</v>
      </c>
      <c r="T180" s="136">
        <f>S180*H180</f>
        <v>0</v>
      </c>
      <c r="AR180" s="137" t="s">
        <v>126</v>
      </c>
      <c r="AT180" s="137" t="s">
        <v>121</v>
      </c>
      <c r="AU180" s="137" t="s">
        <v>82</v>
      </c>
      <c r="AY180" s="15" t="s">
        <v>119</v>
      </c>
      <c r="BE180" s="138">
        <f>IF(N180="základní",J180,0)</f>
        <v>0</v>
      </c>
      <c r="BF180" s="138">
        <f>IF(N180="snížená",J180,0)</f>
        <v>0</v>
      </c>
      <c r="BG180" s="138">
        <f>IF(N180="zákl. přenesená",J180,0)</f>
        <v>0</v>
      </c>
      <c r="BH180" s="138">
        <f>IF(N180="sníž. přenesená",J180,0)</f>
        <v>0</v>
      </c>
      <c r="BI180" s="138">
        <f>IF(N180="nulová",J180,0)</f>
        <v>0</v>
      </c>
      <c r="BJ180" s="15" t="s">
        <v>80</v>
      </c>
      <c r="BK180" s="138">
        <f>ROUND(I180*H180,2)</f>
        <v>0</v>
      </c>
      <c r="BL180" s="15" t="s">
        <v>126</v>
      </c>
      <c r="BM180" s="137" t="s">
        <v>224</v>
      </c>
    </row>
    <row r="181" spans="2:47" s="1" customFormat="1" ht="19.2">
      <c r="B181" s="27"/>
      <c r="D181" s="139" t="s">
        <v>128</v>
      </c>
      <c r="F181" s="140" t="s">
        <v>225</v>
      </c>
      <c r="L181" s="27"/>
      <c r="M181" s="141"/>
      <c r="T181" s="51"/>
      <c r="AT181" s="15" t="s">
        <v>128</v>
      </c>
      <c r="AU181" s="15" t="s">
        <v>82</v>
      </c>
    </row>
    <row r="182" spans="2:51" s="12" customFormat="1" ht="12">
      <c r="B182" s="142"/>
      <c r="D182" s="139" t="s">
        <v>130</v>
      </c>
      <c r="E182" s="143" t="s">
        <v>1</v>
      </c>
      <c r="F182" s="144" t="s">
        <v>226</v>
      </c>
      <c r="H182" s="145">
        <v>6.923</v>
      </c>
      <c r="L182" s="142"/>
      <c r="M182" s="146"/>
      <c r="T182" s="147"/>
      <c r="AT182" s="143" t="s">
        <v>130</v>
      </c>
      <c r="AU182" s="143" t="s">
        <v>82</v>
      </c>
      <c r="AV182" s="12" t="s">
        <v>82</v>
      </c>
      <c r="AW182" s="12" t="s">
        <v>28</v>
      </c>
      <c r="AX182" s="12" t="s">
        <v>80</v>
      </c>
      <c r="AY182" s="143" t="s">
        <v>119</v>
      </c>
    </row>
    <row r="183" spans="2:65" s="1" customFormat="1" ht="24.15" customHeight="1">
      <c r="B183" s="126"/>
      <c r="C183" s="127" t="s">
        <v>227</v>
      </c>
      <c r="D183" s="127" t="s">
        <v>121</v>
      </c>
      <c r="E183" s="128" t="s">
        <v>228</v>
      </c>
      <c r="F183" s="129" t="s">
        <v>229</v>
      </c>
      <c r="G183" s="130" t="s">
        <v>124</v>
      </c>
      <c r="H183" s="131">
        <v>7.95</v>
      </c>
      <c r="I183" s="132"/>
      <c r="J183" s="132">
        <f>ROUND(I183*H183,2)</f>
        <v>0</v>
      </c>
      <c r="K183" s="129" t="s">
        <v>125</v>
      </c>
      <c r="L183" s="27"/>
      <c r="M183" s="133" t="s">
        <v>1</v>
      </c>
      <c r="N183" s="134" t="s">
        <v>37</v>
      </c>
      <c r="O183" s="135">
        <v>1.314</v>
      </c>
      <c r="P183" s="135">
        <f>O183*H183</f>
        <v>10.4463</v>
      </c>
      <c r="Q183" s="135">
        <v>0.01787</v>
      </c>
      <c r="R183" s="135">
        <f>Q183*H183</f>
        <v>0.1420665</v>
      </c>
      <c r="S183" s="135">
        <v>0</v>
      </c>
      <c r="T183" s="136">
        <f>S183*H183</f>
        <v>0</v>
      </c>
      <c r="AR183" s="137" t="s">
        <v>126</v>
      </c>
      <c r="AT183" s="137" t="s">
        <v>121</v>
      </c>
      <c r="AU183" s="137" t="s">
        <v>82</v>
      </c>
      <c r="AY183" s="15" t="s">
        <v>119</v>
      </c>
      <c r="BE183" s="138">
        <f>IF(N183="základní",J183,0)</f>
        <v>0</v>
      </c>
      <c r="BF183" s="138">
        <f>IF(N183="snížená",J183,0)</f>
        <v>0</v>
      </c>
      <c r="BG183" s="138">
        <f>IF(N183="zákl. přenesená",J183,0)</f>
        <v>0</v>
      </c>
      <c r="BH183" s="138">
        <f>IF(N183="sníž. přenesená",J183,0)</f>
        <v>0</v>
      </c>
      <c r="BI183" s="138">
        <f>IF(N183="nulová",J183,0)</f>
        <v>0</v>
      </c>
      <c r="BJ183" s="15" t="s">
        <v>80</v>
      </c>
      <c r="BK183" s="138">
        <f>ROUND(I183*H183,2)</f>
        <v>0</v>
      </c>
      <c r="BL183" s="15" t="s">
        <v>126</v>
      </c>
      <c r="BM183" s="137" t="s">
        <v>230</v>
      </c>
    </row>
    <row r="184" spans="2:47" s="1" customFormat="1" ht="19.2">
      <c r="B184" s="27"/>
      <c r="D184" s="139" t="s">
        <v>128</v>
      </c>
      <c r="F184" s="140" t="s">
        <v>231</v>
      </c>
      <c r="L184" s="27"/>
      <c r="M184" s="141"/>
      <c r="T184" s="51"/>
      <c r="AT184" s="15" t="s">
        <v>128</v>
      </c>
      <c r="AU184" s="15" t="s">
        <v>82</v>
      </c>
    </row>
    <row r="185" spans="2:51" s="12" customFormat="1" ht="12">
      <c r="B185" s="142"/>
      <c r="D185" s="139" t="s">
        <v>130</v>
      </c>
      <c r="E185" s="143" t="s">
        <v>1</v>
      </c>
      <c r="F185" s="144" t="s">
        <v>232</v>
      </c>
      <c r="H185" s="145">
        <v>6.23</v>
      </c>
      <c r="L185" s="142"/>
      <c r="M185" s="146"/>
      <c r="T185" s="147"/>
      <c r="AT185" s="143" t="s">
        <v>130</v>
      </c>
      <c r="AU185" s="143" t="s">
        <v>82</v>
      </c>
      <c r="AV185" s="12" t="s">
        <v>82</v>
      </c>
      <c r="AW185" s="12" t="s">
        <v>28</v>
      </c>
      <c r="AX185" s="12" t="s">
        <v>72</v>
      </c>
      <c r="AY185" s="143" t="s">
        <v>119</v>
      </c>
    </row>
    <row r="186" spans="2:51" s="12" customFormat="1" ht="12">
      <c r="B186" s="142"/>
      <c r="D186" s="139" t="s">
        <v>130</v>
      </c>
      <c r="E186" s="143" t="s">
        <v>1</v>
      </c>
      <c r="F186" s="144" t="s">
        <v>233</v>
      </c>
      <c r="H186" s="145">
        <v>1.72</v>
      </c>
      <c r="L186" s="142"/>
      <c r="M186" s="146"/>
      <c r="T186" s="147"/>
      <c r="AT186" s="143" t="s">
        <v>130</v>
      </c>
      <c r="AU186" s="143" t="s">
        <v>82</v>
      </c>
      <c r="AV186" s="12" t="s">
        <v>82</v>
      </c>
      <c r="AW186" s="12" t="s">
        <v>28</v>
      </c>
      <c r="AX186" s="12" t="s">
        <v>72</v>
      </c>
      <c r="AY186" s="143" t="s">
        <v>119</v>
      </c>
    </row>
    <row r="187" spans="2:51" s="13" customFormat="1" ht="12">
      <c r="B187" s="148"/>
      <c r="D187" s="139" t="s">
        <v>130</v>
      </c>
      <c r="E187" s="149" t="s">
        <v>1</v>
      </c>
      <c r="F187" s="150" t="s">
        <v>133</v>
      </c>
      <c r="H187" s="151">
        <v>7.95</v>
      </c>
      <c r="L187" s="148"/>
      <c r="M187" s="152"/>
      <c r="T187" s="153"/>
      <c r="AT187" s="149" t="s">
        <v>130</v>
      </c>
      <c r="AU187" s="149" t="s">
        <v>82</v>
      </c>
      <c r="AV187" s="13" t="s">
        <v>126</v>
      </c>
      <c r="AW187" s="13" t="s">
        <v>28</v>
      </c>
      <c r="AX187" s="13" t="s">
        <v>80</v>
      </c>
      <c r="AY187" s="149" t="s">
        <v>119</v>
      </c>
    </row>
    <row r="188" spans="2:65" s="1" customFormat="1" ht="24.15" customHeight="1">
      <c r="B188" s="126"/>
      <c r="C188" s="127" t="s">
        <v>234</v>
      </c>
      <c r="D188" s="127" t="s">
        <v>121</v>
      </c>
      <c r="E188" s="128" t="s">
        <v>235</v>
      </c>
      <c r="F188" s="129" t="s">
        <v>236</v>
      </c>
      <c r="G188" s="130" t="s">
        <v>124</v>
      </c>
      <c r="H188" s="131">
        <v>7.95</v>
      </c>
      <c r="I188" s="132"/>
      <c r="J188" s="132">
        <f>ROUND(I188*H188,2)</f>
        <v>0</v>
      </c>
      <c r="K188" s="129" t="s">
        <v>125</v>
      </c>
      <c r="L188" s="27"/>
      <c r="M188" s="133" t="s">
        <v>1</v>
      </c>
      <c r="N188" s="134" t="s">
        <v>37</v>
      </c>
      <c r="O188" s="135">
        <v>0.36</v>
      </c>
      <c r="P188" s="135">
        <f>O188*H188</f>
        <v>2.862</v>
      </c>
      <c r="Q188" s="135">
        <v>0</v>
      </c>
      <c r="R188" s="135">
        <f>Q188*H188</f>
        <v>0</v>
      </c>
      <c r="S188" s="135">
        <v>0</v>
      </c>
      <c r="T188" s="136">
        <f>S188*H188</f>
        <v>0</v>
      </c>
      <c r="AR188" s="137" t="s">
        <v>126</v>
      </c>
      <c r="AT188" s="137" t="s">
        <v>121</v>
      </c>
      <c r="AU188" s="137" t="s">
        <v>82</v>
      </c>
      <c r="AY188" s="15" t="s">
        <v>119</v>
      </c>
      <c r="BE188" s="138">
        <f>IF(N188="základní",J188,0)</f>
        <v>0</v>
      </c>
      <c r="BF188" s="138">
        <f>IF(N188="snížená",J188,0)</f>
        <v>0</v>
      </c>
      <c r="BG188" s="138">
        <f>IF(N188="zákl. přenesená",J188,0)</f>
        <v>0</v>
      </c>
      <c r="BH188" s="138">
        <f>IF(N188="sníž. přenesená",J188,0)</f>
        <v>0</v>
      </c>
      <c r="BI188" s="138">
        <f>IF(N188="nulová",J188,0)</f>
        <v>0</v>
      </c>
      <c r="BJ188" s="15" t="s">
        <v>80</v>
      </c>
      <c r="BK188" s="138">
        <f>ROUND(I188*H188,2)</f>
        <v>0</v>
      </c>
      <c r="BL188" s="15" t="s">
        <v>126</v>
      </c>
      <c r="BM188" s="137" t="s">
        <v>237</v>
      </c>
    </row>
    <row r="189" spans="2:47" s="1" customFormat="1" ht="19.2">
      <c r="B189" s="27"/>
      <c r="D189" s="139" t="s">
        <v>128</v>
      </c>
      <c r="F189" s="140" t="s">
        <v>238</v>
      </c>
      <c r="L189" s="27"/>
      <c r="M189" s="141"/>
      <c r="T189" s="51"/>
      <c r="AT189" s="15" t="s">
        <v>128</v>
      </c>
      <c r="AU189" s="15" t="s">
        <v>82</v>
      </c>
    </row>
    <row r="190" spans="2:65" s="1" customFormat="1" ht="21.75" customHeight="1">
      <c r="B190" s="126"/>
      <c r="C190" s="127" t="s">
        <v>7</v>
      </c>
      <c r="D190" s="127" t="s">
        <v>121</v>
      </c>
      <c r="E190" s="128" t="s">
        <v>239</v>
      </c>
      <c r="F190" s="129" t="s">
        <v>240</v>
      </c>
      <c r="G190" s="130" t="s">
        <v>161</v>
      </c>
      <c r="H190" s="131">
        <v>0.925</v>
      </c>
      <c r="I190" s="132"/>
      <c r="J190" s="132">
        <f>ROUND(I190*H190,2)</f>
        <v>0</v>
      </c>
      <c r="K190" s="129" t="s">
        <v>125</v>
      </c>
      <c r="L190" s="27"/>
      <c r="M190" s="133" t="s">
        <v>1</v>
      </c>
      <c r="N190" s="134" t="s">
        <v>37</v>
      </c>
      <c r="O190" s="135">
        <v>51.771</v>
      </c>
      <c r="P190" s="135">
        <f>O190*H190</f>
        <v>47.888175000000004</v>
      </c>
      <c r="Q190" s="135">
        <v>1.04927</v>
      </c>
      <c r="R190" s="135">
        <f>Q190*H190</f>
        <v>0.9705747499999999</v>
      </c>
      <c r="S190" s="135">
        <v>0</v>
      </c>
      <c r="T190" s="136">
        <f>S190*H190</f>
        <v>0</v>
      </c>
      <c r="AR190" s="137" t="s">
        <v>126</v>
      </c>
      <c r="AT190" s="137" t="s">
        <v>121</v>
      </c>
      <c r="AU190" s="137" t="s">
        <v>82</v>
      </c>
      <c r="AY190" s="15" t="s">
        <v>119</v>
      </c>
      <c r="BE190" s="138">
        <f>IF(N190="základní",J190,0)</f>
        <v>0</v>
      </c>
      <c r="BF190" s="138">
        <f>IF(N190="snížená",J190,0)</f>
        <v>0</v>
      </c>
      <c r="BG190" s="138">
        <f>IF(N190="zákl. přenesená",J190,0)</f>
        <v>0</v>
      </c>
      <c r="BH190" s="138">
        <f>IF(N190="sníž. přenesená",J190,0)</f>
        <v>0</v>
      </c>
      <c r="BI190" s="138">
        <f>IF(N190="nulová",J190,0)</f>
        <v>0</v>
      </c>
      <c r="BJ190" s="15" t="s">
        <v>80</v>
      </c>
      <c r="BK190" s="138">
        <f>ROUND(I190*H190,2)</f>
        <v>0</v>
      </c>
      <c r="BL190" s="15" t="s">
        <v>126</v>
      </c>
      <c r="BM190" s="137" t="s">
        <v>241</v>
      </c>
    </row>
    <row r="191" spans="2:47" s="1" customFormat="1" ht="19.2">
      <c r="B191" s="27"/>
      <c r="D191" s="139" t="s">
        <v>128</v>
      </c>
      <c r="F191" s="140" t="s">
        <v>242</v>
      </c>
      <c r="L191" s="27"/>
      <c r="M191" s="141"/>
      <c r="T191" s="51"/>
      <c r="AT191" s="15" t="s">
        <v>128</v>
      </c>
      <c r="AU191" s="15" t="s">
        <v>82</v>
      </c>
    </row>
    <row r="192" spans="2:65" s="1" customFormat="1" ht="16.5" customHeight="1">
      <c r="B192" s="126"/>
      <c r="C192" s="127" t="s">
        <v>243</v>
      </c>
      <c r="D192" s="127" t="s">
        <v>121</v>
      </c>
      <c r="E192" s="128" t="s">
        <v>244</v>
      </c>
      <c r="F192" s="129" t="s">
        <v>245</v>
      </c>
      <c r="G192" s="130" t="s">
        <v>124</v>
      </c>
      <c r="H192" s="131">
        <v>19.78</v>
      </c>
      <c r="I192" s="132"/>
      <c r="J192" s="132">
        <f>ROUND(I192*H192,2)</f>
        <v>0</v>
      </c>
      <c r="K192" s="129" t="s">
        <v>125</v>
      </c>
      <c r="L192" s="27"/>
      <c r="M192" s="133" t="s">
        <v>1</v>
      </c>
      <c r="N192" s="134" t="s">
        <v>37</v>
      </c>
      <c r="O192" s="135">
        <v>0.95</v>
      </c>
      <c r="P192" s="135">
        <f>O192*H192</f>
        <v>18.791</v>
      </c>
      <c r="Q192" s="135">
        <v>0.01087</v>
      </c>
      <c r="R192" s="135">
        <f>Q192*H192</f>
        <v>0.2150086</v>
      </c>
      <c r="S192" s="135">
        <v>0</v>
      </c>
      <c r="T192" s="136">
        <f>S192*H192</f>
        <v>0</v>
      </c>
      <c r="AR192" s="137" t="s">
        <v>126</v>
      </c>
      <c r="AT192" s="137" t="s">
        <v>121</v>
      </c>
      <c r="AU192" s="137" t="s">
        <v>82</v>
      </c>
      <c r="AY192" s="15" t="s">
        <v>119</v>
      </c>
      <c r="BE192" s="138">
        <f>IF(N192="základní",J192,0)</f>
        <v>0</v>
      </c>
      <c r="BF192" s="138">
        <f>IF(N192="snížená",J192,0)</f>
        <v>0</v>
      </c>
      <c r="BG192" s="138">
        <f>IF(N192="zákl. přenesená",J192,0)</f>
        <v>0</v>
      </c>
      <c r="BH192" s="138">
        <f>IF(N192="sníž. přenesená",J192,0)</f>
        <v>0</v>
      </c>
      <c r="BI192" s="138">
        <f>IF(N192="nulová",J192,0)</f>
        <v>0</v>
      </c>
      <c r="BJ192" s="15" t="s">
        <v>80</v>
      </c>
      <c r="BK192" s="138">
        <f>ROUND(I192*H192,2)</f>
        <v>0</v>
      </c>
      <c r="BL192" s="15" t="s">
        <v>126</v>
      </c>
      <c r="BM192" s="137" t="s">
        <v>246</v>
      </c>
    </row>
    <row r="193" spans="2:47" s="1" customFormat="1" ht="12">
      <c r="B193" s="27"/>
      <c r="D193" s="139" t="s">
        <v>128</v>
      </c>
      <c r="F193" s="140" t="s">
        <v>247</v>
      </c>
      <c r="L193" s="27"/>
      <c r="M193" s="141"/>
      <c r="T193" s="51"/>
      <c r="AT193" s="15" t="s">
        <v>128</v>
      </c>
      <c r="AU193" s="15" t="s">
        <v>82</v>
      </c>
    </row>
    <row r="194" spans="2:51" s="12" customFormat="1" ht="12">
      <c r="B194" s="142"/>
      <c r="D194" s="139" t="s">
        <v>130</v>
      </c>
      <c r="E194" s="143" t="s">
        <v>1</v>
      </c>
      <c r="F194" s="144" t="s">
        <v>248</v>
      </c>
      <c r="H194" s="145">
        <v>19.78</v>
      </c>
      <c r="L194" s="142"/>
      <c r="M194" s="146"/>
      <c r="T194" s="147"/>
      <c r="AT194" s="143" t="s">
        <v>130</v>
      </c>
      <c r="AU194" s="143" t="s">
        <v>82</v>
      </c>
      <c r="AV194" s="12" t="s">
        <v>82</v>
      </c>
      <c r="AW194" s="12" t="s">
        <v>28</v>
      </c>
      <c r="AX194" s="12" t="s">
        <v>80</v>
      </c>
      <c r="AY194" s="143" t="s">
        <v>119</v>
      </c>
    </row>
    <row r="195" spans="2:65" s="1" customFormat="1" ht="21.75" customHeight="1">
      <c r="B195" s="126"/>
      <c r="C195" s="127" t="s">
        <v>249</v>
      </c>
      <c r="D195" s="127" t="s">
        <v>121</v>
      </c>
      <c r="E195" s="128" t="s">
        <v>250</v>
      </c>
      <c r="F195" s="129" t="s">
        <v>251</v>
      </c>
      <c r="G195" s="130" t="s">
        <v>124</v>
      </c>
      <c r="H195" s="131">
        <v>19.78</v>
      </c>
      <c r="I195" s="132"/>
      <c r="J195" s="132">
        <f>ROUND(I195*H195,2)</f>
        <v>0</v>
      </c>
      <c r="K195" s="129" t="s">
        <v>125</v>
      </c>
      <c r="L195" s="27"/>
      <c r="M195" s="133" t="s">
        <v>1</v>
      </c>
      <c r="N195" s="134" t="s">
        <v>37</v>
      </c>
      <c r="O195" s="135">
        <v>0.695</v>
      </c>
      <c r="P195" s="135">
        <f>O195*H195</f>
        <v>13.7471</v>
      </c>
      <c r="Q195" s="135">
        <v>0</v>
      </c>
      <c r="R195" s="135">
        <f>Q195*H195</f>
        <v>0</v>
      </c>
      <c r="S195" s="135">
        <v>0</v>
      </c>
      <c r="T195" s="136">
        <f>S195*H195</f>
        <v>0</v>
      </c>
      <c r="AR195" s="137" t="s">
        <v>126</v>
      </c>
      <c r="AT195" s="137" t="s">
        <v>121</v>
      </c>
      <c r="AU195" s="137" t="s">
        <v>82</v>
      </c>
      <c r="AY195" s="15" t="s">
        <v>119</v>
      </c>
      <c r="BE195" s="138">
        <f>IF(N195="základní",J195,0)</f>
        <v>0</v>
      </c>
      <c r="BF195" s="138">
        <f>IF(N195="snížená",J195,0)</f>
        <v>0</v>
      </c>
      <c r="BG195" s="138">
        <f>IF(N195="zákl. přenesená",J195,0)</f>
        <v>0</v>
      </c>
      <c r="BH195" s="138">
        <f>IF(N195="sníž. přenesená",J195,0)</f>
        <v>0</v>
      </c>
      <c r="BI195" s="138">
        <f>IF(N195="nulová",J195,0)</f>
        <v>0</v>
      </c>
      <c r="BJ195" s="15" t="s">
        <v>80</v>
      </c>
      <c r="BK195" s="138">
        <f>ROUND(I195*H195,2)</f>
        <v>0</v>
      </c>
      <c r="BL195" s="15" t="s">
        <v>126</v>
      </c>
      <c r="BM195" s="137" t="s">
        <v>252</v>
      </c>
    </row>
    <row r="196" spans="2:47" s="1" customFormat="1" ht="12">
      <c r="B196" s="27"/>
      <c r="D196" s="139" t="s">
        <v>128</v>
      </c>
      <c r="F196" s="140" t="s">
        <v>253</v>
      </c>
      <c r="L196" s="27"/>
      <c r="M196" s="141"/>
      <c r="T196" s="51"/>
      <c r="AT196" s="15" t="s">
        <v>128</v>
      </c>
      <c r="AU196" s="15" t="s">
        <v>82</v>
      </c>
    </row>
    <row r="197" spans="2:63" s="11" customFormat="1" ht="22.8" customHeight="1">
      <c r="B197" s="115"/>
      <c r="D197" s="116" t="s">
        <v>71</v>
      </c>
      <c r="E197" s="124" t="s">
        <v>145</v>
      </c>
      <c r="F197" s="124" t="s">
        <v>254</v>
      </c>
      <c r="J197" s="125">
        <f>BK197</f>
        <v>0</v>
      </c>
      <c r="L197" s="115"/>
      <c r="M197" s="119"/>
      <c r="P197" s="120">
        <f>SUM(P198:P203)</f>
        <v>4.1958</v>
      </c>
      <c r="R197" s="120">
        <f>SUM(R198:R203)</f>
        <v>0</v>
      </c>
      <c r="T197" s="121">
        <f>SUM(T198:T203)</f>
        <v>0</v>
      </c>
      <c r="AR197" s="116" t="s">
        <v>80</v>
      </c>
      <c r="AT197" s="122" t="s">
        <v>71</v>
      </c>
      <c r="AU197" s="122" t="s">
        <v>80</v>
      </c>
      <c r="AY197" s="116" t="s">
        <v>119</v>
      </c>
      <c r="BK197" s="123">
        <f>SUM(BK198:BK203)</f>
        <v>0</v>
      </c>
    </row>
    <row r="198" spans="2:65" s="1" customFormat="1" ht="24.15" customHeight="1">
      <c r="B198" s="126"/>
      <c r="C198" s="127" t="s">
        <v>255</v>
      </c>
      <c r="D198" s="127" t="s">
        <v>121</v>
      </c>
      <c r="E198" s="128" t="s">
        <v>256</v>
      </c>
      <c r="F198" s="129" t="s">
        <v>257</v>
      </c>
      <c r="G198" s="130" t="s">
        <v>124</v>
      </c>
      <c r="H198" s="131">
        <v>14.2</v>
      </c>
      <c r="I198" s="132"/>
      <c r="J198" s="132">
        <f>ROUND(I198*H198,2)</f>
        <v>0</v>
      </c>
      <c r="K198" s="129" t="s">
        <v>125</v>
      </c>
      <c r="L198" s="27"/>
      <c r="M198" s="133" t="s">
        <v>1</v>
      </c>
      <c r="N198" s="134" t="s">
        <v>37</v>
      </c>
      <c r="O198" s="135">
        <v>0.029</v>
      </c>
      <c r="P198" s="135">
        <f>O198*H198</f>
        <v>0.4118</v>
      </c>
      <c r="Q198" s="135">
        <v>0</v>
      </c>
      <c r="R198" s="135">
        <f>Q198*H198</f>
        <v>0</v>
      </c>
      <c r="S198" s="135">
        <v>0</v>
      </c>
      <c r="T198" s="136">
        <f>S198*H198</f>
        <v>0</v>
      </c>
      <c r="AR198" s="137" t="s">
        <v>126</v>
      </c>
      <c r="AT198" s="137" t="s">
        <v>121</v>
      </c>
      <c r="AU198" s="137" t="s">
        <v>82</v>
      </c>
      <c r="AY198" s="15" t="s">
        <v>119</v>
      </c>
      <c r="BE198" s="138">
        <f>IF(N198="základní",J198,0)</f>
        <v>0</v>
      </c>
      <c r="BF198" s="138">
        <f>IF(N198="snížená",J198,0)</f>
        <v>0</v>
      </c>
      <c r="BG198" s="138">
        <f>IF(N198="zákl. přenesená",J198,0)</f>
        <v>0</v>
      </c>
      <c r="BH198" s="138">
        <f>IF(N198="sníž. přenesená",J198,0)</f>
        <v>0</v>
      </c>
      <c r="BI198" s="138">
        <f>IF(N198="nulová",J198,0)</f>
        <v>0</v>
      </c>
      <c r="BJ198" s="15" t="s">
        <v>80</v>
      </c>
      <c r="BK198" s="138">
        <f>ROUND(I198*H198,2)</f>
        <v>0</v>
      </c>
      <c r="BL198" s="15" t="s">
        <v>126</v>
      </c>
      <c r="BM198" s="137" t="s">
        <v>258</v>
      </c>
    </row>
    <row r="199" spans="2:47" s="1" customFormat="1" ht="28.8">
      <c r="B199" s="27"/>
      <c r="D199" s="139" t="s">
        <v>128</v>
      </c>
      <c r="F199" s="140" t="s">
        <v>259</v>
      </c>
      <c r="L199" s="27"/>
      <c r="M199" s="141"/>
      <c r="T199" s="51"/>
      <c r="AT199" s="15" t="s">
        <v>128</v>
      </c>
      <c r="AU199" s="15" t="s">
        <v>82</v>
      </c>
    </row>
    <row r="200" spans="2:51" s="12" customFormat="1" ht="12">
      <c r="B200" s="142"/>
      <c r="D200" s="139" t="s">
        <v>130</v>
      </c>
      <c r="E200" s="143" t="s">
        <v>1</v>
      </c>
      <c r="F200" s="144" t="s">
        <v>260</v>
      </c>
      <c r="H200" s="145">
        <v>14.2</v>
      </c>
      <c r="L200" s="142"/>
      <c r="M200" s="146"/>
      <c r="T200" s="147"/>
      <c r="AT200" s="143" t="s">
        <v>130</v>
      </c>
      <c r="AU200" s="143" t="s">
        <v>82</v>
      </c>
      <c r="AV200" s="12" t="s">
        <v>82</v>
      </c>
      <c r="AW200" s="12" t="s">
        <v>28</v>
      </c>
      <c r="AX200" s="12" t="s">
        <v>80</v>
      </c>
      <c r="AY200" s="143" t="s">
        <v>119</v>
      </c>
    </row>
    <row r="201" spans="2:65" s="1" customFormat="1" ht="24.15" customHeight="1">
      <c r="B201" s="126"/>
      <c r="C201" s="127" t="s">
        <v>261</v>
      </c>
      <c r="D201" s="127" t="s">
        <v>121</v>
      </c>
      <c r="E201" s="128" t="s">
        <v>262</v>
      </c>
      <c r="F201" s="129" t="s">
        <v>263</v>
      </c>
      <c r="G201" s="130" t="s">
        <v>124</v>
      </c>
      <c r="H201" s="131">
        <v>17.2</v>
      </c>
      <c r="I201" s="132"/>
      <c r="J201" s="132">
        <f>ROUND(I201*H201,2)</f>
        <v>0</v>
      </c>
      <c r="K201" s="129" t="s">
        <v>125</v>
      </c>
      <c r="L201" s="27"/>
      <c r="M201" s="133" t="s">
        <v>1</v>
      </c>
      <c r="N201" s="134" t="s">
        <v>37</v>
      </c>
      <c r="O201" s="135">
        <v>0.22</v>
      </c>
      <c r="P201" s="135">
        <f>O201*H201</f>
        <v>3.784</v>
      </c>
      <c r="Q201" s="135">
        <v>0</v>
      </c>
      <c r="R201" s="135">
        <f>Q201*H201</f>
        <v>0</v>
      </c>
      <c r="S201" s="135">
        <v>0</v>
      </c>
      <c r="T201" s="136">
        <f>S201*H201</f>
        <v>0</v>
      </c>
      <c r="AR201" s="137" t="s">
        <v>126</v>
      </c>
      <c r="AT201" s="137" t="s">
        <v>121</v>
      </c>
      <c r="AU201" s="137" t="s">
        <v>82</v>
      </c>
      <c r="AY201" s="15" t="s">
        <v>119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5" t="s">
        <v>80</v>
      </c>
      <c r="BK201" s="138">
        <f>ROUND(I201*H201,2)</f>
        <v>0</v>
      </c>
      <c r="BL201" s="15" t="s">
        <v>126</v>
      </c>
      <c r="BM201" s="137" t="s">
        <v>264</v>
      </c>
    </row>
    <row r="202" spans="2:47" s="1" customFormat="1" ht="19.2">
      <c r="B202" s="27"/>
      <c r="D202" s="139" t="s">
        <v>128</v>
      </c>
      <c r="F202" s="140" t="s">
        <v>265</v>
      </c>
      <c r="L202" s="27"/>
      <c r="M202" s="141"/>
      <c r="T202" s="51"/>
      <c r="AT202" s="15" t="s">
        <v>128</v>
      </c>
      <c r="AU202" s="15" t="s">
        <v>82</v>
      </c>
    </row>
    <row r="203" spans="2:51" s="12" customFormat="1" ht="12">
      <c r="B203" s="142"/>
      <c r="D203" s="139" t="s">
        <v>130</v>
      </c>
      <c r="E203" s="143" t="s">
        <v>1</v>
      </c>
      <c r="F203" s="144" t="s">
        <v>266</v>
      </c>
      <c r="H203" s="145">
        <v>17.2</v>
      </c>
      <c r="L203" s="142"/>
      <c r="M203" s="146"/>
      <c r="T203" s="147"/>
      <c r="AT203" s="143" t="s">
        <v>130</v>
      </c>
      <c r="AU203" s="143" t="s">
        <v>82</v>
      </c>
      <c r="AV203" s="12" t="s">
        <v>82</v>
      </c>
      <c r="AW203" s="12" t="s">
        <v>28</v>
      </c>
      <c r="AX203" s="12" t="s">
        <v>80</v>
      </c>
      <c r="AY203" s="143" t="s">
        <v>119</v>
      </c>
    </row>
    <row r="204" spans="2:63" s="11" customFormat="1" ht="22.8" customHeight="1">
      <c r="B204" s="115"/>
      <c r="D204" s="116" t="s">
        <v>71</v>
      </c>
      <c r="E204" s="124" t="s">
        <v>165</v>
      </c>
      <c r="F204" s="124" t="s">
        <v>267</v>
      </c>
      <c r="J204" s="125">
        <f>BK204</f>
        <v>0</v>
      </c>
      <c r="L204" s="115"/>
      <c r="M204" s="119"/>
      <c r="P204" s="120">
        <f>SUM(P205:P255)</f>
        <v>196.538741</v>
      </c>
      <c r="R204" s="120">
        <f>SUM(R205:R255)</f>
        <v>3.4728089699999996</v>
      </c>
      <c r="T204" s="121">
        <f>SUM(T205:T255)</f>
        <v>37.04673100000001</v>
      </c>
      <c r="AR204" s="116" t="s">
        <v>80</v>
      </c>
      <c r="AT204" s="122" t="s">
        <v>71</v>
      </c>
      <c r="AU204" s="122" t="s">
        <v>80</v>
      </c>
      <c r="AY204" s="116" t="s">
        <v>119</v>
      </c>
      <c r="BK204" s="123">
        <f>SUM(BK205:BK255)</f>
        <v>0</v>
      </c>
    </row>
    <row r="205" spans="2:65" s="1" customFormat="1" ht="24.15" customHeight="1">
      <c r="B205" s="126"/>
      <c r="C205" s="127" t="s">
        <v>268</v>
      </c>
      <c r="D205" s="127" t="s">
        <v>121</v>
      </c>
      <c r="E205" s="128" t="s">
        <v>269</v>
      </c>
      <c r="F205" s="129" t="s">
        <v>270</v>
      </c>
      <c r="G205" s="130" t="s">
        <v>271</v>
      </c>
      <c r="H205" s="131">
        <v>2</v>
      </c>
      <c r="I205" s="132"/>
      <c r="J205" s="132">
        <f>ROUND(I205*H205,2)</f>
        <v>0</v>
      </c>
      <c r="K205" s="129" t="s">
        <v>125</v>
      </c>
      <c r="L205" s="27"/>
      <c r="M205" s="133" t="s">
        <v>1</v>
      </c>
      <c r="N205" s="134" t="s">
        <v>37</v>
      </c>
      <c r="O205" s="135">
        <v>0.2</v>
      </c>
      <c r="P205" s="135">
        <f>O205*H205</f>
        <v>0.4</v>
      </c>
      <c r="Q205" s="135">
        <v>0.0007</v>
      </c>
      <c r="R205" s="135">
        <f>Q205*H205</f>
        <v>0.0014</v>
      </c>
      <c r="S205" s="135">
        <v>0</v>
      </c>
      <c r="T205" s="136">
        <f>S205*H205</f>
        <v>0</v>
      </c>
      <c r="AR205" s="137" t="s">
        <v>126</v>
      </c>
      <c r="AT205" s="137" t="s">
        <v>121</v>
      </c>
      <c r="AU205" s="137" t="s">
        <v>82</v>
      </c>
      <c r="AY205" s="15" t="s">
        <v>119</v>
      </c>
      <c r="BE205" s="138">
        <f>IF(N205="základní",J205,0)</f>
        <v>0</v>
      </c>
      <c r="BF205" s="138">
        <f>IF(N205="snížená",J205,0)</f>
        <v>0</v>
      </c>
      <c r="BG205" s="138">
        <f>IF(N205="zákl. přenesená",J205,0)</f>
        <v>0</v>
      </c>
      <c r="BH205" s="138">
        <f>IF(N205="sníž. přenesená",J205,0)</f>
        <v>0</v>
      </c>
      <c r="BI205" s="138">
        <f>IF(N205="nulová",J205,0)</f>
        <v>0</v>
      </c>
      <c r="BJ205" s="15" t="s">
        <v>80</v>
      </c>
      <c r="BK205" s="138">
        <f>ROUND(I205*H205,2)</f>
        <v>0</v>
      </c>
      <c r="BL205" s="15" t="s">
        <v>126</v>
      </c>
      <c r="BM205" s="137" t="s">
        <v>272</v>
      </c>
    </row>
    <row r="206" spans="2:47" s="1" customFormat="1" ht="19.2">
      <c r="B206" s="27"/>
      <c r="D206" s="139" t="s">
        <v>128</v>
      </c>
      <c r="F206" s="140" t="s">
        <v>273</v>
      </c>
      <c r="L206" s="27"/>
      <c r="M206" s="141"/>
      <c r="T206" s="51"/>
      <c r="AT206" s="15" t="s">
        <v>128</v>
      </c>
      <c r="AU206" s="15" t="s">
        <v>82</v>
      </c>
    </row>
    <row r="207" spans="2:65" s="1" customFormat="1" ht="16.5" customHeight="1">
      <c r="B207" s="126"/>
      <c r="C207" s="154" t="s">
        <v>274</v>
      </c>
      <c r="D207" s="154" t="s">
        <v>158</v>
      </c>
      <c r="E207" s="155" t="s">
        <v>275</v>
      </c>
      <c r="F207" s="156" t="s">
        <v>276</v>
      </c>
      <c r="G207" s="157" t="s">
        <v>271</v>
      </c>
      <c r="H207" s="158">
        <v>2</v>
      </c>
      <c r="I207" s="159"/>
      <c r="J207" s="159">
        <f>ROUND(I207*H207,2)</f>
        <v>0</v>
      </c>
      <c r="K207" s="156" t="s">
        <v>1</v>
      </c>
      <c r="L207" s="160"/>
      <c r="M207" s="161" t="s">
        <v>1</v>
      </c>
      <c r="N207" s="162" t="s">
        <v>37</v>
      </c>
      <c r="O207" s="135">
        <v>0</v>
      </c>
      <c r="P207" s="135">
        <f>O207*H207</f>
        <v>0</v>
      </c>
      <c r="Q207" s="135">
        <v>0</v>
      </c>
      <c r="R207" s="135">
        <f>Q207*H207</f>
        <v>0</v>
      </c>
      <c r="S207" s="135">
        <v>0</v>
      </c>
      <c r="T207" s="136">
        <f>S207*H207</f>
        <v>0</v>
      </c>
      <c r="AR207" s="137" t="s">
        <v>157</v>
      </c>
      <c r="AT207" s="137" t="s">
        <v>158</v>
      </c>
      <c r="AU207" s="137" t="s">
        <v>82</v>
      </c>
      <c r="AY207" s="15" t="s">
        <v>119</v>
      </c>
      <c r="BE207" s="138">
        <f>IF(N207="základní",J207,0)</f>
        <v>0</v>
      </c>
      <c r="BF207" s="138">
        <f>IF(N207="snížená",J207,0)</f>
        <v>0</v>
      </c>
      <c r="BG207" s="138">
        <f>IF(N207="zákl. přenesená",J207,0)</f>
        <v>0</v>
      </c>
      <c r="BH207" s="138">
        <f>IF(N207="sníž. přenesená",J207,0)</f>
        <v>0</v>
      </c>
      <c r="BI207" s="138">
        <f>IF(N207="nulová",J207,0)</f>
        <v>0</v>
      </c>
      <c r="BJ207" s="15" t="s">
        <v>80</v>
      </c>
      <c r="BK207" s="138">
        <f>ROUND(I207*H207,2)</f>
        <v>0</v>
      </c>
      <c r="BL207" s="15" t="s">
        <v>126</v>
      </c>
      <c r="BM207" s="137" t="s">
        <v>277</v>
      </c>
    </row>
    <row r="208" spans="2:47" s="1" customFormat="1" ht="12">
      <c r="B208" s="27"/>
      <c r="D208" s="139" t="s">
        <v>128</v>
      </c>
      <c r="F208" s="140" t="s">
        <v>276</v>
      </c>
      <c r="L208" s="27"/>
      <c r="M208" s="141"/>
      <c r="T208" s="51"/>
      <c r="AT208" s="15" t="s">
        <v>128</v>
      </c>
      <c r="AU208" s="15" t="s">
        <v>82</v>
      </c>
    </row>
    <row r="209" spans="2:65" s="1" customFormat="1" ht="16.5" customHeight="1">
      <c r="B209" s="126"/>
      <c r="C209" s="127" t="s">
        <v>278</v>
      </c>
      <c r="D209" s="127" t="s">
        <v>121</v>
      </c>
      <c r="E209" s="128" t="s">
        <v>279</v>
      </c>
      <c r="F209" s="129" t="s">
        <v>280</v>
      </c>
      <c r="G209" s="130" t="s">
        <v>271</v>
      </c>
      <c r="H209" s="131">
        <v>2</v>
      </c>
      <c r="I209" s="132"/>
      <c r="J209" s="132">
        <f>ROUND(I209*H209,2)</f>
        <v>0</v>
      </c>
      <c r="K209" s="129" t="s">
        <v>125</v>
      </c>
      <c r="L209" s="27"/>
      <c r="M209" s="133" t="s">
        <v>1</v>
      </c>
      <c r="N209" s="134" t="s">
        <v>37</v>
      </c>
      <c r="O209" s="135">
        <v>0.383</v>
      </c>
      <c r="P209" s="135">
        <f>O209*H209</f>
        <v>0.766</v>
      </c>
      <c r="Q209" s="135">
        <v>0.08112</v>
      </c>
      <c r="R209" s="135">
        <f>Q209*H209</f>
        <v>0.16224</v>
      </c>
      <c r="S209" s="135">
        <v>0</v>
      </c>
      <c r="T209" s="136">
        <f>S209*H209</f>
        <v>0</v>
      </c>
      <c r="AR209" s="137" t="s">
        <v>126</v>
      </c>
      <c r="AT209" s="137" t="s">
        <v>121</v>
      </c>
      <c r="AU209" s="137" t="s">
        <v>82</v>
      </c>
      <c r="AY209" s="15" t="s">
        <v>119</v>
      </c>
      <c r="BE209" s="138">
        <f>IF(N209="základní",J209,0)</f>
        <v>0</v>
      </c>
      <c r="BF209" s="138">
        <f>IF(N209="snížená",J209,0)</f>
        <v>0</v>
      </c>
      <c r="BG209" s="138">
        <f>IF(N209="zákl. přenesená",J209,0)</f>
        <v>0</v>
      </c>
      <c r="BH209" s="138">
        <f>IF(N209="sníž. přenesená",J209,0)</f>
        <v>0</v>
      </c>
      <c r="BI209" s="138">
        <f>IF(N209="nulová",J209,0)</f>
        <v>0</v>
      </c>
      <c r="BJ209" s="15" t="s">
        <v>80</v>
      </c>
      <c r="BK209" s="138">
        <f>ROUND(I209*H209,2)</f>
        <v>0</v>
      </c>
      <c r="BL209" s="15" t="s">
        <v>126</v>
      </c>
      <c r="BM209" s="137" t="s">
        <v>281</v>
      </c>
    </row>
    <row r="210" spans="2:47" s="1" customFormat="1" ht="12">
      <c r="B210" s="27"/>
      <c r="D210" s="139" t="s">
        <v>128</v>
      </c>
      <c r="F210" s="140" t="s">
        <v>282</v>
      </c>
      <c r="L210" s="27"/>
      <c r="M210" s="141"/>
      <c r="T210" s="51"/>
      <c r="AT210" s="15" t="s">
        <v>128</v>
      </c>
      <c r="AU210" s="15" t="s">
        <v>82</v>
      </c>
    </row>
    <row r="211" spans="2:65" s="1" customFormat="1" ht="24.15" customHeight="1">
      <c r="B211" s="126"/>
      <c r="C211" s="127" t="s">
        <v>283</v>
      </c>
      <c r="D211" s="127" t="s">
        <v>121</v>
      </c>
      <c r="E211" s="128" t="s">
        <v>284</v>
      </c>
      <c r="F211" s="129" t="s">
        <v>285</v>
      </c>
      <c r="G211" s="130" t="s">
        <v>271</v>
      </c>
      <c r="H211" s="131">
        <v>2</v>
      </c>
      <c r="I211" s="132"/>
      <c r="J211" s="132">
        <f>ROUND(I211*H211,2)</f>
        <v>0</v>
      </c>
      <c r="K211" s="129" t="s">
        <v>125</v>
      </c>
      <c r="L211" s="27"/>
      <c r="M211" s="133" t="s">
        <v>1</v>
      </c>
      <c r="N211" s="134" t="s">
        <v>37</v>
      </c>
      <c r="O211" s="135">
        <v>0.416</v>
      </c>
      <c r="P211" s="135">
        <f>O211*H211</f>
        <v>0.832</v>
      </c>
      <c r="Q211" s="135">
        <v>0.10941</v>
      </c>
      <c r="R211" s="135">
        <f>Q211*H211</f>
        <v>0.21882</v>
      </c>
      <c r="S211" s="135">
        <v>0</v>
      </c>
      <c r="T211" s="136">
        <f>S211*H211</f>
        <v>0</v>
      </c>
      <c r="AR211" s="137" t="s">
        <v>126</v>
      </c>
      <c r="AT211" s="137" t="s">
        <v>121</v>
      </c>
      <c r="AU211" s="137" t="s">
        <v>82</v>
      </c>
      <c r="AY211" s="15" t="s">
        <v>119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5" t="s">
        <v>80</v>
      </c>
      <c r="BK211" s="138">
        <f>ROUND(I211*H211,2)</f>
        <v>0</v>
      </c>
      <c r="BL211" s="15" t="s">
        <v>126</v>
      </c>
      <c r="BM211" s="137" t="s">
        <v>286</v>
      </c>
    </row>
    <row r="212" spans="2:47" s="1" customFormat="1" ht="19.2">
      <c r="B212" s="27"/>
      <c r="D212" s="139" t="s">
        <v>128</v>
      </c>
      <c r="F212" s="140" t="s">
        <v>287</v>
      </c>
      <c r="L212" s="27"/>
      <c r="M212" s="141"/>
      <c r="T212" s="51"/>
      <c r="AT212" s="15" t="s">
        <v>128</v>
      </c>
      <c r="AU212" s="15" t="s">
        <v>82</v>
      </c>
    </row>
    <row r="213" spans="2:65" s="1" customFormat="1" ht="21.75" customHeight="1">
      <c r="B213" s="126"/>
      <c r="C213" s="154" t="s">
        <v>288</v>
      </c>
      <c r="D213" s="154" t="s">
        <v>158</v>
      </c>
      <c r="E213" s="155" t="s">
        <v>289</v>
      </c>
      <c r="F213" s="156" t="s">
        <v>290</v>
      </c>
      <c r="G213" s="157" t="s">
        <v>271</v>
      </c>
      <c r="H213" s="158">
        <v>2</v>
      </c>
      <c r="I213" s="159"/>
      <c r="J213" s="159">
        <f>ROUND(I213*H213,2)</f>
        <v>0</v>
      </c>
      <c r="K213" s="156" t="s">
        <v>291</v>
      </c>
      <c r="L213" s="160"/>
      <c r="M213" s="161" t="s">
        <v>1</v>
      </c>
      <c r="N213" s="162" t="s">
        <v>37</v>
      </c>
      <c r="O213" s="135">
        <v>0</v>
      </c>
      <c r="P213" s="135">
        <f>O213*H213</f>
        <v>0</v>
      </c>
      <c r="Q213" s="135">
        <v>0.0061</v>
      </c>
      <c r="R213" s="135">
        <f>Q213*H213</f>
        <v>0.0122</v>
      </c>
      <c r="S213" s="135">
        <v>0</v>
      </c>
      <c r="T213" s="136">
        <f>S213*H213</f>
        <v>0</v>
      </c>
      <c r="AR213" s="137" t="s">
        <v>157</v>
      </c>
      <c r="AT213" s="137" t="s">
        <v>158</v>
      </c>
      <c r="AU213" s="137" t="s">
        <v>82</v>
      </c>
      <c r="AY213" s="15" t="s">
        <v>119</v>
      </c>
      <c r="BE213" s="138">
        <f>IF(N213="základní",J213,0)</f>
        <v>0</v>
      </c>
      <c r="BF213" s="138">
        <f>IF(N213="snížená",J213,0)</f>
        <v>0</v>
      </c>
      <c r="BG213" s="138">
        <f>IF(N213="zákl. přenesená",J213,0)</f>
        <v>0</v>
      </c>
      <c r="BH213" s="138">
        <f>IF(N213="sníž. přenesená",J213,0)</f>
        <v>0</v>
      </c>
      <c r="BI213" s="138">
        <f>IF(N213="nulová",J213,0)</f>
        <v>0</v>
      </c>
      <c r="BJ213" s="15" t="s">
        <v>80</v>
      </c>
      <c r="BK213" s="138">
        <f>ROUND(I213*H213,2)</f>
        <v>0</v>
      </c>
      <c r="BL213" s="15" t="s">
        <v>126</v>
      </c>
      <c r="BM213" s="137" t="s">
        <v>292</v>
      </c>
    </row>
    <row r="214" spans="2:47" s="1" customFormat="1" ht="12">
      <c r="B214" s="27"/>
      <c r="D214" s="139" t="s">
        <v>128</v>
      </c>
      <c r="F214" s="140" t="s">
        <v>290</v>
      </c>
      <c r="L214" s="27"/>
      <c r="M214" s="141"/>
      <c r="T214" s="51"/>
      <c r="AT214" s="15" t="s">
        <v>128</v>
      </c>
      <c r="AU214" s="15" t="s">
        <v>82</v>
      </c>
    </row>
    <row r="215" spans="2:65" s="1" customFormat="1" ht="24.15" customHeight="1">
      <c r="B215" s="126"/>
      <c r="C215" s="127" t="s">
        <v>293</v>
      </c>
      <c r="D215" s="127" t="s">
        <v>121</v>
      </c>
      <c r="E215" s="128" t="s">
        <v>294</v>
      </c>
      <c r="F215" s="129" t="s">
        <v>295</v>
      </c>
      <c r="G215" s="130" t="s">
        <v>203</v>
      </c>
      <c r="H215" s="131">
        <v>24.2</v>
      </c>
      <c r="I215" s="132"/>
      <c r="J215" s="132">
        <f>ROUND(I215*H215,2)</f>
        <v>0</v>
      </c>
      <c r="K215" s="129" t="s">
        <v>125</v>
      </c>
      <c r="L215" s="27"/>
      <c r="M215" s="133" t="s">
        <v>1</v>
      </c>
      <c r="N215" s="134" t="s">
        <v>37</v>
      </c>
      <c r="O215" s="135">
        <v>0.12</v>
      </c>
      <c r="P215" s="135">
        <f>O215*H215</f>
        <v>2.904</v>
      </c>
      <c r="Q215" s="135">
        <v>0</v>
      </c>
      <c r="R215" s="135">
        <f>Q215*H215</f>
        <v>0</v>
      </c>
      <c r="S215" s="135">
        <v>0</v>
      </c>
      <c r="T215" s="136">
        <f>S215*H215</f>
        <v>0</v>
      </c>
      <c r="AR215" s="137" t="s">
        <v>126</v>
      </c>
      <c r="AT215" s="137" t="s">
        <v>121</v>
      </c>
      <c r="AU215" s="137" t="s">
        <v>82</v>
      </c>
      <c r="AY215" s="15" t="s">
        <v>119</v>
      </c>
      <c r="BE215" s="138">
        <f>IF(N215="základní",J215,0)</f>
        <v>0</v>
      </c>
      <c r="BF215" s="138">
        <f>IF(N215="snížená",J215,0)</f>
        <v>0</v>
      </c>
      <c r="BG215" s="138">
        <f>IF(N215="zákl. přenesená",J215,0)</f>
        <v>0</v>
      </c>
      <c r="BH215" s="138">
        <f>IF(N215="sníž. přenesená",J215,0)</f>
        <v>0</v>
      </c>
      <c r="BI215" s="138">
        <f>IF(N215="nulová",J215,0)</f>
        <v>0</v>
      </c>
      <c r="BJ215" s="15" t="s">
        <v>80</v>
      </c>
      <c r="BK215" s="138">
        <f>ROUND(I215*H215,2)</f>
        <v>0</v>
      </c>
      <c r="BL215" s="15" t="s">
        <v>126</v>
      </c>
      <c r="BM215" s="137" t="s">
        <v>296</v>
      </c>
    </row>
    <row r="216" spans="2:47" s="1" customFormat="1" ht="19.2">
      <c r="B216" s="27"/>
      <c r="D216" s="139" t="s">
        <v>128</v>
      </c>
      <c r="F216" s="140" t="s">
        <v>297</v>
      </c>
      <c r="L216" s="27"/>
      <c r="M216" s="141"/>
      <c r="T216" s="51"/>
      <c r="AT216" s="15" t="s">
        <v>128</v>
      </c>
      <c r="AU216" s="15" t="s">
        <v>82</v>
      </c>
    </row>
    <row r="217" spans="2:65" s="1" customFormat="1" ht="24.15" customHeight="1">
      <c r="B217" s="126"/>
      <c r="C217" s="127" t="s">
        <v>298</v>
      </c>
      <c r="D217" s="127" t="s">
        <v>121</v>
      </c>
      <c r="E217" s="128" t="s">
        <v>299</v>
      </c>
      <c r="F217" s="129" t="s">
        <v>300</v>
      </c>
      <c r="G217" s="130" t="s">
        <v>203</v>
      </c>
      <c r="H217" s="131">
        <v>24.2</v>
      </c>
      <c r="I217" s="132"/>
      <c r="J217" s="132">
        <f>ROUND(I217*H217,2)</f>
        <v>0</v>
      </c>
      <c r="K217" s="129" t="s">
        <v>125</v>
      </c>
      <c r="L217" s="27"/>
      <c r="M217" s="133" t="s">
        <v>1</v>
      </c>
      <c r="N217" s="134" t="s">
        <v>37</v>
      </c>
      <c r="O217" s="135">
        <v>0.195</v>
      </c>
      <c r="P217" s="135">
        <f>O217*H217</f>
        <v>4.719</v>
      </c>
      <c r="Q217" s="135">
        <v>0.00011</v>
      </c>
      <c r="R217" s="135">
        <f>Q217*H217</f>
        <v>0.002662</v>
      </c>
      <c r="S217" s="135">
        <v>0</v>
      </c>
      <c r="T217" s="136">
        <f>S217*H217</f>
        <v>0</v>
      </c>
      <c r="AR217" s="137" t="s">
        <v>126</v>
      </c>
      <c r="AT217" s="137" t="s">
        <v>121</v>
      </c>
      <c r="AU217" s="137" t="s">
        <v>82</v>
      </c>
      <c r="AY217" s="15" t="s">
        <v>119</v>
      </c>
      <c r="BE217" s="138">
        <f>IF(N217="základní",J217,0)</f>
        <v>0</v>
      </c>
      <c r="BF217" s="138">
        <f>IF(N217="snížená",J217,0)</f>
        <v>0</v>
      </c>
      <c r="BG217" s="138">
        <f>IF(N217="zákl. přenesená",J217,0)</f>
        <v>0</v>
      </c>
      <c r="BH217" s="138">
        <f>IF(N217="sníž. přenesená",J217,0)</f>
        <v>0</v>
      </c>
      <c r="BI217" s="138">
        <f>IF(N217="nulová",J217,0)</f>
        <v>0</v>
      </c>
      <c r="BJ217" s="15" t="s">
        <v>80</v>
      </c>
      <c r="BK217" s="138">
        <f>ROUND(I217*H217,2)</f>
        <v>0</v>
      </c>
      <c r="BL217" s="15" t="s">
        <v>126</v>
      </c>
      <c r="BM217" s="137" t="s">
        <v>301</v>
      </c>
    </row>
    <row r="218" spans="2:47" s="1" customFormat="1" ht="38.4">
      <c r="B218" s="27"/>
      <c r="D218" s="139" t="s">
        <v>128</v>
      </c>
      <c r="F218" s="140" t="s">
        <v>302</v>
      </c>
      <c r="L218" s="27"/>
      <c r="M218" s="141"/>
      <c r="T218" s="51"/>
      <c r="AT218" s="15" t="s">
        <v>128</v>
      </c>
      <c r="AU218" s="15" t="s">
        <v>82</v>
      </c>
    </row>
    <row r="219" spans="2:51" s="12" customFormat="1" ht="12">
      <c r="B219" s="142"/>
      <c r="D219" s="139" t="s">
        <v>130</v>
      </c>
      <c r="E219" s="143" t="s">
        <v>1</v>
      </c>
      <c r="F219" s="144" t="s">
        <v>303</v>
      </c>
      <c r="H219" s="145">
        <v>8.6</v>
      </c>
      <c r="L219" s="142"/>
      <c r="M219" s="146"/>
      <c r="T219" s="147"/>
      <c r="AT219" s="143" t="s">
        <v>130</v>
      </c>
      <c r="AU219" s="143" t="s">
        <v>82</v>
      </c>
      <c r="AV219" s="12" t="s">
        <v>82</v>
      </c>
      <c r="AW219" s="12" t="s">
        <v>28</v>
      </c>
      <c r="AX219" s="12" t="s">
        <v>72</v>
      </c>
      <c r="AY219" s="143" t="s">
        <v>119</v>
      </c>
    </row>
    <row r="220" spans="2:51" s="12" customFormat="1" ht="12">
      <c r="B220" s="142"/>
      <c r="D220" s="139" t="s">
        <v>130</v>
      </c>
      <c r="E220" s="143" t="s">
        <v>1</v>
      </c>
      <c r="F220" s="144" t="s">
        <v>304</v>
      </c>
      <c r="H220" s="145">
        <v>9.2</v>
      </c>
      <c r="L220" s="142"/>
      <c r="M220" s="146"/>
      <c r="T220" s="147"/>
      <c r="AT220" s="143" t="s">
        <v>130</v>
      </c>
      <c r="AU220" s="143" t="s">
        <v>82</v>
      </c>
      <c r="AV220" s="12" t="s">
        <v>82</v>
      </c>
      <c r="AW220" s="12" t="s">
        <v>28</v>
      </c>
      <c r="AX220" s="12" t="s">
        <v>72</v>
      </c>
      <c r="AY220" s="143" t="s">
        <v>119</v>
      </c>
    </row>
    <row r="221" spans="2:51" s="12" customFormat="1" ht="12">
      <c r="B221" s="142"/>
      <c r="D221" s="139" t="s">
        <v>130</v>
      </c>
      <c r="E221" s="143" t="s">
        <v>1</v>
      </c>
      <c r="F221" s="144" t="s">
        <v>305</v>
      </c>
      <c r="H221" s="145">
        <v>6.4</v>
      </c>
      <c r="L221" s="142"/>
      <c r="M221" s="146"/>
      <c r="T221" s="147"/>
      <c r="AT221" s="143" t="s">
        <v>130</v>
      </c>
      <c r="AU221" s="143" t="s">
        <v>82</v>
      </c>
      <c r="AV221" s="12" t="s">
        <v>82</v>
      </c>
      <c r="AW221" s="12" t="s">
        <v>28</v>
      </c>
      <c r="AX221" s="12" t="s">
        <v>72</v>
      </c>
      <c r="AY221" s="143" t="s">
        <v>119</v>
      </c>
    </row>
    <row r="222" spans="2:51" s="13" customFormat="1" ht="12">
      <c r="B222" s="148"/>
      <c r="D222" s="139" t="s">
        <v>130</v>
      </c>
      <c r="E222" s="149" t="s">
        <v>1</v>
      </c>
      <c r="F222" s="150" t="s">
        <v>133</v>
      </c>
      <c r="H222" s="151">
        <v>24.199999999999996</v>
      </c>
      <c r="L222" s="148"/>
      <c r="M222" s="152"/>
      <c r="T222" s="153"/>
      <c r="AT222" s="149" t="s">
        <v>130</v>
      </c>
      <c r="AU222" s="149" t="s">
        <v>82</v>
      </c>
      <c r="AV222" s="13" t="s">
        <v>126</v>
      </c>
      <c r="AW222" s="13" t="s">
        <v>28</v>
      </c>
      <c r="AX222" s="13" t="s">
        <v>80</v>
      </c>
      <c r="AY222" s="149" t="s">
        <v>119</v>
      </c>
    </row>
    <row r="223" spans="2:65" s="1" customFormat="1" ht="24.15" customHeight="1">
      <c r="B223" s="126"/>
      <c r="C223" s="127" t="s">
        <v>306</v>
      </c>
      <c r="D223" s="127" t="s">
        <v>121</v>
      </c>
      <c r="E223" s="128" t="s">
        <v>307</v>
      </c>
      <c r="F223" s="129" t="s">
        <v>308</v>
      </c>
      <c r="G223" s="130" t="s">
        <v>203</v>
      </c>
      <c r="H223" s="131">
        <v>6.4</v>
      </c>
      <c r="I223" s="132"/>
      <c r="J223" s="132">
        <f>ROUND(I223*H223,2)</f>
        <v>0</v>
      </c>
      <c r="K223" s="129" t="s">
        <v>125</v>
      </c>
      <c r="L223" s="27"/>
      <c r="M223" s="133" t="s">
        <v>1</v>
      </c>
      <c r="N223" s="134" t="s">
        <v>37</v>
      </c>
      <c r="O223" s="135">
        <v>0.093</v>
      </c>
      <c r="P223" s="135">
        <f>O223*H223</f>
        <v>0.5952000000000001</v>
      </c>
      <c r="Q223" s="135">
        <v>0</v>
      </c>
      <c r="R223" s="135">
        <f>Q223*H223</f>
        <v>0</v>
      </c>
      <c r="S223" s="135">
        <v>0</v>
      </c>
      <c r="T223" s="136">
        <f>S223*H223</f>
        <v>0</v>
      </c>
      <c r="AR223" s="137" t="s">
        <v>126</v>
      </c>
      <c r="AT223" s="137" t="s">
        <v>121</v>
      </c>
      <c r="AU223" s="137" t="s">
        <v>82</v>
      </c>
      <c r="AY223" s="15" t="s">
        <v>119</v>
      </c>
      <c r="BE223" s="138">
        <f>IF(N223="základní",J223,0)</f>
        <v>0</v>
      </c>
      <c r="BF223" s="138">
        <f>IF(N223="snížená",J223,0)</f>
        <v>0</v>
      </c>
      <c r="BG223" s="138">
        <f>IF(N223="zákl. přenesená",J223,0)</f>
        <v>0</v>
      </c>
      <c r="BH223" s="138">
        <f>IF(N223="sníž. přenesená",J223,0)</f>
        <v>0</v>
      </c>
      <c r="BI223" s="138">
        <f>IF(N223="nulová",J223,0)</f>
        <v>0</v>
      </c>
      <c r="BJ223" s="15" t="s">
        <v>80</v>
      </c>
      <c r="BK223" s="138">
        <f>ROUND(I223*H223,2)</f>
        <v>0</v>
      </c>
      <c r="BL223" s="15" t="s">
        <v>126</v>
      </c>
      <c r="BM223" s="137" t="s">
        <v>309</v>
      </c>
    </row>
    <row r="224" spans="2:47" s="1" customFormat="1" ht="28.8">
      <c r="B224" s="27"/>
      <c r="D224" s="139" t="s">
        <v>128</v>
      </c>
      <c r="F224" s="140" t="s">
        <v>310</v>
      </c>
      <c r="L224" s="27"/>
      <c r="M224" s="141"/>
      <c r="T224" s="51"/>
      <c r="AT224" s="15" t="s">
        <v>128</v>
      </c>
      <c r="AU224" s="15" t="s">
        <v>82</v>
      </c>
    </row>
    <row r="225" spans="2:65" s="1" customFormat="1" ht="24.15" customHeight="1">
      <c r="B225" s="126"/>
      <c r="C225" s="127" t="s">
        <v>311</v>
      </c>
      <c r="D225" s="127" t="s">
        <v>121</v>
      </c>
      <c r="E225" s="128" t="s">
        <v>312</v>
      </c>
      <c r="F225" s="129" t="s">
        <v>313</v>
      </c>
      <c r="G225" s="130" t="s">
        <v>271</v>
      </c>
      <c r="H225" s="131">
        <v>2</v>
      </c>
      <c r="I225" s="132"/>
      <c r="J225" s="132">
        <f>ROUND(I225*H225,2)</f>
        <v>0</v>
      </c>
      <c r="K225" s="129" t="s">
        <v>125</v>
      </c>
      <c r="L225" s="27"/>
      <c r="M225" s="133" t="s">
        <v>1</v>
      </c>
      <c r="N225" s="134" t="s">
        <v>37</v>
      </c>
      <c r="O225" s="135">
        <v>1.265</v>
      </c>
      <c r="P225" s="135">
        <f>O225*H225</f>
        <v>2.53</v>
      </c>
      <c r="Q225" s="135">
        <v>0.00649</v>
      </c>
      <c r="R225" s="135">
        <f>Q225*H225</f>
        <v>0.01298</v>
      </c>
      <c r="S225" s="135">
        <v>0</v>
      </c>
      <c r="T225" s="136">
        <f>S225*H225</f>
        <v>0</v>
      </c>
      <c r="AR225" s="137" t="s">
        <v>126</v>
      </c>
      <c r="AT225" s="137" t="s">
        <v>121</v>
      </c>
      <c r="AU225" s="137" t="s">
        <v>82</v>
      </c>
      <c r="AY225" s="15" t="s">
        <v>119</v>
      </c>
      <c r="BE225" s="138">
        <f>IF(N225="základní",J225,0)</f>
        <v>0</v>
      </c>
      <c r="BF225" s="138">
        <f>IF(N225="snížená",J225,0)</f>
        <v>0</v>
      </c>
      <c r="BG225" s="138">
        <f>IF(N225="zákl. přenesená",J225,0)</f>
        <v>0</v>
      </c>
      <c r="BH225" s="138">
        <f>IF(N225="sníž. přenesená",J225,0)</f>
        <v>0</v>
      </c>
      <c r="BI225" s="138">
        <f>IF(N225="nulová",J225,0)</f>
        <v>0</v>
      </c>
      <c r="BJ225" s="15" t="s">
        <v>80</v>
      </c>
      <c r="BK225" s="138">
        <f>ROUND(I225*H225,2)</f>
        <v>0</v>
      </c>
      <c r="BL225" s="15" t="s">
        <v>126</v>
      </c>
      <c r="BM225" s="137" t="s">
        <v>314</v>
      </c>
    </row>
    <row r="226" spans="2:47" s="1" customFormat="1" ht="19.2">
      <c r="B226" s="27"/>
      <c r="D226" s="139" t="s">
        <v>128</v>
      </c>
      <c r="F226" s="140" t="s">
        <v>315</v>
      </c>
      <c r="L226" s="27"/>
      <c r="M226" s="141"/>
      <c r="T226" s="51"/>
      <c r="AT226" s="15" t="s">
        <v>128</v>
      </c>
      <c r="AU226" s="15" t="s">
        <v>82</v>
      </c>
    </row>
    <row r="227" spans="2:65" s="1" customFormat="1" ht="21.75" customHeight="1">
      <c r="B227" s="126"/>
      <c r="C227" s="127" t="s">
        <v>316</v>
      </c>
      <c r="D227" s="127" t="s">
        <v>121</v>
      </c>
      <c r="E227" s="128" t="s">
        <v>317</v>
      </c>
      <c r="F227" s="129" t="s">
        <v>318</v>
      </c>
      <c r="G227" s="130" t="s">
        <v>161</v>
      </c>
      <c r="H227" s="131">
        <v>1</v>
      </c>
      <c r="I227" s="132"/>
      <c r="J227" s="132">
        <f>ROUND(I227*H227,2)</f>
        <v>0</v>
      </c>
      <c r="K227" s="129" t="s">
        <v>125</v>
      </c>
      <c r="L227" s="27"/>
      <c r="M227" s="133" t="s">
        <v>1</v>
      </c>
      <c r="N227" s="134" t="s">
        <v>37</v>
      </c>
      <c r="O227" s="135">
        <v>9.526</v>
      </c>
      <c r="P227" s="135">
        <f>O227*H227</f>
        <v>9.526</v>
      </c>
      <c r="Q227" s="135">
        <v>0.0044</v>
      </c>
      <c r="R227" s="135">
        <f>Q227*H227</f>
        <v>0.0044</v>
      </c>
      <c r="S227" s="135">
        <v>0</v>
      </c>
      <c r="T227" s="136">
        <f>S227*H227</f>
        <v>0</v>
      </c>
      <c r="AR227" s="137" t="s">
        <v>126</v>
      </c>
      <c r="AT227" s="137" t="s">
        <v>121</v>
      </c>
      <c r="AU227" s="137" t="s">
        <v>82</v>
      </c>
      <c r="AY227" s="15" t="s">
        <v>119</v>
      </c>
      <c r="BE227" s="138">
        <f>IF(N227="základní",J227,0)</f>
        <v>0</v>
      </c>
      <c r="BF227" s="138">
        <f>IF(N227="snížená",J227,0)</f>
        <v>0</v>
      </c>
      <c r="BG227" s="138">
        <f>IF(N227="zákl. přenesená",J227,0)</f>
        <v>0</v>
      </c>
      <c r="BH227" s="138">
        <f>IF(N227="sníž. přenesená",J227,0)</f>
        <v>0</v>
      </c>
      <c r="BI227" s="138">
        <f>IF(N227="nulová",J227,0)</f>
        <v>0</v>
      </c>
      <c r="BJ227" s="15" t="s">
        <v>80</v>
      </c>
      <c r="BK227" s="138">
        <f>ROUND(I227*H227,2)</f>
        <v>0</v>
      </c>
      <c r="BL227" s="15" t="s">
        <v>126</v>
      </c>
      <c r="BM227" s="137" t="s">
        <v>319</v>
      </c>
    </row>
    <row r="228" spans="2:47" s="1" customFormat="1" ht="19.2">
      <c r="B228" s="27"/>
      <c r="D228" s="139" t="s">
        <v>128</v>
      </c>
      <c r="F228" s="140" t="s">
        <v>320</v>
      </c>
      <c r="L228" s="27"/>
      <c r="M228" s="141"/>
      <c r="T228" s="51"/>
      <c r="AT228" s="15" t="s">
        <v>128</v>
      </c>
      <c r="AU228" s="15" t="s">
        <v>82</v>
      </c>
    </row>
    <row r="229" spans="2:65" s="1" customFormat="1" ht="24.15" customHeight="1">
      <c r="B229" s="126"/>
      <c r="C229" s="127" t="s">
        <v>321</v>
      </c>
      <c r="D229" s="127" t="s">
        <v>121</v>
      </c>
      <c r="E229" s="128" t="s">
        <v>322</v>
      </c>
      <c r="F229" s="129" t="s">
        <v>323</v>
      </c>
      <c r="G229" s="130" t="s">
        <v>161</v>
      </c>
      <c r="H229" s="131">
        <v>1</v>
      </c>
      <c r="I229" s="132"/>
      <c r="J229" s="132">
        <f>ROUND(I229*H229,2)</f>
        <v>0</v>
      </c>
      <c r="K229" s="129" t="s">
        <v>125</v>
      </c>
      <c r="L229" s="27"/>
      <c r="M229" s="133" t="s">
        <v>1</v>
      </c>
      <c r="N229" s="134" t="s">
        <v>37</v>
      </c>
      <c r="O229" s="135">
        <v>8.54</v>
      </c>
      <c r="P229" s="135">
        <f>O229*H229</f>
        <v>8.54</v>
      </c>
      <c r="Q229" s="135">
        <v>0</v>
      </c>
      <c r="R229" s="135">
        <f>Q229*H229</f>
        <v>0</v>
      </c>
      <c r="S229" s="135">
        <v>0</v>
      </c>
      <c r="T229" s="136">
        <f>S229*H229</f>
        <v>0</v>
      </c>
      <c r="AR229" s="137" t="s">
        <v>126</v>
      </c>
      <c r="AT229" s="137" t="s">
        <v>121</v>
      </c>
      <c r="AU229" s="137" t="s">
        <v>82</v>
      </c>
      <c r="AY229" s="15" t="s">
        <v>119</v>
      </c>
      <c r="BE229" s="138">
        <f>IF(N229="základní",J229,0)</f>
        <v>0</v>
      </c>
      <c r="BF229" s="138">
        <f>IF(N229="snížená",J229,0)</f>
        <v>0</v>
      </c>
      <c r="BG229" s="138">
        <f>IF(N229="zákl. přenesená",J229,0)</f>
        <v>0</v>
      </c>
      <c r="BH229" s="138">
        <f>IF(N229="sníž. přenesená",J229,0)</f>
        <v>0</v>
      </c>
      <c r="BI229" s="138">
        <f>IF(N229="nulová",J229,0)</f>
        <v>0</v>
      </c>
      <c r="BJ229" s="15" t="s">
        <v>80</v>
      </c>
      <c r="BK229" s="138">
        <f>ROUND(I229*H229,2)</f>
        <v>0</v>
      </c>
      <c r="BL229" s="15" t="s">
        <v>126</v>
      </c>
      <c r="BM229" s="137" t="s">
        <v>324</v>
      </c>
    </row>
    <row r="230" spans="2:47" s="1" customFormat="1" ht="19.2">
      <c r="B230" s="27"/>
      <c r="D230" s="139" t="s">
        <v>128</v>
      </c>
      <c r="F230" s="140" t="s">
        <v>325</v>
      </c>
      <c r="L230" s="27"/>
      <c r="M230" s="141"/>
      <c r="T230" s="51"/>
      <c r="AT230" s="15" t="s">
        <v>128</v>
      </c>
      <c r="AU230" s="15" t="s">
        <v>82</v>
      </c>
    </row>
    <row r="231" spans="2:65" s="1" customFormat="1" ht="24.15" customHeight="1">
      <c r="B231" s="126"/>
      <c r="C231" s="127" t="s">
        <v>326</v>
      </c>
      <c r="D231" s="127" t="s">
        <v>121</v>
      </c>
      <c r="E231" s="128" t="s">
        <v>327</v>
      </c>
      <c r="F231" s="129" t="s">
        <v>328</v>
      </c>
      <c r="G231" s="130" t="s">
        <v>161</v>
      </c>
      <c r="H231" s="131">
        <v>2</v>
      </c>
      <c r="I231" s="132"/>
      <c r="J231" s="132">
        <f>ROUND(I231*H231,2)</f>
        <v>0</v>
      </c>
      <c r="K231" s="129" t="s">
        <v>125</v>
      </c>
      <c r="L231" s="27"/>
      <c r="M231" s="133" t="s">
        <v>1</v>
      </c>
      <c r="N231" s="134" t="s">
        <v>37</v>
      </c>
      <c r="O231" s="135">
        <v>0</v>
      </c>
      <c r="P231" s="135">
        <f>O231*H231</f>
        <v>0</v>
      </c>
      <c r="Q231" s="135">
        <v>0</v>
      </c>
      <c r="R231" s="135">
        <f>Q231*H231</f>
        <v>0</v>
      </c>
      <c r="S231" s="135">
        <v>0</v>
      </c>
      <c r="T231" s="136">
        <f>S231*H231</f>
        <v>0</v>
      </c>
      <c r="AR231" s="137" t="s">
        <v>126</v>
      </c>
      <c r="AT231" s="137" t="s">
        <v>121</v>
      </c>
      <c r="AU231" s="137" t="s">
        <v>82</v>
      </c>
      <c r="AY231" s="15" t="s">
        <v>119</v>
      </c>
      <c r="BE231" s="138">
        <f>IF(N231="základní",J231,0)</f>
        <v>0</v>
      </c>
      <c r="BF231" s="138">
        <f>IF(N231="snížená",J231,0)</f>
        <v>0</v>
      </c>
      <c r="BG231" s="138">
        <f>IF(N231="zákl. přenesená",J231,0)</f>
        <v>0</v>
      </c>
      <c r="BH231" s="138">
        <f>IF(N231="sníž. přenesená",J231,0)</f>
        <v>0</v>
      </c>
      <c r="BI231" s="138">
        <f>IF(N231="nulová",J231,0)</f>
        <v>0</v>
      </c>
      <c r="BJ231" s="15" t="s">
        <v>80</v>
      </c>
      <c r="BK231" s="138">
        <f>ROUND(I231*H231,2)</f>
        <v>0</v>
      </c>
      <c r="BL231" s="15" t="s">
        <v>126</v>
      </c>
      <c r="BM231" s="137" t="s">
        <v>329</v>
      </c>
    </row>
    <row r="232" spans="2:47" s="1" customFormat="1" ht="19.2">
      <c r="B232" s="27"/>
      <c r="D232" s="139" t="s">
        <v>128</v>
      </c>
      <c r="F232" s="140" t="s">
        <v>330</v>
      </c>
      <c r="L232" s="27"/>
      <c r="M232" s="141"/>
      <c r="T232" s="51"/>
      <c r="AT232" s="15" t="s">
        <v>128</v>
      </c>
      <c r="AU232" s="15" t="s">
        <v>82</v>
      </c>
    </row>
    <row r="233" spans="2:51" s="12" customFormat="1" ht="12">
      <c r="B233" s="142"/>
      <c r="D233" s="139" t="s">
        <v>130</v>
      </c>
      <c r="F233" s="144" t="s">
        <v>331</v>
      </c>
      <c r="H233" s="145">
        <v>2</v>
      </c>
      <c r="L233" s="142"/>
      <c r="M233" s="146"/>
      <c r="T233" s="147"/>
      <c r="AT233" s="143" t="s">
        <v>130</v>
      </c>
      <c r="AU233" s="143" t="s">
        <v>82</v>
      </c>
      <c r="AV233" s="12" t="s">
        <v>82</v>
      </c>
      <c r="AW233" s="12" t="s">
        <v>3</v>
      </c>
      <c r="AX233" s="12" t="s">
        <v>80</v>
      </c>
      <c r="AY233" s="143" t="s">
        <v>119</v>
      </c>
    </row>
    <row r="234" spans="2:65" s="1" customFormat="1" ht="16.5" customHeight="1">
      <c r="B234" s="126"/>
      <c r="C234" s="127" t="s">
        <v>332</v>
      </c>
      <c r="D234" s="127" t="s">
        <v>121</v>
      </c>
      <c r="E234" s="128" t="s">
        <v>333</v>
      </c>
      <c r="F234" s="129" t="s">
        <v>334</v>
      </c>
      <c r="G234" s="130" t="s">
        <v>141</v>
      </c>
      <c r="H234" s="131">
        <v>5.376</v>
      </c>
      <c r="I234" s="132"/>
      <c r="J234" s="132">
        <f>ROUND(I234*H234,2)</f>
        <v>0</v>
      </c>
      <c r="K234" s="129" t="s">
        <v>125</v>
      </c>
      <c r="L234" s="27"/>
      <c r="M234" s="133" t="s">
        <v>1</v>
      </c>
      <c r="N234" s="134" t="s">
        <v>37</v>
      </c>
      <c r="O234" s="135">
        <v>2.976</v>
      </c>
      <c r="P234" s="135">
        <f>O234*H234</f>
        <v>15.998976</v>
      </c>
      <c r="Q234" s="135">
        <v>0.12</v>
      </c>
      <c r="R234" s="135">
        <f>Q234*H234</f>
        <v>0.64512</v>
      </c>
      <c r="S234" s="135">
        <v>2.49</v>
      </c>
      <c r="T234" s="136">
        <f>S234*H234</f>
        <v>13.386240000000003</v>
      </c>
      <c r="AR234" s="137" t="s">
        <v>126</v>
      </c>
      <c r="AT234" s="137" t="s">
        <v>121</v>
      </c>
      <c r="AU234" s="137" t="s">
        <v>82</v>
      </c>
      <c r="AY234" s="15" t="s">
        <v>119</v>
      </c>
      <c r="BE234" s="138">
        <f>IF(N234="základní",J234,0)</f>
        <v>0</v>
      </c>
      <c r="BF234" s="138">
        <f>IF(N234="snížená",J234,0)</f>
        <v>0</v>
      </c>
      <c r="BG234" s="138">
        <f>IF(N234="zákl. přenesená",J234,0)</f>
        <v>0</v>
      </c>
      <c r="BH234" s="138">
        <f>IF(N234="sníž. přenesená",J234,0)</f>
        <v>0</v>
      </c>
      <c r="BI234" s="138">
        <f>IF(N234="nulová",J234,0)</f>
        <v>0</v>
      </c>
      <c r="BJ234" s="15" t="s">
        <v>80</v>
      </c>
      <c r="BK234" s="138">
        <f>ROUND(I234*H234,2)</f>
        <v>0</v>
      </c>
      <c r="BL234" s="15" t="s">
        <v>126</v>
      </c>
      <c r="BM234" s="137" t="s">
        <v>335</v>
      </c>
    </row>
    <row r="235" spans="2:47" s="1" customFormat="1" ht="19.2">
      <c r="B235" s="27"/>
      <c r="D235" s="139" t="s">
        <v>128</v>
      </c>
      <c r="F235" s="140" t="s">
        <v>336</v>
      </c>
      <c r="L235" s="27"/>
      <c r="M235" s="141"/>
      <c r="T235" s="51"/>
      <c r="AT235" s="15" t="s">
        <v>128</v>
      </c>
      <c r="AU235" s="15" t="s">
        <v>82</v>
      </c>
    </row>
    <row r="236" spans="2:51" s="12" customFormat="1" ht="12">
      <c r="B236" s="142"/>
      <c r="D236" s="139" t="s">
        <v>130</v>
      </c>
      <c r="E236" s="143" t="s">
        <v>1</v>
      </c>
      <c r="F236" s="144" t="s">
        <v>337</v>
      </c>
      <c r="H236" s="145">
        <v>5.376</v>
      </c>
      <c r="L236" s="142"/>
      <c r="M236" s="146"/>
      <c r="T236" s="147"/>
      <c r="AT236" s="143" t="s">
        <v>130</v>
      </c>
      <c r="AU236" s="143" t="s">
        <v>82</v>
      </c>
      <c r="AV236" s="12" t="s">
        <v>82</v>
      </c>
      <c r="AW236" s="12" t="s">
        <v>28</v>
      </c>
      <c r="AX236" s="12" t="s">
        <v>80</v>
      </c>
      <c r="AY236" s="143" t="s">
        <v>119</v>
      </c>
    </row>
    <row r="237" spans="2:65" s="1" customFormat="1" ht="21.75" customHeight="1">
      <c r="B237" s="126"/>
      <c r="C237" s="127" t="s">
        <v>338</v>
      </c>
      <c r="D237" s="127" t="s">
        <v>121</v>
      </c>
      <c r="E237" s="128" t="s">
        <v>339</v>
      </c>
      <c r="F237" s="129" t="s">
        <v>340</v>
      </c>
      <c r="G237" s="130" t="s">
        <v>141</v>
      </c>
      <c r="H237" s="131">
        <v>5.107</v>
      </c>
      <c r="I237" s="132"/>
      <c r="J237" s="132">
        <f>ROUND(I237*H237,2)</f>
        <v>0</v>
      </c>
      <c r="K237" s="129" t="s">
        <v>125</v>
      </c>
      <c r="L237" s="27"/>
      <c r="M237" s="133" t="s">
        <v>1</v>
      </c>
      <c r="N237" s="134" t="s">
        <v>37</v>
      </c>
      <c r="O237" s="135">
        <v>5.236</v>
      </c>
      <c r="P237" s="135">
        <f>O237*H237</f>
        <v>26.740251999999998</v>
      </c>
      <c r="Q237" s="135">
        <v>0.12</v>
      </c>
      <c r="R237" s="135">
        <f>Q237*H237</f>
        <v>0.61284</v>
      </c>
      <c r="S237" s="135">
        <v>2.2</v>
      </c>
      <c r="T237" s="136">
        <f>S237*H237</f>
        <v>11.235400000000002</v>
      </c>
      <c r="AR237" s="137" t="s">
        <v>126</v>
      </c>
      <c r="AT237" s="137" t="s">
        <v>121</v>
      </c>
      <c r="AU237" s="137" t="s">
        <v>82</v>
      </c>
      <c r="AY237" s="15" t="s">
        <v>119</v>
      </c>
      <c r="BE237" s="138">
        <f>IF(N237="základní",J237,0)</f>
        <v>0</v>
      </c>
      <c r="BF237" s="138">
        <f>IF(N237="snížená",J237,0)</f>
        <v>0</v>
      </c>
      <c r="BG237" s="138">
        <f>IF(N237="zákl. přenesená",J237,0)</f>
        <v>0</v>
      </c>
      <c r="BH237" s="138">
        <f>IF(N237="sníž. přenesená",J237,0)</f>
        <v>0</v>
      </c>
      <c r="BI237" s="138">
        <f>IF(N237="nulová",J237,0)</f>
        <v>0</v>
      </c>
      <c r="BJ237" s="15" t="s">
        <v>80</v>
      </c>
      <c r="BK237" s="138">
        <f>ROUND(I237*H237,2)</f>
        <v>0</v>
      </c>
      <c r="BL237" s="15" t="s">
        <v>126</v>
      </c>
      <c r="BM237" s="137" t="s">
        <v>341</v>
      </c>
    </row>
    <row r="238" spans="2:47" s="1" customFormat="1" ht="19.2">
      <c r="B238" s="27"/>
      <c r="D238" s="139" t="s">
        <v>128</v>
      </c>
      <c r="F238" s="140" t="s">
        <v>342</v>
      </c>
      <c r="L238" s="27"/>
      <c r="M238" s="141"/>
      <c r="T238" s="51"/>
      <c r="AT238" s="15" t="s">
        <v>128</v>
      </c>
      <c r="AU238" s="15" t="s">
        <v>82</v>
      </c>
    </row>
    <row r="239" spans="2:51" s="12" customFormat="1" ht="12">
      <c r="B239" s="142"/>
      <c r="D239" s="139" t="s">
        <v>130</v>
      </c>
      <c r="E239" s="143" t="s">
        <v>1</v>
      </c>
      <c r="F239" s="144" t="s">
        <v>343</v>
      </c>
      <c r="H239" s="145">
        <v>5.107</v>
      </c>
      <c r="L239" s="142"/>
      <c r="M239" s="146"/>
      <c r="T239" s="147"/>
      <c r="AT239" s="143" t="s">
        <v>130</v>
      </c>
      <c r="AU239" s="143" t="s">
        <v>82</v>
      </c>
      <c r="AV239" s="12" t="s">
        <v>82</v>
      </c>
      <c r="AW239" s="12" t="s">
        <v>28</v>
      </c>
      <c r="AX239" s="12" t="s">
        <v>80</v>
      </c>
      <c r="AY239" s="143" t="s">
        <v>119</v>
      </c>
    </row>
    <row r="240" spans="2:65" s="1" customFormat="1" ht="16.5" customHeight="1">
      <c r="B240" s="126"/>
      <c r="C240" s="127" t="s">
        <v>344</v>
      </c>
      <c r="D240" s="127" t="s">
        <v>121</v>
      </c>
      <c r="E240" s="128" t="s">
        <v>345</v>
      </c>
      <c r="F240" s="129" t="s">
        <v>346</v>
      </c>
      <c r="G240" s="130" t="s">
        <v>141</v>
      </c>
      <c r="H240" s="131">
        <v>5.107</v>
      </c>
      <c r="I240" s="132"/>
      <c r="J240" s="132">
        <f>ROUND(I240*H240,2)</f>
        <v>0</v>
      </c>
      <c r="K240" s="129" t="s">
        <v>125</v>
      </c>
      <c r="L240" s="27"/>
      <c r="M240" s="133" t="s">
        <v>1</v>
      </c>
      <c r="N240" s="134" t="s">
        <v>37</v>
      </c>
      <c r="O240" s="135">
        <v>16.374</v>
      </c>
      <c r="P240" s="135">
        <f>O240*H240</f>
        <v>83.622018</v>
      </c>
      <c r="Q240" s="135">
        <v>0.12171</v>
      </c>
      <c r="R240" s="135">
        <f>Q240*H240</f>
        <v>0.62157297</v>
      </c>
      <c r="S240" s="135">
        <v>2.4</v>
      </c>
      <c r="T240" s="136">
        <f>S240*H240</f>
        <v>12.2568</v>
      </c>
      <c r="AR240" s="137" t="s">
        <v>126</v>
      </c>
      <c r="AT240" s="137" t="s">
        <v>121</v>
      </c>
      <c r="AU240" s="137" t="s">
        <v>82</v>
      </c>
      <c r="AY240" s="15" t="s">
        <v>119</v>
      </c>
      <c r="BE240" s="138">
        <f>IF(N240="základní",J240,0)</f>
        <v>0</v>
      </c>
      <c r="BF240" s="138">
        <f>IF(N240="snížená",J240,0)</f>
        <v>0</v>
      </c>
      <c r="BG240" s="138">
        <f>IF(N240="zákl. přenesená",J240,0)</f>
        <v>0</v>
      </c>
      <c r="BH240" s="138">
        <f>IF(N240="sníž. přenesená",J240,0)</f>
        <v>0</v>
      </c>
      <c r="BI240" s="138">
        <f>IF(N240="nulová",J240,0)</f>
        <v>0</v>
      </c>
      <c r="BJ240" s="15" t="s">
        <v>80</v>
      </c>
      <c r="BK240" s="138">
        <f>ROUND(I240*H240,2)</f>
        <v>0</v>
      </c>
      <c r="BL240" s="15" t="s">
        <v>126</v>
      </c>
      <c r="BM240" s="137" t="s">
        <v>347</v>
      </c>
    </row>
    <row r="241" spans="2:47" s="1" customFormat="1" ht="19.2">
      <c r="B241" s="27"/>
      <c r="D241" s="139" t="s">
        <v>128</v>
      </c>
      <c r="F241" s="140" t="s">
        <v>348</v>
      </c>
      <c r="L241" s="27"/>
      <c r="M241" s="141"/>
      <c r="T241" s="51"/>
      <c r="AT241" s="15" t="s">
        <v>128</v>
      </c>
      <c r="AU241" s="15" t="s">
        <v>82</v>
      </c>
    </row>
    <row r="242" spans="2:51" s="12" customFormat="1" ht="12">
      <c r="B242" s="142"/>
      <c r="D242" s="139" t="s">
        <v>130</v>
      </c>
      <c r="E242" s="143" t="s">
        <v>1</v>
      </c>
      <c r="F242" s="144" t="s">
        <v>349</v>
      </c>
      <c r="H242" s="145">
        <v>5.107</v>
      </c>
      <c r="L242" s="142"/>
      <c r="M242" s="146"/>
      <c r="T242" s="147"/>
      <c r="AT242" s="143" t="s">
        <v>130</v>
      </c>
      <c r="AU242" s="143" t="s">
        <v>82</v>
      </c>
      <c r="AV242" s="12" t="s">
        <v>82</v>
      </c>
      <c r="AW242" s="12" t="s">
        <v>28</v>
      </c>
      <c r="AX242" s="12" t="s">
        <v>80</v>
      </c>
      <c r="AY242" s="143" t="s">
        <v>119</v>
      </c>
    </row>
    <row r="243" spans="2:65" s="1" customFormat="1" ht="24.15" customHeight="1">
      <c r="B243" s="126"/>
      <c r="C243" s="127" t="s">
        <v>350</v>
      </c>
      <c r="D243" s="127" t="s">
        <v>121</v>
      </c>
      <c r="E243" s="128" t="s">
        <v>351</v>
      </c>
      <c r="F243" s="129" t="s">
        <v>352</v>
      </c>
      <c r="G243" s="130" t="s">
        <v>353</v>
      </c>
      <c r="H243" s="131">
        <v>0.891</v>
      </c>
      <c r="I243" s="132"/>
      <c r="J243" s="132">
        <f>ROUND(I243*H243,2)</f>
        <v>0</v>
      </c>
      <c r="K243" s="129" t="s">
        <v>125</v>
      </c>
      <c r="L243" s="27"/>
      <c r="M243" s="133" t="s">
        <v>1</v>
      </c>
      <c r="N243" s="134" t="s">
        <v>37</v>
      </c>
      <c r="O243" s="135">
        <v>0.045</v>
      </c>
      <c r="P243" s="135">
        <f>O243*H243</f>
        <v>0.040095</v>
      </c>
      <c r="Q243" s="135">
        <v>0</v>
      </c>
      <c r="R243" s="135">
        <f>Q243*H243</f>
        <v>0</v>
      </c>
      <c r="S243" s="135">
        <v>0.001</v>
      </c>
      <c r="T243" s="136">
        <f>S243*H243</f>
        <v>0.0008910000000000001</v>
      </c>
      <c r="AR243" s="137" t="s">
        <v>126</v>
      </c>
      <c r="AT243" s="137" t="s">
        <v>121</v>
      </c>
      <c r="AU243" s="137" t="s">
        <v>82</v>
      </c>
      <c r="AY243" s="15" t="s">
        <v>119</v>
      </c>
      <c r="BE243" s="138">
        <f>IF(N243="základní",J243,0)</f>
        <v>0</v>
      </c>
      <c r="BF243" s="138">
        <f>IF(N243="snížená",J243,0)</f>
        <v>0</v>
      </c>
      <c r="BG243" s="138">
        <f>IF(N243="zákl. přenesená",J243,0)</f>
        <v>0</v>
      </c>
      <c r="BH243" s="138">
        <f>IF(N243="sníž. přenesená",J243,0)</f>
        <v>0</v>
      </c>
      <c r="BI243" s="138">
        <f>IF(N243="nulová",J243,0)</f>
        <v>0</v>
      </c>
      <c r="BJ243" s="15" t="s">
        <v>80</v>
      </c>
      <c r="BK243" s="138">
        <f>ROUND(I243*H243,2)</f>
        <v>0</v>
      </c>
      <c r="BL243" s="15" t="s">
        <v>126</v>
      </c>
      <c r="BM243" s="137" t="s">
        <v>354</v>
      </c>
    </row>
    <row r="244" spans="2:47" s="1" customFormat="1" ht="48">
      <c r="B244" s="27"/>
      <c r="D244" s="139" t="s">
        <v>128</v>
      </c>
      <c r="F244" s="140" t="s">
        <v>355</v>
      </c>
      <c r="L244" s="27"/>
      <c r="M244" s="141"/>
      <c r="T244" s="51"/>
      <c r="AT244" s="15" t="s">
        <v>128</v>
      </c>
      <c r="AU244" s="15" t="s">
        <v>82</v>
      </c>
    </row>
    <row r="245" spans="2:51" s="12" customFormat="1" ht="12">
      <c r="B245" s="142"/>
      <c r="D245" s="139" t="s">
        <v>130</v>
      </c>
      <c r="E245" s="143" t="s">
        <v>1</v>
      </c>
      <c r="F245" s="144" t="s">
        <v>356</v>
      </c>
      <c r="H245" s="145">
        <v>0.891</v>
      </c>
      <c r="L245" s="142"/>
      <c r="M245" s="146"/>
      <c r="T245" s="147"/>
      <c r="AT245" s="143" t="s">
        <v>130</v>
      </c>
      <c r="AU245" s="143" t="s">
        <v>82</v>
      </c>
      <c r="AV245" s="12" t="s">
        <v>82</v>
      </c>
      <c r="AW245" s="12" t="s">
        <v>28</v>
      </c>
      <c r="AX245" s="12" t="s">
        <v>80</v>
      </c>
      <c r="AY245" s="143" t="s">
        <v>119</v>
      </c>
    </row>
    <row r="246" spans="2:65" s="1" customFormat="1" ht="16.5" customHeight="1">
      <c r="B246" s="126"/>
      <c r="C246" s="127" t="s">
        <v>357</v>
      </c>
      <c r="D246" s="127" t="s">
        <v>121</v>
      </c>
      <c r="E246" s="128" t="s">
        <v>358</v>
      </c>
      <c r="F246" s="129" t="s">
        <v>359</v>
      </c>
      <c r="G246" s="130" t="s">
        <v>203</v>
      </c>
      <c r="H246" s="131">
        <v>9</v>
      </c>
      <c r="I246" s="132"/>
      <c r="J246" s="132">
        <f>ROUND(I246*H246,2)</f>
        <v>0</v>
      </c>
      <c r="K246" s="129" t="s">
        <v>125</v>
      </c>
      <c r="L246" s="27"/>
      <c r="M246" s="133" t="s">
        <v>1</v>
      </c>
      <c r="N246" s="134" t="s">
        <v>37</v>
      </c>
      <c r="O246" s="135">
        <v>0.607</v>
      </c>
      <c r="P246" s="135">
        <f>O246*H246</f>
        <v>5.463</v>
      </c>
      <c r="Q246" s="135">
        <v>8E-05</v>
      </c>
      <c r="R246" s="135">
        <f>Q246*H246</f>
        <v>0.00072</v>
      </c>
      <c r="S246" s="135">
        <v>0.018</v>
      </c>
      <c r="T246" s="136">
        <f>S246*H246</f>
        <v>0.16199999999999998</v>
      </c>
      <c r="AR246" s="137" t="s">
        <v>126</v>
      </c>
      <c r="AT246" s="137" t="s">
        <v>121</v>
      </c>
      <c r="AU246" s="137" t="s">
        <v>82</v>
      </c>
      <c r="AY246" s="15" t="s">
        <v>119</v>
      </c>
      <c r="BE246" s="138">
        <f>IF(N246="základní",J246,0)</f>
        <v>0</v>
      </c>
      <c r="BF246" s="138">
        <f>IF(N246="snížená",J246,0)</f>
        <v>0</v>
      </c>
      <c r="BG246" s="138">
        <f>IF(N246="zákl. přenesená",J246,0)</f>
        <v>0</v>
      </c>
      <c r="BH246" s="138">
        <f>IF(N246="sníž. přenesená",J246,0)</f>
        <v>0</v>
      </c>
      <c r="BI246" s="138">
        <f>IF(N246="nulová",J246,0)</f>
        <v>0</v>
      </c>
      <c r="BJ246" s="15" t="s">
        <v>80</v>
      </c>
      <c r="BK246" s="138">
        <f>ROUND(I246*H246,2)</f>
        <v>0</v>
      </c>
      <c r="BL246" s="15" t="s">
        <v>126</v>
      </c>
      <c r="BM246" s="137" t="s">
        <v>360</v>
      </c>
    </row>
    <row r="247" spans="2:47" s="1" customFormat="1" ht="19.2">
      <c r="B247" s="27"/>
      <c r="D247" s="139" t="s">
        <v>128</v>
      </c>
      <c r="F247" s="140" t="s">
        <v>361</v>
      </c>
      <c r="L247" s="27"/>
      <c r="M247" s="141"/>
      <c r="T247" s="51"/>
      <c r="AT247" s="15" t="s">
        <v>128</v>
      </c>
      <c r="AU247" s="15" t="s">
        <v>82</v>
      </c>
    </row>
    <row r="248" spans="2:65" s="1" customFormat="1" ht="24.15" customHeight="1">
      <c r="B248" s="126"/>
      <c r="C248" s="127" t="s">
        <v>362</v>
      </c>
      <c r="D248" s="127" t="s">
        <v>121</v>
      </c>
      <c r="E248" s="128" t="s">
        <v>363</v>
      </c>
      <c r="F248" s="129" t="s">
        <v>364</v>
      </c>
      <c r="G248" s="130" t="s">
        <v>124</v>
      </c>
      <c r="H248" s="131">
        <v>15</v>
      </c>
      <c r="I248" s="132"/>
      <c r="J248" s="132">
        <f>ROUND(I248*H248,2)</f>
        <v>0</v>
      </c>
      <c r="K248" s="129" t="s">
        <v>125</v>
      </c>
      <c r="L248" s="27"/>
      <c r="M248" s="133" t="s">
        <v>1</v>
      </c>
      <c r="N248" s="134" t="s">
        <v>37</v>
      </c>
      <c r="O248" s="135">
        <v>1.234</v>
      </c>
      <c r="P248" s="135">
        <f>O248*H248</f>
        <v>18.509999999999998</v>
      </c>
      <c r="Q248" s="135">
        <v>0.07816</v>
      </c>
      <c r="R248" s="135">
        <f>Q248*H248</f>
        <v>1.1723999999999999</v>
      </c>
      <c r="S248" s="135">
        <v>0</v>
      </c>
      <c r="T248" s="136">
        <f>S248*H248</f>
        <v>0</v>
      </c>
      <c r="AR248" s="137" t="s">
        <v>126</v>
      </c>
      <c r="AT248" s="137" t="s">
        <v>121</v>
      </c>
      <c r="AU248" s="137" t="s">
        <v>82</v>
      </c>
      <c r="AY248" s="15" t="s">
        <v>119</v>
      </c>
      <c r="BE248" s="138">
        <f>IF(N248="základní",J248,0)</f>
        <v>0</v>
      </c>
      <c r="BF248" s="138">
        <f>IF(N248="snížená",J248,0)</f>
        <v>0</v>
      </c>
      <c r="BG248" s="138">
        <f>IF(N248="zákl. přenesená",J248,0)</f>
        <v>0</v>
      </c>
      <c r="BH248" s="138">
        <f>IF(N248="sníž. přenesená",J248,0)</f>
        <v>0</v>
      </c>
      <c r="BI248" s="138">
        <f>IF(N248="nulová",J248,0)</f>
        <v>0</v>
      </c>
      <c r="BJ248" s="15" t="s">
        <v>80</v>
      </c>
      <c r="BK248" s="138">
        <f>ROUND(I248*H248,2)</f>
        <v>0</v>
      </c>
      <c r="BL248" s="15" t="s">
        <v>126</v>
      </c>
      <c r="BM248" s="137" t="s">
        <v>365</v>
      </c>
    </row>
    <row r="249" spans="2:47" s="1" customFormat="1" ht="28.8">
      <c r="B249" s="27"/>
      <c r="D249" s="139" t="s">
        <v>128</v>
      </c>
      <c r="F249" s="140" t="s">
        <v>366</v>
      </c>
      <c r="L249" s="27"/>
      <c r="M249" s="141"/>
      <c r="T249" s="51"/>
      <c r="AT249" s="15" t="s">
        <v>128</v>
      </c>
      <c r="AU249" s="15" t="s">
        <v>82</v>
      </c>
    </row>
    <row r="250" spans="2:51" s="12" customFormat="1" ht="12">
      <c r="B250" s="142"/>
      <c r="D250" s="139" t="s">
        <v>130</v>
      </c>
      <c r="E250" s="143" t="s">
        <v>1</v>
      </c>
      <c r="F250" s="144" t="s">
        <v>367</v>
      </c>
      <c r="H250" s="145">
        <v>15</v>
      </c>
      <c r="L250" s="142"/>
      <c r="M250" s="146"/>
      <c r="T250" s="147"/>
      <c r="AT250" s="143" t="s">
        <v>130</v>
      </c>
      <c r="AU250" s="143" t="s">
        <v>82</v>
      </c>
      <c r="AV250" s="12" t="s">
        <v>82</v>
      </c>
      <c r="AW250" s="12" t="s">
        <v>28</v>
      </c>
      <c r="AX250" s="12" t="s">
        <v>80</v>
      </c>
      <c r="AY250" s="143" t="s">
        <v>119</v>
      </c>
    </row>
    <row r="251" spans="2:65" s="1" customFormat="1" ht="24.15" customHeight="1">
      <c r="B251" s="126"/>
      <c r="C251" s="127" t="s">
        <v>368</v>
      </c>
      <c r="D251" s="127" t="s">
        <v>121</v>
      </c>
      <c r="E251" s="128" t="s">
        <v>369</v>
      </c>
      <c r="F251" s="129" t="s">
        <v>370</v>
      </c>
      <c r="G251" s="130" t="s">
        <v>203</v>
      </c>
      <c r="H251" s="131">
        <v>5.4</v>
      </c>
      <c r="I251" s="132"/>
      <c r="J251" s="132">
        <f>ROUND(I251*H251,2)</f>
        <v>0</v>
      </c>
      <c r="K251" s="129" t="s">
        <v>125</v>
      </c>
      <c r="L251" s="27"/>
      <c r="M251" s="133" t="s">
        <v>1</v>
      </c>
      <c r="N251" s="134" t="s">
        <v>37</v>
      </c>
      <c r="O251" s="135">
        <v>2.843</v>
      </c>
      <c r="P251" s="135">
        <f>O251*H251</f>
        <v>15.352200000000002</v>
      </c>
      <c r="Q251" s="135">
        <v>0.00101</v>
      </c>
      <c r="R251" s="135">
        <f>Q251*H251</f>
        <v>0.0054540000000000005</v>
      </c>
      <c r="S251" s="135">
        <v>0.001</v>
      </c>
      <c r="T251" s="136">
        <f>S251*H251</f>
        <v>0.0054</v>
      </c>
      <c r="AR251" s="137" t="s">
        <v>126</v>
      </c>
      <c r="AT251" s="137" t="s">
        <v>121</v>
      </c>
      <c r="AU251" s="137" t="s">
        <v>82</v>
      </c>
      <c r="AY251" s="15" t="s">
        <v>119</v>
      </c>
      <c r="BE251" s="138">
        <f>IF(N251="základní",J251,0)</f>
        <v>0</v>
      </c>
      <c r="BF251" s="138">
        <f>IF(N251="snížená",J251,0)</f>
        <v>0</v>
      </c>
      <c r="BG251" s="138">
        <f>IF(N251="zákl. přenesená",J251,0)</f>
        <v>0</v>
      </c>
      <c r="BH251" s="138">
        <f>IF(N251="sníž. přenesená",J251,0)</f>
        <v>0</v>
      </c>
      <c r="BI251" s="138">
        <f>IF(N251="nulová",J251,0)</f>
        <v>0</v>
      </c>
      <c r="BJ251" s="15" t="s">
        <v>80</v>
      </c>
      <c r="BK251" s="138">
        <f>ROUND(I251*H251,2)</f>
        <v>0</v>
      </c>
      <c r="BL251" s="15" t="s">
        <v>126</v>
      </c>
      <c r="BM251" s="137" t="s">
        <v>371</v>
      </c>
    </row>
    <row r="252" spans="2:47" s="1" customFormat="1" ht="19.2">
      <c r="B252" s="27"/>
      <c r="D252" s="139" t="s">
        <v>128</v>
      </c>
      <c r="F252" s="140" t="s">
        <v>372</v>
      </c>
      <c r="L252" s="27"/>
      <c r="M252" s="141"/>
      <c r="T252" s="51"/>
      <c r="AT252" s="15" t="s">
        <v>128</v>
      </c>
      <c r="AU252" s="15" t="s">
        <v>82</v>
      </c>
    </row>
    <row r="253" spans="2:51" s="12" customFormat="1" ht="12">
      <c r="B253" s="142"/>
      <c r="D253" s="139" t="s">
        <v>130</v>
      </c>
      <c r="E253" s="143" t="s">
        <v>1</v>
      </c>
      <c r="F253" s="144" t="s">
        <v>373</v>
      </c>
      <c r="H253" s="145">
        <v>5.4</v>
      </c>
      <c r="L253" s="142"/>
      <c r="M253" s="146"/>
      <c r="T253" s="147"/>
      <c r="AT253" s="143" t="s">
        <v>130</v>
      </c>
      <c r="AU253" s="143" t="s">
        <v>82</v>
      </c>
      <c r="AV253" s="12" t="s">
        <v>82</v>
      </c>
      <c r="AW253" s="12" t="s">
        <v>28</v>
      </c>
      <c r="AX253" s="12" t="s">
        <v>80</v>
      </c>
      <c r="AY253" s="143" t="s">
        <v>119</v>
      </c>
    </row>
    <row r="254" spans="2:65" s="1" customFormat="1" ht="16.5" customHeight="1">
      <c r="B254" s="126"/>
      <c r="C254" s="127" t="s">
        <v>374</v>
      </c>
      <c r="D254" s="127" t="s">
        <v>121</v>
      </c>
      <c r="E254" s="128" t="s">
        <v>375</v>
      </c>
      <c r="F254" s="129" t="s">
        <v>376</v>
      </c>
      <c r="G254" s="130" t="s">
        <v>377</v>
      </c>
      <c r="H254" s="131">
        <v>1</v>
      </c>
      <c r="I254" s="132"/>
      <c r="J254" s="132">
        <f>ROUND(I254*H254,2)</f>
        <v>0</v>
      </c>
      <c r="K254" s="129" t="s">
        <v>1</v>
      </c>
      <c r="L254" s="27"/>
      <c r="M254" s="133" t="s">
        <v>1</v>
      </c>
      <c r="N254" s="134" t="s">
        <v>37</v>
      </c>
      <c r="O254" s="135">
        <v>0</v>
      </c>
      <c r="P254" s="135">
        <f>O254*H254</f>
        <v>0</v>
      </c>
      <c r="Q254" s="135">
        <v>0</v>
      </c>
      <c r="R254" s="135">
        <f>Q254*H254</f>
        <v>0</v>
      </c>
      <c r="S254" s="135">
        <v>0</v>
      </c>
      <c r="T254" s="136">
        <f>S254*H254</f>
        <v>0</v>
      </c>
      <c r="AR254" s="137" t="s">
        <v>126</v>
      </c>
      <c r="AT254" s="137" t="s">
        <v>121</v>
      </c>
      <c r="AU254" s="137" t="s">
        <v>82</v>
      </c>
      <c r="AY254" s="15" t="s">
        <v>119</v>
      </c>
      <c r="BE254" s="138">
        <f>IF(N254="základní",J254,0)</f>
        <v>0</v>
      </c>
      <c r="BF254" s="138">
        <f>IF(N254="snížená",J254,0)</f>
        <v>0</v>
      </c>
      <c r="BG254" s="138">
        <f>IF(N254="zákl. přenesená",J254,0)</f>
        <v>0</v>
      </c>
      <c r="BH254" s="138">
        <f>IF(N254="sníž. přenesená",J254,0)</f>
        <v>0</v>
      </c>
      <c r="BI254" s="138">
        <f>IF(N254="nulová",J254,0)</f>
        <v>0</v>
      </c>
      <c r="BJ254" s="15" t="s">
        <v>80</v>
      </c>
      <c r="BK254" s="138">
        <f>ROUND(I254*H254,2)</f>
        <v>0</v>
      </c>
      <c r="BL254" s="15" t="s">
        <v>126</v>
      </c>
      <c r="BM254" s="137" t="s">
        <v>378</v>
      </c>
    </row>
    <row r="255" spans="2:47" s="1" customFormat="1" ht="12">
      <c r="B255" s="27"/>
      <c r="D255" s="139" t="s">
        <v>128</v>
      </c>
      <c r="F255" s="140" t="s">
        <v>376</v>
      </c>
      <c r="L255" s="27"/>
      <c r="M255" s="141"/>
      <c r="T255" s="51"/>
      <c r="AT255" s="15" t="s">
        <v>128</v>
      </c>
      <c r="AU255" s="15" t="s">
        <v>82</v>
      </c>
    </row>
    <row r="256" spans="2:63" s="11" customFormat="1" ht="22.8" customHeight="1">
      <c r="B256" s="115"/>
      <c r="D256" s="116" t="s">
        <v>71</v>
      </c>
      <c r="E256" s="124" t="s">
        <v>379</v>
      </c>
      <c r="F256" s="124" t="s">
        <v>380</v>
      </c>
      <c r="J256" s="125">
        <f>BK256</f>
        <v>0</v>
      </c>
      <c r="L256" s="115"/>
      <c r="M256" s="119"/>
      <c r="P256" s="120">
        <f>SUM(P257:P273)</f>
        <v>53.756190000000004</v>
      </c>
      <c r="R256" s="120">
        <f>SUM(R257:R273)</f>
        <v>0</v>
      </c>
      <c r="T256" s="121">
        <f>SUM(T257:T273)</f>
        <v>0</v>
      </c>
      <c r="AR256" s="116" t="s">
        <v>80</v>
      </c>
      <c r="AT256" s="122" t="s">
        <v>71</v>
      </c>
      <c r="AU256" s="122" t="s">
        <v>80</v>
      </c>
      <c r="AY256" s="116" t="s">
        <v>119</v>
      </c>
      <c r="BK256" s="123">
        <f>SUM(BK257:BK273)</f>
        <v>0</v>
      </c>
    </row>
    <row r="257" spans="2:65" s="1" customFormat="1" ht="16.5" customHeight="1">
      <c r="B257" s="126"/>
      <c r="C257" s="127" t="s">
        <v>381</v>
      </c>
      <c r="D257" s="127" t="s">
        <v>121</v>
      </c>
      <c r="E257" s="128" t="s">
        <v>382</v>
      </c>
      <c r="F257" s="129" t="s">
        <v>383</v>
      </c>
      <c r="G257" s="130" t="s">
        <v>161</v>
      </c>
      <c r="H257" s="131">
        <v>48.429</v>
      </c>
      <c r="I257" s="132"/>
      <c r="J257" s="132">
        <f>ROUND(I257*H257,2)</f>
        <v>0</v>
      </c>
      <c r="K257" s="129" t="s">
        <v>125</v>
      </c>
      <c r="L257" s="27"/>
      <c r="M257" s="133" t="s">
        <v>1</v>
      </c>
      <c r="N257" s="134" t="s">
        <v>37</v>
      </c>
      <c r="O257" s="135">
        <v>0.835</v>
      </c>
      <c r="P257" s="135">
        <f>O257*H257</f>
        <v>40.438215</v>
      </c>
      <c r="Q257" s="135">
        <v>0</v>
      </c>
      <c r="R257" s="135">
        <f>Q257*H257</f>
        <v>0</v>
      </c>
      <c r="S257" s="135">
        <v>0</v>
      </c>
      <c r="T257" s="136">
        <f>S257*H257</f>
        <v>0</v>
      </c>
      <c r="AR257" s="137" t="s">
        <v>126</v>
      </c>
      <c r="AT257" s="137" t="s">
        <v>121</v>
      </c>
      <c r="AU257" s="137" t="s">
        <v>82</v>
      </c>
      <c r="AY257" s="15" t="s">
        <v>119</v>
      </c>
      <c r="BE257" s="138">
        <f>IF(N257="základní",J257,0)</f>
        <v>0</v>
      </c>
      <c r="BF257" s="138">
        <f>IF(N257="snížená",J257,0)</f>
        <v>0</v>
      </c>
      <c r="BG257" s="138">
        <f>IF(N257="zákl. přenesená",J257,0)</f>
        <v>0</v>
      </c>
      <c r="BH257" s="138">
        <f>IF(N257="sníž. přenesená",J257,0)</f>
        <v>0</v>
      </c>
      <c r="BI257" s="138">
        <f>IF(N257="nulová",J257,0)</f>
        <v>0</v>
      </c>
      <c r="BJ257" s="15" t="s">
        <v>80</v>
      </c>
      <c r="BK257" s="138">
        <f>ROUND(I257*H257,2)</f>
        <v>0</v>
      </c>
      <c r="BL257" s="15" t="s">
        <v>126</v>
      </c>
      <c r="BM257" s="137" t="s">
        <v>384</v>
      </c>
    </row>
    <row r="258" spans="2:47" s="1" customFormat="1" ht="19.2">
      <c r="B258" s="27"/>
      <c r="D258" s="139" t="s">
        <v>128</v>
      </c>
      <c r="F258" s="140" t="s">
        <v>385</v>
      </c>
      <c r="L258" s="27"/>
      <c r="M258" s="141"/>
      <c r="T258" s="51"/>
      <c r="AT258" s="15" t="s">
        <v>128</v>
      </c>
      <c r="AU258" s="15" t="s">
        <v>82</v>
      </c>
    </row>
    <row r="259" spans="2:65" s="1" customFormat="1" ht="24.15" customHeight="1">
      <c r="B259" s="126"/>
      <c r="C259" s="127" t="s">
        <v>386</v>
      </c>
      <c r="D259" s="127" t="s">
        <v>121</v>
      </c>
      <c r="E259" s="128" t="s">
        <v>387</v>
      </c>
      <c r="F259" s="129" t="s">
        <v>388</v>
      </c>
      <c r="G259" s="130" t="s">
        <v>161</v>
      </c>
      <c r="H259" s="131">
        <v>1404.441</v>
      </c>
      <c r="I259" s="132"/>
      <c r="J259" s="132">
        <f>ROUND(I259*H259,2)</f>
        <v>0</v>
      </c>
      <c r="K259" s="129" t="s">
        <v>125</v>
      </c>
      <c r="L259" s="27"/>
      <c r="M259" s="133" t="s">
        <v>1</v>
      </c>
      <c r="N259" s="134" t="s">
        <v>37</v>
      </c>
      <c r="O259" s="135">
        <v>0.004</v>
      </c>
      <c r="P259" s="135">
        <f>O259*H259</f>
        <v>5.617764</v>
      </c>
      <c r="Q259" s="135">
        <v>0</v>
      </c>
      <c r="R259" s="135">
        <f>Q259*H259</f>
        <v>0</v>
      </c>
      <c r="S259" s="135">
        <v>0</v>
      </c>
      <c r="T259" s="136">
        <f>S259*H259</f>
        <v>0</v>
      </c>
      <c r="AR259" s="137" t="s">
        <v>126</v>
      </c>
      <c r="AT259" s="137" t="s">
        <v>121</v>
      </c>
      <c r="AU259" s="137" t="s">
        <v>82</v>
      </c>
      <c r="AY259" s="15" t="s">
        <v>119</v>
      </c>
      <c r="BE259" s="138">
        <f>IF(N259="základní",J259,0)</f>
        <v>0</v>
      </c>
      <c r="BF259" s="138">
        <f>IF(N259="snížená",J259,0)</f>
        <v>0</v>
      </c>
      <c r="BG259" s="138">
        <f>IF(N259="zákl. přenesená",J259,0)</f>
        <v>0</v>
      </c>
      <c r="BH259" s="138">
        <f>IF(N259="sníž. přenesená",J259,0)</f>
        <v>0</v>
      </c>
      <c r="BI259" s="138">
        <f>IF(N259="nulová",J259,0)</f>
        <v>0</v>
      </c>
      <c r="BJ259" s="15" t="s">
        <v>80</v>
      </c>
      <c r="BK259" s="138">
        <f>ROUND(I259*H259,2)</f>
        <v>0</v>
      </c>
      <c r="BL259" s="15" t="s">
        <v>126</v>
      </c>
      <c r="BM259" s="137" t="s">
        <v>389</v>
      </c>
    </row>
    <row r="260" spans="2:47" s="1" customFormat="1" ht="28.8">
      <c r="B260" s="27"/>
      <c r="D260" s="139" t="s">
        <v>128</v>
      </c>
      <c r="F260" s="140" t="s">
        <v>390</v>
      </c>
      <c r="L260" s="27"/>
      <c r="M260" s="141"/>
      <c r="T260" s="51"/>
      <c r="AT260" s="15" t="s">
        <v>128</v>
      </c>
      <c r="AU260" s="15" t="s">
        <v>82</v>
      </c>
    </row>
    <row r="261" spans="2:51" s="12" customFormat="1" ht="12">
      <c r="B261" s="142"/>
      <c r="D261" s="139" t="s">
        <v>130</v>
      </c>
      <c r="F261" s="144" t="s">
        <v>391</v>
      </c>
      <c r="H261" s="145">
        <v>1404.441</v>
      </c>
      <c r="L261" s="142"/>
      <c r="M261" s="146"/>
      <c r="T261" s="147"/>
      <c r="AT261" s="143" t="s">
        <v>130</v>
      </c>
      <c r="AU261" s="143" t="s">
        <v>82</v>
      </c>
      <c r="AV261" s="12" t="s">
        <v>82</v>
      </c>
      <c r="AW261" s="12" t="s">
        <v>3</v>
      </c>
      <c r="AX261" s="12" t="s">
        <v>80</v>
      </c>
      <c r="AY261" s="143" t="s">
        <v>119</v>
      </c>
    </row>
    <row r="262" spans="2:65" s="1" customFormat="1" ht="24.15" customHeight="1">
      <c r="B262" s="126"/>
      <c r="C262" s="127" t="s">
        <v>392</v>
      </c>
      <c r="D262" s="127" t="s">
        <v>121</v>
      </c>
      <c r="E262" s="128" t="s">
        <v>393</v>
      </c>
      <c r="F262" s="129" t="s">
        <v>394</v>
      </c>
      <c r="G262" s="130" t="s">
        <v>161</v>
      </c>
      <c r="H262" s="131">
        <v>48.429</v>
      </c>
      <c r="I262" s="132"/>
      <c r="J262" s="132">
        <f>ROUND(I262*H262,2)</f>
        <v>0</v>
      </c>
      <c r="K262" s="129" t="s">
        <v>125</v>
      </c>
      <c r="L262" s="27"/>
      <c r="M262" s="133" t="s">
        <v>1</v>
      </c>
      <c r="N262" s="134" t="s">
        <v>37</v>
      </c>
      <c r="O262" s="135">
        <v>0.159</v>
      </c>
      <c r="P262" s="135">
        <f>O262*H262</f>
        <v>7.700211</v>
      </c>
      <c r="Q262" s="135">
        <v>0</v>
      </c>
      <c r="R262" s="135">
        <f>Q262*H262</f>
        <v>0</v>
      </c>
      <c r="S262" s="135">
        <v>0</v>
      </c>
      <c r="T262" s="136">
        <f>S262*H262</f>
        <v>0</v>
      </c>
      <c r="AR262" s="137" t="s">
        <v>126</v>
      </c>
      <c r="AT262" s="137" t="s">
        <v>121</v>
      </c>
      <c r="AU262" s="137" t="s">
        <v>82</v>
      </c>
      <c r="AY262" s="15" t="s">
        <v>119</v>
      </c>
      <c r="BE262" s="138">
        <f>IF(N262="základní",J262,0)</f>
        <v>0</v>
      </c>
      <c r="BF262" s="138">
        <f>IF(N262="snížená",J262,0)</f>
        <v>0</v>
      </c>
      <c r="BG262" s="138">
        <f>IF(N262="zákl. přenesená",J262,0)</f>
        <v>0</v>
      </c>
      <c r="BH262" s="138">
        <f>IF(N262="sníž. přenesená",J262,0)</f>
        <v>0</v>
      </c>
      <c r="BI262" s="138">
        <f>IF(N262="nulová",J262,0)</f>
        <v>0</v>
      </c>
      <c r="BJ262" s="15" t="s">
        <v>80</v>
      </c>
      <c r="BK262" s="138">
        <f>ROUND(I262*H262,2)</f>
        <v>0</v>
      </c>
      <c r="BL262" s="15" t="s">
        <v>126</v>
      </c>
      <c r="BM262" s="137" t="s">
        <v>395</v>
      </c>
    </row>
    <row r="263" spans="2:47" s="1" customFormat="1" ht="19.2">
      <c r="B263" s="27"/>
      <c r="D263" s="139" t="s">
        <v>128</v>
      </c>
      <c r="F263" s="140" t="s">
        <v>396</v>
      </c>
      <c r="L263" s="27"/>
      <c r="M263" s="141"/>
      <c r="T263" s="51"/>
      <c r="AT263" s="15" t="s">
        <v>128</v>
      </c>
      <c r="AU263" s="15" t="s">
        <v>82</v>
      </c>
    </row>
    <row r="264" spans="2:65" s="1" customFormat="1" ht="37.8" customHeight="1">
      <c r="B264" s="126"/>
      <c r="C264" s="127" t="s">
        <v>397</v>
      </c>
      <c r="D264" s="127" t="s">
        <v>121</v>
      </c>
      <c r="E264" s="128" t="s">
        <v>398</v>
      </c>
      <c r="F264" s="129" t="s">
        <v>399</v>
      </c>
      <c r="G264" s="130" t="s">
        <v>161</v>
      </c>
      <c r="H264" s="131">
        <v>11.235</v>
      </c>
      <c r="I264" s="132"/>
      <c r="J264" s="132">
        <f>ROUND(I264*H264,2)</f>
        <v>0</v>
      </c>
      <c r="K264" s="129" t="s">
        <v>125</v>
      </c>
      <c r="L264" s="27"/>
      <c r="M264" s="133" t="s">
        <v>1</v>
      </c>
      <c r="N264" s="134" t="s">
        <v>37</v>
      </c>
      <c r="O264" s="135">
        <v>0</v>
      </c>
      <c r="P264" s="135">
        <f>O264*H264</f>
        <v>0</v>
      </c>
      <c r="Q264" s="135">
        <v>0</v>
      </c>
      <c r="R264" s="135">
        <f>Q264*H264</f>
        <v>0</v>
      </c>
      <c r="S264" s="135">
        <v>0</v>
      </c>
      <c r="T264" s="136">
        <f>S264*H264</f>
        <v>0</v>
      </c>
      <c r="AR264" s="137" t="s">
        <v>126</v>
      </c>
      <c r="AT264" s="137" t="s">
        <v>121</v>
      </c>
      <c r="AU264" s="137" t="s">
        <v>82</v>
      </c>
      <c r="AY264" s="15" t="s">
        <v>119</v>
      </c>
      <c r="BE264" s="138">
        <f>IF(N264="základní",J264,0)</f>
        <v>0</v>
      </c>
      <c r="BF264" s="138">
        <f>IF(N264="snížená",J264,0)</f>
        <v>0</v>
      </c>
      <c r="BG264" s="138">
        <f>IF(N264="zákl. přenesená",J264,0)</f>
        <v>0</v>
      </c>
      <c r="BH264" s="138">
        <f>IF(N264="sníž. přenesená",J264,0)</f>
        <v>0</v>
      </c>
      <c r="BI264" s="138">
        <f>IF(N264="nulová",J264,0)</f>
        <v>0</v>
      </c>
      <c r="BJ264" s="15" t="s">
        <v>80</v>
      </c>
      <c r="BK264" s="138">
        <f>ROUND(I264*H264,2)</f>
        <v>0</v>
      </c>
      <c r="BL264" s="15" t="s">
        <v>126</v>
      </c>
      <c r="BM264" s="137" t="s">
        <v>400</v>
      </c>
    </row>
    <row r="265" spans="2:47" s="1" customFormat="1" ht="28.8">
      <c r="B265" s="27"/>
      <c r="D265" s="139" t="s">
        <v>128</v>
      </c>
      <c r="F265" s="140" t="s">
        <v>401</v>
      </c>
      <c r="L265" s="27"/>
      <c r="M265" s="141"/>
      <c r="T265" s="51"/>
      <c r="AT265" s="15" t="s">
        <v>128</v>
      </c>
      <c r="AU265" s="15" t="s">
        <v>82</v>
      </c>
    </row>
    <row r="266" spans="2:65" s="1" customFormat="1" ht="37.8" customHeight="1">
      <c r="B266" s="126"/>
      <c r="C266" s="127" t="s">
        <v>402</v>
      </c>
      <c r="D266" s="127" t="s">
        <v>121</v>
      </c>
      <c r="E266" s="128" t="s">
        <v>403</v>
      </c>
      <c r="F266" s="129" t="s">
        <v>404</v>
      </c>
      <c r="G266" s="130" t="s">
        <v>161</v>
      </c>
      <c r="H266" s="131">
        <v>12.257</v>
      </c>
      <c r="I266" s="132"/>
      <c r="J266" s="132">
        <f>ROUND(I266*H266,2)</f>
        <v>0</v>
      </c>
      <c r="K266" s="129" t="s">
        <v>125</v>
      </c>
      <c r="L266" s="27"/>
      <c r="M266" s="133" t="s">
        <v>1</v>
      </c>
      <c r="N266" s="134" t="s">
        <v>37</v>
      </c>
      <c r="O266" s="135">
        <v>0</v>
      </c>
      <c r="P266" s="135">
        <f>O266*H266</f>
        <v>0</v>
      </c>
      <c r="Q266" s="135">
        <v>0</v>
      </c>
      <c r="R266" s="135">
        <f>Q266*H266</f>
        <v>0</v>
      </c>
      <c r="S266" s="135">
        <v>0</v>
      </c>
      <c r="T266" s="136">
        <f>S266*H266</f>
        <v>0</v>
      </c>
      <c r="AR266" s="137" t="s">
        <v>126</v>
      </c>
      <c r="AT266" s="137" t="s">
        <v>121</v>
      </c>
      <c r="AU266" s="137" t="s">
        <v>82</v>
      </c>
      <c r="AY266" s="15" t="s">
        <v>119</v>
      </c>
      <c r="BE266" s="138">
        <f>IF(N266="základní",J266,0)</f>
        <v>0</v>
      </c>
      <c r="BF266" s="138">
        <f>IF(N266="snížená",J266,0)</f>
        <v>0</v>
      </c>
      <c r="BG266" s="138">
        <f>IF(N266="zákl. přenesená",J266,0)</f>
        <v>0</v>
      </c>
      <c r="BH266" s="138">
        <f>IF(N266="sníž. přenesená",J266,0)</f>
        <v>0</v>
      </c>
      <c r="BI266" s="138">
        <f>IF(N266="nulová",J266,0)</f>
        <v>0</v>
      </c>
      <c r="BJ266" s="15" t="s">
        <v>80</v>
      </c>
      <c r="BK266" s="138">
        <f>ROUND(I266*H266,2)</f>
        <v>0</v>
      </c>
      <c r="BL266" s="15" t="s">
        <v>126</v>
      </c>
      <c r="BM266" s="137" t="s">
        <v>405</v>
      </c>
    </row>
    <row r="267" spans="2:47" s="1" customFormat="1" ht="28.8">
      <c r="B267" s="27"/>
      <c r="D267" s="139" t="s">
        <v>128</v>
      </c>
      <c r="F267" s="140" t="s">
        <v>406</v>
      </c>
      <c r="L267" s="27"/>
      <c r="M267" s="141"/>
      <c r="T267" s="51"/>
      <c r="AT267" s="15" t="s">
        <v>128</v>
      </c>
      <c r="AU267" s="15" t="s">
        <v>82</v>
      </c>
    </row>
    <row r="268" spans="2:65" s="1" customFormat="1" ht="44.25" customHeight="1">
      <c r="B268" s="126"/>
      <c r="C268" s="127" t="s">
        <v>407</v>
      </c>
      <c r="D268" s="127" t="s">
        <v>121</v>
      </c>
      <c r="E268" s="128" t="s">
        <v>408</v>
      </c>
      <c r="F268" s="129" t="s">
        <v>409</v>
      </c>
      <c r="G268" s="130" t="s">
        <v>161</v>
      </c>
      <c r="H268" s="131">
        <v>17.5</v>
      </c>
      <c r="I268" s="132"/>
      <c r="J268" s="132">
        <f>ROUND(I268*H268,2)</f>
        <v>0</v>
      </c>
      <c r="K268" s="129" t="s">
        <v>125</v>
      </c>
      <c r="L268" s="27"/>
      <c r="M268" s="133" t="s">
        <v>1</v>
      </c>
      <c r="N268" s="134" t="s">
        <v>37</v>
      </c>
      <c r="O268" s="135">
        <v>0</v>
      </c>
      <c r="P268" s="135">
        <f>O268*H268</f>
        <v>0</v>
      </c>
      <c r="Q268" s="135">
        <v>0</v>
      </c>
      <c r="R268" s="135">
        <f>Q268*H268</f>
        <v>0</v>
      </c>
      <c r="S268" s="135">
        <v>0</v>
      </c>
      <c r="T268" s="136">
        <f>S268*H268</f>
        <v>0</v>
      </c>
      <c r="AR268" s="137" t="s">
        <v>126</v>
      </c>
      <c r="AT268" s="137" t="s">
        <v>121</v>
      </c>
      <c r="AU268" s="137" t="s">
        <v>82</v>
      </c>
      <c r="AY268" s="15" t="s">
        <v>119</v>
      </c>
      <c r="BE268" s="138">
        <f>IF(N268="základní",J268,0)</f>
        <v>0</v>
      </c>
      <c r="BF268" s="138">
        <f>IF(N268="snížená",J268,0)</f>
        <v>0</v>
      </c>
      <c r="BG268" s="138">
        <f>IF(N268="zákl. přenesená",J268,0)</f>
        <v>0</v>
      </c>
      <c r="BH268" s="138">
        <f>IF(N268="sníž. přenesená",J268,0)</f>
        <v>0</v>
      </c>
      <c r="BI268" s="138">
        <f>IF(N268="nulová",J268,0)</f>
        <v>0</v>
      </c>
      <c r="BJ268" s="15" t="s">
        <v>80</v>
      </c>
      <c r="BK268" s="138">
        <f>ROUND(I268*H268,2)</f>
        <v>0</v>
      </c>
      <c r="BL268" s="15" t="s">
        <v>126</v>
      </c>
      <c r="BM268" s="137" t="s">
        <v>410</v>
      </c>
    </row>
    <row r="269" spans="2:47" s="1" customFormat="1" ht="28.8">
      <c r="B269" s="27"/>
      <c r="D269" s="139" t="s">
        <v>128</v>
      </c>
      <c r="F269" s="140" t="s">
        <v>409</v>
      </c>
      <c r="L269" s="27"/>
      <c r="M269" s="141"/>
      <c r="T269" s="51"/>
      <c r="AT269" s="15" t="s">
        <v>128</v>
      </c>
      <c r="AU269" s="15" t="s">
        <v>82</v>
      </c>
    </row>
    <row r="270" spans="2:65" s="1" customFormat="1" ht="44.25" customHeight="1">
      <c r="B270" s="126"/>
      <c r="C270" s="127" t="s">
        <v>411</v>
      </c>
      <c r="D270" s="127" t="s">
        <v>121</v>
      </c>
      <c r="E270" s="128" t="s">
        <v>412</v>
      </c>
      <c r="F270" s="129" t="s">
        <v>413</v>
      </c>
      <c r="G270" s="130" t="s">
        <v>161</v>
      </c>
      <c r="H270" s="131">
        <v>7.3</v>
      </c>
      <c r="I270" s="132"/>
      <c r="J270" s="132">
        <f>ROUND(I270*H270,2)</f>
        <v>0</v>
      </c>
      <c r="K270" s="129" t="s">
        <v>125</v>
      </c>
      <c r="L270" s="27"/>
      <c r="M270" s="133" t="s">
        <v>1</v>
      </c>
      <c r="N270" s="134" t="s">
        <v>37</v>
      </c>
      <c r="O270" s="135">
        <v>0</v>
      </c>
      <c r="P270" s="135">
        <f>O270*H270</f>
        <v>0</v>
      </c>
      <c r="Q270" s="135">
        <v>0</v>
      </c>
      <c r="R270" s="135">
        <f>Q270*H270</f>
        <v>0</v>
      </c>
      <c r="S270" s="135">
        <v>0</v>
      </c>
      <c r="T270" s="136">
        <f>S270*H270</f>
        <v>0</v>
      </c>
      <c r="AR270" s="137" t="s">
        <v>126</v>
      </c>
      <c r="AT270" s="137" t="s">
        <v>121</v>
      </c>
      <c r="AU270" s="137" t="s">
        <v>82</v>
      </c>
      <c r="AY270" s="15" t="s">
        <v>119</v>
      </c>
      <c r="BE270" s="138">
        <f>IF(N270="základní",J270,0)</f>
        <v>0</v>
      </c>
      <c r="BF270" s="138">
        <f>IF(N270="snížená",J270,0)</f>
        <v>0</v>
      </c>
      <c r="BG270" s="138">
        <f>IF(N270="zákl. přenesená",J270,0)</f>
        <v>0</v>
      </c>
      <c r="BH270" s="138">
        <f>IF(N270="sníž. přenesená",J270,0)</f>
        <v>0</v>
      </c>
      <c r="BI270" s="138">
        <f>IF(N270="nulová",J270,0)</f>
        <v>0</v>
      </c>
      <c r="BJ270" s="15" t="s">
        <v>80</v>
      </c>
      <c r="BK270" s="138">
        <f>ROUND(I270*H270,2)</f>
        <v>0</v>
      </c>
      <c r="BL270" s="15" t="s">
        <v>126</v>
      </c>
      <c r="BM270" s="137" t="s">
        <v>414</v>
      </c>
    </row>
    <row r="271" spans="2:47" s="1" customFormat="1" ht="28.8">
      <c r="B271" s="27"/>
      <c r="D271" s="139" t="s">
        <v>128</v>
      </c>
      <c r="F271" s="140" t="s">
        <v>413</v>
      </c>
      <c r="L271" s="27"/>
      <c r="M271" s="141"/>
      <c r="T271" s="51"/>
      <c r="AT271" s="15" t="s">
        <v>128</v>
      </c>
      <c r="AU271" s="15" t="s">
        <v>82</v>
      </c>
    </row>
    <row r="272" spans="2:65" s="1" customFormat="1" ht="16.5" customHeight="1">
      <c r="B272" s="126"/>
      <c r="C272" s="127" t="s">
        <v>415</v>
      </c>
      <c r="D272" s="127" t="s">
        <v>121</v>
      </c>
      <c r="E272" s="128" t="s">
        <v>416</v>
      </c>
      <c r="F272" s="129" t="s">
        <v>417</v>
      </c>
      <c r="G272" s="130" t="s">
        <v>161</v>
      </c>
      <c r="H272" s="131">
        <v>0.9</v>
      </c>
      <c r="I272" s="132"/>
      <c r="J272" s="132">
        <f>ROUND(I272*H272,2)</f>
        <v>0</v>
      </c>
      <c r="K272" s="129" t="s">
        <v>1</v>
      </c>
      <c r="L272" s="27"/>
      <c r="M272" s="133" t="s">
        <v>1</v>
      </c>
      <c r="N272" s="134" t="s">
        <v>37</v>
      </c>
      <c r="O272" s="135">
        <v>0</v>
      </c>
      <c r="P272" s="135">
        <f>O272*H272</f>
        <v>0</v>
      </c>
      <c r="Q272" s="135">
        <v>0</v>
      </c>
      <c r="R272" s="135">
        <f>Q272*H272</f>
        <v>0</v>
      </c>
      <c r="S272" s="135">
        <v>0</v>
      </c>
      <c r="T272" s="136">
        <f>S272*H272</f>
        <v>0</v>
      </c>
      <c r="AR272" s="137" t="s">
        <v>126</v>
      </c>
      <c r="AT272" s="137" t="s">
        <v>121</v>
      </c>
      <c r="AU272" s="137" t="s">
        <v>82</v>
      </c>
      <c r="AY272" s="15" t="s">
        <v>119</v>
      </c>
      <c r="BE272" s="138">
        <f>IF(N272="základní",J272,0)</f>
        <v>0</v>
      </c>
      <c r="BF272" s="138">
        <f>IF(N272="snížená",J272,0)</f>
        <v>0</v>
      </c>
      <c r="BG272" s="138">
        <f>IF(N272="zákl. přenesená",J272,0)</f>
        <v>0</v>
      </c>
      <c r="BH272" s="138">
        <f>IF(N272="sníž. přenesená",J272,0)</f>
        <v>0</v>
      </c>
      <c r="BI272" s="138">
        <f>IF(N272="nulová",J272,0)</f>
        <v>0</v>
      </c>
      <c r="BJ272" s="15" t="s">
        <v>80</v>
      </c>
      <c r="BK272" s="138">
        <f>ROUND(I272*H272,2)</f>
        <v>0</v>
      </c>
      <c r="BL272" s="15" t="s">
        <v>126</v>
      </c>
      <c r="BM272" s="137" t="s">
        <v>418</v>
      </c>
    </row>
    <row r="273" spans="2:47" s="1" customFormat="1" ht="12">
      <c r="B273" s="27"/>
      <c r="D273" s="139" t="s">
        <v>128</v>
      </c>
      <c r="F273" s="140" t="s">
        <v>417</v>
      </c>
      <c r="L273" s="27"/>
      <c r="M273" s="141"/>
      <c r="T273" s="51"/>
      <c r="AT273" s="15" t="s">
        <v>128</v>
      </c>
      <c r="AU273" s="15" t="s">
        <v>82</v>
      </c>
    </row>
    <row r="274" spans="2:63" s="11" customFormat="1" ht="22.8" customHeight="1">
      <c r="B274" s="115"/>
      <c r="D274" s="116" t="s">
        <v>71</v>
      </c>
      <c r="E274" s="124" t="s">
        <v>419</v>
      </c>
      <c r="F274" s="124" t="s">
        <v>420</v>
      </c>
      <c r="J274" s="125">
        <f>BK274</f>
        <v>0</v>
      </c>
      <c r="L274" s="115"/>
      <c r="M274" s="119"/>
      <c r="P274" s="120">
        <f>SUM(P275:P276)</f>
        <v>8.418976</v>
      </c>
      <c r="R274" s="120">
        <f>SUM(R275:R276)</f>
        <v>0</v>
      </c>
      <c r="T274" s="121">
        <f>SUM(T275:T276)</f>
        <v>0</v>
      </c>
      <c r="AR274" s="116" t="s">
        <v>80</v>
      </c>
      <c r="AT274" s="122" t="s">
        <v>71</v>
      </c>
      <c r="AU274" s="122" t="s">
        <v>80</v>
      </c>
      <c r="AY274" s="116" t="s">
        <v>119</v>
      </c>
      <c r="BK274" s="123">
        <f>SUM(BK275:BK276)</f>
        <v>0</v>
      </c>
    </row>
    <row r="275" spans="2:65" s="1" customFormat="1" ht="24.15" customHeight="1">
      <c r="B275" s="126"/>
      <c r="C275" s="127" t="s">
        <v>421</v>
      </c>
      <c r="D275" s="127" t="s">
        <v>121</v>
      </c>
      <c r="E275" s="128" t="s">
        <v>422</v>
      </c>
      <c r="F275" s="129" t="s">
        <v>423</v>
      </c>
      <c r="G275" s="130" t="s">
        <v>161</v>
      </c>
      <c r="H275" s="131">
        <v>18.544</v>
      </c>
      <c r="I275" s="132"/>
      <c r="J275" s="132">
        <f>ROUND(I275*H275,2)</f>
        <v>0</v>
      </c>
      <c r="K275" s="129" t="s">
        <v>125</v>
      </c>
      <c r="L275" s="27"/>
      <c r="M275" s="133" t="s">
        <v>1</v>
      </c>
      <c r="N275" s="134" t="s">
        <v>37</v>
      </c>
      <c r="O275" s="135">
        <v>0.454</v>
      </c>
      <c r="P275" s="135">
        <f>O275*H275</f>
        <v>8.418976</v>
      </c>
      <c r="Q275" s="135">
        <v>0</v>
      </c>
      <c r="R275" s="135">
        <f>Q275*H275</f>
        <v>0</v>
      </c>
      <c r="S275" s="135">
        <v>0</v>
      </c>
      <c r="T275" s="136">
        <f>S275*H275</f>
        <v>0</v>
      </c>
      <c r="AR275" s="137" t="s">
        <v>126</v>
      </c>
      <c r="AT275" s="137" t="s">
        <v>121</v>
      </c>
      <c r="AU275" s="137" t="s">
        <v>82</v>
      </c>
      <c r="AY275" s="15" t="s">
        <v>119</v>
      </c>
      <c r="BE275" s="138">
        <f>IF(N275="základní",J275,0)</f>
        <v>0</v>
      </c>
      <c r="BF275" s="138">
        <f>IF(N275="snížená",J275,0)</f>
        <v>0</v>
      </c>
      <c r="BG275" s="138">
        <f>IF(N275="zákl. přenesená",J275,0)</f>
        <v>0</v>
      </c>
      <c r="BH275" s="138">
        <f>IF(N275="sníž. přenesená",J275,0)</f>
        <v>0</v>
      </c>
      <c r="BI275" s="138">
        <f>IF(N275="nulová",J275,0)</f>
        <v>0</v>
      </c>
      <c r="BJ275" s="15" t="s">
        <v>80</v>
      </c>
      <c r="BK275" s="138">
        <f>ROUND(I275*H275,2)</f>
        <v>0</v>
      </c>
      <c r="BL275" s="15" t="s">
        <v>126</v>
      </c>
      <c r="BM275" s="137" t="s">
        <v>424</v>
      </c>
    </row>
    <row r="276" spans="2:47" s="1" customFormat="1" ht="28.8">
      <c r="B276" s="27"/>
      <c r="D276" s="139" t="s">
        <v>128</v>
      </c>
      <c r="F276" s="140" t="s">
        <v>425</v>
      </c>
      <c r="L276" s="27"/>
      <c r="M276" s="141"/>
      <c r="T276" s="51"/>
      <c r="AT276" s="15" t="s">
        <v>128</v>
      </c>
      <c r="AU276" s="15" t="s">
        <v>82</v>
      </c>
    </row>
    <row r="277" spans="2:63" s="11" customFormat="1" ht="25.95" customHeight="1">
      <c r="B277" s="115"/>
      <c r="D277" s="116" t="s">
        <v>71</v>
      </c>
      <c r="E277" s="117" t="s">
        <v>426</v>
      </c>
      <c r="F277" s="117" t="s">
        <v>427</v>
      </c>
      <c r="J277" s="118">
        <f>BK277</f>
        <v>0</v>
      </c>
      <c r="L277" s="115"/>
      <c r="M277" s="119"/>
      <c r="P277" s="120">
        <f>P278</f>
        <v>1.366864</v>
      </c>
      <c r="R277" s="120">
        <f>R278</f>
        <v>0.012</v>
      </c>
      <c r="T277" s="121">
        <f>T278</f>
        <v>0</v>
      </c>
      <c r="AR277" s="116" t="s">
        <v>82</v>
      </c>
      <c r="AT277" s="122" t="s">
        <v>71</v>
      </c>
      <c r="AU277" s="122" t="s">
        <v>72</v>
      </c>
      <c r="AY277" s="116" t="s">
        <v>119</v>
      </c>
      <c r="BK277" s="123">
        <f>BK278</f>
        <v>0</v>
      </c>
    </row>
    <row r="278" spans="2:63" s="11" customFormat="1" ht="22.8" customHeight="1">
      <c r="B278" s="115"/>
      <c r="D278" s="116" t="s">
        <v>71</v>
      </c>
      <c r="E278" s="124" t="s">
        <v>428</v>
      </c>
      <c r="F278" s="124" t="s">
        <v>429</v>
      </c>
      <c r="J278" s="125">
        <f>BK278</f>
        <v>0</v>
      </c>
      <c r="L278" s="115"/>
      <c r="M278" s="119"/>
      <c r="P278" s="120">
        <f>SUM(P279:P301)</f>
        <v>1.366864</v>
      </c>
      <c r="R278" s="120">
        <f>SUM(R279:R301)</f>
        <v>0.012</v>
      </c>
      <c r="T278" s="121">
        <f>SUM(T279:T301)</f>
        <v>0</v>
      </c>
      <c r="AR278" s="116" t="s">
        <v>82</v>
      </c>
      <c r="AT278" s="122" t="s">
        <v>71</v>
      </c>
      <c r="AU278" s="122" t="s">
        <v>80</v>
      </c>
      <c r="AY278" s="116" t="s">
        <v>119</v>
      </c>
      <c r="BK278" s="123">
        <f>SUM(BK279:BK301)</f>
        <v>0</v>
      </c>
    </row>
    <row r="279" spans="2:65" s="1" customFormat="1" ht="24.15" customHeight="1">
      <c r="B279" s="126"/>
      <c r="C279" s="127" t="s">
        <v>430</v>
      </c>
      <c r="D279" s="127" t="s">
        <v>121</v>
      </c>
      <c r="E279" s="128" t="s">
        <v>431</v>
      </c>
      <c r="F279" s="129" t="s">
        <v>432</v>
      </c>
      <c r="G279" s="130" t="s">
        <v>124</v>
      </c>
      <c r="H279" s="131">
        <v>8.6</v>
      </c>
      <c r="I279" s="132"/>
      <c r="J279" s="132">
        <f>ROUND(I279*H279,2)</f>
        <v>0</v>
      </c>
      <c r="K279" s="129" t="s">
        <v>125</v>
      </c>
      <c r="L279" s="27"/>
      <c r="M279" s="133" t="s">
        <v>1</v>
      </c>
      <c r="N279" s="134" t="s">
        <v>37</v>
      </c>
      <c r="O279" s="135">
        <v>0.024</v>
      </c>
      <c r="P279" s="135">
        <f>O279*H279</f>
        <v>0.2064</v>
      </c>
      <c r="Q279" s="135">
        <v>0</v>
      </c>
      <c r="R279" s="135">
        <f>Q279*H279</f>
        <v>0</v>
      </c>
      <c r="S279" s="135">
        <v>0</v>
      </c>
      <c r="T279" s="136">
        <f>S279*H279</f>
        <v>0</v>
      </c>
      <c r="AR279" s="137" t="s">
        <v>208</v>
      </c>
      <c r="AT279" s="137" t="s">
        <v>121</v>
      </c>
      <c r="AU279" s="137" t="s">
        <v>82</v>
      </c>
      <c r="AY279" s="15" t="s">
        <v>119</v>
      </c>
      <c r="BE279" s="138">
        <f>IF(N279="základní",J279,0)</f>
        <v>0</v>
      </c>
      <c r="BF279" s="138">
        <f>IF(N279="snížená",J279,0)</f>
        <v>0</v>
      </c>
      <c r="BG279" s="138">
        <f>IF(N279="zákl. přenesená",J279,0)</f>
        <v>0</v>
      </c>
      <c r="BH279" s="138">
        <f>IF(N279="sníž. přenesená",J279,0)</f>
        <v>0</v>
      </c>
      <c r="BI279" s="138">
        <f>IF(N279="nulová",J279,0)</f>
        <v>0</v>
      </c>
      <c r="BJ279" s="15" t="s">
        <v>80</v>
      </c>
      <c r="BK279" s="138">
        <f>ROUND(I279*H279,2)</f>
        <v>0</v>
      </c>
      <c r="BL279" s="15" t="s">
        <v>208</v>
      </c>
      <c r="BM279" s="137" t="s">
        <v>433</v>
      </c>
    </row>
    <row r="280" spans="2:47" s="1" customFormat="1" ht="19.2">
      <c r="B280" s="27"/>
      <c r="D280" s="139" t="s">
        <v>128</v>
      </c>
      <c r="F280" s="140" t="s">
        <v>434</v>
      </c>
      <c r="L280" s="27"/>
      <c r="M280" s="141"/>
      <c r="T280" s="51"/>
      <c r="AT280" s="15" t="s">
        <v>128</v>
      </c>
      <c r="AU280" s="15" t="s">
        <v>82</v>
      </c>
    </row>
    <row r="281" spans="2:65" s="1" customFormat="1" ht="16.5" customHeight="1">
      <c r="B281" s="126"/>
      <c r="C281" s="154" t="s">
        <v>435</v>
      </c>
      <c r="D281" s="154" t="s">
        <v>158</v>
      </c>
      <c r="E281" s="155" t="s">
        <v>436</v>
      </c>
      <c r="F281" s="156" t="s">
        <v>437</v>
      </c>
      <c r="G281" s="157" t="s">
        <v>161</v>
      </c>
      <c r="H281" s="158">
        <v>0.003</v>
      </c>
      <c r="I281" s="159"/>
      <c r="J281" s="159">
        <f>ROUND(I281*H281,2)</f>
        <v>0</v>
      </c>
      <c r="K281" s="156" t="s">
        <v>125</v>
      </c>
      <c r="L281" s="160"/>
      <c r="M281" s="161" t="s">
        <v>1</v>
      </c>
      <c r="N281" s="162" t="s">
        <v>37</v>
      </c>
      <c r="O281" s="135">
        <v>0</v>
      </c>
      <c r="P281" s="135">
        <f>O281*H281</f>
        <v>0</v>
      </c>
      <c r="Q281" s="135">
        <v>1</v>
      </c>
      <c r="R281" s="135">
        <f>Q281*H281</f>
        <v>0.003</v>
      </c>
      <c r="S281" s="135">
        <v>0</v>
      </c>
      <c r="T281" s="136">
        <f>S281*H281</f>
        <v>0</v>
      </c>
      <c r="AR281" s="137" t="s">
        <v>288</v>
      </c>
      <c r="AT281" s="137" t="s">
        <v>158</v>
      </c>
      <c r="AU281" s="137" t="s">
        <v>82</v>
      </c>
      <c r="AY281" s="15" t="s">
        <v>119</v>
      </c>
      <c r="BE281" s="138">
        <f>IF(N281="základní",J281,0)</f>
        <v>0</v>
      </c>
      <c r="BF281" s="138">
        <f>IF(N281="snížená",J281,0)</f>
        <v>0</v>
      </c>
      <c r="BG281" s="138">
        <f>IF(N281="zákl. přenesená",J281,0)</f>
        <v>0</v>
      </c>
      <c r="BH281" s="138">
        <f>IF(N281="sníž. přenesená",J281,0)</f>
        <v>0</v>
      </c>
      <c r="BI281" s="138">
        <f>IF(N281="nulová",J281,0)</f>
        <v>0</v>
      </c>
      <c r="BJ281" s="15" t="s">
        <v>80</v>
      </c>
      <c r="BK281" s="138">
        <f>ROUND(I281*H281,2)</f>
        <v>0</v>
      </c>
      <c r="BL281" s="15" t="s">
        <v>208</v>
      </c>
      <c r="BM281" s="137" t="s">
        <v>438</v>
      </c>
    </row>
    <row r="282" spans="2:47" s="1" customFormat="1" ht="12">
      <c r="B282" s="27"/>
      <c r="D282" s="139" t="s">
        <v>128</v>
      </c>
      <c r="F282" s="140" t="s">
        <v>437</v>
      </c>
      <c r="L282" s="27"/>
      <c r="M282" s="141"/>
      <c r="T282" s="51"/>
      <c r="AT282" s="15" t="s">
        <v>128</v>
      </c>
      <c r="AU282" s="15" t="s">
        <v>82</v>
      </c>
    </row>
    <row r="283" spans="2:51" s="12" customFormat="1" ht="12">
      <c r="B283" s="142"/>
      <c r="D283" s="139" t="s">
        <v>130</v>
      </c>
      <c r="F283" s="144" t="s">
        <v>439</v>
      </c>
      <c r="H283" s="145">
        <v>0.003</v>
      </c>
      <c r="L283" s="142"/>
      <c r="M283" s="146"/>
      <c r="T283" s="147"/>
      <c r="AT283" s="143" t="s">
        <v>130</v>
      </c>
      <c r="AU283" s="143" t="s">
        <v>82</v>
      </c>
      <c r="AV283" s="12" t="s">
        <v>82</v>
      </c>
      <c r="AW283" s="12" t="s">
        <v>3</v>
      </c>
      <c r="AX283" s="12" t="s">
        <v>80</v>
      </c>
      <c r="AY283" s="143" t="s">
        <v>119</v>
      </c>
    </row>
    <row r="284" spans="2:65" s="1" customFormat="1" ht="24.15" customHeight="1">
      <c r="B284" s="126"/>
      <c r="C284" s="127" t="s">
        <v>440</v>
      </c>
      <c r="D284" s="127" t="s">
        <v>121</v>
      </c>
      <c r="E284" s="128" t="s">
        <v>441</v>
      </c>
      <c r="F284" s="129" t="s">
        <v>442</v>
      </c>
      <c r="G284" s="130" t="s">
        <v>124</v>
      </c>
      <c r="H284" s="131">
        <v>8.6</v>
      </c>
      <c r="I284" s="132"/>
      <c r="J284" s="132">
        <f>ROUND(I284*H284,2)</f>
        <v>0</v>
      </c>
      <c r="K284" s="129" t="s">
        <v>125</v>
      </c>
      <c r="L284" s="27"/>
      <c r="M284" s="133" t="s">
        <v>1</v>
      </c>
      <c r="N284" s="134" t="s">
        <v>37</v>
      </c>
      <c r="O284" s="135">
        <v>0.03</v>
      </c>
      <c r="P284" s="135">
        <f>O284*H284</f>
        <v>0.258</v>
      </c>
      <c r="Q284" s="135">
        <v>0</v>
      </c>
      <c r="R284" s="135">
        <f>Q284*H284</f>
        <v>0</v>
      </c>
      <c r="S284" s="135">
        <v>0</v>
      </c>
      <c r="T284" s="136">
        <f>S284*H284</f>
        <v>0</v>
      </c>
      <c r="AR284" s="137" t="s">
        <v>208</v>
      </c>
      <c r="AT284" s="137" t="s">
        <v>121</v>
      </c>
      <c r="AU284" s="137" t="s">
        <v>82</v>
      </c>
      <c r="AY284" s="15" t="s">
        <v>119</v>
      </c>
      <c r="BE284" s="138">
        <f>IF(N284="základní",J284,0)</f>
        <v>0</v>
      </c>
      <c r="BF284" s="138">
        <f>IF(N284="snížená",J284,0)</f>
        <v>0</v>
      </c>
      <c r="BG284" s="138">
        <f>IF(N284="zákl. přenesená",J284,0)</f>
        <v>0</v>
      </c>
      <c r="BH284" s="138">
        <f>IF(N284="sníž. přenesená",J284,0)</f>
        <v>0</v>
      </c>
      <c r="BI284" s="138">
        <f>IF(N284="nulová",J284,0)</f>
        <v>0</v>
      </c>
      <c r="BJ284" s="15" t="s">
        <v>80</v>
      </c>
      <c r="BK284" s="138">
        <f>ROUND(I284*H284,2)</f>
        <v>0</v>
      </c>
      <c r="BL284" s="15" t="s">
        <v>208</v>
      </c>
      <c r="BM284" s="137" t="s">
        <v>443</v>
      </c>
    </row>
    <row r="285" spans="2:47" s="1" customFormat="1" ht="19.2">
      <c r="B285" s="27"/>
      <c r="D285" s="139" t="s">
        <v>128</v>
      </c>
      <c r="F285" s="140" t="s">
        <v>444</v>
      </c>
      <c r="L285" s="27"/>
      <c r="M285" s="141"/>
      <c r="T285" s="51"/>
      <c r="AT285" s="15" t="s">
        <v>128</v>
      </c>
      <c r="AU285" s="15" t="s">
        <v>82</v>
      </c>
    </row>
    <row r="286" spans="2:65" s="1" customFormat="1" ht="16.5" customHeight="1">
      <c r="B286" s="126"/>
      <c r="C286" s="154" t="s">
        <v>445</v>
      </c>
      <c r="D286" s="154" t="s">
        <v>158</v>
      </c>
      <c r="E286" s="155" t="s">
        <v>446</v>
      </c>
      <c r="F286" s="156" t="s">
        <v>447</v>
      </c>
      <c r="G286" s="157" t="s">
        <v>161</v>
      </c>
      <c r="H286" s="158">
        <v>0.003</v>
      </c>
      <c r="I286" s="159"/>
      <c r="J286" s="159">
        <f>ROUND(I286*H286,2)</f>
        <v>0</v>
      </c>
      <c r="K286" s="156" t="s">
        <v>125</v>
      </c>
      <c r="L286" s="160"/>
      <c r="M286" s="161" t="s">
        <v>1</v>
      </c>
      <c r="N286" s="162" t="s">
        <v>37</v>
      </c>
      <c r="O286" s="135">
        <v>0</v>
      </c>
      <c r="P286" s="135">
        <f>O286*H286</f>
        <v>0</v>
      </c>
      <c r="Q286" s="135">
        <v>1</v>
      </c>
      <c r="R286" s="135">
        <f>Q286*H286</f>
        <v>0.003</v>
      </c>
      <c r="S286" s="135">
        <v>0</v>
      </c>
      <c r="T286" s="136">
        <f>S286*H286</f>
        <v>0</v>
      </c>
      <c r="AR286" s="137" t="s">
        <v>288</v>
      </c>
      <c r="AT286" s="137" t="s">
        <v>158</v>
      </c>
      <c r="AU286" s="137" t="s">
        <v>82</v>
      </c>
      <c r="AY286" s="15" t="s">
        <v>119</v>
      </c>
      <c r="BE286" s="138">
        <f>IF(N286="základní",J286,0)</f>
        <v>0</v>
      </c>
      <c r="BF286" s="138">
        <f>IF(N286="snížená",J286,0)</f>
        <v>0</v>
      </c>
      <c r="BG286" s="138">
        <f>IF(N286="zákl. přenesená",J286,0)</f>
        <v>0</v>
      </c>
      <c r="BH286" s="138">
        <f>IF(N286="sníž. přenesená",J286,0)</f>
        <v>0</v>
      </c>
      <c r="BI286" s="138">
        <f>IF(N286="nulová",J286,0)</f>
        <v>0</v>
      </c>
      <c r="BJ286" s="15" t="s">
        <v>80</v>
      </c>
      <c r="BK286" s="138">
        <f>ROUND(I286*H286,2)</f>
        <v>0</v>
      </c>
      <c r="BL286" s="15" t="s">
        <v>208</v>
      </c>
      <c r="BM286" s="137" t="s">
        <v>448</v>
      </c>
    </row>
    <row r="287" spans="2:47" s="1" customFormat="1" ht="12">
      <c r="B287" s="27"/>
      <c r="D287" s="139" t="s">
        <v>128</v>
      </c>
      <c r="F287" s="140" t="s">
        <v>447</v>
      </c>
      <c r="L287" s="27"/>
      <c r="M287" s="141"/>
      <c r="T287" s="51"/>
      <c r="AT287" s="15" t="s">
        <v>128</v>
      </c>
      <c r="AU287" s="15" t="s">
        <v>82</v>
      </c>
    </row>
    <row r="288" spans="2:51" s="12" customFormat="1" ht="12">
      <c r="B288" s="142"/>
      <c r="D288" s="139" t="s">
        <v>130</v>
      </c>
      <c r="F288" s="144" t="s">
        <v>449</v>
      </c>
      <c r="H288" s="145">
        <v>0.003</v>
      </c>
      <c r="L288" s="142"/>
      <c r="M288" s="146"/>
      <c r="T288" s="147"/>
      <c r="AT288" s="143" t="s">
        <v>130</v>
      </c>
      <c r="AU288" s="143" t="s">
        <v>82</v>
      </c>
      <c r="AV288" s="12" t="s">
        <v>82</v>
      </c>
      <c r="AW288" s="12" t="s">
        <v>3</v>
      </c>
      <c r="AX288" s="12" t="s">
        <v>80</v>
      </c>
      <c r="AY288" s="143" t="s">
        <v>119</v>
      </c>
    </row>
    <row r="289" spans="2:65" s="1" customFormat="1" ht="24.15" customHeight="1">
      <c r="B289" s="126"/>
      <c r="C289" s="127" t="s">
        <v>450</v>
      </c>
      <c r="D289" s="127" t="s">
        <v>121</v>
      </c>
      <c r="E289" s="128" t="s">
        <v>451</v>
      </c>
      <c r="F289" s="129" t="s">
        <v>452</v>
      </c>
      <c r="G289" s="130" t="s">
        <v>124</v>
      </c>
      <c r="H289" s="131">
        <v>7.82</v>
      </c>
      <c r="I289" s="132"/>
      <c r="J289" s="132">
        <f>ROUND(I289*H289,2)</f>
        <v>0</v>
      </c>
      <c r="K289" s="129" t="s">
        <v>125</v>
      </c>
      <c r="L289" s="27"/>
      <c r="M289" s="133" t="s">
        <v>1</v>
      </c>
      <c r="N289" s="134" t="s">
        <v>37</v>
      </c>
      <c r="O289" s="135">
        <v>0.054</v>
      </c>
      <c r="P289" s="135">
        <f>O289*H289</f>
        <v>0.42228</v>
      </c>
      <c r="Q289" s="135">
        <v>0</v>
      </c>
      <c r="R289" s="135">
        <f>Q289*H289</f>
        <v>0</v>
      </c>
      <c r="S289" s="135">
        <v>0</v>
      </c>
      <c r="T289" s="136">
        <f>S289*H289</f>
        <v>0</v>
      </c>
      <c r="AR289" s="137" t="s">
        <v>208</v>
      </c>
      <c r="AT289" s="137" t="s">
        <v>121</v>
      </c>
      <c r="AU289" s="137" t="s">
        <v>82</v>
      </c>
      <c r="AY289" s="15" t="s">
        <v>119</v>
      </c>
      <c r="BE289" s="138">
        <f>IF(N289="základní",J289,0)</f>
        <v>0</v>
      </c>
      <c r="BF289" s="138">
        <f>IF(N289="snížená",J289,0)</f>
        <v>0</v>
      </c>
      <c r="BG289" s="138">
        <f>IF(N289="zákl. přenesená",J289,0)</f>
        <v>0</v>
      </c>
      <c r="BH289" s="138">
        <f>IF(N289="sníž. přenesená",J289,0)</f>
        <v>0</v>
      </c>
      <c r="BI289" s="138">
        <f>IF(N289="nulová",J289,0)</f>
        <v>0</v>
      </c>
      <c r="BJ289" s="15" t="s">
        <v>80</v>
      </c>
      <c r="BK289" s="138">
        <f>ROUND(I289*H289,2)</f>
        <v>0</v>
      </c>
      <c r="BL289" s="15" t="s">
        <v>208</v>
      </c>
      <c r="BM289" s="137" t="s">
        <v>453</v>
      </c>
    </row>
    <row r="290" spans="2:47" s="1" customFormat="1" ht="19.2">
      <c r="B290" s="27"/>
      <c r="D290" s="139" t="s">
        <v>128</v>
      </c>
      <c r="F290" s="140" t="s">
        <v>454</v>
      </c>
      <c r="L290" s="27"/>
      <c r="M290" s="141"/>
      <c r="T290" s="51"/>
      <c r="AT290" s="15" t="s">
        <v>128</v>
      </c>
      <c r="AU290" s="15" t="s">
        <v>82</v>
      </c>
    </row>
    <row r="291" spans="2:51" s="12" customFormat="1" ht="12">
      <c r="B291" s="142"/>
      <c r="D291" s="139" t="s">
        <v>130</v>
      </c>
      <c r="E291" s="143" t="s">
        <v>1</v>
      </c>
      <c r="F291" s="144" t="s">
        <v>455</v>
      </c>
      <c r="H291" s="145">
        <v>7.82</v>
      </c>
      <c r="L291" s="142"/>
      <c r="M291" s="146"/>
      <c r="T291" s="147"/>
      <c r="AT291" s="143" t="s">
        <v>130</v>
      </c>
      <c r="AU291" s="143" t="s">
        <v>82</v>
      </c>
      <c r="AV291" s="12" t="s">
        <v>82</v>
      </c>
      <c r="AW291" s="12" t="s">
        <v>28</v>
      </c>
      <c r="AX291" s="12" t="s">
        <v>80</v>
      </c>
      <c r="AY291" s="143" t="s">
        <v>119</v>
      </c>
    </row>
    <row r="292" spans="2:65" s="1" customFormat="1" ht="16.5" customHeight="1">
      <c r="B292" s="126"/>
      <c r="C292" s="154" t="s">
        <v>456</v>
      </c>
      <c r="D292" s="154" t="s">
        <v>158</v>
      </c>
      <c r="E292" s="155" t="s">
        <v>436</v>
      </c>
      <c r="F292" s="156" t="s">
        <v>437</v>
      </c>
      <c r="G292" s="157" t="s">
        <v>161</v>
      </c>
      <c r="H292" s="158">
        <v>0.003</v>
      </c>
      <c r="I292" s="159"/>
      <c r="J292" s="159">
        <f>ROUND(I292*H292,2)</f>
        <v>0</v>
      </c>
      <c r="K292" s="156" t="s">
        <v>125</v>
      </c>
      <c r="L292" s="160"/>
      <c r="M292" s="161" t="s">
        <v>1</v>
      </c>
      <c r="N292" s="162" t="s">
        <v>37</v>
      </c>
      <c r="O292" s="135">
        <v>0</v>
      </c>
      <c r="P292" s="135">
        <f>O292*H292</f>
        <v>0</v>
      </c>
      <c r="Q292" s="135">
        <v>1</v>
      </c>
      <c r="R292" s="135">
        <f>Q292*H292</f>
        <v>0.003</v>
      </c>
      <c r="S292" s="135">
        <v>0</v>
      </c>
      <c r="T292" s="136">
        <f>S292*H292</f>
        <v>0</v>
      </c>
      <c r="AR292" s="137" t="s">
        <v>288</v>
      </c>
      <c r="AT292" s="137" t="s">
        <v>158</v>
      </c>
      <c r="AU292" s="137" t="s">
        <v>82</v>
      </c>
      <c r="AY292" s="15" t="s">
        <v>119</v>
      </c>
      <c r="BE292" s="138">
        <f>IF(N292="základní",J292,0)</f>
        <v>0</v>
      </c>
      <c r="BF292" s="138">
        <f>IF(N292="snížená",J292,0)</f>
        <v>0</v>
      </c>
      <c r="BG292" s="138">
        <f>IF(N292="zákl. přenesená",J292,0)</f>
        <v>0</v>
      </c>
      <c r="BH292" s="138">
        <f>IF(N292="sníž. přenesená",J292,0)</f>
        <v>0</v>
      </c>
      <c r="BI292" s="138">
        <f>IF(N292="nulová",J292,0)</f>
        <v>0</v>
      </c>
      <c r="BJ292" s="15" t="s">
        <v>80</v>
      </c>
      <c r="BK292" s="138">
        <f>ROUND(I292*H292,2)</f>
        <v>0</v>
      </c>
      <c r="BL292" s="15" t="s">
        <v>208</v>
      </c>
      <c r="BM292" s="137" t="s">
        <v>457</v>
      </c>
    </row>
    <row r="293" spans="2:47" s="1" customFormat="1" ht="12">
      <c r="B293" s="27"/>
      <c r="D293" s="139" t="s">
        <v>128</v>
      </c>
      <c r="F293" s="140" t="s">
        <v>437</v>
      </c>
      <c r="L293" s="27"/>
      <c r="M293" s="141"/>
      <c r="T293" s="51"/>
      <c r="AT293" s="15" t="s">
        <v>128</v>
      </c>
      <c r="AU293" s="15" t="s">
        <v>82</v>
      </c>
    </row>
    <row r="294" spans="2:51" s="12" customFormat="1" ht="12">
      <c r="B294" s="142"/>
      <c r="D294" s="139" t="s">
        <v>130</v>
      </c>
      <c r="F294" s="144" t="s">
        <v>458</v>
      </c>
      <c r="H294" s="145">
        <v>0.003</v>
      </c>
      <c r="L294" s="142"/>
      <c r="M294" s="146"/>
      <c r="T294" s="147"/>
      <c r="AT294" s="143" t="s">
        <v>130</v>
      </c>
      <c r="AU294" s="143" t="s">
        <v>82</v>
      </c>
      <c r="AV294" s="12" t="s">
        <v>82</v>
      </c>
      <c r="AW294" s="12" t="s">
        <v>3</v>
      </c>
      <c r="AX294" s="12" t="s">
        <v>80</v>
      </c>
      <c r="AY294" s="143" t="s">
        <v>119</v>
      </c>
    </row>
    <row r="295" spans="2:65" s="1" customFormat="1" ht="24.15" customHeight="1">
      <c r="B295" s="126"/>
      <c r="C295" s="127" t="s">
        <v>459</v>
      </c>
      <c r="D295" s="127" t="s">
        <v>121</v>
      </c>
      <c r="E295" s="128" t="s">
        <v>460</v>
      </c>
      <c r="F295" s="129" t="s">
        <v>461</v>
      </c>
      <c r="G295" s="130" t="s">
        <v>124</v>
      </c>
      <c r="H295" s="131">
        <v>7.82</v>
      </c>
      <c r="I295" s="132"/>
      <c r="J295" s="132">
        <f>ROUND(I295*H295,2)</f>
        <v>0</v>
      </c>
      <c r="K295" s="129" t="s">
        <v>125</v>
      </c>
      <c r="L295" s="27"/>
      <c r="M295" s="133" t="s">
        <v>1</v>
      </c>
      <c r="N295" s="134" t="s">
        <v>37</v>
      </c>
      <c r="O295" s="135">
        <v>0.059</v>
      </c>
      <c r="P295" s="135">
        <f>O295*H295</f>
        <v>0.46138</v>
      </c>
      <c r="Q295" s="135">
        <v>0</v>
      </c>
      <c r="R295" s="135">
        <f>Q295*H295</f>
        <v>0</v>
      </c>
      <c r="S295" s="135">
        <v>0</v>
      </c>
      <c r="T295" s="136">
        <f>S295*H295</f>
        <v>0</v>
      </c>
      <c r="AR295" s="137" t="s">
        <v>208</v>
      </c>
      <c r="AT295" s="137" t="s">
        <v>121</v>
      </c>
      <c r="AU295" s="137" t="s">
        <v>82</v>
      </c>
      <c r="AY295" s="15" t="s">
        <v>119</v>
      </c>
      <c r="BE295" s="138">
        <f>IF(N295="základní",J295,0)</f>
        <v>0</v>
      </c>
      <c r="BF295" s="138">
        <f>IF(N295="snížená",J295,0)</f>
        <v>0</v>
      </c>
      <c r="BG295" s="138">
        <f>IF(N295="zákl. přenesená",J295,0)</f>
        <v>0</v>
      </c>
      <c r="BH295" s="138">
        <f>IF(N295="sníž. přenesená",J295,0)</f>
        <v>0</v>
      </c>
      <c r="BI295" s="138">
        <f>IF(N295="nulová",J295,0)</f>
        <v>0</v>
      </c>
      <c r="BJ295" s="15" t="s">
        <v>80</v>
      </c>
      <c r="BK295" s="138">
        <f>ROUND(I295*H295,2)</f>
        <v>0</v>
      </c>
      <c r="BL295" s="15" t="s">
        <v>208</v>
      </c>
      <c r="BM295" s="137" t="s">
        <v>462</v>
      </c>
    </row>
    <row r="296" spans="2:47" s="1" customFormat="1" ht="19.2">
      <c r="B296" s="27"/>
      <c r="D296" s="139" t="s">
        <v>128</v>
      </c>
      <c r="F296" s="140" t="s">
        <v>463</v>
      </c>
      <c r="L296" s="27"/>
      <c r="M296" s="141"/>
      <c r="T296" s="51"/>
      <c r="AT296" s="15" t="s">
        <v>128</v>
      </c>
      <c r="AU296" s="15" t="s">
        <v>82</v>
      </c>
    </row>
    <row r="297" spans="2:65" s="1" customFormat="1" ht="16.5" customHeight="1">
      <c r="B297" s="126"/>
      <c r="C297" s="154" t="s">
        <v>464</v>
      </c>
      <c r="D297" s="154" t="s">
        <v>158</v>
      </c>
      <c r="E297" s="155" t="s">
        <v>446</v>
      </c>
      <c r="F297" s="156" t="s">
        <v>447</v>
      </c>
      <c r="G297" s="157" t="s">
        <v>161</v>
      </c>
      <c r="H297" s="158">
        <v>0.003</v>
      </c>
      <c r="I297" s="159"/>
      <c r="J297" s="159">
        <f>ROUND(I297*H297,2)</f>
        <v>0</v>
      </c>
      <c r="K297" s="156" t="s">
        <v>125</v>
      </c>
      <c r="L297" s="160"/>
      <c r="M297" s="161" t="s">
        <v>1</v>
      </c>
      <c r="N297" s="162" t="s">
        <v>37</v>
      </c>
      <c r="O297" s="135">
        <v>0</v>
      </c>
      <c r="P297" s="135">
        <f>O297*H297</f>
        <v>0</v>
      </c>
      <c r="Q297" s="135">
        <v>1</v>
      </c>
      <c r="R297" s="135">
        <f>Q297*H297</f>
        <v>0.003</v>
      </c>
      <c r="S297" s="135">
        <v>0</v>
      </c>
      <c r="T297" s="136">
        <f>S297*H297</f>
        <v>0</v>
      </c>
      <c r="AR297" s="137" t="s">
        <v>288</v>
      </c>
      <c r="AT297" s="137" t="s">
        <v>158</v>
      </c>
      <c r="AU297" s="137" t="s">
        <v>82</v>
      </c>
      <c r="AY297" s="15" t="s">
        <v>119</v>
      </c>
      <c r="BE297" s="138">
        <f>IF(N297="základní",J297,0)</f>
        <v>0</v>
      </c>
      <c r="BF297" s="138">
        <f>IF(N297="snížená",J297,0)</f>
        <v>0</v>
      </c>
      <c r="BG297" s="138">
        <f>IF(N297="zákl. přenesená",J297,0)</f>
        <v>0</v>
      </c>
      <c r="BH297" s="138">
        <f>IF(N297="sníž. přenesená",J297,0)</f>
        <v>0</v>
      </c>
      <c r="BI297" s="138">
        <f>IF(N297="nulová",J297,0)</f>
        <v>0</v>
      </c>
      <c r="BJ297" s="15" t="s">
        <v>80</v>
      </c>
      <c r="BK297" s="138">
        <f>ROUND(I297*H297,2)</f>
        <v>0</v>
      </c>
      <c r="BL297" s="15" t="s">
        <v>208</v>
      </c>
      <c r="BM297" s="137" t="s">
        <v>465</v>
      </c>
    </row>
    <row r="298" spans="2:47" s="1" customFormat="1" ht="12">
      <c r="B298" s="27"/>
      <c r="D298" s="139" t="s">
        <v>128</v>
      </c>
      <c r="F298" s="140" t="s">
        <v>447</v>
      </c>
      <c r="L298" s="27"/>
      <c r="M298" s="141"/>
      <c r="T298" s="51"/>
      <c r="AT298" s="15" t="s">
        <v>128</v>
      </c>
      <c r="AU298" s="15" t="s">
        <v>82</v>
      </c>
    </row>
    <row r="299" spans="2:51" s="12" customFormat="1" ht="12">
      <c r="B299" s="142"/>
      <c r="D299" s="139" t="s">
        <v>130</v>
      </c>
      <c r="F299" s="144" t="s">
        <v>466</v>
      </c>
      <c r="H299" s="145">
        <v>0.003</v>
      </c>
      <c r="L299" s="142"/>
      <c r="M299" s="146"/>
      <c r="T299" s="147"/>
      <c r="AT299" s="143" t="s">
        <v>130</v>
      </c>
      <c r="AU299" s="143" t="s">
        <v>82</v>
      </c>
      <c r="AV299" s="12" t="s">
        <v>82</v>
      </c>
      <c r="AW299" s="12" t="s">
        <v>3</v>
      </c>
      <c r="AX299" s="12" t="s">
        <v>80</v>
      </c>
      <c r="AY299" s="143" t="s">
        <v>119</v>
      </c>
    </row>
    <row r="300" spans="2:65" s="1" customFormat="1" ht="24.15" customHeight="1">
      <c r="B300" s="126"/>
      <c r="C300" s="127" t="s">
        <v>467</v>
      </c>
      <c r="D300" s="127" t="s">
        <v>121</v>
      </c>
      <c r="E300" s="128" t="s">
        <v>468</v>
      </c>
      <c r="F300" s="129" t="s">
        <v>469</v>
      </c>
      <c r="G300" s="130" t="s">
        <v>161</v>
      </c>
      <c r="H300" s="131">
        <v>0.012</v>
      </c>
      <c r="I300" s="132"/>
      <c r="J300" s="132">
        <f>ROUND(I300*H300,2)</f>
        <v>0</v>
      </c>
      <c r="K300" s="129" t="s">
        <v>125</v>
      </c>
      <c r="L300" s="27"/>
      <c r="M300" s="133" t="s">
        <v>1</v>
      </c>
      <c r="N300" s="134" t="s">
        <v>37</v>
      </c>
      <c r="O300" s="135">
        <v>1.567</v>
      </c>
      <c r="P300" s="135">
        <f>O300*H300</f>
        <v>0.018804</v>
      </c>
      <c r="Q300" s="135">
        <v>0</v>
      </c>
      <c r="R300" s="135">
        <f>Q300*H300</f>
        <v>0</v>
      </c>
      <c r="S300" s="135">
        <v>0</v>
      </c>
      <c r="T300" s="136">
        <f>S300*H300</f>
        <v>0</v>
      </c>
      <c r="AR300" s="137" t="s">
        <v>208</v>
      </c>
      <c r="AT300" s="137" t="s">
        <v>121</v>
      </c>
      <c r="AU300" s="137" t="s">
        <v>82</v>
      </c>
      <c r="AY300" s="15" t="s">
        <v>119</v>
      </c>
      <c r="BE300" s="138">
        <f>IF(N300="základní",J300,0)</f>
        <v>0</v>
      </c>
      <c r="BF300" s="138">
        <f>IF(N300="snížená",J300,0)</f>
        <v>0</v>
      </c>
      <c r="BG300" s="138">
        <f>IF(N300="zákl. přenesená",J300,0)</f>
        <v>0</v>
      </c>
      <c r="BH300" s="138">
        <f>IF(N300="sníž. přenesená",J300,0)</f>
        <v>0</v>
      </c>
      <c r="BI300" s="138">
        <f>IF(N300="nulová",J300,0)</f>
        <v>0</v>
      </c>
      <c r="BJ300" s="15" t="s">
        <v>80</v>
      </c>
      <c r="BK300" s="138">
        <f>ROUND(I300*H300,2)</f>
        <v>0</v>
      </c>
      <c r="BL300" s="15" t="s">
        <v>208</v>
      </c>
      <c r="BM300" s="137" t="s">
        <v>470</v>
      </c>
    </row>
    <row r="301" spans="2:47" s="1" customFormat="1" ht="28.8">
      <c r="B301" s="27"/>
      <c r="D301" s="139" t="s">
        <v>128</v>
      </c>
      <c r="F301" s="140" t="s">
        <v>471</v>
      </c>
      <c r="L301" s="27"/>
      <c r="M301" s="164"/>
      <c r="N301" s="165"/>
      <c r="O301" s="165"/>
      <c r="P301" s="165"/>
      <c r="Q301" s="165"/>
      <c r="R301" s="165"/>
      <c r="S301" s="165"/>
      <c r="T301" s="166"/>
      <c r="AT301" s="15" t="s">
        <v>128</v>
      </c>
      <c r="AU301" s="15" t="s">
        <v>82</v>
      </c>
    </row>
    <row r="302" spans="2:12" s="1" customFormat="1" ht="6.9" customHeight="1">
      <c r="B302" s="39"/>
      <c r="C302" s="40"/>
      <c r="D302" s="40"/>
      <c r="E302" s="40"/>
      <c r="F302" s="40"/>
      <c r="G302" s="40"/>
      <c r="H302" s="40"/>
      <c r="I302" s="40"/>
      <c r="J302" s="40"/>
      <c r="K302" s="40"/>
      <c r="L302" s="27"/>
    </row>
  </sheetData>
  <autoFilter ref="C125:K30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4"/>
  <sheetViews>
    <sheetView showGridLines="0" workbookViewId="0" topLeftCell="A124">
      <selection activeCell="F141" sqref="F14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5" t="s">
        <v>85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" customHeight="1">
      <c r="B4" s="18"/>
      <c r="D4" s="19" t="s">
        <v>86</v>
      </c>
      <c r="L4" s="18"/>
      <c r="M4" s="83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4" t="s">
        <v>14</v>
      </c>
      <c r="L6" s="18"/>
    </row>
    <row r="7" spans="2:12" ht="16.5" customHeight="1">
      <c r="B7" s="18"/>
      <c r="E7" s="202" t="str">
        <f>'Rekapitulace stavby'!K6</f>
        <v>Oprava mostu CM20 v Husově ul.</v>
      </c>
      <c r="F7" s="203"/>
      <c r="G7" s="203"/>
      <c r="H7" s="203"/>
      <c r="L7" s="18"/>
    </row>
    <row r="8" spans="2:12" s="1" customFormat="1" ht="12" customHeight="1">
      <c r="B8" s="27"/>
      <c r="D8" s="24" t="s">
        <v>87</v>
      </c>
      <c r="L8" s="27"/>
    </row>
    <row r="9" spans="2:12" s="1" customFormat="1" ht="16.5" customHeight="1">
      <c r="B9" s="27"/>
      <c r="E9" s="179" t="s">
        <v>472</v>
      </c>
      <c r="F9" s="201"/>
      <c r="G9" s="201"/>
      <c r="H9" s="201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4" t="s">
        <v>16</v>
      </c>
      <c r="F11" s="22" t="s">
        <v>1</v>
      </c>
      <c r="I11" s="24" t="s">
        <v>17</v>
      </c>
      <c r="J11" s="22" t="s">
        <v>1</v>
      </c>
      <c r="L11" s="27"/>
    </row>
    <row r="12" spans="2:12" s="1" customFormat="1" ht="12" customHeight="1">
      <c r="B12" s="27"/>
      <c r="D12" s="24" t="s">
        <v>18</v>
      </c>
      <c r="F12" s="22" t="s">
        <v>19</v>
      </c>
      <c r="I12" s="24" t="s">
        <v>20</v>
      </c>
      <c r="J12" s="47" t="str">
        <f>'Rekapitulace stavby'!AN8</f>
        <v>30. 1. 2023</v>
      </c>
      <c r="L12" s="27"/>
    </row>
    <row r="13" spans="2:12" s="1" customFormat="1" ht="10.8" customHeight="1">
      <c r="B13" s="27"/>
      <c r="L13" s="27"/>
    </row>
    <row r="14" spans="2:12" s="1" customFormat="1" ht="12" customHeight="1">
      <c r="B14" s="27"/>
      <c r="D14" s="24" t="s">
        <v>22</v>
      </c>
      <c r="I14" s="24" t="s">
        <v>23</v>
      </c>
      <c r="J14" s="22" t="str">
        <f>IF('Rekapitulace stavby'!AN10="","",'Rekapitulace stavby'!AN10)</f>
        <v/>
      </c>
      <c r="L14" s="27"/>
    </row>
    <row r="15" spans="2:12" s="1" customFormat="1" ht="18" customHeight="1">
      <c r="B15" s="27"/>
      <c r="E15" s="22" t="str">
        <f>IF('Rekapitulace stavby'!E11="","",'Rekapitulace stavby'!E11)</f>
        <v xml:space="preserve"> </v>
      </c>
      <c r="I15" s="24" t="s">
        <v>25</v>
      </c>
      <c r="J15" s="22" t="str">
        <f>IF('Rekapitulace stavby'!AN11="","",'Rekapitulace stavby'!AN11)</f>
        <v/>
      </c>
      <c r="L15" s="27"/>
    </row>
    <row r="16" spans="2:12" s="1" customFormat="1" ht="6.9" customHeight="1">
      <c r="B16" s="27"/>
      <c r="L16" s="27"/>
    </row>
    <row r="17" spans="2:12" s="1" customFormat="1" ht="12" customHeight="1">
      <c r="B17" s="27"/>
      <c r="D17" s="24" t="s">
        <v>26</v>
      </c>
      <c r="I17" s="24" t="s">
        <v>23</v>
      </c>
      <c r="J17" s="22" t="str">
        <f>'Rekapitulace stavby'!AN13</f>
        <v/>
      </c>
      <c r="L17" s="27"/>
    </row>
    <row r="18" spans="2:12" s="1" customFormat="1" ht="18" customHeight="1">
      <c r="B18" s="27"/>
      <c r="E18" s="195" t="str">
        <f>'Rekapitulace stavby'!E14</f>
        <v xml:space="preserve"> </v>
      </c>
      <c r="F18" s="195"/>
      <c r="G18" s="195"/>
      <c r="H18" s="195"/>
      <c r="I18" s="24" t="s">
        <v>25</v>
      </c>
      <c r="J18" s="22" t="str">
        <f>'Rekapitulace stavby'!AN14</f>
        <v/>
      </c>
      <c r="L18" s="27"/>
    </row>
    <row r="19" spans="2:12" s="1" customFormat="1" ht="6.9" customHeight="1">
      <c r="B19" s="27"/>
      <c r="L19" s="27"/>
    </row>
    <row r="20" spans="2:12" s="1" customFormat="1" ht="12" customHeight="1">
      <c r="B20" s="27"/>
      <c r="D20" s="24" t="s">
        <v>27</v>
      </c>
      <c r="I20" s="24" t="s">
        <v>23</v>
      </c>
      <c r="J20" s="22" t="str">
        <f>IF('Rekapitulace stavby'!AN16="","",'Rekapitulace stavby'!AN16)</f>
        <v/>
      </c>
      <c r="L20" s="27"/>
    </row>
    <row r="21" spans="2:12" s="1" customFormat="1" ht="18" customHeight="1">
      <c r="B21" s="27"/>
      <c r="E21" s="22" t="str">
        <f>IF('Rekapitulace stavby'!E17="","",'Rekapitulace stavby'!E17)</f>
        <v xml:space="preserve"> </v>
      </c>
      <c r="I21" s="24" t="s">
        <v>25</v>
      </c>
      <c r="J21" s="22" t="str">
        <f>IF('Rekapitulace stavby'!AN17="","",'Rekapitulace stavby'!AN17)</f>
        <v/>
      </c>
      <c r="L21" s="27"/>
    </row>
    <row r="22" spans="2:12" s="1" customFormat="1" ht="6.9" customHeight="1">
      <c r="B22" s="27"/>
      <c r="L22" s="27"/>
    </row>
    <row r="23" spans="2:12" s="1" customFormat="1" ht="12" customHeight="1">
      <c r="B23" s="27"/>
      <c r="D23" s="24" t="s">
        <v>29</v>
      </c>
      <c r="I23" s="24" t="s">
        <v>23</v>
      </c>
      <c r="J23" s="22" t="s">
        <v>1</v>
      </c>
      <c r="L23" s="27"/>
    </row>
    <row r="24" spans="2:12" s="1" customFormat="1" ht="18" customHeight="1">
      <c r="B24" s="27"/>
      <c r="E24" s="22" t="s">
        <v>30</v>
      </c>
      <c r="I24" s="24" t="s">
        <v>25</v>
      </c>
      <c r="J24" s="22" t="s">
        <v>1</v>
      </c>
      <c r="L24" s="27"/>
    </row>
    <row r="25" spans="2:12" s="1" customFormat="1" ht="6.9" customHeight="1">
      <c r="B25" s="27"/>
      <c r="L25" s="27"/>
    </row>
    <row r="26" spans="2:12" s="1" customFormat="1" ht="12" customHeight="1">
      <c r="B26" s="27"/>
      <c r="D26" s="24" t="s">
        <v>31</v>
      </c>
      <c r="L26" s="27"/>
    </row>
    <row r="27" spans="2:12" s="7" customFormat="1" ht="16.5" customHeight="1">
      <c r="B27" s="84"/>
      <c r="E27" s="197" t="s">
        <v>1</v>
      </c>
      <c r="F27" s="197"/>
      <c r="G27" s="197"/>
      <c r="H27" s="197"/>
      <c r="L27" s="84"/>
    </row>
    <row r="28" spans="2:12" s="1" customFormat="1" ht="6.9" customHeight="1">
      <c r="B28" s="27"/>
      <c r="L28" s="27"/>
    </row>
    <row r="29" spans="2:12" s="1" customFormat="1" ht="6.9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5" t="s">
        <v>32</v>
      </c>
      <c r="J30" s="61">
        <f>ROUND(J121,2)</f>
        <v>0</v>
      </c>
      <c r="L30" s="27"/>
    </row>
    <row r="31" spans="2:12" s="1" customFormat="1" ht="6.9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" customHeight="1">
      <c r="B32" s="27"/>
      <c r="F32" s="30" t="s">
        <v>34</v>
      </c>
      <c r="I32" s="30" t="s">
        <v>33</v>
      </c>
      <c r="J32" s="30" t="s">
        <v>35</v>
      </c>
      <c r="L32" s="27"/>
    </row>
    <row r="33" spans="2:12" s="1" customFormat="1" ht="14.4" customHeight="1">
      <c r="B33" s="27"/>
      <c r="D33" s="50" t="s">
        <v>36</v>
      </c>
      <c r="E33" s="24" t="s">
        <v>37</v>
      </c>
      <c r="F33" s="86">
        <f>ROUND((SUM(BE121:BE143)),2)</f>
        <v>0</v>
      </c>
      <c r="I33" s="87">
        <v>0.21</v>
      </c>
      <c r="J33" s="86">
        <f>ROUND(((SUM(BE121:BE143))*I33),2)</f>
        <v>0</v>
      </c>
      <c r="L33" s="27"/>
    </row>
    <row r="34" spans="2:12" s="1" customFormat="1" ht="14.4" customHeight="1">
      <c r="B34" s="27"/>
      <c r="E34" s="24" t="s">
        <v>38</v>
      </c>
      <c r="F34" s="86">
        <f>ROUND((SUM(BF121:BF143)),2)</f>
        <v>0</v>
      </c>
      <c r="I34" s="87">
        <v>0.15</v>
      </c>
      <c r="J34" s="86">
        <f>ROUND(((SUM(BF121:BF143))*I34),2)</f>
        <v>0</v>
      </c>
      <c r="L34" s="27"/>
    </row>
    <row r="35" spans="2:12" s="1" customFormat="1" ht="14.4" customHeight="1" hidden="1">
      <c r="B35" s="27"/>
      <c r="E35" s="24" t="s">
        <v>39</v>
      </c>
      <c r="F35" s="86">
        <f>ROUND((SUM(BG121:BG143)),2)</f>
        <v>0</v>
      </c>
      <c r="I35" s="87">
        <v>0.21</v>
      </c>
      <c r="J35" s="86">
        <f>0</f>
        <v>0</v>
      </c>
      <c r="L35" s="27"/>
    </row>
    <row r="36" spans="2:12" s="1" customFormat="1" ht="14.4" customHeight="1" hidden="1">
      <c r="B36" s="27"/>
      <c r="E36" s="24" t="s">
        <v>40</v>
      </c>
      <c r="F36" s="86">
        <f>ROUND((SUM(BH121:BH143)),2)</f>
        <v>0</v>
      </c>
      <c r="I36" s="87">
        <v>0.15</v>
      </c>
      <c r="J36" s="86">
        <f>0</f>
        <v>0</v>
      </c>
      <c r="L36" s="27"/>
    </row>
    <row r="37" spans="2:12" s="1" customFormat="1" ht="14.4" customHeight="1" hidden="1">
      <c r="B37" s="27"/>
      <c r="E37" s="24" t="s">
        <v>41</v>
      </c>
      <c r="F37" s="86">
        <f>ROUND((SUM(BI121:BI143)),2)</f>
        <v>0</v>
      </c>
      <c r="I37" s="87">
        <v>0</v>
      </c>
      <c r="J37" s="86">
        <f>0</f>
        <v>0</v>
      </c>
      <c r="L37" s="27"/>
    </row>
    <row r="38" spans="2:12" s="1" customFormat="1" ht="6.9" customHeight="1">
      <c r="B38" s="27"/>
      <c r="L38" s="27"/>
    </row>
    <row r="39" spans="2:12" s="1" customFormat="1" ht="25.35" customHeight="1">
      <c r="B39" s="27"/>
      <c r="C39" s="88"/>
      <c r="D39" s="89" t="s">
        <v>42</v>
      </c>
      <c r="E39" s="52"/>
      <c r="F39" s="52"/>
      <c r="G39" s="90" t="s">
        <v>43</v>
      </c>
      <c r="H39" s="91" t="s">
        <v>44</v>
      </c>
      <c r="I39" s="52"/>
      <c r="J39" s="92">
        <f>SUM(J30:J37)</f>
        <v>0</v>
      </c>
      <c r="K39" s="93"/>
      <c r="L39" s="27"/>
    </row>
    <row r="40" spans="2:12" s="1" customFormat="1" ht="14.4" customHeight="1">
      <c r="B40" s="27"/>
      <c r="L40" s="27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3.2">
      <c r="B61" s="27"/>
      <c r="D61" s="38" t="s">
        <v>47</v>
      </c>
      <c r="E61" s="29"/>
      <c r="F61" s="94" t="s">
        <v>48</v>
      </c>
      <c r="G61" s="38" t="s">
        <v>47</v>
      </c>
      <c r="H61" s="29"/>
      <c r="I61" s="29"/>
      <c r="J61" s="95" t="s">
        <v>48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.2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3.2">
      <c r="B76" s="27"/>
      <c r="D76" s="38" t="s">
        <v>47</v>
      </c>
      <c r="E76" s="29"/>
      <c r="F76" s="94" t="s">
        <v>48</v>
      </c>
      <c r="G76" s="38" t="s">
        <v>47</v>
      </c>
      <c r="H76" s="29"/>
      <c r="I76" s="29"/>
      <c r="J76" s="95" t="s">
        <v>48</v>
      </c>
      <c r="K76" s="29"/>
      <c r="L76" s="27"/>
    </row>
    <row r="77" spans="2:12" s="1" customFormat="1" ht="14.4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" customHeight="1">
      <c r="B82" s="27"/>
      <c r="C82" s="19" t="s">
        <v>89</v>
      </c>
      <c r="L82" s="27"/>
    </row>
    <row r="83" spans="2:12" s="1" customFormat="1" ht="6.9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02" t="str">
        <f>E7</f>
        <v>Oprava mostu CM20 v Husově ul.</v>
      </c>
      <c r="F85" s="203"/>
      <c r="G85" s="203"/>
      <c r="H85" s="203"/>
      <c r="L85" s="27"/>
    </row>
    <row r="86" spans="2:12" s="1" customFormat="1" ht="12" customHeight="1">
      <c r="B86" s="27"/>
      <c r="C86" s="24" t="s">
        <v>87</v>
      </c>
      <c r="L86" s="27"/>
    </row>
    <row r="87" spans="2:12" s="1" customFormat="1" ht="16.5" customHeight="1">
      <c r="B87" s="27"/>
      <c r="E87" s="179" t="str">
        <f>E9</f>
        <v>02 - VRN</v>
      </c>
      <c r="F87" s="201"/>
      <c r="G87" s="201"/>
      <c r="H87" s="201"/>
      <c r="L87" s="27"/>
    </row>
    <row r="88" spans="2:12" s="1" customFormat="1" ht="6.9" customHeight="1">
      <c r="B88" s="27"/>
      <c r="L88" s="27"/>
    </row>
    <row r="89" spans="2:12" s="1" customFormat="1" ht="12" customHeight="1">
      <c r="B89" s="27"/>
      <c r="C89" s="24" t="s">
        <v>18</v>
      </c>
      <c r="F89" s="22" t="str">
        <f>F12</f>
        <v>Šluknov</v>
      </c>
      <c r="I89" s="24" t="s">
        <v>20</v>
      </c>
      <c r="J89" s="47" t="str">
        <f>IF(J12="","",J12)</f>
        <v>30. 1. 2023</v>
      </c>
      <c r="L89" s="27"/>
    </row>
    <row r="90" spans="2:12" s="1" customFormat="1" ht="6.9" customHeight="1">
      <c r="B90" s="27"/>
      <c r="L90" s="27"/>
    </row>
    <row r="91" spans="2:12" s="1" customFormat="1" ht="15.15" customHeight="1">
      <c r="B91" s="27"/>
      <c r="C91" s="24" t="s">
        <v>22</v>
      </c>
      <c r="F91" s="22" t="str">
        <f>E15</f>
        <v xml:space="preserve"> </v>
      </c>
      <c r="I91" s="24" t="s">
        <v>27</v>
      </c>
      <c r="J91" s="25" t="str">
        <f>E21</f>
        <v xml:space="preserve"> </v>
      </c>
      <c r="L91" s="27"/>
    </row>
    <row r="92" spans="2:12" s="1" customFormat="1" ht="15.15" customHeight="1">
      <c r="B92" s="27"/>
      <c r="C92" s="24" t="s">
        <v>26</v>
      </c>
      <c r="F92" s="22" t="str">
        <f>IF(E18="","",E18)</f>
        <v xml:space="preserve"> </v>
      </c>
      <c r="I92" s="24" t="s">
        <v>29</v>
      </c>
      <c r="J92" s="25" t="str">
        <f>E24</f>
        <v>J. Nešněra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96" t="s">
        <v>90</v>
      </c>
      <c r="D94" s="88"/>
      <c r="E94" s="88"/>
      <c r="F94" s="88"/>
      <c r="G94" s="88"/>
      <c r="H94" s="88"/>
      <c r="I94" s="88"/>
      <c r="J94" s="97" t="s">
        <v>91</v>
      </c>
      <c r="K94" s="88"/>
      <c r="L94" s="27"/>
    </row>
    <row r="95" spans="2:12" s="1" customFormat="1" ht="10.35" customHeight="1">
      <c r="B95" s="27"/>
      <c r="L95" s="27"/>
    </row>
    <row r="96" spans="2:47" s="1" customFormat="1" ht="22.8" customHeight="1">
      <c r="B96" s="27"/>
      <c r="C96" s="98" t="s">
        <v>92</v>
      </c>
      <c r="J96" s="61">
        <f>J121</f>
        <v>0</v>
      </c>
      <c r="L96" s="27"/>
      <c r="AU96" s="15" t="s">
        <v>93</v>
      </c>
    </row>
    <row r="97" spans="2:12" s="8" customFormat="1" ht="24.9" customHeight="1">
      <c r="B97" s="99"/>
      <c r="D97" s="100" t="s">
        <v>473</v>
      </c>
      <c r="E97" s="101"/>
      <c r="F97" s="101"/>
      <c r="G97" s="101"/>
      <c r="H97" s="101"/>
      <c r="I97" s="101"/>
      <c r="J97" s="102">
        <f>J122</f>
        <v>0</v>
      </c>
      <c r="L97" s="99"/>
    </row>
    <row r="98" spans="2:12" s="9" customFormat="1" ht="19.95" customHeight="1">
      <c r="B98" s="103"/>
      <c r="D98" s="104" t="s">
        <v>474</v>
      </c>
      <c r="E98" s="105"/>
      <c r="F98" s="105"/>
      <c r="G98" s="105"/>
      <c r="H98" s="105"/>
      <c r="I98" s="105"/>
      <c r="J98" s="106">
        <f>J123</f>
        <v>0</v>
      </c>
      <c r="L98" s="103"/>
    </row>
    <row r="99" spans="2:12" s="9" customFormat="1" ht="19.95" customHeight="1">
      <c r="B99" s="103"/>
      <c r="D99" s="104" t="s">
        <v>475</v>
      </c>
      <c r="E99" s="105"/>
      <c r="F99" s="105"/>
      <c r="G99" s="105"/>
      <c r="H99" s="105"/>
      <c r="I99" s="105"/>
      <c r="J99" s="106">
        <f>J135</f>
        <v>0</v>
      </c>
      <c r="L99" s="103"/>
    </row>
    <row r="100" spans="2:12" s="9" customFormat="1" ht="19.95" customHeight="1">
      <c r="B100" s="103"/>
      <c r="D100" s="104" t="s">
        <v>476</v>
      </c>
      <c r="E100" s="105"/>
      <c r="F100" s="105"/>
      <c r="G100" s="105"/>
      <c r="H100" s="105"/>
      <c r="I100" s="105"/>
      <c r="J100" s="106">
        <f>J138</f>
        <v>0</v>
      </c>
      <c r="L100" s="103"/>
    </row>
    <row r="101" spans="2:12" s="9" customFormat="1" ht="19.95" customHeight="1">
      <c r="B101" s="103"/>
      <c r="D101" s="104" t="s">
        <v>477</v>
      </c>
      <c r="E101" s="105"/>
      <c r="F101" s="105"/>
      <c r="G101" s="105"/>
      <c r="H101" s="105"/>
      <c r="I101" s="105"/>
      <c r="J101" s="106">
        <f>J140</f>
        <v>0</v>
      </c>
      <c r="L101" s="103"/>
    </row>
    <row r="102" spans="2:12" s="1" customFormat="1" ht="21.75" customHeight="1">
      <c r="B102" s="27"/>
      <c r="L102" s="27"/>
    </row>
    <row r="103" spans="2:12" s="1" customFormat="1" ht="6.9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27"/>
    </row>
    <row r="107" spans="2:12" s="1" customFormat="1" ht="6.9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27"/>
    </row>
    <row r="108" spans="2:12" s="1" customFormat="1" ht="24.9" customHeight="1">
      <c r="B108" s="27"/>
      <c r="C108" s="19" t="s">
        <v>104</v>
      </c>
      <c r="L108" s="27"/>
    </row>
    <row r="109" spans="2:12" s="1" customFormat="1" ht="6.9" customHeight="1">
      <c r="B109" s="27"/>
      <c r="L109" s="27"/>
    </row>
    <row r="110" spans="2:12" s="1" customFormat="1" ht="12" customHeight="1">
      <c r="B110" s="27"/>
      <c r="C110" s="24" t="s">
        <v>14</v>
      </c>
      <c r="L110" s="27"/>
    </row>
    <row r="111" spans="2:12" s="1" customFormat="1" ht="16.5" customHeight="1">
      <c r="B111" s="27"/>
      <c r="E111" s="202" t="str">
        <f>E7</f>
        <v>Oprava mostu CM20 v Husově ul.</v>
      </c>
      <c r="F111" s="203"/>
      <c r="G111" s="203"/>
      <c r="H111" s="203"/>
      <c r="L111" s="27"/>
    </row>
    <row r="112" spans="2:12" s="1" customFormat="1" ht="12" customHeight="1">
      <c r="B112" s="27"/>
      <c r="C112" s="24" t="s">
        <v>87</v>
      </c>
      <c r="L112" s="27"/>
    </row>
    <row r="113" spans="2:12" s="1" customFormat="1" ht="16.5" customHeight="1">
      <c r="B113" s="27"/>
      <c r="E113" s="179" t="str">
        <f>E9</f>
        <v>02 - VRN</v>
      </c>
      <c r="F113" s="201"/>
      <c r="G113" s="201"/>
      <c r="H113" s="201"/>
      <c r="L113" s="27"/>
    </row>
    <row r="114" spans="2:12" s="1" customFormat="1" ht="6.9" customHeight="1">
      <c r="B114" s="27"/>
      <c r="L114" s="27"/>
    </row>
    <row r="115" spans="2:12" s="1" customFormat="1" ht="12" customHeight="1">
      <c r="B115" s="27"/>
      <c r="C115" s="24" t="s">
        <v>18</v>
      </c>
      <c r="F115" s="22" t="str">
        <f>F12</f>
        <v>Šluknov</v>
      </c>
      <c r="I115" s="24" t="s">
        <v>20</v>
      </c>
      <c r="J115" s="47" t="str">
        <f>IF(J12="","",J12)</f>
        <v>30. 1. 2023</v>
      </c>
      <c r="L115" s="27"/>
    </row>
    <row r="116" spans="2:12" s="1" customFormat="1" ht="6.9" customHeight="1">
      <c r="B116" s="27"/>
      <c r="L116" s="27"/>
    </row>
    <row r="117" spans="2:12" s="1" customFormat="1" ht="15.15" customHeight="1">
      <c r="B117" s="27"/>
      <c r="C117" s="24" t="s">
        <v>22</v>
      </c>
      <c r="F117" s="22" t="str">
        <f>E15</f>
        <v xml:space="preserve"> </v>
      </c>
      <c r="I117" s="24" t="s">
        <v>27</v>
      </c>
      <c r="J117" s="25" t="str">
        <f>E21</f>
        <v xml:space="preserve"> </v>
      </c>
      <c r="L117" s="27"/>
    </row>
    <row r="118" spans="2:12" s="1" customFormat="1" ht="15.15" customHeight="1">
      <c r="B118" s="27"/>
      <c r="C118" s="24" t="s">
        <v>26</v>
      </c>
      <c r="F118" s="22" t="str">
        <f>IF(E18="","",E18)</f>
        <v xml:space="preserve"> </v>
      </c>
      <c r="I118" s="24" t="s">
        <v>29</v>
      </c>
      <c r="J118" s="25" t="str">
        <f>E24</f>
        <v>J. Nešněra</v>
      </c>
      <c r="L118" s="27"/>
    </row>
    <row r="119" spans="2:12" s="1" customFormat="1" ht="10.35" customHeight="1">
      <c r="B119" s="27"/>
      <c r="L119" s="27"/>
    </row>
    <row r="120" spans="2:20" s="10" customFormat="1" ht="29.25" customHeight="1">
      <c r="B120" s="107"/>
      <c r="C120" s="108" t="s">
        <v>105</v>
      </c>
      <c r="D120" s="109" t="s">
        <v>57</v>
      </c>
      <c r="E120" s="109" t="s">
        <v>53</v>
      </c>
      <c r="F120" s="109" t="s">
        <v>54</v>
      </c>
      <c r="G120" s="109" t="s">
        <v>106</v>
      </c>
      <c r="H120" s="109" t="s">
        <v>107</v>
      </c>
      <c r="I120" s="109" t="s">
        <v>108</v>
      </c>
      <c r="J120" s="109" t="s">
        <v>91</v>
      </c>
      <c r="K120" s="110" t="s">
        <v>109</v>
      </c>
      <c r="L120" s="107"/>
      <c r="M120" s="54" t="s">
        <v>1</v>
      </c>
      <c r="N120" s="55" t="s">
        <v>36</v>
      </c>
      <c r="O120" s="55" t="s">
        <v>110</v>
      </c>
      <c r="P120" s="55" t="s">
        <v>111</v>
      </c>
      <c r="Q120" s="55" t="s">
        <v>112</v>
      </c>
      <c r="R120" s="55" t="s">
        <v>113</v>
      </c>
      <c r="S120" s="55" t="s">
        <v>114</v>
      </c>
      <c r="T120" s="56" t="s">
        <v>115</v>
      </c>
    </row>
    <row r="121" spans="2:63" s="1" customFormat="1" ht="22.8" customHeight="1">
      <c r="B121" s="27"/>
      <c r="C121" s="59" t="s">
        <v>116</v>
      </c>
      <c r="J121" s="111">
        <f>BK121</f>
        <v>0</v>
      </c>
      <c r="L121" s="27"/>
      <c r="M121" s="57"/>
      <c r="N121" s="48"/>
      <c r="O121" s="48"/>
      <c r="P121" s="112">
        <f>P122</f>
        <v>0</v>
      </c>
      <c r="Q121" s="48"/>
      <c r="R121" s="112">
        <f>R122</f>
        <v>0</v>
      </c>
      <c r="S121" s="48"/>
      <c r="T121" s="113">
        <f>T122</f>
        <v>0</v>
      </c>
      <c r="AT121" s="15" t="s">
        <v>71</v>
      </c>
      <c r="AU121" s="15" t="s">
        <v>93</v>
      </c>
      <c r="BK121" s="114">
        <f>BK122</f>
        <v>0</v>
      </c>
    </row>
    <row r="122" spans="2:63" s="11" customFormat="1" ht="25.95" customHeight="1">
      <c r="B122" s="115"/>
      <c r="D122" s="116" t="s">
        <v>71</v>
      </c>
      <c r="E122" s="117" t="s">
        <v>84</v>
      </c>
      <c r="F122" s="117" t="s">
        <v>478</v>
      </c>
      <c r="J122" s="118">
        <f>BK122</f>
        <v>0</v>
      </c>
      <c r="L122" s="115"/>
      <c r="M122" s="119"/>
      <c r="P122" s="120">
        <f>P123+P135+P138+P140</f>
        <v>0</v>
      </c>
      <c r="R122" s="120">
        <f>R123+R135+R138+R140</f>
        <v>0</v>
      </c>
      <c r="T122" s="121">
        <f>T123+T135+T138+T140</f>
        <v>0</v>
      </c>
      <c r="AR122" s="116" t="s">
        <v>145</v>
      </c>
      <c r="AT122" s="122" t="s">
        <v>71</v>
      </c>
      <c r="AU122" s="122" t="s">
        <v>72</v>
      </c>
      <c r="AY122" s="116" t="s">
        <v>119</v>
      </c>
      <c r="BK122" s="123">
        <f>BK123+BK135+BK138+BK140</f>
        <v>0</v>
      </c>
    </row>
    <row r="123" spans="2:63" s="11" customFormat="1" ht="22.8" customHeight="1">
      <c r="B123" s="115"/>
      <c r="D123" s="116" t="s">
        <v>71</v>
      </c>
      <c r="E123" s="124" t="s">
        <v>479</v>
      </c>
      <c r="F123" s="124" t="s">
        <v>480</v>
      </c>
      <c r="J123" s="125">
        <f>BK123</f>
        <v>0</v>
      </c>
      <c r="L123" s="115"/>
      <c r="M123" s="119"/>
      <c r="P123" s="120">
        <f>SUM(P124:P134)</f>
        <v>0</v>
      </c>
      <c r="R123" s="120">
        <f>SUM(R124:R134)</f>
        <v>0</v>
      </c>
      <c r="T123" s="121">
        <f>SUM(T124:T134)</f>
        <v>0</v>
      </c>
      <c r="AR123" s="116" t="s">
        <v>145</v>
      </c>
      <c r="AT123" s="122" t="s">
        <v>71</v>
      </c>
      <c r="AU123" s="122" t="s">
        <v>80</v>
      </c>
      <c r="AY123" s="116" t="s">
        <v>119</v>
      </c>
      <c r="BK123" s="123">
        <f>SUM(BK124:BK134)</f>
        <v>0</v>
      </c>
    </row>
    <row r="124" spans="2:65" s="1" customFormat="1" ht="16.5" customHeight="1">
      <c r="B124" s="126"/>
      <c r="C124" s="127" t="s">
        <v>481</v>
      </c>
      <c r="D124" s="127" t="s">
        <v>121</v>
      </c>
      <c r="E124" s="128" t="s">
        <v>482</v>
      </c>
      <c r="F124" s="129" t="s">
        <v>483</v>
      </c>
      <c r="G124" s="130" t="s">
        <v>377</v>
      </c>
      <c r="H124" s="131">
        <v>1</v>
      </c>
      <c r="I124" s="132"/>
      <c r="J124" s="132">
        <f>ROUND(I124*H124,2)</f>
        <v>0</v>
      </c>
      <c r="K124" s="129" t="s">
        <v>291</v>
      </c>
      <c r="L124" s="27"/>
      <c r="M124" s="133" t="s">
        <v>1</v>
      </c>
      <c r="N124" s="134" t="s">
        <v>37</v>
      </c>
      <c r="O124" s="135">
        <v>0</v>
      </c>
      <c r="P124" s="135">
        <f>O124*H124</f>
        <v>0</v>
      </c>
      <c r="Q124" s="135">
        <v>0</v>
      </c>
      <c r="R124" s="135">
        <f>Q124*H124</f>
        <v>0</v>
      </c>
      <c r="S124" s="135">
        <v>0</v>
      </c>
      <c r="T124" s="136">
        <f>S124*H124</f>
        <v>0</v>
      </c>
      <c r="AR124" s="137" t="s">
        <v>484</v>
      </c>
      <c r="AT124" s="137" t="s">
        <v>121</v>
      </c>
      <c r="AU124" s="137" t="s">
        <v>82</v>
      </c>
      <c r="AY124" s="15" t="s">
        <v>119</v>
      </c>
      <c r="BE124" s="138">
        <f>IF(N124="základní",J124,0)</f>
        <v>0</v>
      </c>
      <c r="BF124" s="138">
        <f>IF(N124="snížená",J124,0)</f>
        <v>0</v>
      </c>
      <c r="BG124" s="138">
        <f>IF(N124="zákl. přenesená",J124,0)</f>
        <v>0</v>
      </c>
      <c r="BH124" s="138">
        <f>IF(N124="sníž. přenesená",J124,0)</f>
        <v>0</v>
      </c>
      <c r="BI124" s="138">
        <f>IF(N124="nulová",J124,0)</f>
        <v>0</v>
      </c>
      <c r="BJ124" s="15" t="s">
        <v>80</v>
      </c>
      <c r="BK124" s="138">
        <f>ROUND(I124*H124,2)</f>
        <v>0</v>
      </c>
      <c r="BL124" s="15" t="s">
        <v>484</v>
      </c>
      <c r="BM124" s="137" t="s">
        <v>485</v>
      </c>
    </row>
    <row r="125" spans="2:47" s="1" customFormat="1" ht="12">
      <c r="B125" s="27"/>
      <c r="D125" s="139" t="s">
        <v>128</v>
      </c>
      <c r="F125" s="140" t="s">
        <v>483</v>
      </c>
      <c r="L125" s="27"/>
      <c r="M125" s="141"/>
      <c r="T125" s="51"/>
      <c r="AT125" s="15" t="s">
        <v>128</v>
      </c>
      <c r="AU125" s="15" t="s">
        <v>82</v>
      </c>
    </row>
    <row r="126" spans="2:47" s="1" customFormat="1" ht="19.2">
      <c r="B126" s="27"/>
      <c r="D126" s="139" t="s">
        <v>206</v>
      </c>
      <c r="F126" s="163" t="s">
        <v>486</v>
      </c>
      <c r="L126" s="27"/>
      <c r="M126" s="141"/>
      <c r="T126" s="51"/>
      <c r="AT126" s="15" t="s">
        <v>206</v>
      </c>
      <c r="AU126" s="15" t="s">
        <v>82</v>
      </c>
    </row>
    <row r="127" spans="2:65" s="1" customFormat="1" ht="16.5" customHeight="1">
      <c r="B127" s="126"/>
      <c r="C127" s="127" t="s">
        <v>487</v>
      </c>
      <c r="D127" s="127" t="s">
        <v>121</v>
      </c>
      <c r="E127" s="128" t="s">
        <v>488</v>
      </c>
      <c r="F127" s="129" t="s">
        <v>489</v>
      </c>
      <c r="G127" s="130" t="s">
        <v>377</v>
      </c>
      <c r="H127" s="131">
        <v>1</v>
      </c>
      <c r="I127" s="132"/>
      <c r="J127" s="132">
        <f>ROUND(I127*H127,2)</f>
        <v>0</v>
      </c>
      <c r="K127" s="129" t="s">
        <v>125</v>
      </c>
      <c r="L127" s="27"/>
      <c r="M127" s="133" t="s">
        <v>1</v>
      </c>
      <c r="N127" s="134" t="s">
        <v>37</v>
      </c>
      <c r="O127" s="135">
        <v>0</v>
      </c>
      <c r="P127" s="135">
        <f>O127*H127</f>
        <v>0</v>
      </c>
      <c r="Q127" s="135">
        <v>0</v>
      </c>
      <c r="R127" s="135">
        <f>Q127*H127</f>
        <v>0</v>
      </c>
      <c r="S127" s="135">
        <v>0</v>
      </c>
      <c r="T127" s="136">
        <f>S127*H127</f>
        <v>0</v>
      </c>
      <c r="AR127" s="137" t="s">
        <v>484</v>
      </c>
      <c r="AT127" s="137" t="s">
        <v>121</v>
      </c>
      <c r="AU127" s="137" t="s">
        <v>82</v>
      </c>
      <c r="AY127" s="15" t="s">
        <v>119</v>
      </c>
      <c r="BE127" s="138">
        <f>IF(N127="základní",J127,0)</f>
        <v>0</v>
      </c>
      <c r="BF127" s="138">
        <f>IF(N127="snížená",J127,0)</f>
        <v>0</v>
      </c>
      <c r="BG127" s="138">
        <f>IF(N127="zákl. přenesená",J127,0)</f>
        <v>0</v>
      </c>
      <c r="BH127" s="138">
        <f>IF(N127="sníž. přenesená",J127,0)</f>
        <v>0</v>
      </c>
      <c r="BI127" s="138">
        <f>IF(N127="nulová",J127,0)</f>
        <v>0</v>
      </c>
      <c r="BJ127" s="15" t="s">
        <v>80</v>
      </c>
      <c r="BK127" s="138">
        <f>ROUND(I127*H127,2)</f>
        <v>0</v>
      </c>
      <c r="BL127" s="15" t="s">
        <v>484</v>
      </c>
      <c r="BM127" s="137" t="s">
        <v>490</v>
      </c>
    </row>
    <row r="128" spans="2:47" s="1" customFormat="1" ht="12">
      <c r="B128" s="27"/>
      <c r="D128" s="139" t="s">
        <v>128</v>
      </c>
      <c r="F128" s="140" t="s">
        <v>489</v>
      </c>
      <c r="L128" s="27"/>
      <c r="M128" s="141"/>
      <c r="T128" s="51"/>
      <c r="AT128" s="15" t="s">
        <v>128</v>
      </c>
      <c r="AU128" s="15" t="s">
        <v>82</v>
      </c>
    </row>
    <row r="129" spans="2:65" s="1" customFormat="1" ht="16.5" customHeight="1">
      <c r="B129" s="126"/>
      <c r="C129" s="127" t="s">
        <v>491</v>
      </c>
      <c r="D129" s="127" t="s">
        <v>121</v>
      </c>
      <c r="E129" s="128" t="s">
        <v>492</v>
      </c>
      <c r="F129" s="129" t="s">
        <v>493</v>
      </c>
      <c r="G129" s="130" t="s">
        <v>377</v>
      </c>
      <c r="H129" s="131">
        <v>1</v>
      </c>
      <c r="I129" s="132"/>
      <c r="J129" s="132">
        <f>ROUND(I129*H129,2)</f>
        <v>0</v>
      </c>
      <c r="K129" s="129" t="s">
        <v>291</v>
      </c>
      <c r="L129" s="27"/>
      <c r="M129" s="133" t="s">
        <v>1</v>
      </c>
      <c r="N129" s="134" t="s">
        <v>37</v>
      </c>
      <c r="O129" s="135">
        <v>0</v>
      </c>
      <c r="P129" s="135">
        <f>O129*H129</f>
        <v>0</v>
      </c>
      <c r="Q129" s="135">
        <v>0</v>
      </c>
      <c r="R129" s="135">
        <f>Q129*H129</f>
        <v>0</v>
      </c>
      <c r="S129" s="135">
        <v>0</v>
      </c>
      <c r="T129" s="136">
        <f>S129*H129</f>
        <v>0</v>
      </c>
      <c r="AR129" s="137" t="s">
        <v>484</v>
      </c>
      <c r="AT129" s="137" t="s">
        <v>121</v>
      </c>
      <c r="AU129" s="137" t="s">
        <v>82</v>
      </c>
      <c r="AY129" s="15" t="s">
        <v>119</v>
      </c>
      <c r="BE129" s="138">
        <f>IF(N129="základní",J129,0)</f>
        <v>0</v>
      </c>
      <c r="BF129" s="138">
        <f>IF(N129="snížená",J129,0)</f>
        <v>0</v>
      </c>
      <c r="BG129" s="138">
        <f>IF(N129="zákl. přenesená",J129,0)</f>
        <v>0</v>
      </c>
      <c r="BH129" s="138">
        <f>IF(N129="sníž. přenesená",J129,0)</f>
        <v>0</v>
      </c>
      <c r="BI129" s="138">
        <f>IF(N129="nulová",J129,0)</f>
        <v>0</v>
      </c>
      <c r="BJ129" s="15" t="s">
        <v>80</v>
      </c>
      <c r="BK129" s="138">
        <f>ROUND(I129*H129,2)</f>
        <v>0</v>
      </c>
      <c r="BL129" s="15" t="s">
        <v>484</v>
      </c>
      <c r="BM129" s="137" t="s">
        <v>494</v>
      </c>
    </row>
    <row r="130" spans="2:47" s="1" customFormat="1" ht="12">
      <c r="B130" s="27"/>
      <c r="D130" s="139" t="s">
        <v>128</v>
      </c>
      <c r="F130" s="140" t="s">
        <v>493</v>
      </c>
      <c r="L130" s="27"/>
      <c r="M130" s="141"/>
      <c r="T130" s="51"/>
      <c r="AT130" s="15" t="s">
        <v>128</v>
      </c>
      <c r="AU130" s="15" t="s">
        <v>82</v>
      </c>
    </row>
    <row r="131" spans="2:65" s="1" customFormat="1" ht="16.5" customHeight="1">
      <c r="B131" s="126"/>
      <c r="C131" s="127" t="s">
        <v>495</v>
      </c>
      <c r="D131" s="127" t="s">
        <v>121</v>
      </c>
      <c r="E131" s="128" t="s">
        <v>496</v>
      </c>
      <c r="F131" s="129" t="s">
        <v>497</v>
      </c>
      <c r="G131" s="130" t="s">
        <v>377</v>
      </c>
      <c r="H131" s="131">
        <v>1</v>
      </c>
      <c r="I131" s="132"/>
      <c r="J131" s="132">
        <f>ROUND(I131*H131,2)</f>
        <v>0</v>
      </c>
      <c r="K131" s="129" t="s">
        <v>291</v>
      </c>
      <c r="L131" s="27"/>
      <c r="M131" s="133" t="s">
        <v>1</v>
      </c>
      <c r="N131" s="134" t="s">
        <v>37</v>
      </c>
      <c r="O131" s="135">
        <v>0</v>
      </c>
      <c r="P131" s="135">
        <f>O131*H131</f>
        <v>0</v>
      </c>
      <c r="Q131" s="135">
        <v>0</v>
      </c>
      <c r="R131" s="135">
        <f>Q131*H131</f>
        <v>0</v>
      </c>
      <c r="S131" s="135">
        <v>0</v>
      </c>
      <c r="T131" s="136">
        <f>S131*H131</f>
        <v>0</v>
      </c>
      <c r="AR131" s="137" t="s">
        <v>484</v>
      </c>
      <c r="AT131" s="137" t="s">
        <v>121</v>
      </c>
      <c r="AU131" s="137" t="s">
        <v>82</v>
      </c>
      <c r="AY131" s="15" t="s">
        <v>119</v>
      </c>
      <c r="BE131" s="138">
        <f>IF(N131="základní",J131,0)</f>
        <v>0</v>
      </c>
      <c r="BF131" s="138">
        <f>IF(N131="snížená",J131,0)</f>
        <v>0</v>
      </c>
      <c r="BG131" s="138">
        <f>IF(N131="zákl. přenesená",J131,0)</f>
        <v>0</v>
      </c>
      <c r="BH131" s="138">
        <f>IF(N131="sníž. přenesená",J131,0)</f>
        <v>0</v>
      </c>
      <c r="BI131" s="138">
        <f>IF(N131="nulová",J131,0)</f>
        <v>0</v>
      </c>
      <c r="BJ131" s="15" t="s">
        <v>80</v>
      </c>
      <c r="BK131" s="138">
        <f>ROUND(I131*H131,2)</f>
        <v>0</v>
      </c>
      <c r="BL131" s="15" t="s">
        <v>484</v>
      </c>
      <c r="BM131" s="137" t="s">
        <v>498</v>
      </c>
    </row>
    <row r="132" spans="2:47" s="1" customFormat="1" ht="12">
      <c r="B132" s="27"/>
      <c r="D132" s="139" t="s">
        <v>128</v>
      </c>
      <c r="F132" s="140" t="s">
        <v>497</v>
      </c>
      <c r="L132" s="27"/>
      <c r="M132" s="141"/>
      <c r="T132" s="51"/>
      <c r="AT132" s="15" t="s">
        <v>128</v>
      </c>
      <c r="AU132" s="15" t="s">
        <v>82</v>
      </c>
    </row>
    <row r="133" spans="2:65" s="1" customFormat="1" ht="16.5" customHeight="1">
      <c r="B133" s="126"/>
      <c r="C133" s="127" t="s">
        <v>499</v>
      </c>
      <c r="D133" s="127" t="s">
        <v>121</v>
      </c>
      <c r="E133" s="128" t="s">
        <v>500</v>
      </c>
      <c r="F133" s="129" t="s">
        <v>501</v>
      </c>
      <c r="G133" s="130" t="s">
        <v>377</v>
      </c>
      <c r="H133" s="131">
        <v>1</v>
      </c>
      <c r="I133" s="132"/>
      <c r="J133" s="132">
        <f>ROUND(I133*H133,2)</f>
        <v>0</v>
      </c>
      <c r="K133" s="129" t="s">
        <v>1</v>
      </c>
      <c r="L133" s="27"/>
      <c r="M133" s="133" t="s">
        <v>1</v>
      </c>
      <c r="N133" s="134" t="s">
        <v>37</v>
      </c>
      <c r="O133" s="135">
        <v>0</v>
      </c>
      <c r="P133" s="135">
        <f>O133*H133</f>
        <v>0</v>
      </c>
      <c r="Q133" s="135">
        <v>0</v>
      </c>
      <c r="R133" s="135">
        <f>Q133*H133</f>
        <v>0</v>
      </c>
      <c r="S133" s="135">
        <v>0</v>
      </c>
      <c r="T133" s="136">
        <f>S133*H133</f>
        <v>0</v>
      </c>
      <c r="AR133" s="137" t="s">
        <v>484</v>
      </c>
      <c r="AT133" s="137" t="s">
        <v>121</v>
      </c>
      <c r="AU133" s="137" t="s">
        <v>82</v>
      </c>
      <c r="AY133" s="15" t="s">
        <v>119</v>
      </c>
      <c r="BE133" s="138">
        <f>IF(N133="základní",J133,0)</f>
        <v>0</v>
      </c>
      <c r="BF133" s="138">
        <f>IF(N133="snížená",J133,0)</f>
        <v>0</v>
      </c>
      <c r="BG133" s="138">
        <f>IF(N133="zákl. přenesená",J133,0)</f>
        <v>0</v>
      </c>
      <c r="BH133" s="138">
        <f>IF(N133="sníž. přenesená",J133,0)</f>
        <v>0</v>
      </c>
      <c r="BI133" s="138">
        <f>IF(N133="nulová",J133,0)</f>
        <v>0</v>
      </c>
      <c r="BJ133" s="15" t="s">
        <v>80</v>
      </c>
      <c r="BK133" s="138">
        <f>ROUND(I133*H133,2)</f>
        <v>0</v>
      </c>
      <c r="BL133" s="15" t="s">
        <v>484</v>
      </c>
      <c r="BM133" s="137" t="s">
        <v>502</v>
      </c>
    </row>
    <row r="134" spans="2:47" s="1" customFormat="1" ht="12">
      <c r="B134" s="27"/>
      <c r="D134" s="139" t="s">
        <v>128</v>
      </c>
      <c r="F134" s="140" t="s">
        <v>501</v>
      </c>
      <c r="L134" s="27"/>
      <c r="M134" s="141"/>
      <c r="T134" s="51"/>
      <c r="AT134" s="15" t="s">
        <v>128</v>
      </c>
      <c r="AU134" s="15" t="s">
        <v>82</v>
      </c>
    </row>
    <row r="135" spans="2:63" s="11" customFormat="1" ht="22.8" customHeight="1">
      <c r="B135" s="115"/>
      <c r="D135" s="116" t="s">
        <v>71</v>
      </c>
      <c r="E135" s="124" t="s">
        <v>503</v>
      </c>
      <c r="F135" s="124" t="s">
        <v>504</v>
      </c>
      <c r="J135" s="125">
        <f>BK135</f>
        <v>0</v>
      </c>
      <c r="L135" s="115"/>
      <c r="M135" s="119"/>
      <c r="P135" s="120">
        <f>SUM(P136:P137)</f>
        <v>0</v>
      </c>
      <c r="R135" s="120">
        <f>SUM(R136:R137)</f>
        <v>0</v>
      </c>
      <c r="T135" s="121">
        <f>SUM(T136:T137)</f>
        <v>0</v>
      </c>
      <c r="AR135" s="116" t="s">
        <v>145</v>
      </c>
      <c r="AT135" s="122" t="s">
        <v>71</v>
      </c>
      <c r="AU135" s="122" t="s">
        <v>80</v>
      </c>
      <c r="AY135" s="116" t="s">
        <v>119</v>
      </c>
      <c r="BK135" s="123">
        <f>SUM(BK136:BK137)</f>
        <v>0</v>
      </c>
    </row>
    <row r="136" spans="2:65" s="1" customFormat="1" ht="16.5" customHeight="1">
      <c r="B136" s="126"/>
      <c r="C136" s="127" t="s">
        <v>505</v>
      </c>
      <c r="D136" s="127" t="s">
        <v>121</v>
      </c>
      <c r="E136" s="128" t="s">
        <v>506</v>
      </c>
      <c r="F136" s="129" t="s">
        <v>507</v>
      </c>
      <c r="G136" s="130" t="s">
        <v>377</v>
      </c>
      <c r="H136" s="131">
        <v>1</v>
      </c>
      <c r="I136" s="132"/>
      <c r="J136" s="132">
        <f>ROUND(I136*H136,2)</f>
        <v>0</v>
      </c>
      <c r="K136" s="129" t="s">
        <v>291</v>
      </c>
      <c r="L136" s="27"/>
      <c r="M136" s="133" t="s">
        <v>1</v>
      </c>
      <c r="N136" s="134" t="s">
        <v>37</v>
      </c>
      <c r="O136" s="135">
        <v>0</v>
      </c>
      <c r="P136" s="135">
        <f>O136*H136</f>
        <v>0</v>
      </c>
      <c r="Q136" s="135">
        <v>0</v>
      </c>
      <c r="R136" s="135">
        <f>Q136*H136</f>
        <v>0</v>
      </c>
      <c r="S136" s="135">
        <v>0</v>
      </c>
      <c r="T136" s="136">
        <f>S136*H136</f>
        <v>0</v>
      </c>
      <c r="AR136" s="137" t="s">
        <v>484</v>
      </c>
      <c r="AT136" s="137" t="s">
        <v>121</v>
      </c>
      <c r="AU136" s="137" t="s">
        <v>82</v>
      </c>
      <c r="AY136" s="15" t="s">
        <v>119</v>
      </c>
      <c r="BE136" s="138">
        <f>IF(N136="základní",J136,0)</f>
        <v>0</v>
      </c>
      <c r="BF136" s="138">
        <f>IF(N136="snížená",J136,0)</f>
        <v>0</v>
      </c>
      <c r="BG136" s="138">
        <f>IF(N136="zákl. přenesená",J136,0)</f>
        <v>0</v>
      </c>
      <c r="BH136" s="138">
        <f>IF(N136="sníž. přenesená",J136,0)</f>
        <v>0</v>
      </c>
      <c r="BI136" s="138">
        <f>IF(N136="nulová",J136,0)</f>
        <v>0</v>
      </c>
      <c r="BJ136" s="15" t="s">
        <v>80</v>
      </c>
      <c r="BK136" s="138">
        <f>ROUND(I136*H136,2)</f>
        <v>0</v>
      </c>
      <c r="BL136" s="15" t="s">
        <v>484</v>
      </c>
      <c r="BM136" s="137" t="s">
        <v>508</v>
      </c>
    </row>
    <row r="137" spans="2:47" s="1" customFormat="1" ht="19.2">
      <c r="B137" s="27"/>
      <c r="D137" s="139" t="s">
        <v>128</v>
      </c>
      <c r="F137" s="140" t="s">
        <v>509</v>
      </c>
      <c r="L137" s="27"/>
      <c r="M137" s="141"/>
      <c r="T137" s="51"/>
      <c r="AT137" s="15" t="s">
        <v>128</v>
      </c>
      <c r="AU137" s="15" t="s">
        <v>82</v>
      </c>
    </row>
    <row r="138" spans="2:63" s="11" customFormat="1" ht="22.8" customHeight="1">
      <c r="B138" s="115"/>
      <c r="D138" s="116" t="s">
        <v>71</v>
      </c>
      <c r="E138" s="124" t="s">
        <v>511</v>
      </c>
      <c r="F138" s="124" t="s">
        <v>512</v>
      </c>
      <c r="J138" s="125">
        <f>BK138</f>
        <v>0</v>
      </c>
      <c r="L138" s="115"/>
      <c r="M138" s="119"/>
      <c r="P138" s="120">
        <f>SUM(P139:P139)</f>
        <v>0</v>
      </c>
      <c r="R138" s="120">
        <f>SUM(R139:R139)</f>
        <v>0</v>
      </c>
      <c r="T138" s="121">
        <f>SUM(T139:T139)</f>
        <v>0</v>
      </c>
      <c r="AR138" s="116" t="s">
        <v>145</v>
      </c>
      <c r="AT138" s="122" t="s">
        <v>71</v>
      </c>
      <c r="AU138" s="122" t="s">
        <v>80</v>
      </c>
      <c r="AY138" s="116" t="s">
        <v>119</v>
      </c>
      <c r="BK138" s="123">
        <f>SUM(BK139:BK139)</f>
        <v>0</v>
      </c>
    </row>
    <row r="139" spans="2:65" s="1" customFormat="1" ht="16.5" customHeight="1">
      <c r="B139" s="126"/>
      <c r="C139" s="127" t="s">
        <v>513</v>
      </c>
      <c r="D139" s="127" t="s">
        <v>121</v>
      </c>
      <c r="E139" s="128" t="s">
        <v>510</v>
      </c>
      <c r="F139" s="129" t="s">
        <v>522</v>
      </c>
      <c r="G139" s="130" t="s">
        <v>377</v>
      </c>
      <c r="H139" s="131">
        <v>1</v>
      </c>
      <c r="I139" s="132"/>
      <c r="J139" s="132">
        <f>ROUND(I139*H139,2)</f>
        <v>0</v>
      </c>
      <c r="K139" s="129" t="s">
        <v>291</v>
      </c>
      <c r="L139" s="27"/>
      <c r="M139" s="133" t="s">
        <v>1</v>
      </c>
      <c r="N139" s="134" t="s">
        <v>37</v>
      </c>
      <c r="O139" s="135">
        <v>0</v>
      </c>
      <c r="P139" s="135">
        <f>O139*H139</f>
        <v>0</v>
      </c>
      <c r="Q139" s="135">
        <v>0</v>
      </c>
      <c r="R139" s="135">
        <f>Q139*H139</f>
        <v>0</v>
      </c>
      <c r="S139" s="135">
        <v>0</v>
      </c>
      <c r="T139" s="136">
        <f>S139*H139</f>
        <v>0</v>
      </c>
      <c r="AR139" s="137" t="s">
        <v>484</v>
      </c>
      <c r="AT139" s="137" t="s">
        <v>121</v>
      </c>
      <c r="AU139" s="137" t="s">
        <v>82</v>
      </c>
      <c r="AY139" s="15" t="s">
        <v>119</v>
      </c>
      <c r="BE139" s="138">
        <f>IF(N139="základní",J139,0)</f>
        <v>0</v>
      </c>
      <c r="BF139" s="138">
        <f>IF(N139="snížená",J139,0)</f>
        <v>0</v>
      </c>
      <c r="BG139" s="138">
        <f>IF(N139="zákl. přenesená",J139,0)</f>
        <v>0</v>
      </c>
      <c r="BH139" s="138">
        <f>IF(N139="sníž. přenesená",J139,0)</f>
        <v>0</v>
      </c>
      <c r="BI139" s="138">
        <f>IF(N139="nulová",J139,0)</f>
        <v>0</v>
      </c>
      <c r="BJ139" s="15" t="s">
        <v>80</v>
      </c>
      <c r="BK139" s="138">
        <f>ROUND(I139*H139,2)</f>
        <v>0</v>
      </c>
      <c r="BL139" s="15" t="s">
        <v>484</v>
      </c>
      <c r="BM139" s="137" t="s">
        <v>514</v>
      </c>
    </row>
    <row r="140" spans="2:63" s="11" customFormat="1" ht="22.8" customHeight="1">
      <c r="B140" s="115"/>
      <c r="D140" s="116" t="s">
        <v>71</v>
      </c>
      <c r="E140" s="124" t="s">
        <v>515</v>
      </c>
      <c r="F140" s="124" t="s">
        <v>516</v>
      </c>
      <c r="J140" s="125">
        <f>BK140</f>
        <v>0</v>
      </c>
      <c r="L140" s="115"/>
      <c r="M140" s="119"/>
      <c r="P140" s="120">
        <f>SUM(P141:P143)</f>
        <v>0</v>
      </c>
      <c r="R140" s="120">
        <f>SUM(R141:R143)</f>
        <v>0</v>
      </c>
      <c r="T140" s="121">
        <f>SUM(T141:T143)</f>
        <v>0</v>
      </c>
      <c r="AR140" s="116" t="s">
        <v>145</v>
      </c>
      <c r="AT140" s="122" t="s">
        <v>71</v>
      </c>
      <c r="AU140" s="122" t="s">
        <v>80</v>
      </c>
      <c r="AY140" s="116" t="s">
        <v>119</v>
      </c>
      <c r="BK140" s="123">
        <f>SUM(BK141:BK143)</f>
        <v>0</v>
      </c>
    </row>
    <row r="141" spans="2:65" s="1" customFormat="1" ht="24.15" customHeight="1">
      <c r="B141" s="126"/>
      <c r="C141" s="127" t="s">
        <v>517</v>
      </c>
      <c r="D141" s="127" t="s">
        <v>121</v>
      </c>
      <c r="E141" s="128" t="s">
        <v>518</v>
      </c>
      <c r="F141" s="129" t="s">
        <v>519</v>
      </c>
      <c r="G141" s="130" t="s">
        <v>377</v>
      </c>
      <c r="H141" s="131">
        <v>1</v>
      </c>
      <c r="I141" s="132"/>
      <c r="J141" s="132">
        <f>ROUND(I141*H141,2)</f>
        <v>0</v>
      </c>
      <c r="K141" s="129" t="s">
        <v>125</v>
      </c>
      <c r="L141" s="27"/>
      <c r="M141" s="133" t="s">
        <v>1</v>
      </c>
      <c r="N141" s="134" t="s">
        <v>37</v>
      </c>
      <c r="O141" s="135">
        <v>0</v>
      </c>
      <c r="P141" s="135">
        <f>O141*H141</f>
        <v>0</v>
      </c>
      <c r="Q141" s="135">
        <v>0</v>
      </c>
      <c r="R141" s="135">
        <f>Q141*H141</f>
        <v>0</v>
      </c>
      <c r="S141" s="135">
        <v>0</v>
      </c>
      <c r="T141" s="136">
        <f>S141*H141</f>
        <v>0</v>
      </c>
      <c r="AR141" s="137" t="s">
        <v>484</v>
      </c>
      <c r="AT141" s="137" t="s">
        <v>121</v>
      </c>
      <c r="AU141" s="137" t="s">
        <v>82</v>
      </c>
      <c r="AY141" s="15" t="s">
        <v>119</v>
      </c>
      <c r="BE141" s="138">
        <f>IF(N141="základní",J141,0)</f>
        <v>0</v>
      </c>
      <c r="BF141" s="138">
        <f>IF(N141="snížená",J141,0)</f>
        <v>0</v>
      </c>
      <c r="BG141" s="138">
        <f>IF(N141="zákl. přenesená",J141,0)</f>
        <v>0</v>
      </c>
      <c r="BH141" s="138">
        <f>IF(N141="sníž. přenesená",J141,0)</f>
        <v>0</v>
      </c>
      <c r="BI141" s="138">
        <f>IF(N141="nulová",J141,0)</f>
        <v>0</v>
      </c>
      <c r="BJ141" s="15" t="s">
        <v>80</v>
      </c>
      <c r="BK141" s="138">
        <f>ROUND(I141*H141,2)</f>
        <v>0</v>
      </c>
      <c r="BL141" s="15" t="s">
        <v>484</v>
      </c>
      <c r="BM141" s="137" t="s">
        <v>520</v>
      </c>
    </row>
    <row r="142" spans="2:47" s="1" customFormat="1" ht="12">
      <c r="B142" s="27"/>
      <c r="D142" s="139" t="s">
        <v>128</v>
      </c>
      <c r="F142" s="140" t="s">
        <v>519</v>
      </c>
      <c r="L142" s="27"/>
      <c r="M142" s="141"/>
      <c r="T142" s="51"/>
      <c r="AT142" s="15" t="s">
        <v>128</v>
      </c>
      <c r="AU142" s="15" t="s">
        <v>82</v>
      </c>
    </row>
    <row r="143" spans="2:47" s="1" customFormat="1" ht="19.2">
      <c r="B143" s="27"/>
      <c r="D143" s="139" t="s">
        <v>206</v>
      </c>
      <c r="F143" s="163" t="s">
        <v>521</v>
      </c>
      <c r="L143" s="27"/>
      <c r="M143" s="164"/>
      <c r="N143" s="165"/>
      <c r="O143" s="165"/>
      <c r="P143" s="165"/>
      <c r="Q143" s="165"/>
      <c r="R143" s="165"/>
      <c r="S143" s="165"/>
      <c r="T143" s="166"/>
      <c r="AT143" s="15" t="s">
        <v>206</v>
      </c>
      <c r="AU143" s="15" t="s">
        <v>82</v>
      </c>
    </row>
    <row r="144" spans="2:12" s="1" customFormat="1" ht="6.9" customHeight="1"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27"/>
    </row>
  </sheetData>
  <autoFilter ref="C120:K14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Mgr. Martin Chroust</cp:lastModifiedBy>
  <dcterms:created xsi:type="dcterms:W3CDTF">2023-02-01T07:10:11Z</dcterms:created>
  <dcterms:modified xsi:type="dcterms:W3CDTF">2023-02-08T14:11:38Z</dcterms:modified>
  <cp:category/>
  <cp:version/>
  <cp:contentType/>
  <cp:contentStatus/>
</cp:coreProperties>
</file>