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928"/>
  <workbookPr/>
  <bookViews>
    <workbookView xWindow="65428" yWindow="65428" windowWidth="23256" windowHeight="12576" activeTab="0"/>
  </bookViews>
  <sheets>
    <sheet name="Rekapitulace zakázky" sheetId="1" r:id="rId1"/>
    <sheet name="PK 1 - Příjezdová komunik..." sheetId="2" r:id="rId2"/>
    <sheet name="PK 2 - Příjezdová komunik..." sheetId="3" r:id="rId3"/>
  </sheets>
  <definedNames>
    <definedName name="_xlnm._FilterDatabase" localSheetId="1" hidden="1">'PK 1 - Příjezdová komunik...'!$C$89:$K$151</definedName>
    <definedName name="_xlnm._FilterDatabase" localSheetId="2" hidden="1">'PK 2 - Příjezdová komunik...'!$C$91:$K$130</definedName>
    <definedName name="_xlnm.Print_Area" localSheetId="1">'PK 1 - Příjezdová komunik...'!$C$4:$J$41,'PK 1 - Příjezdová komunik...'!$C$47:$J$69,'PK 1 - Příjezdová komunik...'!$C$75:$K$151</definedName>
    <definedName name="_xlnm.Print_Area" localSheetId="2">'PK 2 - Příjezdová komunik...'!$C$4:$J$41,'PK 2 - Příjezdová komunik...'!$C$47:$J$71,'PK 2 - Příjezdová komunik...'!$C$77:$K$130</definedName>
    <definedName name="_xlnm.Print_Area" localSheetId="0">'Rekapitulace zakázky'!$D$4:$AO$35,'Rekapitulace zakázky'!$C$41:$AQ$57</definedName>
    <definedName name="_xlnm.Print_Titles" localSheetId="0">'Rekapitulace zakázky'!$51:$51</definedName>
    <definedName name="_xlnm.Print_Titles" localSheetId="1">'PK 1 - Příjezdová komunik...'!$89:$89</definedName>
    <definedName name="_xlnm.Print_Titles" localSheetId="2">'PK 2 - Příjezdová komunik...'!$91:$91</definedName>
  </definedNames>
  <calcPr calcId="181029"/>
</workbook>
</file>

<file path=xl/sharedStrings.xml><?xml version="1.0" encoding="utf-8"?>
<sst xmlns="http://schemas.openxmlformats.org/spreadsheetml/2006/main" count="1302" uniqueCount="281">
  <si>
    <t>Export Komplet</t>
  </si>
  <si>
    <t>VZ</t>
  </si>
  <si>
    <t>2.0</t>
  </si>
  <si>
    <t>ZAMOK</t>
  </si>
  <si>
    <t>False</t>
  </si>
  <si>
    <t>{0d1e4ffd-0ec7-4b14-8363-950241502427}</t>
  </si>
  <si>
    <t>0,01</t>
  </si>
  <si>
    <t>21</t>
  </si>
  <si>
    <t>15</t>
  </si>
  <si>
    <t>REKAPITULACE ZAKÁZKY</t>
  </si>
  <si>
    <t>v ---  níže se nacházejí doplnkové a pomocné údaje k sestavám  --- v</t>
  </si>
  <si>
    <t>0,001</t>
  </si>
  <si>
    <t>Kód:</t>
  </si>
  <si>
    <t>2019838</t>
  </si>
  <si>
    <t>Zakázka:</t>
  </si>
  <si>
    <t>Zpevněné plochy a odvodnění lokality garáže, Šluknov</t>
  </si>
  <si>
    <t>KSO:</t>
  </si>
  <si>
    <t/>
  </si>
  <si>
    <t>CC-CZ:</t>
  </si>
  <si>
    <t>Místo:</t>
  </si>
  <si>
    <t>k.ú. Šluknov</t>
  </si>
  <si>
    <t>Datum:</t>
  </si>
  <si>
    <t>16. 3. 2020</t>
  </si>
  <si>
    <t>Zadavatel:</t>
  </si>
  <si>
    <t>IČ:</t>
  </si>
  <si>
    <t>Město Šluknov</t>
  </si>
  <si>
    <t>DIČ:</t>
  </si>
  <si>
    <t>Zhotovitel:</t>
  </si>
  <si>
    <t>Bude vybrán</t>
  </si>
  <si>
    <t>Projektant:</t>
  </si>
  <si>
    <t>ProProjekt s.r.o.</t>
  </si>
  <si>
    <t>True</t>
  </si>
  <si>
    <t>Zpracovatel:</t>
  </si>
  <si>
    <t>Martin Rousek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</si>
  <si>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</si>
  <si>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</si>
  <si>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</si>
  <si>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</si>
  <si>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</si>
  <si>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</si>
  <si>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</si>
  <si>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</si>
  <si>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</si>
  <si>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</si>
  <si>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</si>
  <si>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</si>
  <si>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</si>
  <si>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</si>
  <si>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</si>
  <si>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</si>
  <si>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</si>
  <si>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</si>
  <si>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</si>
  <si>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</si>
  <si>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</si>
  <si>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</si>
  <si>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</si>
  <si>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</si>
  <si>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</si>
  <si>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</si>
  <si>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</si>
  <si>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</si>
  <si>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</si>
  <si>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</si>
  <si>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</si>
  <si>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</si>
  <si>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</si>
  <si>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</si>
  <si>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</si>
  <si>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</si>
  <si>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</si>
  <si>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</si>
  <si>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</si>
  <si>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</si>
  <si>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PK</t>
  </si>
  <si>
    <t>Příjezdové komunikace</t>
  </si>
  <si>
    <t>STA</t>
  </si>
  <si>
    <t>1</t>
  </si>
  <si>
    <t>{21a35fa7-23cf-4a88-a75f-77eb3bfdb9bd}</t>
  </si>
  <si>
    <t>2</t>
  </si>
  <si>
    <t>/</t>
  </si>
  <si>
    <t>PK 1</t>
  </si>
  <si>
    <t>Příjezdová komunikace 1</t>
  </si>
  <si>
    <t>Soupis</t>
  </si>
  <si>
    <t>{b1bb417e-ad54-4569-bc84-eb138559d88d}</t>
  </si>
  <si>
    <t>PK 2</t>
  </si>
  <si>
    <t>Příjezdová komunikace 2</t>
  </si>
  <si>
    <t>{4ca92df4-51c1-4d5c-8efb-51c2020b9077}</t>
  </si>
  <si>
    <t>KRYCÍ LIST SOUPISU PRACÍ</t>
  </si>
  <si>
    <t>Objekt:</t>
  </si>
  <si>
    <t>PK - Příjezdové komunikace</t>
  </si>
  <si>
    <t>Soupis:</t>
  </si>
  <si>
    <t>PK 1 - Příjezdová komunikace 1</t>
  </si>
  <si>
    <t>REKAPITULACE ČLENĚNÍ SOUPISU PRACÍ</t>
  </si>
  <si>
    <t>Kód dílu - Popis</t>
  </si>
  <si>
    <t>Cena celkem [CZK]</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</si>
  <si>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</si>
  <si>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</si>
  <si>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</si>
  <si>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</si>
  <si>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</si>
  <si>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</si>
  <si>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</si>
  <si>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</si>
  <si>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</si>
  <si>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</si>
  <si>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</si>
  <si>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</si>
  <si>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</si>
  <si>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</si>
  <si>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</si>
  <si>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</si>
  <si>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</si>
  <si>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</si>
  <si>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</si>
  <si>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</si>
  <si>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</si>
  <si>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</si>
  <si>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</si>
  <si>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</si>
  <si>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</si>
  <si>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m2</t>
  </si>
  <si>
    <t>CS ÚRS 2020 01</t>
  </si>
  <si>
    <t>4</t>
  </si>
  <si>
    <t>-1040312126</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</si>
  <si>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</si>
  <si>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</si>
  <si>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</si>
  <si>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1182,9"plocha u PK</t>
  </si>
  <si>
    <t>Součet</t>
  </si>
  <si>
    <t>113154123</t>
  </si>
  <si>
    <t>Frézování živičného podkladu nebo krytu s naložením na dopravní prostředek plochy do 500 m2 bez překážek v trase pruhu šířky přes 0,5 m do 1 m, tloušťky vrstvy 50 mm</t>
  </si>
  <si>
    <t>-993754003</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</si>
  <si>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</si>
  <si>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252,8"skladba S3</t>
  </si>
  <si>
    <t>5</t>
  </si>
  <si>
    <t>8</t>
  </si>
  <si>
    <t>9</t>
  </si>
  <si>
    <t>M</t>
  </si>
  <si>
    <t>t</t>
  </si>
  <si>
    <t>28</t>
  </si>
  <si>
    <t>181152302</t>
  </si>
  <si>
    <t>Úprava pláně na stavbách silnic a dálnic strojně v zářezech mimo skalních se zhutněním</t>
  </si>
  <si>
    <t>97998268</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</si>
  <si>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</si>
  <si>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657,55+46,5+75,1+3,65"skladba S2</t>
  </si>
  <si>
    <t>54,9"skladba S1 - parkoviště</t>
  </si>
  <si>
    <t>33</t>
  </si>
  <si>
    <t>Komunikace pozemní</t>
  </si>
  <si>
    <t>37</t>
  </si>
  <si>
    <t>565135121</t>
  </si>
  <si>
    <t>Asfaltový beton vrstva podkladní ACP 16 (obalované kamenivo střednězrnné - OKS) s rozprostřením a zhutněním v pruhu šířky přes 3 m, po zhutnění tl. 50 mm</t>
  </si>
  <si>
    <t>-997341678</t>
  </si>
  <si>
    <t xml:space="preserve">Poznámka k souboru cen:
1. Cenami 565 1.-510 lze oceňovat např. chodníky, úzké cesty a vjezdy v pruhu šířky do 1,5 m jakékoliv délky a jednotlivé plochy velikosti do 10 m2.
2. ČSN EN 13108-1 připouští pro ACP 16 pouze tl. 50 až 80 mm.
</t>
  </si>
  <si>
    <t>(657,55+46,5+75,1+3,65)+(56,7+30,7+56,15+43,3+14,5+30,75+15,5)*0,05"skladba S2+rozšíření skladby</t>
  </si>
  <si>
    <t>(657,55+46,5+75,1+3,65)+(56,7+30,7+56,15+43,3+14,5+30,75+15,5)*0,2"skladba S2+rozšíření skladby</t>
  </si>
  <si>
    <t>39</t>
  </si>
  <si>
    <t>569831111</t>
  </si>
  <si>
    <t>Zpevnění krajnic nebo komunikací pro pěší s rozprostřením a zhutněním, po zhutnění štěrkodrtí tl. 100 mm</t>
  </si>
  <si>
    <t>-431412327</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</si>
  <si>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</si>
  <si>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(56,7+30,7+56,3+43,2+21,4)*0,3</t>
  </si>
  <si>
    <t>40</t>
  </si>
  <si>
    <t>573191111</t>
  </si>
  <si>
    <t>Postřik infiltrační kationaktivní emulzí v množství 1,00 kg/m2</t>
  </si>
  <si>
    <t>1279272791</t>
  </si>
  <si>
    <t xml:space="preserve">Poznámka k souboru cen:
1. V ceně nejsou započteny náklady na popř. projektem předepsané očištění vozovky, které se oceňuje cenou 938 90-8411 Očištění povrchu saponátovým roztokem části C 01 tohoto katalogu.
</t>
  </si>
  <si>
    <t>41</t>
  </si>
  <si>
    <t>573231109</t>
  </si>
  <si>
    <t>Postřik spojovací PS bez posypu kamenivem ze silniční emulze, v množství 0,60 kg/m2</t>
  </si>
  <si>
    <t>-1266340612</t>
  </si>
  <si>
    <t>42</t>
  </si>
  <si>
    <t>577134141</t>
  </si>
  <si>
    <t>Asfaltový beton vrstva obrusná ACO 11 (ABS) s rozprostřením a se zhutněním z modifikovaného asfaltu v pruhu šířky přes 3 m, po zhutnění tl. 40 mm</t>
  </si>
  <si>
    <t>603902570</t>
  </si>
  <si>
    <t xml:space="preserve">Poznámka k souboru cen:
1. Cenami 577 1.-40 lze oceňovat např. chodníky, úzké cesty a vjezdy v pruhu šířky do 1,5 m jakékoliv délky a jednotlivé plochy velikosti do 10 m2.
2. ČSN EN 13108-1 připouští pro ACO 11 pouze tl. 35 až 50 mm.
</t>
  </si>
  <si>
    <t>(657,55+46,5+75,1+3,65)"skladba S2</t>
  </si>
  <si>
    <t>43</t>
  </si>
  <si>
    <t>577144141</t>
  </si>
  <si>
    <t>Asfaltový beton vrstva obrusná ACO 11 (ABS) s rozprostřením a se zhutněním z modifikovaného asfaltu v pruhu šířky přes 3 m, po zhutnění tl. 50 mm</t>
  </si>
  <si>
    <t>924380243</t>
  </si>
  <si>
    <t>44</t>
  </si>
  <si>
    <t>45</t>
  </si>
  <si>
    <t>46</t>
  </si>
  <si>
    <t>Ostatní konstrukce a práce, bourání</t>
  </si>
  <si>
    <t>48</t>
  </si>
  <si>
    <t>914111111</t>
  </si>
  <si>
    <t>Montáž svislé dopravní značky základní velikosti do 1 m2 objímkami na sloupky nebo konzoly</t>
  </si>
  <si>
    <t>kus</t>
  </si>
  <si>
    <t>-19415913</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</si>
  <si>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</si>
  <si>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49</t>
  </si>
  <si>
    <t>40445625</t>
  </si>
  <si>
    <t>informativní značky provozní IP8, IP9, IP11-IP13 500x700mm</t>
  </si>
  <si>
    <t>-437246662</t>
  </si>
  <si>
    <t>50</t>
  </si>
  <si>
    <t>914111121</t>
  </si>
  <si>
    <t>Montáž svislé dopravní značky základní velikosti do 2 m2 objímkami na sloupky nebo konzoly</t>
  </si>
  <si>
    <t>1175223144</t>
  </si>
  <si>
    <t>51</t>
  </si>
  <si>
    <t>40445627</t>
  </si>
  <si>
    <t>informativní značky provozní IP14-IP29, IP31 1000x1500mm</t>
  </si>
  <si>
    <t>-769060457</t>
  </si>
  <si>
    <t>52</t>
  </si>
  <si>
    <t>914511111</t>
  </si>
  <si>
    <t>Montáž sloupku dopravních značek délky do 3,5 m do betonového základu</t>
  </si>
  <si>
    <t>266956751</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</si>
  <si>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</si>
  <si>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4+1</t>
  </si>
  <si>
    <t>53</t>
  </si>
  <si>
    <t>40445230</t>
  </si>
  <si>
    <t>sloupek pro dopravní značku Zn D 70mm v 3,5m</t>
  </si>
  <si>
    <t>-929766280</t>
  </si>
  <si>
    <t>m</t>
  </si>
  <si>
    <t>57</t>
  </si>
  <si>
    <t>919732211</t>
  </si>
  <si>
    <t>Styčná pracovní spára při napojení nového živičného povrchu na stávající se zalitím za tepla modifikovanou asfaltovou hmotou s posypem vápenným hydrátem šířky do 15 mm, hloubky do 25 mm včetně prořezání spáry</t>
  </si>
  <si>
    <t>-2044288635</t>
  </si>
  <si>
    <t xml:space="preserve">Poznámka k souboru cen:
1. V cenách jsou započteny i náklady na vyčištění spár, na impregnaci a zalití spár včetně dodání hmot.
</t>
  </si>
  <si>
    <t>7,9"napojení na stávající komunikaci</t>
  </si>
  <si>
    <t>13,1"zalivka při doasfaltování rozšíření</t>
  </si>
  <si>
    <t>997</t>
  </si>
  <si>
    <t>Přesun sutě</t>
  </si>
  <si>
    <t>58</t>
  </si>
  <si>
    <t>997221551</t>
  </si>
  <si>
    <t>Vodorovná doprava suti bez naložení, ale se složením a s hrubým urovnáním ze sypkých materiálů, na vzdálenost do 1 km</t>
  </si>
  <si>
    <t>-364943675</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</si>
  <si>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</si>
  <si>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343,65"kamenivo</t>
  </si>
  <si>
    <t>59</t>
  </si>
  <si>
    <t>60</t>
  </si>
  <si>
    <t>997221561</t>
  </si>
  <si>
    <t>Vodorovná doprava suti bez naložení, ale se složením a s hrubým urovnáním z kusových materiálů, na vzdálenost do 1 km</t>
  </si>
  <si>
    <t>-1312746445</t>
  </si>
  <si>
    <t>32,358"živice</t>
  </si>
  <si>
    <t>61</t>
  </si>
  <si>
    <t>62</t>
  </si>
  <si>
    <t>997221611</t>
  </si>
  <si>
    <t>Nakládání na dopravní prostředky pro vodorovnou dopravu suti</t>
  </si>
  <si>
    <t>-1045558685</t>
  </si>
  <si>
    <t xml:space="preserve">Poznámka k souboru cen:
1. Ceny lze použít i pro překládání při lomené dopravě.
2. Ceny nelze použít při dopravě po železnici, po vodě nebo neobvyklými dopravními prostředky.
</t>
  </si>
  <si>
    <t>63</t>
  </si>
  <si>
    <t>64</t>
  </si>
  <si>
    <t>998</t>
  </si>
  <si>
    <t>Přesun hmot</t>
  </si>
  <si>
    <t>65</t>
  </si>
  <si>
    <t>998225111</t>
  </si>
  <si>
    <t>Přesun hmot pro komunikace s krytem z kameniva, monolitickým betonovým nebo živičným dopravní vzdálenost do 200 m jakékoliv délky objektu</t>
  </si>
  <si>
    <t>-1127473523</t>
  </si>
  <si>
    <t xml:space="preserve">Poznámka k souboru cen:
1. Ceny lze použít i pro plochy letišť s krytem monolitickým betonovým nebo živičným.
</t>
  </si>
  <si>
    <t>66</t>
  </si>
  <si>
    <t>PK 2 - Příjezdová komunikace 2</t>
  </si>
  <si>
    <t xml:space="preserve">    4 - Vodorovné konstrukce</t>
  </si>
  <si>
    <t xml:space="preserve">    8 - Trubní vedení</t>
  </si>
  <si>
    <t>109961557</t>
  </si>
  <si>
    <t>352,45+(76,25+14+43)*0,4"plocha komunikace + rozšíření podkladu</t>
  </si>
  <si>
    <t>Vodorovné konstrukce</t>
  </si>
  <si>
    <t>-761888567</t>
  </si>
  <si>
    <t>352,45+(76,25+14+43)*0,05"plocha komunikace + rozšíření podkladu</t>
  </si>
  <si>
    <t>352,45+(76,25+14+43)*0,2"plocha komunikace + rozšíření podkladu</t>
  </si>
  <si>
    <t>-385363235</t>
  </si>
  <si>
    <t>76,2*0,3</t>
  </si>
  <si>
    <t>-742283023</t>
  </si>
  <si>
    <t>-2081017561</t>
  </si>
  <si>
    <t>487740245</t>
  </si>
  <si>
    <t>352,45"plocha komunikace</t>
  </si>
  <si>
    <t>Trubní vedení</t>
  </si>
  <si>
    <t>-486475568</t>
  </si>
  <si>
    <t>40445609</t>
  </si>
  <si>
    <t>značky upravující přednost P1, P4 900mm</t>
  </si>
  <si>
    <t>484200264</t>
  </si>
  <si>
    <t>-548667800</t>
  </si>
  <si>
    <t>-184194086</t>
  </si>
  <si>
    <t>-1839636032</t>
  </si>
  <si>
    <t>-317583827</t>
  </si>
  <si>
    <t>-529273818</t>
  </si>
  <si>
    <t>7,5"pro napojení na stávající silnici</t>
  </si>
  <si>
    <t>74</t>
  </si>
  <si>
    <t>2100714779</t>
  </si>
  <si>
    <t>Odstranění podkladů nebo krytů strojně s přemístěním hmot na skládku na vzdálenost do 3 m nebo s naložením na dopravní prostředek z kameniva hrubého drceného, o tl. vrstvy přes 100 do 200 mm</t>
  </si>
  <si>
    <t>113107123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</si>
</sst>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4">
    <fill>
      <patternFill/>
    </fill>
    <fill>
      <patternFill patternType="gray125"/>
    </fill>
    <fill>
      <patternFill patternType="solid">
        <fgColor rgb="FFBEBEBE"/>
        <bgColor indexed="64"/>
      </patternFill>
    </fill>
    <fill>
      <patternFill patternType="solid">
        <fgColor rgb="FFD2D2D2"/>
        <bgColor indexed="64"/>
      </patternFill>
    </fill>
  </fills>
  <borders count="2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196">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5" fillId="0" borderId="5" xfId="0" applyFont="1" applyBorder="1" applyAlignment="1">
      <alignment horizontal="left" vertical="center"/>
    </xf>
    <xf numFmtId="0" fontId="0" fillId="0" borderId="5" xfId="0" applyBorder="1" applyAlignment="1">
      <alignment vertical="center"/>
    </xf>
    <xf numFmtId="0" fontId="2" fillId="0" borderId="3" xfId="0" applyFont="1" applyBorder="1" applyAlignment="1">
      <alignment vertical="center"/>
    </xf>
    <xf numFmtId="0" fontId="0" fillId="2" borderId="0" xfId="0" applyFill="1" applyAlignment="1">
      <alignment vertical="center"/>
    </xf>
    <xf numFmtId="0" fontId="5" fillId="2" borderId="6" xfId="0" applyFont="1" applyFill="1" applyBorder="1" applyAlignment="1">
      <alignment horizontal="left" vertical="center"/>
    </xf>
    <xf numFmtId="0" fontId="0" fillId="2" borderId="7" xfId="0" applyFill="1" applyBorder="1" applyAlignment="1">
      <alignment vertical="center"/>
    </xf>
    <xf numFmtId="0" fontId="5" fillId="2"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5"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3" borderId="7" xfId="0" applyFill="1" applyBorder="1" applyAlignment="1">
      <alignment vertical="center"/>
    </xf>
    <xf numFmtId="0" fontId="19" fillId="3" borderId="13" xfId="0" applyFont="1" applyFill="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17" fillId="0" borderId="18" xfId="0" applyNumberFormat="1" applyFont="1" applyBorder="1" applyAlignment="1">
      <alignment vertical="center"/>
    </xf>
    <xf numFmtId="4" fontId="17" fillId="0" borderId="0" xfId="0" applyNumberFormat="1" applyFont="1" applyAlignment="1">
      <alignment vertical="center"/>
    </xf>
    <xf numFmtId="166" fontId="17" fillId="0" borderId="0" xfId="0" applyNumberFormat="1" applyFont="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2" fillId="0" borderId="0" xfId="0" applyFont="1" applyAlignment="1">
      <alignment horizontal="left" vertical="center"/>
    </xf>
    <xf numFmtId="0" fontId="6" fillId="0" borderId="3"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4" fillId="0" borderId="0" xfId="0" applyFont="1" applyAlignment="1">
      <alignment horizontal="center" vertical="center"/>
    </xf>
    <xf numFmtId="4" fontId="25" fillId="0" borderId="18" xfId="0" applyNumberFormat="1" applyFont="1" applyBorder="1" applyAlignment="1">
      <alignment vertical="center"/>
    </xf>
    <xf numFmtId="4" fontId="25" fillId="0" borderId="0" xfId="0" applyNumberFormat="1" applyFont="1" applyAlignment="1">
      <alignment vertical="center"/>
    </xf>
    <xf numFmtId="166" fontId="25" fillId="0" borderId="0" xfId="0" applyNumberFormat="1" applyFont="1" applyAlignment="1">
      <alignment vertical="center"/>
    </xf>
    <xf numFmtId="4" fontId="25" fillId="0" borderId="12" xfId="0" applyNumberFormat="1" applyFont="1" applyBorder="1" applyAlignment="1">
      <alignment vertical="center"/>
    </xf>
    <xf numFmtId="0" fontId="6" fillId="0" borderId="0" xfId="0" applyFont="1" applyAlignment="1">
      <alignment horizontal="left" vertical="center"/>
    </xf>
    <xf numFmtId="0" fontId="26"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0" fontId="28" fillId="0" borderId="0" xfId="0" applyFont="1" applyAlignment="1">
      <alignment horizontal="left" vertical="center"/>
    </xf>
    <xf numFmtId="0" fontId="0" fillId="0" borderId="3" xfId="0" applyBorder="1" applyAlignment="1">
      <alignment vertical="center" wrapText="1"/>
    </xf>
    <xf numFmtId="0" fontId="15" fillId="0" borderId="0" xfId="0" applyFont="1" applyAlignment="1">
      <alignment horizontal="left" vertical="center"/>
    </xf>
    <xf numFmtId="0" fontId="2" fillId="0" borderId="0" xfId="0" applyFont="1" applyAlignment="1">
      <alignment horizontal="right" vertical="center"/>
    </xf>
    <xf numFmtId="0" fontId="18" fillId="0" borderId="0" xfId="0" applyFont="1" applyAlignment="1">
      <alignment horizontal="left" vertical="center"/>
    </xf>
    <xf numFmtId="164" fontId="2" fillId="0" borderId="0" xfId="0" applyNumberFormat="1" applyFont="1" applyAlignment="1">
      <alignment horizontal="right" vertical="center"/>
    </xf>
    <xf numFmtId="0" fontId="0" fillId="3" borderId="0" xfId="0"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ill="1" applyBorder="1" applyAlignment="1">
      <alignmen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4" fontId="21" fillId="0" borderId="0" xfId="0" applyNumberFormat="1" applyFont="1"/>
    <xf numFmtId="166" fontId="30" fillId="0" borderId="10" xfId="0" applyNumberFormat="1" applyFont="1" applyBorder="1"/>
    <xf numFmtId="166" fontId="30" fillId="0" borderId="11" xfId="0" applyNumberFormat="1" applyFont="1" applyBorder="1"/>
    <xf numFmtId="4" fontId="31"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19" fillId="0" borderId="20" xfId="0" applyFont="1" applyBorder="1" applyAlignment="1">
      <alignment horizontal="center" vertical="center"/>
    </xf>
    <xf numFmtId="49" fontId="19" fillId="0" borderId="20" xfId="0" applyNumberFormat="1" applyFont="1" applyBorder="1" applyAlignment="1">
      <alignment horizontal="left" vertical="center" wrapText="1"/>
    </xf>
    <xf numFmtId="0" fontId="19" fillId="0" borderId="20" xfId="0" applyFont="1" applyBorder="1" applyAlignment="1">
      <alignment horizontal="left" vertical="center" wrapText="1"/>
    </xf>
    <xf numFmtId="0" fontId="19" fillId="0" borderId="20" xfId="0" applyFont="1" applyBorder="1" applyAlignment="1">
      <alignment horizontal="center" vertical="center" wrapText="1"/>
    </xf>
    <xf numFmtId="167" fontId="19" fillId="0" borderId="20" xfId="0" applyNumberFormat="1" applyFont="1" applyBorder="1" applyAlignment="1">
      <alignment vertical="center"/>
    </xf>
    <xf numFmtId="4" fontId="19" fillId="0" borderId="20" xfId="0" applyNumberFormat="1" applyFont="1" applyBorder="1" applyAlignment="1">
      <alignment vertical="center"/>
    </xf>
    <xf numFmtId="0" fontId="20" fillId="0" borderId="18" xfId="0" applyFont="1" applyBorder="1" applyAlignment="1">
      <alignment horizontal="left" vertical="center"/>
    </xf>
    <xf numFmtId="0" fontId="20" fillId="0" borderId="0" xfId="0" applyFont="1" applyAlignment="1">
      <alignment horizontal="center" vertical="center"/>
    </xf>
    <xf numFmtId="166" fontId="20" fillId="0" borderId="0" xfId="0" applyNumberFormat="1" applyFont="1" applyAlignment="1">
      <alignment vertical="center"/>
    </xf>
    <xf numFmtId="166" fontId="20" fillId="0" borderId="12" xfId="0" applyNumberFormat="1" applyFont="1" applyBorder="1" applyAlignment="1">
      <alignment vertical="center"/>
    </xf>
    <xf numFmtId="0" fontId="19" fillId="0" borderId="0" xfId="0" applyFont="1" applyAlignment="1">
      <alignment horizontal="left" vertical="center"/>
    </xf>
    <xf numFmtId="4" fontId="0" fillId="0" borderId="0" xfId="0" applyNumberFormat="1" applyAlignment="1">
      <alignment vertical="center"/>
    </xf>
    <xf numFmtId="0" fontId="32" fillId="0" borderId="0" xfId="0" applyFont="1" applyAlignment="1">
      <alignment horizontal="left" vertical="center"/>
    </xf>
    <xf numFmtId="0" fontId="33" fillId="0" borderId="0" xfId="0" applyFont="1" applyAlignment="1">
      <alignment vertical="center" wrapText="1"/>
    </xf>
    <xf numFmtId="0" fontId="0" fillId="0" borderId="18"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12" xfId="0" applyFont="1" applyBorder="1" applyAlignment="1">
      <alignment vertical="center"/>
    </xf>
    <xf numFmtId="0" fontId="34" fillId="0" borderId="20" xfId="0" applyFont="1" applyBorder="1" applyAlignment="1">
      <alignment horizontal="center" vertical="center"/>
    </xf>
    <xf numFmtId="49" fontId="34" fillId="0" borderId="20" xfId="0" applyNumberFormat="1" applyFont="1" applyBorder="1" applyAlignment="1">
      <alignment horizontal="left" vertical="center" wrapText="1"/>
    </xf>
    <xf numFmtId="0" fontId="34" fillId="0" borderId="20" xfId="0" applyFont="1" applyBorder="1" applyAlignment="1">
      <alignment horizontal="left" vertical="center" wrapText="1"/>
    </xf>
    <xf numFmtId="0" fontId="34" fillId="0" borderId="20" xfId="0" applyFont="1" applyBorder="1" applyAlignment="1">
      <alignment horizontal="center" vertical="center" wrapText="1"/>
    </xf>
    <xf numFmtId="167" fontId="34" fillId="0" borderId="20" xfId="0" applyNumberFormat="1" applyFont="1" applyBorder="1" applyAlignment="1">
      <alignment vertical="center"/>
    </xf>
    <xf numFmtId="4" fontId="34" fillId="0" borderId="20" xfId="0" applyNumberFormat="1" applyFont="1" applyBorder="1" applyAlignment="1">
      <alignment vertical="center"/>
    </xf>
    <xf numFmtId="0" fontId="35" fillId="0" borderId="3" xfId="0" applyFont="1" applyBorder="1" applyAlignment="1">
      <alignment vertical="center"/>
    </xf>
    <xf numFmtId="0" fontId="34" fillId="0" borderId="18" xfId="0" applyFont="1" applyBorder="1" applyAlignment="1">
      <alignment horizontal="left" vertical="center"/>
    </xf>
    <xf numFmtId="0" fontId="34" fillId="0" borderId="0" xfId="0" applyFont="1" applyAlignment="1">
      <alignment horizontal="center" vertical="center"/>
    </xf>
    <xf numFmtId="4" fontId="5" fillId="2" borderId="7" xfId="0" applyNumberFormat="1" applyFont="1" applyFill="1" applyBorder="1" applyAlignment="1">
      <alignment vertical="center"/>
    </xf>
    <xf numFmtId="0" fontId="0" fillId="2" borderId="7" xfId="0" applyFill="1" applyBorder="1" applyAlignment="1">
      <alignment vertical="center"/>
    </xf>
    <xf numFmtId="0" fontId="0" fillId="2" borderId="13" xfId="0" applyFill="1" applyBorder="1" applyAlignment="1">
      <alignment vertical="center"/>
    </xf>
    <xf numFmtId="0" fontId="5" fillId="2" borderId="7" xfId="0" applyFont="1" applyFill="1" applyBorder="1" applyAlignment="1">
      <alignment horizontal="left" vertical="center"/>
    </xf>
    <xf numFmtId="0" fontId="0" fillId="0" borderId="0" xfId="0"/>
    <xf numFmtId="0" fontId="19" fillId="3" borderId="7" xfId="0" applyFont="1" applyFill="1" applyBorder="1" applyAlignment="1">
      <alignment horizontal="right" vertical="center"/>
    </xf>
    <xf numFmtId="0" fontId="19" fillId="3" borderId="7" xfId="0" applyFont="1" applyFill="1" applyBorder="1" applyAlignment="1">
      <alignment horizontal="left" vertical="center"/>
    </xf>
    <xf numFmtId="4" fontId="8" fillId="0" borderId="0" xfId="0" applyNumberFormat="1" applyFont="1" applyAlignment="1">
      <alignment vertical="center"/>
    </xf>
    <xf numFmtId="0" fontId="8" fillId="0" borderId="0" xfId="0" applyFont="1" applyAlignment="1">
      <alignment vertical="center"/>
    </xf>
    <xf numFmtId="4" fontId="24" fillId="0" borderId="0" xfId="0" applyNumberFormat="1" applyFont="1" applyAlignment="1">
      <alignment horizontal="right" vertical="center"/>
    </xf>
    <xf numFmtId="0" fontId="24"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4" fontId="24" fillId="0" borderId="0" xfId="0" applyNumberFormat="1" applyFont="1" applyAlignment="1">
      <alignment vertical="center"/>
    </xf>
    <xf numFmtId="4" fontId="21" fillId="0" borderId="0" xfId="0" applyNumberFormat="1" applyFont="1" applyAlignment="1">
      <alignment vertical="center"/>
    </xf>
    <xf numFmtId="0" fontId="17" fillId="0" borderId="17" xfId="0" applyFont="1" applyBorder="1" applyAlignment="1">
      <alignment horizontal="center" vertical="center"/>
    </xf>
    <xf numFmtId="0" fontId="17" fillId="0" borderId="10" xfId="0" applyFont="1" applyBorder="1" applyAlignment="1">
      <alignment horizontal="left" vertical="center"/>
    </xf>
    <xf numFmtId="0" fontId="18" fillId="0" borderId="18" xfId="0" applyFont="1" applyBorder="1" applyAlignment="1">
      <alignment horizontal="left" vertical="center"/>
    </xf>
    <xf numFmtId="0" fontId="18" fillId="0" borderId="0" xfId="0" applyFont="1" applyAlignment="1">
      <alignment horizontal="left" vertical="center"/>
    </xf>
    <xf numFmtId="4" fontId="16"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left" vertical="center" wrapText="1"/>
    </xf>
    <xf numFmtId="4" fontId="15"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0" fontId="19" fillId="3" borderId="7" xfId="0" applyFont="1" applyFill="1" applyBorder="1" applyAlignment="1">
      <alignment horizontal="center" vertical="center"/>
    </xf>
    <xf numFmtId="4" fontId="21" fillId="0" borderId="0" xfId="0" applyNumberFormat="1" applyFont="1" applyAlignment="1">
      <alignment horizontal="right" vertical="center"/>
    </xf>
    <xf numFmtId="0" fontId="27" fillId="0" borderId="0" xfId="0" applyFont="1" applyAlignment="1">
      <alignment horizontal="left" vertical="center" wrapText="1"/>
    </xf>
    <xf numFmtId="0" fontId="23" fillId="0" borderId="0" xfId="0" applyFont="1" applyAlignment="1">
      <alignment horizontal="left" vertical="center" wrapText="1"/>
    </xf>
    <xf numFmtId="0" fontId="19" fillId="3" borderId="6" xfId="0" applyFont="1" applyFill="1" applyBorder="1" applyAlignment="1">
      <alignment horizontal="center" vertical="center"/>
    </xf>
    <xf numFmtId="0" fontId="2"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tabSelected="1" workbookViewId="0" topLeftCell="A12">
      <selection activeCell="AG54" sqref="AG54:AM54"/>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 customHeight="1">
      <c r="AR2" s="161"/>
      <c r="AS2" s="161"/>
      <c r="AT2" s="161"/>
      <c r="AU2" s="161"/>
      <c r="AV2" s="161"/>
      <c r="AW2" s="161"/>
      <c r="AX2" s="161"/>
      <c r="AY2" s="161"/>
      <c r="AZ2" s="161"/>
      <c r="BA2" s="161"/>
      <c r="BB2" s="161"/>
      <c r="BC2" s="161"/>
      <c r="BD2" s="161"/>
      <c r="BE2" s="161"/>
      <c r="BS2" s="15" t="s">
        <v>6</v>
      </c>
      <c r="BT2" s="15" t="s">
        <v>7</v>
      </c>
    </row>
    <row r="3" spans="2:72" ht="6.9"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 customHeight="1">
      <c r="B4" s="18"/>
      <c r="D4" s="19" t="s">
        <v>9</v>
      </c>
      <c r="AR4" s="18"/>
      <c r="AS4" s="20" t="s">
        <v>10</v>
      </c>
      <c r="BS4" s="15" t="s">
        <v>11</v>
      </c>
    </row>
    <row r="5" spans="2:71" ht="12" customHeight="1">
      <c r="B5" s="18"/>
      <c r="D5" s="21" t="s">
        <v>12</v>
      </c>
      <c r="K5" s="180" t="s">
        <v>13</v>
      </c>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R5" s="18"/>
      <c r="BS5" s="15" t="s">
        <v>6</v>
      </c>
    </row>
    <row r="6" spans="2:71" ht="36.9" customHeight="1">
      <c r="B6" s="18"/>
      <c r="D6" s="23" t="s">
        <v>14</v>
      </c>
      <c r="K6" s="181" t="s">
        <v>15</v>
      </c>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R6" s="18"/>
      <c r="BS6" s="15" t="s">
        <v>6</v>
      </c>
    </row>
    <row r="7" spans="2:71" ht="12" customHeight="1">
      <c r="B7" s="18"/>
      <c r="D7" s="24" t="s">
        <v>16</v>
      </c>
      <c r="K7" s="22" t="s">
        <v>17</v>
      </c>
      <c r="AK7" s="24" t="s">
        <v>18</v>
      </c>
      <c r="AN7" s="22" t="s">
        <v>17</v>
      </c>
      <c r="AR7" s="18"/>
      <c r="BS7" s="15" t="s">
        <v>6</v>
      </c>
    </row>
    <row r="8" spans="2:71" ht="12" customHeight="1">
      <c r="B8" s="18"/>
      <c r="D8" s="24" t="s">
        <v>19</v>
      </c>
      <c r="K8" s="22" t="s">
        <v>20</v>
      </c>
      <c r="AK8" s="24" t="s">
        <v>21</v>
      </c>
      <c r="AN8" s="22" t="s">
        <v>22</v>
      </c>
      <c r="AR8" s="18"/>
      <c r="BS8" s="15" t="s">
        <v>6</v>
      </c>
    </row>
    <row r="9" spans="2:71" ht="14.4" customHeight="1">
      <c r="B9" s="18"/>
      <c r="AR9" s="18"/>
      <c r="BS9" s="15" t="s">
        <v>6</v>
      </c>
    </row>
    <row r="10" spans="2:71" ht="12" customHeight="1">
      <c r="B10" s="18"/>
      <c r="D10" s="24" t="s">
        <v>23</v>
      </c>
      <c r="AK10" s="24" t="s">
        <v>24</v>
      </c>
      <c r="AN10" s="22" t="s">
        <v>17</v>
      </c>
      <c r="AR10" s="18"/>
      <c r="BS10" s="15" t="s">
        <v>6</v>
      </c>
    </row>
    <row r="11" spans="2:71" ht="18.45" customHeight="1">
      <c r="B11" s="18"/>
      <c r="E11" s="22" t="s">
        <v>25</v>
      </c>
      <c r="AK11" s="24" t="s">
        <v>26</v>
      </c>
      <c r="AN11" s="22" t="s">
        <v>17</v>
      </c>
      <c r="AR11" s="18"/>
      <c r="BS11" s="15" t="s">
        <v>6</v>
      </c>
    </row>
    <row r="12" spans="2:71" ht="6.9" customHeight="1">
      <c r="B12" s="18"/>
      <c r="AR12" s="18"/>
      <c r="BS12" s="15" t="s">
        <v>6</v>
      </c>
    </row>
    <row r="13" spans="2:71" ht="12" customHeight="1">
      <c r="B13" s="18"/>
      <c r="D13" s="24" t="s">
        <v>27</v>
      </c>
      <c r="AK13" s="24" t="s">
        <v>24</v>
      </c>
      <c r="AN13" s="22" t="s">
        <v>17</v>
      </c>
      <c r="AR13" s="18"/>
      <c r="BS13" s="15" t="s">
        <v>6</v>
      </c>
    </row>
    <row r="14" spans="2:71" ht="13.2">
      <c r="B14" s="18"/>
      <c r="E14" s="22" t="s">
        <v>28</v>
      </c>
      <c r="AK14" s="24" t="s">
        <v>26</v>
      </c>
      <c r="AN14" s="22" t="s">
        <v>17</v>
      </c>
      <c r="AR14" s="18"/>
      <c r="BS14" s="15" t="s">
        <v>6</v>
      </c>
    </row>
    <row r="15" spans="2:71" ht="6.9" customHeight="1">
      <c r="B15" s="18"/>
      <c r="AR15" s="18"/>
      <c r="BS15" s="15" t="s">
        <v>4</v>
      </c>
    </row>
    <row r="16" spans="2:71" ht="12" customHeight="1">
      <c r="B16" s="18"/>
      <c r="D16" s="24" t="s">
        <v>29</v>
      </c>
      <c r="AK16" s="24" t="s">
        <v>24</v>
      </c>
      <c r="AN16" s="22" t="s">
        <v>17</v>
      </c>
      <c r="AR16" s="18"/>
      <c r="BS16" s="15" t="s">
        <v>4</v>
      </c>
    </row>
    <row r="17" spans="2:71" ht="18.45" customHeight="1">
      <c r="B17" s="18"/>
      <c r="E17" s="22" t="s">
        <v>30</v>
      </c>
      <c r="AK17" s="24" t="s">
        <v>26</v>
      </c>
      <c r="AN17" s="22" t="s">
        <v>17</v>
      </c>
      <c r="AR17" s="18"/>
      <c r="BS17" s="15" t="s">
        <v>31</v>
      </c>
    </row>
    <row r="18" spans="2:71" ht="6.9" customHeight="1">
      <c r="B18" s="18"/>
      <c r="AR18" s="18"/>
      <c r="BS18" s="15" t="s">
        <v>6</v>
      </c>
    </row>
    <row r="19" spans="2:71" ht="12" customHeight="1">
      <c r="B19" s="18"/>
      <c r="D19" s="24" t="s">
        <v>32</v>
      </c>
      <c r="AK19" s="24" t="s">
        <v>24</v>
      </c>
      <c r="AN19" s="22" t="s">
        <v>17</v>
      </c>
      <c r="AR19" s="18"/>
      <c r="BS19" s="15" t="s">
        <v>6</v>
      </c>
    </row>
    <row r="20" spans="2:71" ht="18.45" customHeight="1">
      <c r="B20" s="18"/>
      <c r="E20" s="22" t="s">
        <v>33</v>
      </c>
      <c r="AK20" s="24" t="s">
        <v>26</v>
      </c>
      <c r="AN20" s="22" t="s">
        <v>17</v>
      </c>
      <c r="AR20" s="18"/>
      <c r="BS20" s="15" t="s">
        <v>4</v>
      </c>
    </row>
    <row r="21" spans="2:44" ht="6.9" customHeight="1">
      <c r="B21" s="18"/>
      <c r="AR21" s="18"/>
    </row>
    <row r="22" spans="2:44" ht="12" customHeight="1">
      <c r="B22" s="18"/>
      <c r="D22" s="24" t="s">
        <v>34</v>
      </c>
      <c r="AR22" s="18"/>
    </row>
    <row r="23" spans="2:44" ht="47.25" customHeight="1">
      <c r="B23" s="18"/>
      <c r="E23" s="182" t="s">
        <v>35</v>
      </c>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R23" s="18"/>
    </row>
    <row r="24" spans="2:44" ht="6.9" customHeight="1">
      <c r="B24" s="18"/>
      <c r="AR24" s="18"/>
    </row>
    <row r="25" spans="2:44" ht="6.9" customHeight="1">
      <c r="B25" s="18"/>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R25" s="18"/>
    </row>
    <row r="26" spans="2:44" s="1" customFormat="1" ht="25.95" customHeight="1">
      <c r="B26" s="27"/>
      <c r="D26" s="28" t="s">
        <v>36</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183">
        <f>ROUND(AG53,2)</f>
        <v>0</v>
      </c>
      <c r="AL26" s="184"/>
      <c r="AM26" s="184"/>
      <c r="AN26" s="184"/>
      <c r="AO26" s="184"/>
      <c r="AR26" s="27"/>
    </row>
    <row r="27" spans="2:44" s="1" customFormat="1" ht="6.9" customHeight="1">
      <c r="B27" s="27"/>
      <c r="AR27" s="27"/>
    </row>
    <row r="28" spans="2:44" s="1" customFormat="1" ht="13.2">
      <c r="B28" s="27"/>
      <c r="L28" s="185" t="s">
        <v>37</v>
      </c>
      <c r="M28" s="185"/>
      <c r="N28" s="185"/>
      <c r="O28" s="185"/>
      <c r="P28" s="185"/>
      <c r="W28" s="185" t="s">
        <v>38</v>
      </c>
      <c r="X28" s="185"/>
      <c r="Y28" s="185"/>
      <c r="Z28" s="185"/>
      <c r="AA28" s="185"/>
      <c r="AB28" s="185"/>
      <c r="AC28" s="185"/>
      <c r="AD28" s="185"/>
      <c r="AE28" s="185"/>
      <c r="AK28" s="185" t="s">
        <v>39</v>
      </c>
      <c r="AL28" s="185"/>
      <c r="AM28" s="185"/>
      <c r="AN28" s="185"/>
      <c r="AO28" s="185"/>
      <c r="AR28" s="27"/>
    </row>
    <row r="29" spans="2:44" s="2" customFormat="1" ht="14.4" customHeight="1">
      <c r="B29" s="30"/>
      <c r="D29" s="24" t="s">
        <v>40</v>
      </c>
      <c r="F29" s="24" t="s">
        <v>41</v>
      </c>
      <c r="L29" s="179">
        <v>0.21</v>
      </c>
      <c r="M29" s="178"/>
      <c r="N29" s="178"/>
      <c r="O29" s="178"/>
      <c r="P29" s="178"/>
      <c r="W29" s="177">
        <f>AK26*0.21</f>
        <v>0</v>
      </c>
      <c r="X29" s="178"/>
      <c r="Y29" s="178"/>
      <c r="Z29" s="178"/>
      <c r="AA29" s="178"/>
      <c r="AB29" s="178"/>
      <c r="AC29" s="178"/>
      <c r="AD29" s="178"/>
      <c r="AE29" s="178"/>
      <c r="AK29" s="177">
        <f>AK26+W29</f>
        <v>0</v>
      </c>
      <c r="AL29" s="178"/>
      <c r="AM29" s="178"/>
      <c r="AN29" s="178"/>
      <c r="AO29" s="178"/>
      <c r="AR29" s="30"/>
    </row>
    <row r="30" spans="2:44" s="2" customFormat="1" ht="14.4" customHeight="1" hidden="1">
      <c r="B30" s="30"/>
      <c r="F30" s="24" t="s">
        <v>43</v>
      </c>
      <c r="L30" s="179">
        <v>0.21</v>
      </c>
      <c r="M30" s="178"/>
      <c r="N30" s="178"/>
      <c r="O30" s="178"/>
      <c r="P30" s="178"/>
      <c r="W30" s="177" t="e">
        <f>ROUND(BB53,2)</f>
        <v>#REF!</v>
      </c>
      <c r="X30" s="178"/>
      <c r="Y30" s="178"/>
      <c r="Z30" s="178"/>
      <c r="AA30" s="178"/>
      <c r="AB30" s="178"/>
      <c r="AC30" s="178"/>
      <c r="AD30" s="178"/>
      <c r="AE30" s="178"/>
      <c r="AK30" s="177">
        <v>0</v>
      </c>
      <c r="AL30" s="178"/>
      <c r="AM30" s="178"/>
      <c r="AN30" s="178"/>
      <c r="AO30" s="178"/>
      <c r="AR30" s="30"/>
    </row>
    <row r="31" spans="2:44" s="2" customFormat="1" ht="14.4" customHeight="1" hidden="1">
      <c r="B31" s="30"/>
      <c r="F31" s="24" t="s">
        <v>44</v>
      </c>
      <c r="L31" s="179">
        <v>0.15</v>
      </c>
      <c r="M31" s="178"/>
      <c r="N31" s="178"/>
      <c r="O31" s="178"/>
      <c r="P31" s="178"/>
      <c r="W31" s="177" t="e">
        <f>ROUND(BC53,2)</f>
        <v>#REF!</v>
      </c>
      <c r="X31" s="178"/>
      <c r="Y31" s="178"/>
      <c r="Z31" s="178"/>
      <c r="AA31" s="178"/>
      <c r="AB31" s="178"/>
      <c r="AC31" s="178"/>
      <c r="AD31" s="178"/>
      <c r="AE31" s="178"/>
      <c r="AK31" s="177">
        <v>0</v>
      </c>
      <c r="AL31" s="178"/>
      <c r="AM31" s="178"/>
      <c r="AN31" s="178"/>
      <c r="AO31" s="178"/>
      <c r="AR31" s="30"/>
    </row>
    <row r="32" spans="2:44" s="2" customFormat="1" ht="14.4" customHeight="1" hidden="1">
      <c r="B32" s="30"/>
      <c r="F32" s="24" t="s">
        <v>45</v>
      </c>
      <c r="L32" s="179">
        <v>0</v>
      </c>
      <c r="M32" s="178"/>
      <c r="N32" s="178"/>
      <c r="O32" s="178"/>
      <c r="P32" s="178"/>
      <c r="W32" s="177" t="e">
        <f>ROUND(BD53,2)</f>
        <v>#REF!</v>
      </c>
      <c r="X32" s="178"/>
      <c r="Y32" s="178"/>
      <c r="Z32" s="178"/>
      <c r="AA32" s="178"/>
      <c r="AB32" s="178"/>
      <c r="AC32" s="178"/>
      <c r="AD32" s="178"/>
      <c r="AE32" s="178"/>
      <c r="AK32" s="177">
        <v>0</v>
      </c>
      <c r="AL32" s="178"/>
      <c r="AM32" s="178"/>
      <c r="AN32" s="178"/>
      <c r="AO32" s="178"/>
      <c r="AR32" s="30"/>
    </row>
    <row r="33" spans="2:44" s="1" customFormat="1" ht="6.9" customHeight="1">
      <c r="B33" s="27"/>
      <c r="AR33" s="27"/>
    </row>
    <row r="34" spans="2:44" s="1" customFormat="1" ht="25.95" customHeight="1">
      <c r="B34" s="27"/>
      <c r="C34" s="31"/>
      <c r="D34" s="32" t="s">
        <v>46</v>
      </c>
      <c r="E34" s="33"/>
      <c r="F34" s="33"/>
      <c r="G34" s="33"/>
      <c r="H34" s="33"/>
      <c r="I34" s="33"/>
      <c r="J34" s="33"/>
      <c r="K34" s="33"/>
      <c r="L34" s="33"/>
      <c r="M34" s="33"/>
      <c r="N34" s="33"/>
      <c r="O34" s="33"/>
      <c r="P34" s="33"/>
      <c r="Q34" s="33"/>
      <c r="R34" s="33"/>
      <c r="S34" s="33"/>
      <c r="T34" s="34" t="s">
        <v>47</v>
      </c>
      <c r="U34" s="33"/>
      <c r="V34" s="33"/>
      <c r="W34" s="33"/>
      <c r="X34" s="160" t="s">
        <v>48</v>
      </c>
      <c r="Y34" s="158"/>
      <c r="Z34" s="158"/>
      <c r="AA34" s="158"/>
      <c r="AB34" s="158"/>
      <c r="AC34" s="33"/>
      <c r="AD34" s="33"/>
      <c r="AE34" s="33"/>
      <c r="AF34" s="33"/>
      <c r="AG34" s="33"/>
      <c r="AH34" s="33"/>
      <c r="AI34" s="33"/>
      <c r="AJ34" s="33"/>
      <c r="AK34" s="157">
        <f>AN53</f>
        <v>0</v>
      </c>
      <c r="AL34" s="158"/>
      <c r="AM34" s="158"/>
      <c r="AN34" s="158"/>
      <c r="AO34" s="159"/>
      <c r="AP34" s="31"/>
      <c r="AQ34" s="31"/>
      <c r="AR34" s="27"/>
    </row>
    <row r="35" spans="2:44" s="1" customFormat="1" ht="6.9" customHeight="1">
      <c r="B35" s="27"/>
      <c r="AR35" s="27"/>
    </row>
    <row r="36" spans="2:44" s="1" customFormat="1" ht="6.9" customHeight="1">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27"/>
    </row>
    <row r="40" spans="2:44" s="1" customFormat="1" ht="6.9" customHeight="1">
      <c r="B40" s="37"/>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27"/>
    </row>
    <row r="41" spans="2:44" s="1" customFormat="1" ht="24.9" customHeight="1">
      <c r="B41" s="27"/>
      <c r="C41" s="19" t="s">
        <v>49</v>
      </c>
      <c r="AR41" s="27"/>
    </row>
    <row r="42" spans="2:44" s="1" customFormat="1" ht="6.9" customHeight="1">
      <c r="B42" s="27"/>
      <c r="AR42" s="27"/>
    </row>
    <row r="43" spans="2:44" s="3" customFormat="1" ht="12" customHeight="1">
      <c r="B43" s="39"/>
      <c r="C43" s="24" t="s">
        <v>12</v>
      </c>
      <c r="L43" s="3" t="str">
        <f>K5</f>
        <v>2019838</v>
      </c>
      <c r="AR43" s="39"/>
    </row>
    <row r="44" spans="2:44" s="4" customFormat="1" ht="36.9" customHeight="1">
      <c r="B44" s="40"/>
      <c r="C44" s="41" t="s">
        <v>14</v>
      </c>
      <c r="L44" s="186" t="str">
        <f>K6</f>
        <v>Zpevněné plochy a odvodnění lokality garáže, Šluknov</v>
      </c>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R44" s="40"/>
    </row>
    <row r="45" spans="2:44" s="1" customFormat="1" ht="6.9" customHeight="1">
      <c r="B45" s="27"/>
      <c r="AR45" s="27"/>
    </row>
    <row r="46" spans="2:44" s="1" customFormat="1" ht="12" customHeight="1">
      <c r="B46" s="27"/>
      <c r="C46" s="24" t="s">
        <v>19</v>
      </c>
      <c r="L46" s="42" t="str">
        <f>IF(K8="","",K8)</f>
        <v>k.ú. Šluknov</v>
      </c>
      <c r="AI46" s="24" t="s">
        <v>21</v>
      </c>
      <c r="AM46" s="170" t="str">
        <f>IF(AN8="","",AN8)</f>
        <v>16. 3. 2020</v>
      </c>
      <c r="AN46" s="170"/>
      <c r="AR46" s="27"/>
    </row>
    <row r="47" spans="2:44" s="1" customFormat="1" ht="6.9" customHeight="1">
      <c r="B47" s="27"/>
      <c r="AR47" s="27"/>
    </row>
    <row r="48" spans="2:56" s="1" customFormat="1" ht="15.15" customHeight="1">
      <c r="B48" s="27"/>
      <c r="C48" s="24" t="s">
        <v>23</v>
      </c>
      <c r="L48" s="3" t="str">
        <f>IF(E11="","",E11)</f>
        <v>Město Šluknov</v>
      </c>
      <c r="AI48" s="24" t="s">
        <v>29</v>
      </c>
      <c r="AM48" s="168" t="str">
        <f>IF(E17="","",E17)</f>
        <v>ProProjekt s.r.o.</v>
      </c>
      <c r="AN48" s="169"/>
      <c r="AO48" s="169"/>
      <c r="AP48" s="169"/>
      <c r="AR48" s="27"/>
      <c r="AS48" s="173" t="s">
        <v>50</v>
      </c>
      <c r="AT48" s="174"/>
      <c r="AU48" s="44"/>
      <c r="AV48" s="44"/>
      <c r="AW48" s="44"/>
      <c r="AX48" s="44"/>
      <c r="AY48" s="44"/>
      <c r="AZ48" s="44"/>
      <c r="BA48" s="44"/>
      <c r="BB48" s="44"/>
      <c r="BC48" s="44"/>
      <c r="BD48" s="45"/>
    </row>
    <row r="49" spans="2:56" s="1" customFormat="1" ht="15.15" customHeight="1">
      <c r="B49" s="27"/>
      <c r="C49" s="24" t="s">
        <v>27</v>
      </c>
      <c r="L49" s="3" t="str">
        <f>IF(E14="","",E14)</f>
        <v>Bude vybrán</v>
      </c>
      <c r="AI49" s="24" t="s">
        <v>32</v>
      </c>
      <c r="AM49" s="168" t="str">
        <f>IF(E20="","",E20)</f>
        <v>Martin Rousek</v>
      </c>
      <c r="AN49" s="169"/>
      <c r="AO49" s="169"/>
      <c r="AP49" s="169"/>
      <c r="AR49" s="27"/>
      <c r="AS49" s="175"/>
      <c r="AT49" s="176"/>
      <c r="BD49" s="46"/>
    </row>
    <row r="50" spans="2:56" s="1" customFormat="1" ht="10.95" customHeight="1">
      <c r="B50" s="27"/>
      <c r="AR50" s="27"/>
      <c r="AS50" s="175"/>
      <c r="AT50" s="176"/>
      <c r="BD50" s="46"/>
    </row>
    <row r="51" spans="2:56" s="1" customFormat="1" ht="29.25" customHeight="1">
      <c r="B51" s="27"/>
      <c r="C51" s="192" t="s">
        <v>51</v>
      </c>
      <c r="D51" s="163"/>
      <c r="E51" s="163"/>
      <c r="F51" s="163"/>
      <c r="G51" s="163"/>
      <c r="H51" s="47"/>
      <c r="I51" s="188" t="s">
        <v>52</v>
      </c>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2" t="s">
        <v>53</v>
      </c>
      <c r="AH51" s="163"/>
      <c r="AI51" s="163"/>
      <c r="AJ51" s="163"/>
      <c r="AK51" s="163"/>
      <c r="AL51" s="163"/>
      <c r="AM51" s="163"/>
      <c r="AN51" s="188" t="s">
        <v>54</v>
      </c>
      <c r="AO51" s="163"/>
      <c r="AP51" s="163"/>
      <c r="AQ51" s="48" t="s">
        <v>55</v>
      </c>
      <c r="AR51" s="27"/>
      <c r="AS51" s="49" t="s">
        <v>56</v>
      </c>
      <c r="AT51" s="50" t="s">
        <v>57</v>
      </c>
      <c r="AU51" s="50" t="s">
        <v>58</v>
      </c>
      <c r="AV51" s="50" t="s">
        <v>59</v>
      </c>
      <c r="AW51" s="50" t="s">
        <v>60</v>
      </c>
      <c r="AX51" s="50" t="s">
        <v>61</v>
      </c>
      <c r="AY51" s="50" t="s">
        <v>62</v>
      </c>
      <c r="AZ51" s="50" t="s">
        <v>63</v>
      </c>
      <c r="BA51" s="50" t="s">
        <v>64</v>
      </c>
      <c r="BB51" s="50" t="s">
        <v>65</v>
      </c>
      <c r="BC51" s="50" t="s">
        <v>66</v>
      </c>
      <c r="BD51" s="51" t="s">
        <v>67</v>
      </c>
    </row>
    <row r="52" spans="2:56" s="1" customFormat="1" ht="10.95" customHeight="1">
      <c r="B52" s="27"/>
      <c r="AR52" s="27"/>
      <c r="AS52" s="52"/>
      <c r="AT52" s="44"/>
      <c r="AU52" s="44"/>
      <c r="AV52" s="44"/>
      <c r="AW52" s="44"/>
      <c r="AX52" s="44"/>
      <c r="AY52" s="44"/>
      <c r="AZ52" s="44"/>
      <c r="BA52" s="44"/>
      <c r="BB52" s="44"/>
      <c r="BC52" s="44"/>
      <c r="BD52" s="45"/>
    </row>
    <row r="53" spans="2:90" s="5" customFormat="1" ht="32.4" customHeight="1">
      <c r="B53" s="53"/>
      <c r="C53" s="54" t="s">
        <v>68</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189">
        <f>AG54</f>
        <v>0</v>
      </c>
      <c r="AH53" s="189"/>
      <c r="AI53" s="189"/>
      <c r="AJ53" s="189"/>
      <c r="AK53" s="189"/>
      <c r="AL53" s="189"/>
      <c r="AM53" s="189"/>
      <c r="AN53" s="172">
        <f>AG53*1.21</f>
        <v>0</v>
      </c>
      <c r="AO53" s="172"/>
      <c r="AP53" s="172"/>
      <c r="AQ53" s="57" t="s">
        <v>17</v>
      </c>
      <c r="AR53" s="53"/>
      <c r="AS53" s="58" t="e">
        <f>ROUND(AS54+#REF!+#REF!,2)</f>
        <v>#REF!</v>
      </c>
      <c r="AT53" s="59" t="e">
        <f aca="true" t="shared" si="0" ref="AT53:AT56">ROUND(SUM(AV53:AW53),2)</f>
        <v>#REF!</v>
      </c>
      <c r="AU53" s="60" t="e">
        <f>ROUND(AU54+#REF!+#REF!,5)</f>
        <v>#REF!</v>
      </c>
      <c r="AV53" s="59" t="e">
        <f>ROUND(AZ53*L29,2)</f>
        <v>#REF!</v>
      </c>
      <c r="AW53" s="59" t="e">
        <f>ROUND(BA53*#REF!,2)</f>
        <v>#REF!</v>
      </c>
      <c r="AX53" s="59" t="e">
        <f>ROUND(BB53*L29,2)</f>
        <v>#REF!</v>
      </c>
      <c r="AY53" s="59" t="e">
        <f>ROUND(BC53*#REF!,2)</f>
        <v>#REF!</v>
      </c>
      <c r="AZ53" s="59" t="e">
        <f>ROUND(AZ54+#REF!+#REF!,2)</f>
        <v>#REF!</v>
      </c>
      <c r="BA53" s="59" t="e">
        <f>ROUND(BA54+#REF!+#REF!,2)</f>
        <v>#REF!</v>
      </c>
      <c r="BB53" s="59" t="e">
        <f>ROUND(BB54+#REF!+#REF!,2)</f>
        <v>#REF!</v>
      </c>
      <c r="BC53" s="59" t="e">
        <f>ROUND(BC54+#REF!+#REF!,2)</f>
        <v>#REF!</v>
      </c>
      <c r="BD53" s="61" t="e">
        <f>ROUND(BD54+#REF!+#REF!,2)</f>
        <v>#REF!</v>
      </c>
      <c r="BS53" s="62" t="s">
        <v>69</v>
      </c>
      <c r="BT53" s="62" t="s">
        <v>70</v>
      </c>
      <c r="BU53" s="63" t="s">
        <v>71</v>
      </c>
      <c r="BV53" s="62" t="s">
        <v>72</v>
      </c>
      <c r="BW53" s="62" t="s">
        <v>5</v>
      </c>
      <c r="BX53" s="62" t="s">
        <v>73</v>
      </c>
      <c r="CL53" s="62" t="s">
        <v>17</v>
      </c>
    </row>
    <row r="54" spans="2:91" s="6" customFormat="1" ht="16.5" customHeight="1">
      <c r="B54" s="64"/>
      <c r="C54" s="65"/>
      <c r="D54" s="191" t="s">
        <v>74</v>
      </c>
      <c r="E54" s="191"/>
      <c r="F54" s="191"/>
      <c r="G54" s="191"/>
      <c r="H54" s="191"/>
      <c r="I54" s="66"/>
      <c r="J54" s="191" t="s">
        <v>75</v>
      </c>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66">
        <f>ROUND(SUM(AG55:AG56),2)</f>
        <v>0</v>
      </c>
      <c r="AH54" s="167"/>
      <c r="AI54" s="167"/>
      <c r="AJ54" s="167"/>
      <c r="AK54" s="167"/>
      <c r="AL54" s="167"/>
      <c r="AM54" s="167"/>
      <c r="AN54" s="171">
        <f>AG54*1.21</f>
        <v>0</v>
      </c>
      <c r="AO54" s="167"/>
      <c r="AP54" s="167"/>
      <c r="AQ54" s="67" t="s">
        <v>76</v>
      </c>
      <c r="AR54" s="64"/>
      <c r="AS54" s="68">
        <f>ROUND(SUM(AS55:AS56),2)</f>
        <v>0</v>
      </c>
      <c r="AT54" s="69" t="e">
        <f t="shared" si="0"/>
        <v>#REF!</v>
      </c>
      <c r="AU54" s="70" t="e">
        <f>ROUND(SUM(AU55:AU56),5)</f>
        <v>#REF!</v>
      </c>
      <c r="AV54" s="69">
        <f>ROUND(AZ54*L29,2)</f>
        <v>0</v>
      </c>
      <c r="AW54" s="69" t="e">
        <f>ROUND(BA54*#REF!,2)</f>
        <v>#REF!</v>
      </c>
      <c r="AX54" s="69">
        <f>ROUND(BB54*L29,2)</f>
        <v>0</v>
      </c>
      <c r="AY54" s="69" t="e">
        <f>ROUND(BC54*#REF!,2)</f>
        <v>#REF!</v>
      </c>
      <c r="AZ54" s="69">
        <f>ROUND(SUM(AZ55:AZ56),2)</f>
        <v>0</v>
      </c>
      <c r="BA54" s="69">
        <f>ROUND(SUM(BA55:BA56),2)</f>
        <v>0</v>
      </c>
      <c r="BB54" s="69">
        <f>ROUND(SUM(BB55:BB56),2)</f>
        <v>0</v>
      </c>
      <c r="BC54" s="69">
        <f>ROUND(SUM(BC55:BC56),2)</f>
        <v>0</v>
      </c>
      <c r="BD54" s="71">
        <f>ROUND(SUM(BD55:BD56),2)</f>
        <v>0</v>
      </c>
      <c r="BS54" s="72" t="s">
        <v>69</v>
      </c>
      <c r="BT54" s="72" t="s">
        <v>77</v>
      </c>
      <c r="BU54" s="72" t="s">
        <v>71</v>
      </c>
      <c r="BV54" s="72" t="s">
        <v>72</v>
      </c>
      <c r="BW54" s="72" t="s">
        <v>78</v>
      </c>
      <c r="BX54" s="72" t="s">
        <v>5</v>
      </c>
      <c r="CL54" s="72" t="s">
        <v>17</v>
      </c>
      <c r="CM54" s="72" t="s">
        <v>79</v>
      </c>
    </row>
    <row r="55" spans="1:90" s="3" customFormat="1" ht="16.5" customHeight="1">
      <c r="A55" s="73" t="s">
        <v>80</v>
      </c>
      <c r="B55" s="39"/>
      <c r="C55" s="9"/>
      <c r="D55" s="9"/>
      <c r="E55" s="190" t="s">
        <v>81</v>
      </c>
      <c r="F55" s="190"/>
      <c r="G55" s="190"/>
      <c r="H55" s="190"/>
      <c r="I55" s="190"/>
      <c r="J55" s="9"/>
      <c r="K55" s="190" t="s">
        <v>82</v>
      </c>
      <c r="L55" s="190"/>
      <c r="M55" s="190"/>
      <c r="N55" s="190"/>
      <c r="O55" s="190"/>
      <c r="P55" s="190"/>
      <c r="Q55" s="190"/>
      <c r="R55" s="190"/>
      <c r="S55" s="190"/>
      <c r="T55" s="190"/>
      <c r="U55" s="190"/>
      <c r="V55" s="190"/>
      <c r="W55" s="190"/>
      <c r="X55" s="190"/>
      <c r="Y55" s="190"/>
      <c r="Z55" s="190"/>
      <c r="AA55" s="190"/>
      <c r="AB55" s="190"/>
      <c r="AC55" s="190"/>
      <c r="AD55" s="190"/>
      <c r="AE55" s="190"/>
      <c r="AF55" s="190"/>
      <c r="AG55" s="164">
        <f>'PK 1 - Příjezdová komunik...'!J32</f>
        <v>0</v>
      </c>
      <c r="AH55" s="165"/>
      <c r="AI55" s="165"/>
      <c r="AJ55" s="165"/>
      <c r="AK55" s="165"/>
      <c r="AL55" s="165"/>
      <c r="AM55" s="165"/>
      <c r="AN55" s="164">
        <f aca="true" t="shared" si="1" ref="AN55:AN56">SUM(AG55,AT55)</f>
        <v>0</v>
      </c>
      <c r="AO55" s="165"/>
      <c r="AP55" s="165"/>
      <c r="AQ55" s="74" t="s">
        <v>83</v>
      </c>
      <c r="AR55" s="39"/>
      <c r="AS55" s="75">
        <v>0</v>
      </c>
      <c r="AT55" s="76">
        <f t="shared" si="0"/>
        <v>0</v>
      </c>
      <c r="AU55" s="77" t="e">
        <f>'PK 1 - Příjezdová komunik...'!P90</f>
        <v>#REF!</v>
      </c>
      <c r="AV55" s="76">
        <f>'PK 1 - Příjezdová komunik...'!J35</f>
        <v>0</v>
      </c>
      <c r="AW55" s="76">
        <f>'PK 1 - Příjezdová komunik...'!J36</f>
        <v>0</v>
      </c>
      <c r="AX55" s="76">
        <f>'PK 1 - Příjezdová komunik...'!J37</f>
        <v>0</v>
      </c>
      <c r="AY55" s="76">
        <f>'PK 1 - Příjezdová komunik...'!J38</f>
        <v>0</v>
      </c>
      <c r="AZ55" s="76">
        <f>'PK 1 - Příjezdová komunik...'!F35</f>
        <v>0</v>
      </c>
      <c r="BA55" s="76">
        <f>'PK 1 - Příjezdová komunik...'!F36</f>
        <v>0</v>
      </c>
      <c r="BB55" s="76">
        <f>'PK 1 - Příjezdová komunik...'!F37</f>
        <v>0</v>
      </c>
      <c r="BC55" s="76">
        <f>'PK 1 - Příjezdová komunik...'!F38</f>
        <v>0</v>
      </c>
      <c r="BD55" s="78">
        <f>'PK 1 - Příjezdová komunik...'!F39</f>
        <v>0</v>
      </c>
      <c r="BT55" s="22" t="s">
        <v>79</v>
      </c>
      <c r="BV55" s="22" t="s">
        <v>72</v>
      </c>
      <c r="BW55" s="22" t="s">
        <v>84</v>
      </c>
      <c r="BX55" s="22" t="s">
        <v>78</v>
      </c>
      <c r="CL55" s="22" t="s">
        <v>17</v>
      </c>
    </row>
    <row r="56" spans="1:90" s="3" customFormat="1" ht="16.5" customHeight="1">
      <c r="A56" s="73" t="s">
        <v>80</v>
      </c>
      <c r="B56" s="39"/>
      <c r="C56" s="9"/>
      <c r="D56" s="9"/>
      <c r="E56" s="190" t="s">
        <v>85</v>
      </c>
      <c r="F56" s="190"/>
      <c r="G56" s="190"/>
      <c r="H56" s="190"/>
      <c r="I56" s="190"/>
      <c r="J56" s="9"/>
      <c r="K56" s="190" t="s">
        <v>86</v>
      </c>
      <c r="L56" s="190"/>
      <c r="M56" s="190"/>
      <c r="N56" s="190"/>
      <c r="O56" s="190"/>
      <c r="P56" s="190"/>
      <c r="Q56" s="190"/>
      <c r="R56" s="190"/>
      <c r="S56" s="190"/>
      <c r="T56" s="190"/>
      <c r="U56" s="190"/>
      <c r="V56" s="190"/>
      <c r="W56" s="190"/>
      <c r="X56" s="190"/>
      <c r="Y56" s="190"/>
      <c r="Z56" s="190"/>
      <c r="AA56" s="190"/>
      <c r="AB56" s="190"/>
      <c r="AC56" s="190"/>
      <c r="AD56" s="190"/>
      <c r="AE56" s="190"/>
      <c r="AF56" s="190"/>
      <c r="AG56" s="164">
        <f>'PK 2 - Příjezdová komunik...'!J32</f>
        <v>0</v>
      </c>
      <c r="AH56" s="165"/>
      <c r="AI56" s="165"/>
      <c r="AJ56" s="165"/>
      <c r="AK56" s="165"/>
      <c r="AL56" s="165"/>
      <c r="AM56" s="165"/>
      <c r="AN56" s="164">
        <f t="shared" si="1"/>
        <v>0</v>
      </c>
      <c r="AO56" s="165"/>
      <c r="AP56" s="165"/>
      <c r="AQ56" s="74" t="s">
        <v>83</v>
      </c>
      <c r="AR56" s="39"/>
      <c r="AS56" s="75">
        <v>0</v>
      </c>
      <c r="AT56" s="76">
        <f t="shared" si="0"/>
        <v>0</v>
      </c>
      <c r="AU56" s="77" t="e">
        <f>'PK 2 - Příjezdová komunik...'!P92</f>
        <v>#REF!</v>
      </c>
      <c r="AV56" s="76">
        <f>'PK 2 - Příjezdová komunik...'!J35</f>
        <v>0</v>
      </c>
      <c r="AW56" s="76">
        <f>'PK 2 - Příjezdová komunik...'!J36</f>
        <v>0</v>
      </c>
      <c r="AX56" s="76">
        <f>'PK 2 - Příjezdová komunik...'!J37</f>
        <v>0</v>
      </c>
      <c r="AY56" s="76">
        <f>'PK 2 - Příjezdová komunik...'!J38</f>
        <v>0</v>
      </c>
      <c r="AZ56" s="76">
        <f>'PK 2 - Příjezdová komunik...'!F35</f>
        <v>0</v>
      </c>
      <c r="BA56" s="76">
        <f>'PK 2 - Příjezdová komunik...'!F36</f>
        <v>0</v>
      </c>
      <c r="BB56" s="76">
        <f>'PK 2 - Příjezdová komunik...'!F37</f>
        <v>0</v>
      </c>
      <c r="BC56" s="76">
        <f>'PK 2 - Příjezdová komunik...'!F38</f>
        <v>0</v>
      </c>
      <c r="BD56" s="78">
        <f>'PK 2 - Příjezdová komunik...'!F39</f>
        <v>0</v>
      </c>
      <c r="BT56" s="22" t="s">
        <v>79</v>
      </c>
      <c r="BV56" s="22" t="s">
        <v>72</v>
      </c>
      <c r="BW56" s="22" t="s">
        <v>87</v>
      </c>
      <c r="BX56" s="22" t="s">
        <v>78</v>
      </c>
      <c r="CL56" s="22" t="s">
        <v>17</v>
      </c>
    </row>
    <row r="57" spans="2:44" s="1" customFormat="1" ht="30" customHeight="1">
      <c r="B57" s="27"/>
      <c r="AR57" s="27"/>
    </row>
    <row r="58" spans="2:44" s="1" customFormat="1" ht="6.9" customHeight="1">
      <c r="B58" s="35"/>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27"/>
    </row>
  </sheetData>
  <sheetProtection formatColumns="0" formatRows="0"/>
  <mergeCells count="45">
    <mergeCell ref="E56:I56"/>
    <mergeCell ref="I51:AF51"/>
    <mergeCell ref="J54:AF54"/>
    <mergeCell ref="K56:AF56"/>
    <mergeCell ref="C51:G51"/>
    <mergeCell ref="D54:H54"/>
    <mergeCell ref="E55:I55"/>
    <mergeCell ref="L44:AO44"/>
    <mergeCell ref="AN51:AP51"/>
    <mergeCell ref="AN56:AP56"/>
    <mergeCell ref="AG53:AM53"/>
    <mergeCell ref="K55:AF55"/>
    <mergeCell ref="L29:P29"/>
    <mergeCell ref="L30:P30"/>
    <mergeCell ref="AK30:AO30"/>
    <mergeCell ref="W30:AE30"/>
    <mergeCell ref="K5:AO5"/>
    <mergeCell ref="K6:AO6"/>
    <mergeCell ref="E23:AN23"/>
    <mergeCell ref="AK26:AO26"/>
    <mergeCell ref="AK28:AO28"/>
    <mergeCell ref="L28:P28"/>
    <mergeCell ref="W28:AE28"/>
    <mergeCell ref="L31:P31"/>
    <mergeCell ref="W31:AE31"/>
    <mergeCell ref="AK31:AO31"/>
    <mergeCell ref="L32:P32"/>
    <mergeCell ref="W32:AE32"/>
    <mergeCell ref="AK32:AO32"/>
    <mergeCell ref="AK34:AO34"/>
    <mergeCell ref="X34:AB34"/>
    <mergeCell ref="AR2:BE2"/>
    <mergeCell ref="AG51:AM51"/>
    <mergeCell ref="AG56:AM56"/>
    <mergeCell ref="AG54:AM54"/>
    <mergeCell ref="AG55:AM55"/>
    <mergeCell ref="AM49:AP49"/>
    <mergeCell ref="AM48:AP48"/>
    <mergeCell ref="AM46:AN46"/>
    <mergeCell ref="AN54:AP54"/>
    <mergeCell ref="AN55:AP55"/>
    <mergeCell ref="AN53:AP53"/>
    <mergeCell ref="AS48:AT50"/>
    <mergeCell ref="W29:AE29"/>
    <mergeCell ref="AK29:AO29"/>
  </mergeCells>
  <hyperlinks>
    <hyperlink ref="A55" location="'PK 1 - Příjezdová komunik...'!C2" display="/"/>
    <hyperlink ref="A56" location="'PK 2 - Příjezdová komunik...'!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52"/>
  <sheetViews>
    <sheetView showGridLines="0" workbookViewId="0" topLeftCell="A80">
      <selection activeCell="I93" sqref="I93:I150"/>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61"/>
      <c r="M2" s="161"/>
      <c r="N2" s="161"/>
      <c r="O2" s="161"/>
      <c r="P2" s="161"/>
      <c r="Q2" s="161"/>
      <c r="R2" s="161"/>
      <c r="S2" s="161"/>
      <c r="T2" s="161"/>
      <c r="U2" s="161"/>
      <c r="V2" s="161"/>
      <c r="AT2" s="15" t="s">
        <v>84</v>
      </c>
    </row>
    <row r="3" spans="2:46" ht="6.9" customHeight="1">
      <c r="B3" s="16"/>
      <c r="C3" s="17"/>
      <c r="D3" s="17"/>
      <c r="E3" s="17"/>
      <c r="F3" s="17"/>
      <c r="G3" s="17"/>
      <c r="H3" s="17"/>
      <c r="I3" s="17"/>
      <c r="J3" s="17"/>
      <c r="K3" s="17"/>
      <c r="L3" s="18"/>
      <c r="AT3" s="15" t="s">
        <v>79</v>
      </c>
    </row>
    <row r="4" spans="2:46" ht="24.9" customHeight="1">
      <c r="B4" s="18"/>
      <c r="D4" s="19" t="s">
        <v>88</v>
      </c>
      <c r="L4" s="18"/>
      <c r="M4" s="79" t="s">
        <v>10</v>
      </c>
      <c r="AT4" s="15" t="s">
        <v>4</v>
      </c>
    </row>
    <row r="5" spans="2:12" ht="6.9" customHeight="1">
      <c r="B5" s="18"/>
      <c r="L5" s="18"/>
    </row>
    <row r="6" spans="2:12" ht="12" customHeight="1">
      <c r="B6" s="18"/>
      <c r="D6" s="24" t="s">
        <v>14</v>
      </c>
      <c r="L6" s="18"/>
    </row>
    <row r="7" spans="2:12" ht="16.5" customHeight="1">
      <c r="B7" s="18"/>
      <c r="E7" s="193" t="str">
        <f>'Rekapitulace zakázky'!K6</f>
        <v>Zpevněné plochy a odvodnění lokality garáže, Šluknov</v>
      </c>
      <c r="F7" s="195"/>
      <c r="G7" s="195"/>
      <c r="H7" s="195"/>
      <c r="L7" s="18"/>
    </row>
    <row r="8" spans="2:12" ht="12" customHeight="1">
      <c r="B8" s="18"/>
      <c r="D8" s="24" t="s">
        <v>89</v>
      </c>
      <c r="L8" s="18"/>
    </row>
    <row r="9" spans="2:12" s="1" customFormat="1" ht="16.5" customHeight="1">
      <c r="B9" s="27"/>
      <c r="E9" s="193" t="s">
        <v>90</v>
      </c>
      <c r="F9" s="194"/>
      <c r="G9" s="194"/>
      <c r="H9" s="194"/>
      <c r="L9" s="27"/>
    </row>
    <row r="10" spans="2:12" s="1" customFormat="1" ht="12" customHeight="1">
      <c r="B10" s="27"/>
      <c r="D10" s="24" t="s">
        <v>91</v>
      </c>
      <c r="L10" s="27"/>
    </row>
    <row r="11" spans="2:12" s="1" customFormat="1" ht="16.5" customHeight="1">
      <c r="B11" s="27"/>
      <c r="E11" s="186" t="s">
        <v>92</v>
      </c>
      <c r="F11" s="194"/>
      <c r="G11" s="194"/>
      <c r="H11" s="194"/>
      <c r="L11" s="27"/>
    </row>
    <row r="12" spans="2:12" s="1" customFormat="1" ht="12">
      <c r="B12" s="27"/>
      <c r="L12" s="27"/>
    </row>
    <row r="13" spans="2:12" s="1" customFormat="1" ht="12" customHeight="1">
      <c r="B13" s="27"/>
      <c r="D13" s="24" t="s">
        <v>16</v>
      </c>
      <c r="F13" s="22" t="s">
        <v>17</v>
      </c>
      <c r="I13" s="24" t="s">
        <v>18</v>
      </c>
      <c r="J13" s="22" t="s">
        <v>17</v>
      </c>
      <c r="L13" s="27"/>
    </row>
    <row r="14" spans="2:12" s="1" customFormat="1" ht="12" customHeight="1">
      <c r="B14" s="27"/>
      <c r="D14" s="24" t="s">
        <v>19</v>
      </c>
      <c r="F14" s="22" t="s">
        <v>20</v>
      </c>
      <c r="I14" s="24" t="s">
        <v>21</v>
      </c>
      <c r="J14" s="43" t="str">
        <f>'Rekapitulace zakázky'!AN8</f>
        <v>16. 3. 2020</v>
      </c>
      <c r="L14" s="27"/>
    </row>
    <row r="15" spans="2:12" s="1" customFormat="1" ht="10.95" customHeight="1">
      <c r="B15" s="27"/>
      <c r="L15" s="27"/>
    </row>
    <row r="16" spans="2:12" s="1" customFormat="1" ht="12" customHeight="1">
      <c r="B16" s="27"/>
      <c r="D16" s="24" t="s">
        <v>23</v>
      </c>
      <c r="I16" s="24" t="s">
        <v>24</v>
      </c>
      <c r="J16" s="22" t="s">
        <v>17</v>
      </c>
      <c r="L16" s="27"/>
    </row>
    <row r="17" spans="2:12" s="1" customFormat="1" ht="18" customHeight="1">
      <c r="B17" s="27"/>
      <c r="E17" s="22" t="s">
        <v>25</v>
      </c>
      <c r="I17" s="24" t="s">
        <v>26</v>
      </c>
      <c r="J17" s="22" t="s">
        <v>17</v>
      </c>
      <c r="L17" s="27"/>
    </row>
    <row r="18" spans="2:12" s="1" customFormat="1" ht="6.9" customHeight="1">
      <c r="B18" s="27"/>
      <c r="L18" s="27"/>
    </row>
    <row r="19" spans="2:12" s="1" customFormat="1" ht="12" customHeight="1">
      <c r="B19" s="27"/>
      <c r="D19" s="24" t="s">
        <v>27</v>
      </c>
      <c r="I19" s="24" t="s">
        <v>24</v>
      </c>
      <c r="J19" s="22" t="s">
        <v>17</v>
      </c>
      <c r="L19" s="27"/>
    </row>
    <row r="20" spans="2:12" s="1" customFormat="1" ht="18" customHeight="1">
      <c r="B20" s="27"/>
      <c r="E20" s="22" t="s">
        <v>28</v>
      </c>
      <c r="I20" s="24" t="s">
        <v>26</v>
      </c>
      <c r="J20" s="22" t="s">
        <v>17</v>
      </c>
      <c r="L20" s="27"/>
    </row>
    <row r="21" spans="2:12" s="1" customFormat="1" ht="6.9" customHeight="1">
      <c r="B21" s="27"/>
      <c r="L21" s="27"/>
    </row>
    <row r="22" spans="2:12" s="1" customFormat="1" ht="12" customHeight="1">
      <c r="B22" s="27"/>
      <c r="D22" s="24" t="s">
        <v>29</v>
      </c>
      <c r="I22" s="24" t="s">
        <v>24</v>
      </c>
      <c r="J22" s="22" t="s">
        <v>17</v>
      </c>
      <c r="L22" s="27"/>
    </row>
    <row r="23" spans="2:12" s="1" customFormat="1" ht="18" customHeight="1">
      <c r="B23" s="27"/>
      <c r="E23" s="22" t="s">
        <v>30</v>
      </c>
      <c r="I23" s="24" t="s">
        <v>26</v>
      </c>
      <c r="J23" s="22" t="s">
        <v>17</v>
      </c>
      <c r="L23" s="27"/>
    </row>
    <row r="24" spans="2:12" s="1" customFormat="1" ht="6.9" customHeight="1">
      <c r="B24" s="27"/>
      <c r="L24" s="27"/>
    </row>
    <row r="25" spans="2:12" s="1" customFormat="1" ht="12" customHeight="1">
      <c r="B25" s="27"/>
      <c r="D25" s="24" t="s">
        <v>32</v>
      </c>
      <c r="I25" s="24" t="s">
        <v>24</v>
      </c>
      <c r="J25" s="22" t="s">
        <v>17</v>
      </c>
      <c r="L25" s="27"/>
    </row>
    <row r="26" spans="2:12" s="1" customFormat="1" ht="18" customHeight="1">
      <c r="B26" s="27"/>
      <c r="E26" s="22" t="s">
        <v>33</v>
      </c>
      <c r="I26" s="24" t="s">
        <v>26</v>
      </c>
      <c r="J26" s="22" t="s">
        <v>17</v>
      </c>
      <c r="L26" s="27"/>
    </row>
    <row r="27" spans="2:12" s="1" customFormat="1" ht="6.9" customHeight="1">
      <c r="B27" s="27"/>
      <c r="L27" s="27"/>
    </row>
    <row r="28" spans="2:12" s="1" customFormat="1" ht="12" customHeight="1">
      <c r="B28" s="27"/>
      <c r="D28" s="24" t="s">
        <v>34</v>
      </c>
      <c r="L28" s="27"/>
    </row>
    <row r="29" spans="2:12" s="7" customFormat="1" ht="16.5" customHeight="1">
      <c r="B29" s="80"/>
      <c r="E29" s="182" t="s">
        <v>17</v>
      </c>
      <c r="F29" s="182"/>
      <c r="G29" s="182"/>
      <c r="H29" s="182"/>
      <c r="L29" s="80"/>
    </row>
    <row r="30" spans="2:12" s="1" customFormat="1" ht="6.9" customHeight="1">
      <c r="B30" s="27"/>
      <c r="L30" s="27"/>
    </row>
    <row r="31" spans="2:12" s="1" customFormat="1" ht="6.9" customHeight="1">
      <c r="B31" s="27"/>
      <c r="D31" s="44"/>
      <c r="E31" s="44"/>
      <c r="F31" s="44"/>
      <c r="G31" s="44"/>
      <c r="H31" s="44"/>
      <c r="I31" s="44"/>
      <c r="J31" s="44"/>
      <c r="K31" s="44"/>
      <c r="L31" s="27"/>
    </row>
    <row r="32" spans="2:12" s="1" customFormat="1" ht="25.35" customHeight="1">
      <c r="B32" s="27"/>
      <c r="D32" s="81" t="s">
        <v>36</v>
      </c>
      <c r="J32" s="56">
        <f>ROUND(J90,2)</f>
        <v>0</v>
      </c>
      <c r="L32" s="27"/>
    </row>
    <row r="33" spans="2:12" s="1" customFormat="1" ht="6.9" customHeight="1">
      <c r="B33" s="27"/>
      <c r="D33" s="44"/>
      <c r="E33" s="44"/>
      <c r="F33" s="44"/>
      <c r="G33" s="44"/>
      <c r="H33" s="44"/>
      <c r="I33" s="44"/>
      <c r="J33" s="44"/>
      <c r="K33" s="44"/>
      <c r="L33" s="27"/>
    </row>
    <row r="34" spans="2:12" s="1" customFormat="1" ht="14.4" customHeight="1">
      <c r="B34" s="27"/>
      <c r="F34" s="82" t="s">
        <v>38</v>
      </c>
      <c r="I34" s="82" t="s">
        <v>37</v>
      </c>
      <c r="J34" s="82" t="s">
        <v>39</v>
      </c>
      <c r="L34" s="27"/>
    </row>
    <row r="35" spans="2:12" s="1" customFormat="1" ht="14.4" customHeight="1">
      <c r="B35" s="27"/>
      <c r="D35" s="83" t="s">
        <v>40</v>
      </c>
      <c r="E35" s="24" t="s">
        <v>41</v>
      </c>
      <c r="F35" s="76">
        <f>ROUND((SUM(BE90:BE151)),2)</f>
        <v>0</v>
      </c>
      <c r="I35" s="84">
        <v>0.21</v>
      </c>
      <c r="J35" s="76">
        <f>ROUND(((SUM(BE90:BE151))*I35),2)</f>
        <v>0</v>
      </c>
      <c r="L35" s="27"/>
    </row>
    <row r="36" spans="2:12" s="1" customFormat="1" ht="14.4" customHeight="1">
      <c r="B36" s="27"/>
      <c r="E36" s="24" t="s">
        <v>42</v>
      </c>
      <c r="F36" s="76">
        <f>ROUND((SUM(BF90:BF151)),2)</f>
        <v>0</v>
      </c>
      <c r="I36" s="84">
        <v>0.15</v>
      </c>
      <c r="J36" s="76">
        <f>ROUND(((SUM(BF90:BF151))*I36),2)</f>
        <v>0</v>
      </c>
      <c r="L36" s="27"/>
    </row>
    <row r="37" spans="2:12" s="1" customFormat="1" ht="14.4" customHeight="1" hidden="1">
      <c r="B37" s="27"/>
      <c r="E37" s="24" t="s">
        <v>43</v>
      </c>
      <c r="F37" s="76">
        <f>ROUND((SUM(BG90:BG151)),2)</f>
        <v>0</v>
      </c>
      <c r="I37" s="84">
        <v>0.21</v>
      </c>
      <c r="J37" s="76">
        <f>0</f>
        <v>0</v>
      </c>
      <c r="L37" s="27"/>
    </row>
    <row r="38" spans="2:12" s="1" customFormat="1" ht="14.4" customHeight="1" hidden="1">
      <c r="B38" s="27"/>
      <c r="E38" s="24" t="s">
        <v>44</v>
      </c>
      <c r="F38" s="76">
        <f>ROUND((SUM(BH90:BH151)),2)</f>
        <v>0</v>
      </c>
      <c r="I38" s="84">
        <v>0.15</v>
      </c>
      <c r="J38" s="76">
        <f>0</f>
        <v>0</v>
      </c>
      <c r="L38" s="27"/>
    </row>
    <row r="39" spans="2:12" s="1" customFormat="1" ht="14.4" customHeight="1" hidden="1">
      <c r="B39" s="27"/>
      <c r="E39" s="24" t="s">
        <v>45</v>
      </c>
      <c r="F39" s="76">
        <f>ROUND((SUM(BI90:BI151)),2)</f>
        <v>0</v>
      </c>
      <c r="I39" s="84">
        <v>0</v>
      </c>
      <c r="J39" s="76">
        <f>0</f>
        <v>0</v>
      </c>
      <c r="L39" s="27"/>
    </row>
    <row r="40" spans="2:12" s="1" customFormat="1" ht="6.9" customHeight="1">
      <c r="B40" s="27"/>
      <c r="L40" s="27"/>
    </row>
    <row r="41" spans="2:12" s="1" customFormat="1" ht="25.35" customHeight="1">
      <c r="B41" s="27"/>
      <c r="C41" s="85"/>
      <c r="D41" s="86" t="s">
        <v>46</v>
      </c>
      <c r="E41" s="47"/>
      <c r="F41" s="47"/>
      <c r="G41" s="87" t="s">
        <v>47</v>
      </c>
      <c r="H41" s="88" t="s">
        <v>48</v>
      </c>
      <c r="I41" s="47"/>
      <c r="J41" s="89">
        <f>SUM(J32:J39)</f>
        <v>0</v>
      </c>
      <c r="K41" s="90"/>
      <c r="L41" s="27"/>
    </row>
    <row r="42" spans="2:12" s="1" customFormat="1" ht="14.4" customHeight="1">
      <c r="B42" s="35"/>
      <c r="C42" s="36"/>
      <c r="D42" s="36"/>
      <c r="E42" s="36"/>
      <c r="F42" s="36"/>
      <c r="G42" s="36"/>
      <c r="H42" s="36"/>
      <c r="I42" s="36"/>
      <c r="J42" s="36"/>
      <c r="K42" s="36"/>
      <c r="L42" s="27"/>
    </row>
    <row r="46" spans="2:12" s="1" customFormat="1" ht="6.9" customHeight="1">
      <c r="B46" s="37"/>
      <c r="C46" s="38"/>
      <c r="D46" s="38"/>
      <c r="E46" s="38"/>
      <c r="F46" s="38"/>
      <c r="G46" s="38"/>
      <c r="H46" s="38"/>
      <c r="I46" s="38"/>
      <c r="J46" s="38"/>
      <c r="K46" s="38"/>
      <c r="L46" s="27"/>
    </row>
    <row r="47" spans="2:12" s="1" customFormat="1" ht="24.9" customHeight="1">
      <c r="B47" s="27"/>
      <c r="C47" s="19" t="s">
        <v>93</v>
      </c>
      <c r="L47" s="27"/>
    </row>
    <row r="48" spans="2:12" s="1" customFormat="1" ht="6.9" customHeight="1">
      <c r="B48" s="27"/>
      <c r="L48" s="27"/>
    </row>
    <row r="49" spans="2:12" s="1" customFormat="1" ht="12" customHeight="1">
      <c r="B49" s="27"/>
      <c r="C49" s="24" t="s">
        <v>14</v>
      </c>
      <c r="L49" s="27"/>
    </row>
    <row r="50" spans="2:12" s="1" customFormat="1" ht="16.5" customHeight="1">
      <c r="B50" s="27"/>
      <c r="E50" s="193" t="str">
        <f>E7</f>
        <v>Zpevněné plochy a odvodnění lokality garáže, Šluknov</v>
      </c>
      <c r="F50" s="195"/>
      <c r="G50" s="195"/>
      <c r="H50" s="195"/>
      <c r="L50" s="27"/>
    </row>
    <row r="51" spans="2:12" ht="12" customHeight="1">
      <c r="B51" s="18"/>
      <c r="C51" s="24" t="s">
        <v>89</v>
      </c>
      <c r="L51" s="18"/>
    </row>
    <row r="52" spans="2:12" s="1" customFormat="1" ht="16.5" customHeight="1">
      <c r="B52" s="27"/>
      <c r="E52" s="193" t="s">
        <v>90</v>
      </c>
      <c r="F52" s="194"/>
      <c r="G52" s="194"/>
      <c r="H52" s="194"/>
      <c r="L52" s="27"/>
    </row>
    <row r="53" spans="2:12" s="1" customFormat="1" ht="12" customHeight="1">
      <c r="B53" s="27"/>
      <c r="C53" s="24" t="s">
        <v>91</v>
      </c>
      <c r="L53" s="27"/>
    </row>
    <row r="54" spans="2:12" s="1" customFormat="1" ht="16.5" customHeight="1">
      <c r="B54" s="27"/>
      <c r="E54" s="186" t="str">
        <f>E11</f>
        <v>PK 1 - Příjezdová komunikace 1</v>
      </c>
      <c r="F54" s="194"/>
      <c r="G54" s="194"/>
      <c r="H54" s="194"/>
      <c r="L54" s="27"/>
    </row>
    <row r="55" spans="2:12" s="1" customFormat="1" ht="6.9" customHeight="1">
      <c r="B55" s="27"/>
      <c r="L55" s="27"/>
    </row>
    <row r="56" spans="2:12" s="1" customFormat="1" ht="12" customHeight="1">
      <c r="B56" s="27"/>
      <c r="C56" s="24" t="s">
        <v>19</v>
      </c>
      <c r="F56" s="22" t="str">
        <f>F14</f>
        <v>k.ú. Šluknov</v>
      </c>
      <c r="I56" s="24" t="s">
        <v>21</v>
      </c>
      <c r="J56" s="43" t="str">
        <f>IF(J14="","",J14)</f>
        <v>16. 3. 2020</v>
      </c>
      <c r="L56" s="27"/>
    </row>
    <row r="57" spans="2:12" s="1" customFormat="1" ht="6.9" customHeight="1">
      <c r="B57" s="27"/>
      <c r="L57" s="27"/>
    </row>
    <row r="58" spans="2:12" s="1" customFormat="1" ht="15.15" customHeight="1">
      <c r="B58" s="27"/>
      <c r="C58" s="24" t="s">
        <v>23</v>
      </c>
      <c r="F58" s="22" t="str">
        <f>E17</f>
        <v>Město Šluknov</v>
      </c>
      <c r="I58" s="24" t="s">
        <v>29</v>
      </c>
      <c r="J58" s="25" t="str">
        <f>E23</f>
        <v>ProProjekt s.r.o.</v>
      </c>
      <c r="L58" s="27"/>
    </row>
    <row r="59" spans="2:12" s="1" customFormat="1" ht="15.15" customHeight="1">
      <c r="B59" s="27"/>
      <c r="C59" s="24" t="s">
        <v>27</v>
      </c>
      <c r="F59" s="22" t="str">
        <f>IF(E20="","",E20)</f>
        <v>Bude vybrán</v>
      </c>
      <c r="I59" s="24" t="s">
        <v>32</v>
      </c>
      <c r="J59" s="25" t="str">
        <f>E26</f>
        <v>Martin Rousek</v>
      </c>
      <c r="L59" s="27"/>
    </row>
    <row r="60" spans="2:12" s="1" customFormat="1" ht="10.35" customHeight="1">
      <c r="B60" s="27"/>
      <c r="L60" s="27"/>
    </row>
    <row r="61" spans="2:12" s="1" customFormat="1" ht="29.25" customHeight="1">
      <c r="B61" s="27"/>
      <c r="C61" s="91" t="s">
        <v>94</v>
      </c>
      <c r="D61" s="85"/>
      <c r="E61" s="85"/>
      <c r="F61" s="85"/>
      <c r="G61" s="85"/>
      <c r="H61" s="85"/>
      <c r="I61" s="85"/>
      <c r="J61" s="92" t="s">
        <v>95</v>
      </c>
      <c r="K61" s="85"/>
      <c r="L61" s="27"/>
    </row>
    <row r="62" spans="2:12" s="1" customFormat="1" ht="10.35" customHeight="1">
      <c r="B62" s="27"/>
      <c r="L62" s="27"/>
    </row>
    <row r="63" spans="2:47" s="1" customFormat="1" ht="22.95" customHeight="1">
      <c r="B63" s="27"/>
      <c r="C63" s="93" t="s">
        <v>68</v>
      </c>
      <c r="J63" s="56">
        <f>J90</f>
        <v>0</v>
      </c>
      <c r="L63" s="27"/>
      <c r="AU63" s="15" t="s">
        <v>96</v>
      </c>
    </row>
    <row r="64" spans="2:12" s="8" customFormat="1" ht="24.9" customHeight="1">
      <c r="B64" s="94"/>
      <c r="D64" s="95" t="s">
        <v>97</v>
      </c>
      <c r="E64" s="96"/>
      <c r="F64" s="96"/>
      <c r="G64" s="96"/>
      <c r="H64" s="96"/>
      <c r="I64" s="96"/>
      <c r="J64" s="97">
        <f>J91</f>
        <v>0</v>
      </c>
      <c r="L64" s="94"/>
    </row>
    <row r="65" spans="2:12" s="9" customFormat="1" ht="19.95" customHeight="1">
      <c r="B65" s="98"/>
      <c r="D65" s="99" t="s">
        <v>98</v>
      </c>
      <c r="E65" s="100"/>
      <c r="F65" s="100"/>
      <c r="G65" s="100"/>
      <c r="H65" s="100"/>
      <c r="I65" s="100"/>
      <c r="J65" s="101">
        <f>J92</f>
        <v>0</v>
      </c>
      <c r="L65" s="98"/>
    </row>
    <row r="66" spans="2:12" s="9" customFormat="1" ht="19.95" customHeight="1">
      <c r="B66" s="98"/>
      <c r="D66" s="99" t="s">
        <v>99</v>
      </c>
      <c r="E66" s="100"/>
      <c r="F66" s="100"/>
      <c r="G66" s="100"/>
      <c r="H66" s="100"/>
      <c r="I66" s="100"/>
      <c r="J66" s="101">
        <f>J105</f>
        <v>0</v>
      </c>
      <c r="L66" s="98"/>
    </row>
    <row r="67" spans="2:12" s="9" customFormat="1" ht="19.95" customHeight="1">
      <c r="B67" s="98"/>
      <c r="D67" s="99" t="s">
        <v>101</v>
      </c>
      <c r="E67" s="100"/>
      <c r="F67" s="100"/>
      <c r="G67" s="100"/>
      <c r="H67" s="100"/>
      <c r="I67" s="100"/>
      <c r="J67" s="101">
        <f>J140</f>
        <v>0</v>
      </c>
      <c r="L67" s="98"/>
    </row>
    <row r="68" spans="2:12" s="9" customFormat="1" ht="19.95" customHeight="1">
      <c r="B68" s="98"/>
      <c r="D68" s="99" t="s">
        <v>102</v>
      </c>
      <c r="E68" s="100"/>
      <c r="F68" s="100"/>
      <c r="G68" s="100"/>
      <c r="H68" s="100"/>
      <c r="I68" s="100"/>
      <c r="J68" s="101">
        <f>J149</f>
        <v>0</v>
      </c>
      <c r="L68" s="98"/>
    </row>
    <row r="69" spans="2:12" s="1" customFormat="1" ht="21.75" customHeight="1">
      <c r="B69" s="27"/>
      <c r="L69" s="27"/>
    </row>
    <row r="70" spans="2:12" s="1" customFormat="1" ht="6.9" customHeight="1">
      <c r="B70" s="35"/>
      <c r="C70" s="36"/>
      <c r="D70" s="36"/>
      <c r="E70" s="36"/>
      <c r="F70" s="36"/>
      <c r="G70" s="36"/>
      <c r="H70" s="36"/>
      <c r="I70" s="36"/>
      <c r="J70" s="36"/>
      <c r="K70" s="36"/>
      <c r="L70" s="27"/>
    </row>
    <row r="74" spans="2:12" s="1" customFormat="1" ht="6.9" customHeight="1">
      <c r="B74" s="37"/>
      <c r="C74" s="38"/>
      <c r="D74" s="38"/>
      <c r="E74" s="38"/>
      <c r="F74" s="38"/>
      <c r="G74" s="38"/>
      <c r="H74" s="38"/>
      <c r="I74" s="38"/>
      <c r="J74" s="38"/>
      <c r="K74" s="38"/>
      <c r="L74" s="27"/>
    </row>
    <row r="75" spans="2:12" s="1" customFormat="1" ht="24.9" customHeight="1">
      <c r="B75" s="27"/>
      <c r="C75" s="19" t="s">
        <v>103</v>
      </c>
      <c r="L75" s="27"/>
    </row>
    <row r="76" spans="2:12" s="1" customFormat="1" ht="6.9" customHeight="1">
      <c r="B76" s="27"/>
      <c r="L76" s="27"/>
    </row>
    <row r="77" spans="2:12" s="1" customFormat="1" ht="12" customHeight="1">
      <c r="B77" s="27"/>
      <c r="C77" s="24" t="s">
        <v>14</v>
      </c>
      <c r="L77" s="27"/>
    </row>
    <row r="78" spans="2:12" s="1" customFormat="1" ht="16.5" customHeight="1">
      <c r="B78" s="27"/>
      <c r="E78" s="193" t="str">
        <f>E7</f>
        <v>Zpevněné plochy a odvodnění lokality garáže, Šluknov</v>
      </c>
      <c r="F78" s="195"/>
      <c r="G78" s="195"/>
      <c r="H78" s="195"/>
      <c r="L78" s="27"/>
    </row>
    <row r="79" spans="2:12" ht="12" customHeight="1">
      <c r="B79" s="18"/>
      <c r="C79" s="24" t="s">
        <v>89</v>
      </c>
      <c r="L79" s="18"/>
    </row>
    <row r="80" spans="2:12" s="1" customFormat="1" ht="16.5" customHeight="1">
      <c r="B80" s="27"/>
      <c r="E80" s="193" t="s">
        <v>90</v>
      </c>
      <c r="F80" s="194"/>
      <c r="G80" s="194"/>
      <c r="H80" s="194"/>
      <c r="L80" s="27"/>
    </row>
    <row r="81" spans="2:12" s="1" customFormat="1" ht="12" customHeight="1">
      <c r="B81" s="27"/>
      <c r="C81" s="24" t="s">
        <v>91</v>
      </c>
      <c r="L81" s="27"/>
    </row>
    <row r="82" spans="2:12" s="1" customFormat="1" ht="16.5" customHeight="1">
      <c r="B82" s="27"/>
      <c r="E82" s="186" t="str">
        <f>E11</f>
        <v>PK 1 - Příjezdová komunikace 1</v>
      </c>
      <c r="F82" s="194"/>
      <c r="G82" s="194"/>
      <c r="H82" s="194"/>
      <c r="L82" s="27"/>
    </row>
    <row r="83" spans="2:12" s="1" customFormat="1" ht="6.9" customHeight="1">
      <c r="B83" s="27"/>
      <c r="L83" s="27"/>
    </row>
    <row r="84" spans="2:12" s="1" customFormat="1" ht="12" customHeight="1">
      <c r="B84" s="27"/>
      <c r="C84" s="24" t="s">
        <v>19</v>
      </c>
      <c r="F84" s="22" t="str">
        <f>F14</f>
        <v>k.ú. Šluknov</v>
      </c>
      <c r="I84" s="24" t="s">
        <v>21</v>
      </c>
      <c r="J84" s="43" t="str">
        <f>IF(J14="","",J14)</f>
        <v>16. 3. 2020</v>
      </c>
      <c r="L84" s="27"/>
    </row>
    <row r="85" spans="2:12" s="1" customFormat="1" ht="6.9" customHeight="1">
      <c r="B85" s="27"/>
      <c r="L85" s="27"/>
    </row>
    <row r="86" spans="2:12" s="1" customFormat="1" ht="15.15" customHeight="1">
      <c r="B86" s="27"/>
      <c r="C86" s="24" t="s">
        <v>23</v>
      </c>
      <c r="F86" s="22" t="str">
        <f>E17</f>
        <v>Město Šluknov</v>
      </c>
      <c r="I86" s="24" t="s">
        <v>29</v>
      </c>
      <c r="J86" s="25" t="str">
        <f>E23</f>
        <v>ProProjekt s.r.o.</v>
      </c>
      <c r="L86" s="27"/>
    </row>
    <row r="87" spans="2:12" s="1" customFormat="1" ht="15.15" customHeight="1">
      <c r="B87" s="27"/>
      <c r="C87" s="24" t="s">
        <v>27</v>
      </c>
      <c r="F87" s="22" t="str">
        <f>IF(E20="","",E20)</f>
        <v>Bude vybrán</v>
      </c>
      <c r="I87" s="24" t="s">
        <v>32</v>
      </c>
      <c r="J87" s="25" t="str">
        <f>E26</f>
        <v>Martin Rousek</v>
      </c>
      <c r="L87" s="27"/>
    </row>
    <row r="88" spans="2:12" s="1" customFormat="1" ht="10.35" customHeight="1">
      <c r="B88" s="27"/>
      <c r="L88" s="27"/>
    </row>
    <row r="89" spans="2:20" s="10" customFormat="1" ht="29.25" customHeight="1">
      <c r="B89" s="102"/>
      <c r="C89" s="103" t="s">
        <v>104</v>
      </c>
      <c r="D89" s="104" t="s">
        <v>55</v>
      </c>
      <c r="E89" s="104" t="s">
        <v>51</v>
      </c>
      <c r="F89" s="104" t="s">
        <v>52</v>
      </c>
      <c r="G89" s="104" t="s">
        <v>105</v>
      </c>
      <c r="H89" s="104" t="s">
        <v>106</v>
      </c>
      <c r="I89" s="104" t="s">
        <v>107</v>
      </c>
      <c r="J89" s="104" t="s">
        <v>95</v>
      </c>
      <c r="K89" s="105" t="s">
        <v>108</v>
      </c>
      <c r="L89" s="102"/>
      <c r="M89" s="49" t="s">
        <v>17</v>
      </c>
      <c r="N89" s="50" t="s">
        <v>40</v>
      </c>
      <c r="O89" s="50" t="s">
        <v>109</v>
      </c>
      <c r="P89" s="50" t="s">
        <v>110</v>
      </c>
      <c r="Q89" s="50" t="s">
        <v>111</v>
      </c>
      <c r="R89" s="50" t="s">
        <v>112</v>
      </c>
      <c r="S89" s="50" t="s">
        <v>113</v>
      </c>
      <c r="T89" s="51" t="s">
        <v>114</v>
      </c>
    </row>
    <row r="90" spans="2:63" s="1" customFormat="1" ht="22.95" customHeight="1">
      <c r="B90" s="27"/>
      <c r="C90" s="54" t="s">
        <v>115</v>
      </c>
      <c r="J90" s="106">
        <f>J91</f>
        <v>0</v>
      </c>
      <c r="L90" s="27"/>
      <c r="M90" s="52"/>
      <c r="N90" s="44"/>
      <c r="O90" s="44"/>
      <c r="P90" s="107" t="e">
        <f>P91+#REF!</f>
        <v>#REF!</v>
      </c>
      <c r="Q90" s="44"/>
      <c r="R90" s="107" t="e">
        <f>R91+#REF!</f>
        <v>#REF!</v>
      </c>
      <c r="S90" s="44"/>
      <c r="T90" s="108" t="e">
        <f>T91+#REF!</f>
        <v>#REF!</v>
      </c>
      <c r="AT90" s="15" t="s">
        <v>69</v>
      </c>
      <c r="AU90" s="15" t="s">
        <v>96</v>
      </c>
      <c r="BK90" s="109" t="e">
        <f>BK91+#REF!</f>
        <v>#REF!</v>
      </c>
    </row>
    <row r="91" spans="2:63" s="11" customFormat="1" ht="25.95" customHeight="1">
      <c r="B91" s="110"/>
      <c r="D91" s="111" t="s">
        <v>69</v>
      </c>
      <c r="E91" s="112" t="s">
        <v>116</v>
      </c>
      <c r="F91" s="112" t="s">
        <v>117</v>
      </c>
      <c r="J91" s="113">
        <f>J92+J105+J140+J149</f>
        <v>0</v>
      </c>
      <c r="L91" s="110"/>
      <c r="M91" s="114"/>
      <c r="P91" s="115" t="e">
        <f>P92+P105+#REF!+P140+P149</f>
        <v>#REF!</v>
      </c>
      <c r="R91" s="115" t="e">
        <f>R92+R105+#REF!+R140+R149</f>
        <v>#REF!</v>
      </c>
      <c r="T91" s="116" t="e">
        <f>T92+T105+#REF!+T140+T149</f>
        <v>#REF!</v>
      </c>
      <c r="AR91" s="111" t="s">
        <v>77</v>
      </c>
      <c r="AT91" s="117" t="s">
        <v>69</v>
      </c>
      <c r="AU91" s="117" t="s">
        <v>70</v>
      </c>
      <c r="AY91" s="111" t="s">
        <v>118</v>
      </c>
      <c r="BK91" s="118" t="e">
        <f>BK92+BK105+#REF!+BK140+BK149</f>
        <v>#REF!</v>
      </c>
    </row>
    <row r="92" spans="2:63" s="11" customFormat="1" ht="22.95" customHeight="1">
      <c r="B92" s="110"/>
      <c r="D92" s="111" t="s">
        <v>69</v>
      </c>
      <c r="E92" s="119" t="s">
        <v>77</v>
      </c>
      <c r="F92" s="119" t="s">
        <v>119</v>
      </c>
      <c r="J92" s="120">
        <f>BK92</f>
        <v>0</v>
      </c>
      <c r="L92" s="110"/>
      <c r="M92" s="114"/>
      <c r="P92" s="115">
        <f>SUM(P93:P104)</f>
        <v>1401.1699</v>
      </c>
      <c r="R92" s="115">
        <f>SUM(R93:R104)</f>
        <v>0.012640000000000002</v>
      </c>
      <c r="T92" s="116">
        <f>SUM(T93:T104)</f>
        <v>552.8344</v>
      </c>
      <c r="AR92" s="111" t="s">
        <v>77</v>
      </c>
      <c r="AT92" s="117" t="s">
        <v>69</v>
      </c>
      <c r="AU92" s="117" t="s">
        <v>77</v>
      </c>
      <c r="AY92" s="111" t="s">
        <v>118</v>
      </c>
      <c r="BK92" s="118">
        <f>SUM(BK93:BK104)</f>
        <v>0</v>
      </c>
    </row>
    <row r="93" spans="2:65" s="1" customFormat="1" ht="21.75" customHeight="1">
      <c r="B93" s="27"/>
      <c r="C93" s="121" t="s">
        <v>77</v>
      </c>
      <c r="D93" s="121" t="s">
        <v>120</v>
      </c>
      <c r="E93" s="122" t="s">
        <v>280</v>
      </c>
      <c r="F93" s="123" t="s">
        <v>279</v>
      </c>
      <c r="G93" s="124" t="s">
        <v>121</v>
      </c>
      <c r="H93" s="125">
        <v>1182.9</v>
      </c>
      <c r="I93" s="126"/>
      <c r="J93" s="126">
        <f>ROUND(I93*H93,2)</f>
        <v>0</v>
      </c>
      <c r="K93" s="123" t="s">
        <v>122</v>
      </c>
      <c r="L93" s="27"/>
      <c r="M93" s="127" t="s">
        <v>17</v>
      </c>
      <c r="N93" s="128" t="s">
        <v>41</v>
      </c>
      <c r="O93" s="129">
        <v>1.158</v>
      </c>
      <c r="P93" s="129">
        <f>O93*H93</f>
        <v>1369.7982</v>
      </c>
      <c r="Q93" s="129">
        <v>0</v>
      </c>
      <c r="R93" s="129">
        <f>Q93*H93</f>
        <v>0</v>
      </c>
      <c r="S93" s="129">
        <v>0.44</v>
      </c>
      <c r="T93" s="130">
        <f>S93*H93</f>
        <v>520.476</v>
      </c>
      <c r="AR93" s="131" t="s">
        <v>123</v>
      </c>
      <c r="AT93" s="131" t="s">
        <v>120</v>
      </c>
      <c r="AU93" s="131" t="s">
        <v>79</v>
      </c>
      <c r="AY93" s="15" t="s">
        <v>118</v>
      </c>
      <c r="BE93" s="132">
        <f>IF(N93="základní",J93,0)</f>
        <v>0</v>
      </c>
      <c r="BF93" s="132">
        <f>IF(N93="snížená",J93,0)</f>
        <v>0</v>
      </c>
      <c r="BG93" s="132">
        <f>IF(N93="zákl. přenesená",J93,0)</f>
        <v>0</v>
      </c>
      <c r="BH93" s="132">
        <f>IF(N93="sníž. přenesená",J93,0)</f>
        <v>0</v>
      </c>
      <c r="BI93" s="132">
        <f>IF(N93="nulová",J93,0)</f>
        <v>0</v>
      </c>
      <c r="BJ93" s="15" t="s">
        <v>77</v>
      </c>
      <c r="BK93" s="132">
        <f>ROUND(I93*H93,2)</f>
        <v>0</v>
      </c>
      <c r="BL93" s="15" t="s">
        <v>123</v>
      </c>
      <c r="BM93" s="131" t="s">
        <v>124</v>
      </c>
    </row>
    <row r="94" spans="2:47" s="1" customFormat="1" ht="201.6">
      <c r="B94" s="27"/>
      <c r="D94" s="133" t="s">
        <v>125</v>
      </c>
      <c r="F94" s="134" t="s">
        <v>126</v>
      </c>
      <c r="L94" s="27"/>
      <c r="M94" s="135"/>
      <c r="T94" s="46"/>
      <c r="AT94" s="15" t="s">
        <v>125</v>
      </c>
      <c r="AU94" s="15" t="s">
        <v>79</v>
      </c>
    </row>
    <row r="95" spans="2:51" s="12" customFormat="1" ht="12">
      <c r="B95" s="136"/>
      <c r="D95" s="133" t="s">
        <v>127</v>
      </c>
      <c r="E95" s="137" t="s">
        <v>17</v>
      </c>
      <c r="F95" s="138" t="s">
        <v>128</v>
      </c>
      <c r="H95" s="139">
        <v>1182.9</v>
      </c>
      <c r="L95" s="136"/>
      <c r="M95" s="140"/>
      <c r="T95" s="141"/>
      <c r="AT95" s="137" t="s">
        <v>127</v>
      </c>
      <c r="AU95" s="137" t="s">
        <v>79</v>
      </c>
      <c r="AV95" s="12" t="s">
        <v>79</v>
      </c>
      <c r="AW95" s="12" t="s">
        <v>31</v>
      </c>
      <c r="AX95" s="12" t="s">
        <v>70</v>
      </c>
      <c r="AY95" s="137" t="s">
        <v>118</v>
      </c>
    </row>
    <row r="96" spans="2:65" s="1" customFormat="1" ht="21.75" customHeight="1">
      <c r="B96" s="27"/>
      <c r="C96" s="121" t="s">
        <v>79</v>
      </c>
      <c r="D96" s="121" t="s">
        <v>120</v>
      </c>
      <c r="E96" s="122" t="s">
        <v>130</v>
      </c>
      <c r="F96" s="123" t="s">
        <v>131</v>
      </c>
      <c r="G96" s="124" t="s">
        <v>121</v>
      </c>
      <c r="H96" s="125">
        <v>252.8</v>
      </c>
      <c r="I96" s="126"/>
      <c r="J96" s="126">
        <f>ROUND(I96*H96,2)</f>
        <v>0</v>
      </c>
      <c r="K96" s="123" t="s">
        <v>122</v>
      </c>
      <c r="L96" s="27"/>
      <c r="M96" s="127" t="s">
        <v>17</v>
      </c>
      <c r="N96" s="128" t="s">
        <v>41</v>
      </c>
      <c r="O96" s="129">
        <v>0.028</v>
      </c>
      <c r="P96" s="129">
        <f>O96*H96</f>
        <v>7.0784</v>
      </c>
      <c r="Q96" s="129">
        <v>5E-05</v>
      </c>
      <c r="R96" s="129">
        <f>Q96*H96</f>
        <v>0.012640000000000002</v>
      </c>
      <c r="S96" s="129">
        <v>0.128</v>
      </c>
      <c r="T96" s="130">
        <f>S96*H96</f>
        <v>32.3584</v>
      </c>
      <c r="AR96" s="131" t="s">
        <v>123</v>
      </c>
      <c r="AT96" s="131" t="s">
        <v>120</v>
      </c>
      <c r="AU96" s="131" t="s">
        <v>79</v>
      </c>
      <c r="AY96" s="15" t="s">
        <v>118</v>
      </c>
      <c r="BE96" s="132">
        <f>IF(N96="základní",J96,0)</f>
        <v>0</v>
      </c>
      <c r="BF96" s="132">
        <f>IF(N96="snížená",J96,0)</f>
        <v>0</v>
      </c>
      <c r="BG96" s="132">
        <f>IF(N96="zákl. přenesená",J96,0)</f>
        <v>0</v>
      </c>
      <c r="BH96" s="132">
        <f>IF(N96="sníž. přenesená",J96,0)</f>
        <v>0</v>
      </c>
      <c r="BI96" s="132">
        <f>IF(N96="nulová",J96,0)</f>
        <v>0</v>
      </c>
      <c r="BJ96" s="15" t="s">
        <v>77</v>
      </c>
      <c r="BK96" s="132">
        <f>ROUND(I96*H96,2)</f>
        <v>0</v>
      </c>
      <c r="BL96" s="15" t="s">
        <v>123</v>
      </c>
      <c r="BM96" s="131" t="s">
        <v>132</v>
      </c>
    </row>
    <row r="97" spans="2:47" s="1" customFormat="1" ht="201.6">
      <c r="B97" s="27"/>
      <c r="D97" s="133" t="s">
        <v>125</v>
      </c>
      <c r="F97" s="134" t="s">
        <v>133</v>
      </c>
      <c r="L97" s="27"/>
      <c r="M97" s="135"/>
      <c r="T97" s="46"/>
      <c r="AT97" s="15" t="s">
        <v>125</v>
      </c>
      <c r="AU97" s="15" t="s">
        <v>79</v>
      </c>
    </row>
    <row r="98" spans="2:51" s="12" customFormat="1" ht="12">
      <c r="B98" s="136"/>
      <c r="D98" s="133" t="s">
        <v>127</v>
      </c>
      <c r="E98" s="137" t="s">
        <v>17</v>
      </c>
      <c r="F98" s="138" t="s">
        <v>134</v>
      </c>
      <c r="H98" s="139">
        <v>252.8</v>
      </c>
      <c r="L98" s="136"/>
      <c r="M98" s="140"/>
      <c r="T98" s="141"/>
      <c r="AT98" s="137" t="s">
        <v>127</v>
      </c>
      <c r="AU98" s="137" t="s">
        <v>79</v>
      </c>
      <c r="AV98" s="12" t="s">
        <v>79</v>
      </c>
      <c r="AW98" s="12" t="s">
        <v>31</v>
      </c>
      <c r="AX98" s="12" t="s">
        <v>77</v>
      </c>
      <c r="AY98" s="137" t="s">
        <v>118</v>
      </c>
    </row>
    <row r="99" spans="2:51" s="13" customFormat="1" ht="12">
      <c r="B99" s="142"/>
      <c r="D99" s="133" t="s">
        <v>127</v>
      </c>
      <c r="E99" s="143" t="s">
        <v>17</v>
      </c>
      <c r="F99" s="144" t="s">
        <v>129</v>
      </c>
      <c r="H99" s="145">
        <v>1183.6</v>
      </c>
      <c r="L99" s="142"/>
      <c r="M99" s="146"/>
      <c r="T99" s="147"/>
      <c r="AT99" s="143" t="s">
        <v>127</v>
      </c>
      <c r="AU99" s="143" t="s">
        <v>79</v>
      </c>
      <c r="AV99" s="13" t="s">
        <v>123</v>
      </c>
      <c r="AW99" s="13" t="s">
        <v>31</v>
      </c>
      <c r="AX99" s="13" t="s">
        <v>77</v>
      </c>
      <c r="AY99" s="143" t="s">
        <v>118</v>
      </c>
    </row>
    <row r="100" spans="2:65" s="1" customFormat="1" ht="16.5" customHeight="1">
      <c r="B100" s="27"/>
      <c r="C100" s="121" t="s">
        <v>140</v>
      </c>
      <c r="D100" s="121" t="s">
        <v>120</v>
      </c>
      <c r="E100" s="122" t="s">
        <v>141</v>
      </c>
      <c r="F100" s="123" t="s">
        <v>142</v>
      </c>
      <c r="G100" s="124" t="s">
        <v>121</v>
      </c>
      <c r="H100" s="125">
        <v>837.7</v>
      </c>
      <c r="I100" s="126"/>
      <c r="J100" s="126">
        <f>ROUND(I100*H100,2)</f>
        <v>0</v>
      </c>
      <c r="K100" s="123" t="s">
        <v>122</v>
      </c>
      <c r="L100" s="27"/>
      <c r="M100" s="127" t="s">
        <v>17</v>
      </c>
      <c r="N100" s="128" t="s">
        <v>41</v>
      </c>
      <c r="O100" s="129">
        <v>0.029</v>
      </c>
      <c r="P100" s="129">
        <f>O100*H100</f>
        <v>24.293300000000002</v>
      </c>
      <c r="Q100" s="129">
        <v>0</v>
      </c>
      <c r="R100" s="129">
        <f>Q100*H100</f>
        <v>0</v>
      </c>
      <c r="S100" s="129">
        <v>0</v>
      </c>
      <c r="T100" s="130">
        <f>S100*H100</f>
        <v>0</v>
      </c>
      <c r="AR100" s="131" t="s">
        <v>123</v>
      </c>
      <c r="AT100" s="131" t="s">
        <v>120</v>
      </c>
      <c r="AU100" s="131" t="s">
        <v>79</v>
      </c>
      <c r="AY100" s="15" t="s">
        <v>118</v>
      </c>
      <c r="BE100" s="132">
        <f>IF(N100="základní",J100,0)</f>
        <v>0</v>
      </c>
      <c r="BF100" s="132">
        <f>IF(N100="snížená",J100,0)</f>
        <v>0</v>
      </c>
      <c r="BG100" s="132">
        <f>IF(N100="zákl. přenesená",J100,0)</f>
        <v>0</v>
      </c>
      <c r="BH100" s="132">
        <f>IF(N100="sníž. přenesená",J100,0)</f>
        <v>0</v>
      </c>
      <c r="BI100" s="132">
        <f>IF(N100="nulová",J100,0)</f>
        <v>0</v>
      </c>
      <c r="BJ100" s="15" t="s">
        <v>77</v>
      </c>
      <c r="BK100" s="132">
        <f>ROUND(I100*H100,2)</f>
        <v>0</v>
      </c>
      <c r="BL100" s="15" t="s">
        <v>123</v>
      </c>
      <c r="BM100" s="131" t="s">
        <v>143</v>
      </c>
    </row>
    <row r="101" spans="2:47" s="1" customFormat="1" ht="134.4">
      <c r="B101" s="27"/>
      <c r="D101" s="133" t="s">
        <v>125</v>
      </c>
      <c r="F101" s="134" t="s">
        <v>144</v>
      </c>
      <c r="L101" s="27"/>
      <c r="M101" s="135"/>
      <c r="T101" s="46"/>
      <c r="AT101" s="15" t="s">
        <v>125</v>
      </c>
      <c r="AU101" s="15" t="s">
        <v>79</v>
      </c>
    </row>
    <row r="102" spans="2:51" s="12" customFormat="1" ht="12">
      <c r="B102" s="136"/>
      <c r="D102" s="133" t="s">
        <v>127</v>
      </c>
      <c r="E102" s="137" t="s">
        <v>17</v>
      </c>
      <c r="F102" s="138" t="s">
        <v>145</v>
      </c>
      <c r="H102" s="139">
        <v>782.8</v>
      </c>
      <c r="L102" s="136"/>
      <c r="M102" s="140"/>
      <c r="T102" s="141"/>
      <c r="AT102" s="137" t="s">
        <v>127</v>
      </c>
      <c r="AU102" s="137" t="s">
        <v>79</v>
      </c>
      <c r="AV102" s="12" t="s">
        <v>79</v>
      </c>
      <c r="AW102" s="12" t="s">
        <v>31</v>
      </c>
      <c r="AX102" s="12" t="s">
        <v>70</v>
      </c>
      <c r="AY102" s="137" t="s">
        <v>118</v>
      </c>
    </row>
    <row r="103" spans="2:51" s="12" customFormat="1" ht="12">
      <c r="B103" s="136"/>
      <c r="D103" s="133" t="s">
        <v>127</v>
      </c>
      <c r="E103" s="137" t="s">
        <v>17</v>
      </c>
      <c r="F103" s="138" t="s">
        <v>146</v>
      </c>
      <c r="H103" s="139">
        <v>54.9</v>
      </c>
      <c r="L103" s="136"/>
      <c r="M103" s="140"/>
      <c r="T103" s="141"/>
      <c r="AT103" s="137" t="s">
        <v>127</v>
      </c>
      <c r="AU103" s="137" t="s">
        <v>79</v>
      </c>
      <c r="AV103" s="12" t="s">
        <v>79</v>
      </c>
      <c r="AW103" s="12" t="s">
        <v>31</v>
      </c>
      <c r="AX103" s="12" t="s">
        <v>70</v>
      </c>
      <c r="AY103" s="137" t="s">
        <v>118</v>
      </c>
    </row>
    <row r="104" spans="2:51" s="13" customFormat="1" ht="12">
      <c r="B104" s="142"/>
      <c r="D104" s="133" t="s">
        <v>127</v>
      </c>
      <c r="E104" s="143" t="s">
        <v>17</v>
      </c>
      <c r="F104" s="144" t="s">
        <v>129</v>
      </c>
      <c r="H104" s="145">
        <v>837.7</v>
      </c>
      <c r="L104" s="142"/>
      <c r="M104" s="146"/>
      <c r="T104" s="147"/>
      <c r="AT104" s="143" t="s">
        <v>127</v>
      </c>
      <c r="AU104" s="143" t="s">
        <v>79</v>
      </c>
      <c r="AV104" s="13" t="s">
        <v>123</v>
      </c>
      <c r="AW104" s="13" t="s">
        <v>31</v>
      </c>
      <c r="AX104" s="13" t="s">
        <v>77</v>
      </c>
      <c r="AY104" s="143" t="s">
        <v>118</v>
      </c>
    </row>
    <row r="105" spans="2:63" s="11" customFormat="1" ht="22.95" customHeight="1">
      <c r="B105" s="110"/>
      <c r="D105" s="111" t="s">
        <v>69</v>
      </c>
      <c r="E105" s="119" t="s">
        <v>135</v>
      </c>
      <c r="F105" s="119" t="s">
        <v>148</v>
      </c>
      <c r="J105" s="120">
        <f>BK105</f>
        <v>0</v>
      </c>
      <c r="L105" s="110"/>
      <c r="M105" s="114"/>
      <c r="P105" s="115">
        <f>SUM(P106:P124)</f>
        <v>39.74326000000001</v>
      </c>
      <c r="R105" s="115">
        <f>SUM(R106:R124)</f>
        <v>14.372700000000002</v>
      </c>
      <c r="T105" s="116">
        <f>SUM(T106:T124)</f>
        <v>0</v>
      </c>
      <c r="AR105" s="111" t="s">
        <v>77</v>
      </c>
      <c r="AT105" s="117" t="s">
        <v>69</v>
      </c>
      <c r="AU105" s="117" t="s">
        <v>77</v>
      </c>
      <c r="AY105" s="111" t="s">
        <v>118</v>
      </c>
      <c r="BK105" s="118">
        <f>SUM(BK106:BK124)</f>
        <v>0</v>
      </c>
    </row>
    <row r="106" spans="2:65" s="1" customFormat="1" ht="21.75" customHeight="1">
      <c r="B106" s="27"/>
      <c r="C106" s="121" t="s">
        <v>149</v>
      </c>
      <c r="D106" s="121" t="s">
        <v>120</v>
      </c>
      <c r="E106" s="122" t="s">
        <v>150</v>
      </c>
      <c r="F106" s="123" t="s">
        <v>151</v>
      </c>
      <c r="G106" s="124" t="s">
        <v>121</v>
      </c>
      <c r="H106" s="125">
        <v>795.18</v>
      </c>
      <c r="I106" s="126"/>
      <c r="J106" s="126">
        <f>ROUND(I106*H106,2)</f>
        <v>0</v>
      </c>
      <c r="K106" s="123" t="s">
        <v>122</v>
      </c>
      <c r="L106" s="27"/>
      <c r="M106" s="127" t="s">
        <v>17</v>
      </c>
      <c r="N106" s="128" t="s">
        <v>41</v>
      </c>
      <c r="O106" s="129">
        <v>0.017</v>
      </c>
      <c r="P106" s="129">
        <f>O106*H106</f>
        <v>13.51806</v>
      </c>
      <c r="Q106" s="129">
        <v>0</v>
      </c>
      <c r="R106" s="129">
        <f>Q106*H106</f>
        <v>0</v>
      </c>
      <c r="S106" s="129">
        <v>0</v>
      </c>
      <c r="T106" s="130">
        <f>S106*H106</f>
        <v>0</v>
      </c>
      <c r="AR106" s="131" t="s">
        <v>123</v>
      </c>
      <c r="AT106" s="131" t="s">
        <v>120</v>
      </c>
      <c r="AU106" s="131" t="s">
        <v>79</v>
      </c>
      <c r="AY106" s="15" t="s">
        <v>118</v>
      </c>
      <c r="BE106" s="132">
        <f>IF(N106="základní",J106,0)</f>
        <v>0</v>
      </c>
      <c r="BF106" s="132">
        <f>IF(N106="snížená",J106,0)</f>
        <v>0</v>
      </c>
      <c r="BG106" s="132">
        <f>IF(N106="zákl. přenesená",J106,0)</f>
        <v>0</v>
      </c>
      <c r="BH106" s="132">
        <f>IF(N106="sníž. přenesená",J106,0)</f>
        <v>0</v>
      </c>
      <c r="BI106" s="132">
        <f>IF(N106="nulová",J106,0)</f>
        <v>0</v>
      </c>
      <c r="BJ106" s="15" t="s">
        <v>77</v>
      </c>
      <c r="BK106" s="132">
        <f>ROUND(I106*H106,2)</f>
        <v>0</v>
      </c>
      <c r="BL106" s="15" t="s">
        <v>123</v>
      </c>
      <c r="BM106" s="131" t="s">
        <v>152</v>
      </c>
    </row>
    <row r="107" spans="2:47" s="1" customFormat="1" ht="48">
      <c r="B107" s="27"/>
      <c r="D107" s="133" t="s">
        <v>125</v>
      </c>
      <c r="F107" s="134" t="s">
        <v>153</v>
      </c>
      <c r="L107" s="27"/>
      <c r="M107" s="135"/>
      <c r="T107" s="46"/>
      <c r="AT107" s="15" t="s">
        <v>125</v>
      </c>
      <c r="AU107" s="15" t="s">
        <v>79</v>
      </c>
    </row>
    <row r="108" spans="2:51" s="12" customFormat="1" ht="12">
      <c r="B108" s="136"/>
      <c r="D108" s="133" t="s">
        <v>127</v>
      </c>
      <c r="E108" s="137" t="s">
        <v>17</v>
      </c>
      <c r="F108" s="138" t="s">
        <v>154</v>
      </c>
      <c r="H108" s="139">
        <v>795.18</v>
      </c>
      <c r="L108" s="136"/>
      <c r="M108" s="140"/>
      <c r="T108" s="141"/>
      <c r="AT108" s="137" t="s">
        <v>127</v>
      </c>
      <c r="AU108" s="137" t="s">
        <v>79</v>
      </c>
      <c r="AV108" s="12" t="s">
        <v>79</v>
      </c>
      <c r="AW108" s="12" t="s">
        <v>31</v>
      </c>
      <c r="AX108" s="12" t="s">
        <v>77</v>
      </c>
      <c r="AY108" s="137" t="s">
        <v>118</v>
      </c>
    </row>
    <row r="109" spans="2:65" s="1" customFormat="1" ht="16.5" customHeight="1">
      <c r="B109" s="27"/>
      <c r="C109" s="121" t="s">
        <v>156</v>
      </c>
      <c r="D109" s="121" t="s">
        <v>120</v>
      </c>
      <c r="E109" s="122" t="s">
        <v>157</v>
      </c>
      <c r="F109" s="123" t="s">
        <v>158</v>
      </c>
      <c r="G109" s="124" t="s">
        <v>121</v>
      </c>
      <c r="H109" s="125">
        <v>62.49</v>
      </c>
      <c r="I109" s="126"/>
      <c r="J109" s="126">
        <f>ROUND(I109*H109,2)</f>
        <v>0</v>
      </c>
      <c r="K109" s="123" t="s">
        <v>122</v>
      </c>
      <c r="L109" s="27"/>
      <c r="M109" s="127" t="s">
        <v>17</v>
      </c>
      <c r="N109" s="128" t="s">
        <v>41</v>
      </c>
      <c r="O109" s="129">
        <v>0.052</v>
      </c>
      <c r="P109" s="129">
        <f>O109*H109</f>
        <v>3.24948</v>
      </c>
      <c r="Q109" s="129">
        <v>0.23</v>
      </c>
      <c r="R109" s="129">
        <f>Q109*H109</f>
        <v>14.372700000000002</v>
      </c>
      <c r="S109" s="129">
        <v>0</v>
      </c>
      <c r="T109" s="130">
        <f>S109*H109</f>
        <v>0</v>
      </c>
      <c r="AR109" s="131" t="s">
        <v>123</v>
      </c>
      <c r="AT109" s="131" t="s">
        <v>120</v>
      </c>
      <c r="AU109" s="131" t="s">
        <v>79</v>
      </c>
      <c r="AY109" s="15" t="s">
        <v>118</v>
      </c>
      <c r="BE109" s="132">
        <f>IF(N109="základní",J109,0)</f>
        <v>0</v>
      </c>
      <c r="BF109" s="132">
        <f>IF(N109="snížená",J109,0)</f>
        <v>0</v>
      </c>
      <c r="BG109" s="132">
        <f>IF(N109="zákl. přenesená",J109,0)</f>
        <v>0</v>
      </c>
      <c r="BH109" s="132">
        <f>IF(N109="sníž. přenesená",J109,0)</f>
        <v>0</v>
      </c>
      <c r="BI109" s="132">
        <f>IF(N109="nulová",J109,0)</f>
        <v>0</v>
      </c>
      <c r="BJ109" s="15" t="s">
        <v>77</v>
      </c>
      <c r="BK109" s="132">
        <f>ROUND(I109*H109,2)</f>
        <v>0</v>
      </c>
      <c r="BL109" s="15" t="s">
        <v>123</v>
      </c>
      <c r="BM109" s="131" t="s">
        <v>159</v>
      </c>
    </row>
    <row r="110" spans="2:47" s="1" customFormat="1" ht="67.2">
      <c r="B110" s="27"/>
      <c r="D110" s="133" t="s">
        <v>125</v>
      </c>
      <c r="F110" s="134" t="s">
        <v>160</v>
      </c>
      <c r="L110" s="27"/>
      <c r="M110" s="135"/>
      <c r="T110" s="46"/>
      <c r="AT110" s="15" t="s">
        <v>125</v>
      </c>
      <c r="AU110" s="15" t="s">
        <v>79</v>
      </c>
    </row>
    <row r="111" spans="2:51" s="12" customFormat="1" ht="12">
      <c r="B111" s="136"/>
      <c r="D111" s="133" t="s">
        <v>127</v>
      </c>
      <c r="E111" s="137" t="s">
        <v>17</v>
      </c>
      <c r="F111" s="138" t="s">
        <v>161</v>
      </c>
      <c r="H111" s="139">
        <v>62.49</v>
      </c>
      <c r="L111" s="136"/>
      <c r="M111" s="140"/>
      <c r="T111" s="141"/>
      <c r="AT111" s="137" t="s">
        <v>127</v>
      </c>
      <c r="AU111" s="137" t="s">
        <v>79</v>
      </c>
      <c r="AV111" s="12" t="s">
        <v>79</v>
      </c>
      <c r="AW111" s="12" t="s">
        <v>31</v>
      </c>
      <c r="AX111" s="12" t="s">
        <v>77</v>
      </c>
      <c r="AY111" s="137" t="s">
        <v>118</v>
      </c>
    </row>
    <row r="112" spans="2:65" s="1" customFormat="1" ht="16.5" customHeight="1">
      <c r="B112" s="27"/>
      <c r="C112" s="121" t="s">
        <v>162</v>
      </c>
      <c r="D112" s="121" t="s">
        <v>120</v>
      </c>
      <c r="E112" s="122" t="s">
        <v>163</v>
      </c>
      <c r="F112" s="123" t="s">
        <v>164</v>
      </c>
      <c r="G112" s="124" t="s">
        <v>121</v>
      </c>
      <c r="H112" s="125">
        <v>832.32</v>
      </c>
      <c r="I112" s="126"/>
      <c r="J112" s="126">
        <f>ROUND(I112*H112,2)</f>
        <v>0</v>
      </c>
      <c r="K112" s="123" t="s">
        <v>122</v>
      </c>
      <c r="L112" s="27"/>
      <c r="M112" s="127" t="s">
        <v>17</v>
      </c>
      <c r="N112" s="128" t="s">
        <v>41</v>
      </c>
      <c r="O112" s="129">
        <v>0.008</v>
      </c>
      <c r="P112" s="129">
        <f>O112*H112</f>
        <v>6.6585600000000005</v>
      </c>
      <c r="Q112" s="129">
        <v>0</v>
      </c>
      <c r="R112" s="129">
        <f>Q112*H112</f>
        <v>0</v>
      </c>
      <c r="S112" s="129">
        <v>0</v>
      </c>
      <c r="T112" s="130">
        <f>S112*H112</f>
        <v>0</v>
      </c>
      <c r="AR112" s="131" t="s">
        <v>123</v>
      </c>
      <c r="AT112" s="131" t="s">
        <v>120</v>
      </c>
      <c r="AU112" s="131" t="s">
        <v>79</v>
      </c>
      <c r="AY112" s="15" t="s">
        <v>118</v>
      </c>
      <c r="BE112" s="132">
        <f>IF(N112="základní",J112,0)</f>
        <v>0</v>
      </c>
      <c r="BF112" s="132">
        <f>IF(N112="snížená",J112,0)</f>
        <v>0</v>
      </c>
      <c r="BG112" s="132">
        <f>IF(N112="zákl. přenesená",J112,0)</f>
        <v>0</v>
      </c>
      <c r="BH112" s="132">
        <f>IF(N112="sníž. přenesená",J112,0)</f>
        <v>0</v>
      </c>
      <c r="BI112" s="132">
        <f>IF(N112="nulová",J112,0)</f>
        <v>0</v>
      </c>
      <c r="BJ112" s="15" t="s">
        <v>77</v>
      </c>
      <c r="BK112" s="132">
        <f>ROUND(I112*H112,2)</f>
        <v>0</v>
      </c>
      <c r="BL112" s="15" t="s">
        <v>123</v>
      </c>
      <c r="BM112" s="131" t="s">
        <v>165</v>
      </c>
    </row>
    <row r="113" spans="2:47" s="1" customFormat="1" ht="38.4">
      <c r="B113" s="27"/>
      <c r="D113" s="133" t="s">
        <v>125</v>
      </c>
      <c r="F113" s="134" t="s">
        <v>166</v>
      </c>
      <c r="L113" s="27"/>
      <c r="M113" s="135"/>
      <c r="T113" s="46"/>
      <c r="AT113" s="15" t="s">
        <v>125</v>
      </c>
      <c r="AU113" s="15" t="s">
        <v>79</v>
      </c>
    </row>
    <row r="114" spans="2:51" s="12" customFormat="1" ht="12">
      <c r="B114" s="136"/>
      <c r="D114" s="133" t="s">
        <v>127</v>
      </c>
      <c r="E114" s="137" t="s">
        <v>17</v>
      </c>
      <c r="F114" s="138" t="s">
        <v>155</v>
      </c>
      <c r="H114" s="139">
        <v>832.32</v>
      </c>
      <c r="L114" s="136"/>
      <c r="M114" s="140"/>
      <c r="T114" s="141"/>
      <c r="AT114" s="137" t="s">
        <v>127</v>
      </c>
      <c r="AU114" s="137" t="s">
        <v>79</v>
      </c>
      <c r="AV114" s="12" t="s">
        <v>79</v>
      </c>
      <c r="AW114" s="12" t="s">
        <v>31</v>
      </c>
      <c r="AX114" s="12" t="s">
        <v>77</v>
      </c>
      <c r="AY114" s="137" t="s">
        <v>118</v>
      </c>
    </row>
    <row r="115" spans="2:65" s="1" customFormat="1" ht="16.5" customHeight="1">
      <c r="B115" s="27"/>
      <c r="C115" s="121" t="s">
        <v>167</v>
      </c>
      <c r="D115" s="121" t="s">
        <v>120</v>
      </c>
      <c r="E115" s="122" t="s">
        <v>168</v>
      </c>
      <c r="F115" s="123" t="s">
        <v>169</v>
      </c>
      <c r="G115" s="124" t="s">
        <v>121</v>
      </c>
      <c r="H115" s="125">
        <v>1047.98</v>
      </c>
      <c r="I115" s="126"/>
      <c r="J115" s="126">
        <f>ROUND(I115*H115,2)</f>
        <v>0</v>
      </c>
      <c r="K115" s="123" t="s">
        <v>122</v>
      </c>
      <c r="L115" s="27"/>
      <c r="M115" s="127" t="s">
        <v>17</v>
      </c>
      <c r="N115" s="128" t="s">
        <v>41</v>
      </c>
      <c r="O115" s="129">
        <v>0.002</v>
      </c>
      <c r="P115" s="129">
        <f>O115*H115</f>
        <v>2.0959600000000003</v>
      </c>
      <c r="Q115" s="129">
        <v>0</v>
      </c>
      <c r="R115" s="129">
        <f>Q115*H115</f>
        <v>0</v>
      </c>
      <c r="S115" s="129">
        <v>0</v>
      </c>
      <c r="T115" s="130">
        <f>S115*H115</f>
        <v>0</v>
      </c>
      <c r="AR115" s="131" t="s">
        <v>123</v>
      </c>
      <c r="AT115" s="131" t="s">
        <v>120</v>
      </c>
      <c r="AU115" s="131" t="s">
        <v>79</v>
      </c>
      <c r="AY115" s="15" t="s">
        <v>118</v>
      </c>
      <c r="BE115" s="132">
        <f>IF(N115="základní",J115,0)</f>
        <v>0</v>
      </c>
      <c r="BF115" s="132">
        <f>IF(N115="snížená",J115,0)</f>
        <v>0</v>
      </c>
      <c r="BG115" s="132">
        <f>IF(N115="zákl. přenesená",J115,0)</f>
        <v>0</v>
      </c>
      <c r="BH115" s="132">
        <f>IF(N115="sníž. přenesená",J115,0)</f>
        <v>0</v>
      </c>
      <c r="BI115" s="132">
        <f>IF(N115="nulová",J115,0)</f>
        <v>0</v>
      </c>
      <c r="BJ115" s="15" t="s">
        <v>77</v>
      </c>
      <c r="BK115" s="132">
        <f>ROUND(I115*H115,2)</f>
        <v>0</v>
      </c>
      <c r="BL115" s="15" t="s">
        <v>123</v>
      </c>
      <c r="BM115" s="131" t="s">
        <v>170</v>
      </c>
    </row>
    <row r="116" spans="2:51" s="12" customFormat="1" ht="12">
      <c r="B116" s="136"/>
      <c r="D116" s="133" t="s">
        <v>127</v>
      </c>
      <c r="E116" s="137" t="s">
        <v>17</v>
      </c>
      <c r="F116" s="138" t="s">
        <v>134</v>
      </c>
      <c r="H116" s="139">
        <v>252.8</v>
      </c>
      <c r="L116" s="136"/>
      <c r="M116" s="140"/>
      <c r="T116" s="141"/>
      <c r="AT116" s="137" t="s">
        <v>127</v>
      </c>
      <c r="AU116" s="137" t="s">
        <v>79</v>
      </c>
      <c r="AV116" s="12" t="s">
        <v>79</v>
      </c>
      <c r="AW116" s="12" t="s">
        <v>31</v>
      </c>
      <c r="AX116" s="12" t="s">
        <v>70</v>
      </c>
      <c r="AY116" s="137" t="s">
        <v>118</v>
      </c>
    </row>
    <row r="117" spans="2:51" s="12" customFormat="1" ht="12">
      <c r="B117" s="136"/>
      <c r="D117" s="133" t="s">
        <v>127</v>
      </c>
      <c r="E117" s="137" t="s">
        <v>17</v>
      </c>
      <c r="F117" s="138" t="s">
        <v>154</v>
      </c>
      <c r="H117" s="139">
        <v>795.18</v>
      </c>
      <c r="L117" s="136"/>
      <c r="M117" s="140"/>
      <c r="T117" s="141"/>
      <c r="AT117" s="137" t="s">
        <v>127</v>
      </c>
      <c r="AU117" s="137" t="s">
        <v>79</v>
      </c>
      <c r="AV117" s="12" t="s">
        <v>79</v>
      </c>
      <c r="AW117" s="12" t="s">
        <v>31</v>
      </c>
      <c r="AX117" s="12" t="s">
        <v>70</v>
      </c>
      <c r="AY117" s="137" t="s">
        <v>118</v>
      </c>
    </row>
    <row r="118" spans="2:51" s="13" customFormat="1" ht="12">
      <c r="B118" s="142"/>
      <c r="D118" s="133" t="s">
        <v>127</v>
      </c>
      <c r="E118" s="143" t="s">
        <v>17</v>
      </c>
      <c r="F118" s="144" t="s">
        <v>129</v>
      </c>
      <c r="H118" s="145">
        <v>1047.98</v>
      </c>
      <c r="L118" s="142"/>
      <c r="M118" s="146"/>
      <c r="T118" s="147"/>
      <c r="AT118" s="143" t="s">
        <v>127</v>
      </c>
      <c r="AU118" s="143" t="s">
        <v>79</v>
      </c>
      <c r="AV118" s="13" t="s">
        <v>123</v>
      </c>
      <c r="AW118" s="13" t="s">
        <v>31</v>
      </c>
      <c r="AX118" s="13" t="s">
        <v>77</v>
      </c>
      <c r="AY118" s="143" t="s">
        <v>118</v>
      </c>
    </row>
    <row r="119" spans="2:65" s="1" customFormat="1" ht="21.75" customHeight="1">
      <c r="B119" s="27"/>
      <c r="C119" s="121" t="s">
        <v>171</v>
      </c>
      <c r="D119" s="121" t="s">
        <v>120</v>
      </c>
      <c r="E119" s="122" t="s">
        <v>172</v>
      </c>
      <c r="F119" s="123" t="s">
        <v>173</v>
      </c>
      <c r="G119" s="124" t="s">
        <v>121</v>
      </c>
      <c r="H119" s="125">
        <v>782.8</v>
      </c>
      <c r="I119" s="126"/>
      <c r="J119" s="126">
        <f>ROUND(I119*H119,2)</f>
        <v>0</v>
      </c>
      <c r="K119" s="123" t="s">
        <v>122</v>
      </c>
      <c r="L119" s="27"/>
      <c r="M119" s="127" t="s">
        <v>17</v>
      </c>
      <c r="N119" s="128" t="s">
        <v>41</v>
      </c>
      <c r="O119" s="129">
        <v>0.013</v>
      </c>
      <c r="P119" s="129">
        <f>O119*H119</f>
        <v>10.1764</v>
      </c>
      <c r="Q119" s="129">
        <v>0</v>
      </c>
      <c r="R119" s="129">
        <f>Q119*H119</f>
        <v>0</v>
      </c>
      <c r="S119" s="129">
        <v>0</v>
      </c>
      <c r="T119" s="130">
        <f>S119*H119</f>
        <v>0</v>
      </c>
      <c r="AR119" s="131" t="s">
        <v>123</v>
      </c>
      <c r="AT119" s="131" t="s">
        <v>120</v>
      </c>
      <c r="AU119" s="131" t="s">
        <v>79</v>
      </c>
      <c r="AY119" s="15" t="s">
        <v>118</v>
      </c>
      <c r="BE119" s="132">
        <f>IF(N119="základní",J119,0)</f>
        <v>0</v>
      </c>
      <c r="BF119" s="132">
        <f>IF(N119="snížená",J119,0)</f>
        <v>0</v>
      </c>
      <c r="BG119" s="132">
        <f>IF(N119="zákl. přenesená",J119,0)</f>
        <v>0</v>
      </c>
      <c r="BH119" s="132">
        <f>IF(N119="sníž. přenesená",J119,0)</f>
        <v>0</v>
      </c>
      <c r="BI119" s="132">
        <f>IF(N119="nulová",J119,0)</f>
        <v>0</v>
      </c>
      <c r="BJ119" s="15" t="s">
        <v>77</v>
      </c>
      <c r="BK119" s="132">
        <f>ROUND(I119*H119,2)</f>
        <v>0</v>
      </c>
      <c r="BL119" s="15" t="s">
        <v>123</v>
      </c>
      <c r="BM119" s="131" t="s">
        <v>174</v>
      </c>
    </row>
    <row r="120" spans="2:47" s="1" customFormat="1" ht="48">
      <c r="B120" s="27"/>
      <c r="D120" s="133" t="s">
        <v>125</v>
      </c>
      <c r="F120" s="134" t="s">
        <v>175</v>
      </c>
      <c r="L120" s="27"/>
      <c r="M120" s="135"/>
      <c r="T120" s="46"/>
      <c r="AT120" s="15" t="s">
        <v>125</v>
      </c>
      <c r="AU120" s="15" t="s">
        <v>79</v>
      </c>
    </row>
    <row r="121" spans="2:51" s="12" customFormat="1" ht="12">
      <c r="B121" s="136"/>
      <c r="D121" s="133" t="s">
        <v>127</v>
      </c>
      <c r="E121" s="137" t="s">
        <v>17</v>
      </c>
      <c r="F121" s="138" t="s">
        <v>176</v>
      </c>
      <c r="H121" s="139">
        <v>782.8</v>
      </c>
      <c r="L121" s="136"/>
      <c r="M121" s="140"/>
      <c r="T121" s="141"/>
      <c r="AT121" s="137" t="s">
        <v>127</v>
      </c>
      <c r="AU121" s="137" t="s">
        <v>79</v>
      </c>
      <c r="AV121" s="12" t="s">
        <v>79</v>
      </c>
      <c r="AW121" s="12" t="s">
        <v>31</v>
      </c>
      <c r="AX121" s="12" t="s">
        <v>77</v>
      </c>
      <c r="AY121" s="137" t="s">
        <v>118</v>
      </c>
    </row>
    <row r="122" spans="2:65" s="1" customFormat="1" ht="21.75" customHeight="1">
      <c r="B122" s="27"/>
      <c r="C122" s="121" t="s">
        <v>177</v>
      </c>
      <c r="D122" s="121" t="s">
        <v>120</v>
      </c>
      <c r="E122" s="122" t="s">
        <v>178</v>
      </c>
      <c r="F122" s="123" t="s">
        <v>179</v>
      </c>
      <c r="G122" s="124" t="s">
        <v>121</v>
      </c>
      <c r="H122" s="125">
        <v>252.8</v>
      </c>
      <c r="I122" s="126"/>
      <c r="J122" s="126">
        <f>ROUND(I122*H122,2)</f>
        <v>0</v>
      </c>
      <c r="K122" s="123" t="s">
        <v>122</v>
      </c>
      <c r="L122" s="27"/>
      <c r="M122" s="127" t="s">
        <v>17</v>
      </c>
      <c r="N122" s="128" t="s">
        <v>41</v>
      </c>
      <c r="O122" s="129">
        <v>0.016</v>
      </c>
      <c r="P122" s="129">
        <f>O122*H122</f>
        <v>4.0448</v>
      </c>
      <c r="Q122" s="129">
        <v>0</v>
      </c>
      <c r="R122" s="129">
        <f>Q122*H122</f>
        <v>0</v>
      </c>
      <c r="S122" s="129">
        <v>0</v>
      </c>
      <c r="T122" s="130">
        <f>S122*H122</f>
        <v>0</v>
      </c>
      <c r="AR122" s="131" t="s">
        <v>123</v>
      </c>
      <c r="AT122" s="131" t="s">
        <v>120</v>
      </c>
      <c r="AU122" s="131" t="s">
        <v>79</v>
      </c>
      <c r="AY122" s="15" t="s">
        <v>118</v>
      </c>
      <c r="BE122" s="132">
        <f>IF(N122="základní",J122,0)</f>
        <v>0</v>
      </c>
      <c r="BF122" s="132">
        <f>IF(N122="snížená",J122,0)</f>
        <v>0</v>
      </c>
      <c r="BG122" s="132">
        <f>IF(N122="zákl. přenesená",J122,0)</f>
        <v>0</v>
      </c>
      <c r="BH122" s="132">
        <f>IF(N122="sníž. přenesená",J122,0)</f>
        <v>0</v>
      </c>
      <c r="BI122" s="132">
        <f>IF(N122="nulová",J122,0)</f>
        <v>0</v>
      </c>
      <c r="BJ122" s="15" t="s">
        <v>77</v>
      </c>
      <c r="BK122" s="132">
        <f>ROUND(I122*H122,2)</f>
        <v>0</v>
      </c>
      <c r="BL122" s="15" t="s">
        <v>123</v>
      </c>
      <c r="BM122" s="131" t="s">
        <v>180</v>
      </c>
    </row>
    <row r="123" spans="2:47" s="1" customFormat="1" ht="48">
      <c r="B123" s="27"/>
      <c r="D123" s="133" t="s">
        <v>125</v>
      </c>
      <c r="F123" s="134" t="s">
        <v>175</v>
      </c>
      <c r="L123" s="27"/>
      <c r="M123" s="135"/>
      <c r="T123" s="46"/>
      <c r="AT123" s="15" t="s">
        <v>125</v>
      </c>
      <c r="AU123" s="15" t="s">
        <v>79</v>
      </c>
    </row>
    <row r="124" spans="2:51" s="12" customFormat="1" ht="12">
      <c r="B124" s="136"/>
      <c r="D124" s="133" t="s">
        <v>127</v>
      </c>
      <c r="E124" s="137" t="s">
        <v>17</v>
      </c>
      <c r="F124" s="138" t="s">
        <v>134</v>
      </c>
      <c r="H124" s="139">
        <v>252.8</v>
      </c>
      <c r="L124" s="136"/>
      <c r="M124" s="140"/>
      <c r="T124" s="141"/>
      <c r="AT124" s="137" t="s">
        <v>127</v>
      </c>
      <c r="AU124" s="137" t="s">
        <v>79</v>
      </c>
      <c r="AV124" s="12" t="s">
        <v>79</v>
      </c>
      <c r="AW124" s="12" t="s">
        <v>31</v>
      </c>
      <c r="AX124" s="12" t="s">
        <v>77</v>
      </c>
      <c r="AY124" s="137" t="s">
        <v>118</v>
      </c>
    </row>
    <row r="125" spans="2:65" s="1" customFormat="1" ht="16.5" customHeight="1">
      <c r="B125" s="27"/>
      <c r="C125" s="121" t="s">
        <v>185</v>
      </c>
      <c r="D125" s="121" t="s">
        <v>120</v>
      </c>
      <c r="E125" s="122" t="s">
        <v>186</v>
      </c>
      <c r="F125" s="123" t="s">
        <v>187</v>
      </c>
      <c r="G125" s="124" t="s">
        <v>188</v>
      </c>
      <c r="H125" s="125">
        <v>1</v>
      </c>
      <c r="I125" s="126"/>
      <c r="J125" s="126">
        <f>ROUND(I125*H125,2)</f>
        <v>0</v>
      </c>
      <c r="K125" s="123" t="s">
        <v>122</v>
      </c>
      <c r="L125" s="27"/>
      <c r="M125" s="127" t="s">
        <v>17</v>
      </c>
      <c r="N125" s="128" t="s">
        <v>41</v>
      </c>
      <c r="O125" s="129">
        <v>0.2</v>
      </c>
      <c r="P125" s="129">
        <f>O125*H125</f>
        <v>0.2</v>
      </c>
      <c r="Q125" s="129">
        <v>0.0007</v>
      </c>
      <c r="R125" s="129">
        <f>Q125*H125</f>
        <v>0.0007</v>
      </c>
      <c r="S125" s="129">
        <v>0</v>
      </c>
      <c r="T125" s="130">
        <f>S125*H125</f>
        <v>0</v>
      </c>
      <c r="AR125" s="131" t="s">
        <v>123</v>
      </c>
      <c r="AT125" s="131" t="s">
        <v>120</v>
      </c>
      <c r="AU125" s="131" t="s">
        <v>79</v>
      </c>
      <c r="AY125" s="15" t="s">
        <v>118</v>
      </c>
      <c r="BE125" s="132">
        <f>IF(N125="základní",J125,0)</f>
        <v>0</v>
      </c>
      <c r="BF125" s="132">
        <f>IF(N125="snížená",J125,0)</f>
        <v>0</v>
      </c>
      <c r="BG125" s="132">
        <f>IF(N125="zákl. přenesená",J125,0)</f>
        <v>0</v>
      </c>
      <c r="BH125" s="132">
        <f>IF(N125="sníž. přenesená",J125,0)</f>
        <v>0</v>
      </c>
      <c r="BI125" s="132">
        <f>IF(N125="nulová",J125,0)</f>
        <v>0</v>
      </c>
      <c r="BJ125" s="15" t="s">
        <v>77</v>
      </c>
      <c r="BK125" s="132">
        <f>ROUND(I125*H125,2)</f>
        <v>0</v>
      </c>
      <c r="BL125" s="15" t="s">
        <v>123</v>
      </c>
      <c r="BM125" s="131" t="s">
        <v>189</v>
      </c>
    </row>
    <row r="126" spans="2:47" s="1" customFormat="1" ht="124.8">
      <c r="B126" s="27"/>
      <c r="D126" s="133" t="s">
        <v>125</v>
      </c>
      <c r="F126" s="134" t="s">
        <v>190</v>
      </c>
      <c r="L126" s="27"/>
      <c r="M126" s="135"/>
      <c r="T126" s="46"/>
      <c r="AT126" s="15" t="s">
        <v>125</v>
      </c>
      <c r="AU126" s="15" t="s">
        <v>79</v>
      </c>
    </row>
    <row r="127" spans="2:65" s="1" customFormat="1" ht="16.5" customHeight="1">
      <c r="B127" s="27"/>
      <c r="C127" s="148" t="s">
        <v>191</v>
      </c>
      <c r="D127" s="148" t="s">
        <v>138</v>
      </c>
      <c r="E127" s="149" t="s">
        <v>192</v>
      </c>
      <c r="F127" s="150" t="s">
        <v>193</v>
      </c>
      <c r="G127" s="151" t="s">
        <v>188</v>
      </c>
      <c r="H127" s="152">
        <v>1</v>
      </c>
      <c r="I127" s="153"/>
      <c r="J127" s="153">
        <f>ROUND(I127*H127,2)</f>
        <v>0</v>
      </c>
      <c r="K127" s="150" t="s">
        <v>122</v>
      </c>
      <c r="L127" s="154"/>
      <c r="M127" s="155" t="s">
        <v>17</v>
      </c>
      <c r="N127" s="156" t="s">
        <v>41</v>
      </c>
      <c r="O127" s="129">
        <v>0</v>
      </c>
      <c r="P127" s="129">
        <f>O127*H127</f>
        <v>0</v>
      </c>
      <c r="Q127" s="129">
        <v>0.0035</v>
      </c>
      <c r="R127" s="129">
        <f>Q127*H127</f>
        <v>0.0035</v>
      </c>
      <c r="S127" s="129">
        <v>0</v>
      </c>
      <c r="T127" s="130">
        <f>S127*H127</f>
        <v>0</v>
      </c>
      <c r="AR127" s="131" t="s">
        <v>136</v>
      </c>
      <c r="AT127" s="131" t="s">
        <v>138</v>
      </c>
      <c r="AU127" s="131" t="s">
        <v>79</v>
      </c>
      <c r="AY127" s="15" t="s">
        <v>118</v>
      </c>
      <c r="BE127" s="132">
        <f>IF(N127="základní",J127,0)</f>
        <v>0</v>
      </c>
      <c r="BF127" s="132">
        <f>IF(N127="snížená",J127,0)</f>
        <v>0</v>
      </c>
      <c r="BG127" s="132">
        <f>IF(N127="zákl. přenesená",J127,0)</f>
        <v>0</v>
      </c>
      <c r="BH127" s="132">
        <f>IF(N127="sníž. přenesená",J127,0)</f>
        <v>0</v>
      </c>
      <c r="BI127" s="132">
        <f>IF(N127="nulová",J127,0)</f>
        <v>0</v>
      </c>
      <c r="BJ127" s="15" t="s">
        <v>77</v>
      </c>
      <c r="BK127" s="132">
        <f>ROUND(I127*H127,2)</f>
        <v>0</v>
      </c>
      <c r="BL127" s="15" t="s">
        <v>123</v>
      </c>
      <c r="BM127" s="131" t="s">
        <v>194</v>
      </c>
    </row>
    <row r="128" spans="2:65" s="1" customFormat="1" ht="16.5" customHeight="1">
      <c r="B128" s="27"/>
      <c r="C128" s="121" t="s">
        <v>195</v>
      </c>
      <c r="D128" s="121" t="s">
        <v>120</v>
      </c>
      <c r="E128" s="122" t="s">
        <v>196</v>
      </c>
      <c r="F128" s="123" t="s">
        <v>197</v>
      </c>
      <c r="G128" s="124" t="s">
        <v>188</v>
      </c>
      <c r="H128" s="125">
        <v>2</v>
      </c>
      <c r="I128" s="126"/>
      <c r="J128" s="126">
        <f>ROUND(I128*H128,2)</f>
        <v>0</v>
      </c>
      <c r="K128" s="123" t="s">
        <v>122</v>
      </c>
      <c r="L128" s="27"/>
      <c r="M128" s="127" t="s">
        <v>17</v>
      </c>
      <c r="N128" s="128" t="s">
        <v>41</v>
      </c>
      <c r="O128" s="129">
        <v>0.41</v>
      </c>
      <c r="P128" s="129">
        <f>O128*H128</f>
        <v>0.82</v>
      </c>
      <c r="Q128" s="129">
        <v>0.00105</v>
      </c>
      <c r="R128" s="129">
        <f>Q128*H128</f>
        <v>0.0021</v>
      </c>
      <c r="S128" s="129">
        <v>0</v>
      </c>
      <c r="T128" s="130">
        <f>S128*H128</f>
        <v>0</v>
      </c>
      <c r="AR128" s="131" t="s">
        <v>123</v>
      </c>
      <c r="AT128" s="131" t="s">
        <v>120</v>
      </c>
      <c r="AU128" s="131" t="s">
        <v>79</v>
      </c>
      <c r="AY128" s="15" t="s">
        <v>118</v>
      </c>
      <c r="BE128" s="132">
        <f>IF(N128="základní",J128,0)</f>
        <v>0</v>
      </c>
      <c r="BF128" s="132">
        <f>IF(N128="snížená",J128,0)</f>
        <v>0</v>
      </c>
      <c r="BG128" s="132">
        <f>IF(N128="zákl. přenesená",J128,0)</f>
        <v>0</v>
      </c>
      <c r="BH128" s="132">
        <f>IF(N128="sníž. přenesená",J128,0)</f>
        <v>0</v>
      </c>
      <c r="BI128" s="132">
        <f>IF(N128="nulová",J128,0)</f>
        <v>0</v>
      </c>
      <c r="BJ128" s="15" t="s">
        <v>77</v>
      </c>
      <c r="BK128" s="132">
        <f>ROUND(I128*H128,2)</f>
        <v>0</v>
      </c>
      <c r="BL128" s="15" t="s">
        <v>123</v>
      </c>
      <c r="BM128" s="131" t="s">
        <v>198</v>
      </c>
    </row>
    <row r="129" spans="2:47" s="1" customFormat="1" ht="124.8">
      <c r="B129" s="27"/>
      <c r="D129" s="133" t="s">
        <v>125</v>
      </c>
      <c r="F129" s="134" t="s">
        <v>190</v>
      </c>
      <c r="L129" s="27"/>
      <c r="M129" s="135"/>
      <c r="T129" s="46"/>
      <c r="AT129" s="15" t="s">
        <v>125</v>
      </c>
      <c r="AU129" s="15" t="s">
        <v>79</v>
      </c>
    </row>
    <row r="130" spans="2:65" s="1" customFormat="1" ht="16.5" customHeight="1">
      <c r="B130" s="27"/>
      <c r="C130" s="148" t="s">
        <v>199</v>
      </c>
      <c r="D130" s="148" t="s">
        <v>138</v>
      </c>
      <c r="E130" s="149" t="s">
        <v>200</v>
      </c>
      <c r="F130" s="150" t="s">
        <v>201</v>
      </c>
      <c r="G130" s="151" t="s">
        <v>188</v>
      </c>
      <c r="H130" s="152">
        <v>2</v>
      </c>
      <c r="I130" s="153"/>
      <c r="J130" s="153">
        <f>ROUND(I130*H130,2)</f>
        <v>0</v>
      </c>
      <c r="K130" s="150" t="s">
        <v>122</v>
      </c>
      <c r="L130" s="154"/>
      <c r="M130" s="155" t="s">
        <v>17</v>
      </c>
      <c r="N130" s="156" t="s">
        <v>41</v>
      </c>
      <c r="O130" s="129">
        <v>0</v>
      </c>
      <c r="P130" s="129">
        <f>O130*H130</f>
        <v>0</v>
      </c>
      <c r="Q130" s="129">
        <v>0.0155</v>
      </c>
      <c r="R130" s="129">
        <f>Q130*H130</f>
        <v>0.031</v>
      </c>
      <c r="S130" s="129">
        <v>0</v>
      </c>
      <c r="T130" s="130">
        <f>S130*H130</f>
        <v>0</v>
      </c>
      <c r="AR130" s="131" t="s">
        <v>136</v>
      </c>
      <c r="AT130" s="131" t="s">
        <v>138</v>
      </c>
      <c r="AU130" s="131" t="s">
        <v>79</v>
      </c>
      <c r="AY130" s="15" t="s">
        <v>118</v>
      </c>
      <c r="BE130" s="132">
        <f>IF(N130="základní",J130,0)</f>
        <v>0</v>
      </c>
      <c r="BF130" s="132">
        <f>IF(N130="snížená",J130,0)</f>
        <v>0</v>
      </c>
      <c r="BG130" s="132">
        <f>IF(N130="zákl. přenesená",J130,0)</f>
        <v>0</v>
      </c>
      <c r="BH130" s="132">
        <f>IF(N130="sníž. přenesená",J130,0)</f>
        <v>0</v>
      </c>
      <c r="BI130" s="132">
        <f>IF(N130="nulová",J130,0)</f>
        <v>0</v>
      </c>
      <c r="BJ130" s="15" t="s">
        <v>77</v>
      </c>
      <c r="BK130" s="132">
        <f>ROUND(I130*H130,2)</f>
        <v>0</v>
      </c>
      <c r="BL130" s="15" t="s">
        <v>123</v>
      </c>
      <c r="BM130" s="131" t="s">
        <v>202</v>
      </c>
    </row>
    <row r="131" spans="2:65" s="1" customFormat="1" ht="16.5" customHeight="1">
      <c r="B131" s="27"/>
      <c r="C131" s="121" t="s">
        <v>203</v>
      </c>
      <c r="D131" s="121" t="s">
        <v>120</v>
      </c>
      <c r="E131" s="122" t="s">
        <v>204</v>
      </c>
      <c r="F131" s="123" t="s">
        <v>205</v>
      </c>
      <c r="G131" s="124" t="s">
        <v>188</v>
      </c>
      <c r="H131" s="125">
        <v>5</v>
      </c>
      <c r="I131" s="126"/>
      <c r="J131" s="126">
        <f>ROUND(I131*H131,2)</f>
        <v>0</v>
      </c>
      <c r="K131" s="123" t="s">
        <v>122</v>
      </c>
      <c r="L131" s="27"/>
      <c r="M131" s="127" t="s">
        <v>17</v>
      </c>
      <c r="N131" s="128" t="s">
        <v>41</v>
      </c>
      <c r="O131" s="129">
        <v>0.416</v>
      </c>
      <c r="P131" s="129">
        <f>O131*H131</f>
        <v>2.08</v>
      </c>
      <c r="Q131" s="129">
        <v>0.10941</v>
      </c>
      <c r="R131" s="129">
        <f>Q131*H131</f>
        <v>0.5470499999999999</v>
      </c>
      <c r="S131" s="129">
        <v>0</v>
      </c>
      <c r="T131" s="130">
        <f>S131*H131</f>
        <v>0</v>
      </c>
      <c r="AR131" s="131" t="s">
        <v>123</v>
      </c>
      <c r="AT131" s="131" t="s">
        <v>120</v>
      </c>
      <c r="AU131" s="131" t="s">
        <v>79</v>
      </c>
      <c r="AY131" s="15" t="s">
        <v>118</v>
      </c>
      <c r="BE131" s="132">
        <f>IF(N131="základní",J131,0)</f>
        <v>0</v>
      </c>
      <c r="BF131" s="132">
        <f>IF(N131="snížená",J131,0)</f>
        <v>0</v>
      </c>
      <c r="BG131" s="132">
        <f>IF(N131="zákl. přenesená",J131,0)</f>
        <v>0</v>
      </c>
      <c r="BH131" s="132">
        <f>IF(N131="sníž. přenesená",J131,0)</f>
        <v>0</v>
      </c>
      <c r="BI131" s="132">
        <f>IF(N131="nulová",J131,0)</f>
        <v>0</v>
      </c>
      <c r="BJ131" s="15" t="s">
        <v>77</v>
      </c>
      <c r="BK131" s="132">
        <f>ROUND(I131*H131,2)</f>
        <v>0</v>
      </c>
      <c r="BL131" s="15" t="s">
        <v>123</v>
      </c>
      <c r="BM131" s="131" t="s">
        <v>206</v>
      </c>
    </row>
    <row r="132" spans="2:47" s="1" customFormat="1" ht="96">
      <c r="B132" s="27"/>
      <c r="D132" s="133" t="s">
        <v>125</v>
      </c>
      <c r="F132" s="134" t="s">
        <v>207</v>
      </c>
      <c r="L132" s="27"/>
      <c r="M132" s="135"/>
      <c r="T132" s="46"/>
      <c r="AT132" s="15" t="s">
        <v>125</v>
      </c>
      <c r="AU132" s="15" t="s">
        <v>79</v>
      </c>
    </row>
    <row r="133" spans="2:51" s="12" customFormat="1" ht="12">
      <c r="B133" s="136"/>
      <c r="D133" s="133" t="s">
        <v>127</v>
      </c>
      <c r="E133" s="137" t="s">
        <v>17</v>
      </c>
      <c r="F133" s="138" t="s">
        <v>208</v>
      </c>
      <c r="H133" s="139">
        <v>5</v>
      </c>
      <c r="L133" s="136"/>
      <c r="M133" s="140"/>
      <c r="T133" s="141"/>
      <c r="AT133" s="137" t="s">
        <v>127</v>
      </c>
      <c r="AU133" s="137" t="s">
        <v>79</v>
      </c>
      <c r="AV133" s="12" t="s">
        <v>79</v>
      </c>
      <c r="AW133" s="12" t="s">
        <v>31</v>
      </c>
      <c r="AX133" s="12" t="s">
        <v>77</v>
      </c>
      <c r="AY133" s="137" t="s">
        <v>118</v>
      </c>
    </row>
    <row r="134" spans="2:65" s="1" customFormat="1" ht="16.5" customHeight="1">
      <c r="B134" s="27"/>
      <c r="C134" s="148" t="s">
        <v>209</v>
      </c>
      <c r="D134" s="148" t="s">
        <v>138</v>
      </c>
      <c r="E134" s="149" t="s">
        <v>210</v>
      </c>
      <c r="F134" s="150" t="s">
        <v>211</v>
      </c>
      <c r="G134" s="151" t="s">
        <v>188</v>
      </c>
      <c r="H134" s="152">
        <v>5</v>
      </c>
      <c r="I134" s="153"/>
      <c r="J134" s="153">
        <f>ROUND(I134*H134,2)</f>
        <v>0</v>
      </c>
      <c r="K134" s="150" t="s">
        <v>122</v>
      </c>
      <c r="L134" s="154"/>
      <c r="M134" s="155" t="s">
        <v>17</v>
      </c>
      <c r="N134" s="156" t="s">
        <v>41</v>
      </c>
      <c r="O134" s="129">
        <v>0</v>
      </c>
      <c r="P134" s="129">
        <f>O134*H134</f>
        <v>0</v>
      </c>
      <c r="Q134" s="129">
        <v>0.0065</v>
      </c>
      <c r="R134" s="129">
        <f>Q134*H134</f>
        <v>0.0325</v>
      </c>
      <c r="S134" s="129">
        <v>0</v>
      </c>
      <c r="T134" s="130">
        <f>S134*H134</f>
        <v>0</v>
      </c>
      <c r="AR134" s="131" t="s">
        <v>136</v>
      </c>
      <c r="AT134" s="131" t="s">
        <v>138</v>
      </c>
      <c r="AU134" s="131" t="s">
        <v>79</v>
      </c>
      <c r="AY134" s="15" t="s">
        <v>118</v>
      </c>
      <c r="BE134" s="132">
        <f>IF(N134="základní",J134,0)</f>
        <v>0</v>
      </c>
      <c r="BF134" s="132">
        <f>IF(N134="snížená",J134,0)</f>
        <v>0</v>
      </c>
      <c r="BG134" s="132">
        <f>IF(N134="zákl. přenesená",J134,0)</f>
        <v>0</v>
      </c>
      <c r="BH134" s="132">
        <f>IF(N134="sníž. přenesená",J134,0)</f>
        <v>0</v>
      </c>
      <c r="BI134" s="132">
        <f>IF(N134="nulová",J134,0)</f>
        <v>0</v>
      </c>
      <c r="BJ134" s="15" t="s">
        <v>77</v>
      </c>
      <c r="BK134" s="132">
        <f>ROUND(I134*H134,2)</f>
        <v>0</v>
      </c>
      <c r="BL134" s="15" t="s">
        <v>123</v>
      </c>
      <c r="BM134" s="131" t="s">
        <v>212</v>
      </c>
    </row>
    <row r="135" spans="2:65" s="1" customFormat="1" ht="21.75" customHeight="1">
      <c r="B135" s="27"/>
      <c r="C135" s="121" t="s">
        <v>214</v>
      </c>
      <c r="D135" s="121" t="s">
        <v>120</v>
      </c>
      <c r="E135" s="122" t="s">
        <v>215</v>
      </c>
      <c r="F135" s="123" t="s">
        <v>216</v>
      </c>
      <c r="G135" s="124" t="s">
        <v>213</v>
      </c>
      <c r="H135" s="125">
        <v>21</v>
      </c>
      <c r="I135" s="126"/>
      <c r="J135" s="126">
        <f>ROUND(I135*H135,2)</f>
        <v>0</v>
      </c>
      <c r="K135" s="123" t="s">
        <v>122</v>
      </c>
      <c r="L135" s="27"/>
      <c r="M135" s="127" t="s">
        <v>17</v>
      </c>
      <c r="N135" s="128" t="s">
        <v>41</v>
      </c>
      <c r="O135" s="129">
        <v>0.186</v>
      </c>
      <c r="P135" s="129">
        <f>O135*H135</f>
        <v>3.906</v>
      </c>
      <c r="Q135" s="129">
        <v>0.00061</v>
      </c>
      <c r="R135" s="129">
        <f>Q135*H135</f>
        <v>0.01281</v>
      </c>
      <c r="S135" s="129">
        <v>0</v>
      </c>
      <c r="T135" s="130">
        <f>S135*H135</f>
        <v>0</v>
      </c>
      <c r="AR135" s="131" t="s">
        <v>123</v>
      </c>
      <c r="AT135" s="131" t="s">
        <v>120</v>
      </c>
      <c r="AU135" s="131" t="s">
        <v>79</v>
      </c>
      <c r="AY135" s="15" t="s">
        <v>118</v>
      </c>
      <c r="BE135" s="132">
        <f>IF(N135="základní",J135,0)</f>
        <v>0</v>
      </c>
      <c r="BF135" s="132">
        <f>IF(N135="snížená",J135,0)</f>
        <v>0</v>
      </c>
      <c r="BG135" s="132">
        <f>IF(N135="zákl. přenesená",J135,0)</f>
        <v>0</v>
      </c>
      <c r="BH135" s="132">
        <f>IF(N135="sníž. přenesená",J135,0)</f>
        <v>0</v>
      </c>
      <c r="BI135" s="132">
        <f>IF(N135="nulová",J135,0)</f>
        <v>0</v>
      </c>
      <c r="BJ135" s="15" t="s">
        <v>77</v>
      </c>
      <c r="BK135" s="132">
        <f>ROUND(I135*H135,2)</f>
        <v>0</v>
      </c>
      <c r="BL135" s="15" t="s">
        <v>123</v>
      </c>
      <c r="BM135" s="131" t="s">
        <v>217</v>
      </c>
    </row>
    <row r="136" spans="2:47" s="1" customFormat="1" ht="28.8">
      <c r="B136" s="27"/>
      <c r="D136" s="133" t="s">
        <v>125</v>
      </c>
      <c r="F136" s="134" t="s">
        <v>218</v>
      </c>
      <c r="L136" s="27"/>
      <c r="M136" s="135"/>
      <c r="T136" s="46"/>
      <c r="AT136" s="15" t="s">
        <v>125</v>
      </c>
      <c r="AU136" s="15" t="s">
        <v>79</v>
      </c>
    </row>
    <row r="137" spans="2:51" s="12" customFormat="1" ht="12">
      <c r="B137" s="136"/>
      <c r="D137" s="133" t="s">
        <v>127</v>
      </c>
      <c r="E137" s="137" t="s">
        <v>17</v>
      </c>
      <c r="F137" s="138" t="s">
        <v>219</v>
      </c>
      <c r="H137" s="139">
        <v>7.9</v>
      </c>
      <c r="L137" s="136"/>
      <c r="M137" s="140"/>
      <c r="T137" s="141"/>
      <c r="AT137" s="137" t="s">
        <v>127</v>
      </c>
      <c r="AU137" s="137" t="s">
        <v>79</v>
      </c>
      <c r="AV137" s="12" t="s">
        <v>79</v>
      </c>
      <c r="AW137" s="12" t="s">
        <v>31</v>
      </c>
      <c r="AX137" s="12" t="s">
        <v>70</v>
      </c>
      <c r="AY137" s="137" t="s">
        <v>118</v>
      </c>
    </row>
    <row r="138" spans="2:51" s="12" customFormat="1" ht="12">
      <c r="B138" s="136"/>
      <c r="D138" s="133" t="s">
        <v>127</v>
      </c>
      <c r="E138" s="137" t="s">
        <v>17</v>
      </c>
      <c r="F138" s="138" t="s">
        <v>220</v>
      </c>
      <c r="H138" s="139">
        <v>13.1</v>
      </c>
      <c r="L138" s="136"/>
      <c r="M138" s="140"/>
      <c r="T138" s="141"/>
      <c r="AT138" s="137" t="s">
        <v>127</v>
      </c>
      <c r="AU138" s="137" t="s">
        <v>79</v>
      </c>
      <c r="AV138" s="12" t="s">
        <v>79</v>
      </c>
      <c r="AW138" s="12" t="s">
        <v>31</v>
      </c>
      <c r="AX138" s="12" t="s">
        <v>70</v>
      </c>
      <c r="AY138" s="137" t="s">
        <v>118</v>
      </c>
    </row>
    <row r="139" spans="2:51" s="13" customFormat="1" ht="12">
      <c r="B139" s="142"/>
      <c r="D139" s="133" t="s">
        <v>127</v>
      </c>
      <c r="E139" s="143" t="s">
        <v>17</v>
      </c>
      <c r="F139" s="144" t="s">
        <v>129</v>
      </c>
      <c r="H139" s="145">
        <v>21</v>
      </c>
      <c r="L139" s="142"/>
      <c r="M139" s="146"/>
      <c r="T139" s="147"/>
      <c r="AT139" s="143" t="s">
        <v>127</v>
      </c>
      <c r="AU139" s="143" t="s">
        <v>79</v>
      </c>
      <c r="AV139" s="13" t="s">
        <v>123</v>
      </c>
      <c r="AW139" s="13" t="s">
        <v>31</v>
      </c>
      <c r="AX139" s="13" t="s">
        <v>77</v>
      </c>
      <c r="AY139" s="143" t="s">
        <v>118</v>
      </c>
    </row>
    <row r="140" spans="2:63" s="11" customFormat="1" ht="22.95" customHeight="1">
      <c r="B140" s="110"/>
      <c r="D140" s="111" t="s">
        <v>69</v>
      </c>
      <c r="E140" s="119" t="s">
        <v>221</v>
      </c>
      <c r="F140" s="119" t="s">
        <v>222</v>
      </c>
      <c r="J140" s="120">
        <f>BK140</f>
        <v>0</v>
      </c>
      <c r="L140" s="110"/>
      <c r="M140" s="114"/>
      <c r="P140" s="115">
        <f>SUM(P141:P148)</f>
        <v>36.806352000000004</v>
      </c>
      <c r="R140" s="115">
        <f>SUM(R141:R148)</f>
        <v>0</v>
      </c>
      <c r="T140" s="116">
        <f>SUM(T141:T148)</f>
        <v>0</v>
      </c>
      <c r="AR140" s="111" t="s">
        <v>77</v>
      </c>
      <c r="AT140" s="117" t="s">
        <v>69</v>
      </c>
      <c r="AU140" s="117" t="s">
        <v>77</v>
      </c>
      <c r="AY140" s="111" t="s">
        <v>118</v>
      </c>
      <c r="BK140" s="118">
        <f>SUM(BK141:BK148)</f>
        <v>0</v>
      </c>
    </row>
    <row r="141" spans="2:65" s="1" customFormat="1" ht="21.75" customHeight="1">
      <c r="B141" s="27"/>
      <c r="C141" s="121" t="s">
        <v>223</v>
      </c>
      <c r="D141" s="121" t="s">
        <v>120</v>
      </c>
      <c r="E141" s="122" t="s">
        <v>224</v>
      </c>
      <c r="F141" s="123" t="s">
        <v>225</v>
      </c>
      <c r="G141" s="124" t="s">
        <v>139</v>
      </c>
      <c r="H141" s="125">
        <v>189.264</v>
      </c>
      <c r="I141" s="126"/>
      <c r="J141" s="126">
        <f>ROUND(I141*H141,2)</f>
        <v>0</v>
      </c>
      <c r="K141" s="123" t="s">
        <v>122</v>
      </c>
      <c r="L141" s="27"/>
      <c r="M141" s="127" t="s">
        <v>17</v>
      </c>
      <c r="N141" s="128" t="s">
        <v>41</v>
      </c>
      <c r="O141" s="129">
        <v>0.03</v>
      </c>
      <c r="P141" s="129">
        <f>O141*H141</f>
        <v>5.67792</v>
      </c>
      <c r="Q141" s="129">
        <v>0</v>
      </c>
      <c r="R141" s="129">
        <f>Q141*H141</f>
        <v>0</v>
      </c>
      <c r="S141" s="129">
        <v>0</v>
      </c>
      <c r="T141" s="130">
        <f>S141*H141</f>
        <v>0</v>
      </c>
      <c r="AR141" s="131" t="s">
        <v>123</v>
      </c>
      <c r="AT141" s="131" t="s">
        <v>120</v>
      </c>
      <c r="AU141" s="131" t="s">
        <v>79</v>
      </c>
      <c r="AY141" s="15" t="s">
        <v>118</v>
      </c>
      <c r="BE141" s="132">
        <f>IF(N141="základní",J141,0)</f>
        <v>0</v>
      </c>
      <c r="BF141" s="132">
        <f>IF(N141="snížená",J141,0)</f>
        <v>0</v>
      </c>
      <c r="BG141" s="132">
        <f>IF(N141="zákl. přenesená",J141,0)</f>
        <v>0</v>
      </c>
      <c r="BH141" s="132">
        <f>IF(N141="sníž. přenesená",J141,0)</f>
        <v>0</v>
      </c>
      <c r="BI141" s="132">
        <f>IF(N141="nulová",J141,0)</f>
        <v>0</v>
      </c>
      <c r="BJ141" s="15" t="s">
        <v>77</v>
      </c>
      <c r="BK141" s="132">
        <f>ROUND(I141*H141,2)</f>
        <v>0</v>
      </c>
      <c r="BL141" s="15" t="s">
        <v>123</v>
      </c>
      <c r="BM141" s="131" t="s">
        <v>226</v>
      </c>
    </row>
    <row r="142" spans="2:47" s="1" customFormat="1" ht="76.8">
      <c r="B142" s="27"/>
      <c r="D142" s="133" t="s">
        <v>125</v>
      </c>
      <c r="F142" s="134" t="s">
        <v>227</v>
      </c>
      <c r="L142" s="27"/>
      <c r="M142" s="135"/>
      <c r="T142" s="46"/>
      <c r="AT142" s="15" t="s">
        <v>125</v>
      </c>
      <c r="AU142" s="15" t="s">
        <v>79</v>
      </c>
    </row>
    <row r="143" spans="2:51" s="12" customFormat="1" ht="12">
      <c r="B143" s="136"/>
      <c r="D143" s="133" t="s">
        <v>127</v>
      </c>
      <c r="E143" s="137" t="s">
        <v>17</v>
      </c>
      <c r="F143" s="138" t="s">
        <v>228</v>
      </c>
      <c r="H143" s="139">
        <v>343.65</v>
      </c>
      <c r="L143" s="136"/>
      <c r="M143" s="140"/>
      <c r="T143" s="141"/>
      <c r="AT143" s="137" t="s">
        <v>127</v>
      </c>
      <c r="AU143" s="137" t="s">
        <v>79</v>
      </c>
      <c r="AV143" s="12" t="s">
        <v>79</v>
      </c>
      <c r="AW143" s="12" t="s">
        <v>31</v>
      </c>
      <c r="AX143" s="12" t="s">
        <v>77</v>
      </c>
      <c r="AY143" s="137" t="s">
        <v>118</v>
      </c>
    </row>
    <row r="144" spans="2:65" s="1" customFormat="1" ht="21.75" customHeight="1">
      <c r="B144" s="27"/>
      <c r="C144" s="121" t="s">
        <v>230</v>
      </c>
      <c r="D144" s="121" t="s">
        <v>120</v>
      </c>
      <c r="E144" s="122" t="s">
        <v>231</v>
      </c>
      <c r="F144" s="123" t="s">
        <v>232</v>
      </c>
      <c r="G144" s="124" t="s">
        <v>139</v>
      </c>
      <c r="H144" s="125">
        <v>32.358</v>
      </c>
      <c r="I144" s="126"/>
      <c r="J144" s="126">
        <f>ROUND(I144*H144,2)</f>
        <v>0</v>
      </c>
      <c r="K144" s="123" t="s">
        <v>122</v>
      </c>
      <c r="L144" s="27"/>
      <c r="M144" s="127" t="s">
        <v>17</v>
      </c>
      <c r="N144" s="128" t="s">
        <v>41</v>
      </c>
      <c r="O144" s="129">
        <v>0.032</v>
      </c>
      <c r="P144" s="129">
        <f>O144*H144</f>
        <v>1.035456</v>
      </c>
      <c r="Q144" s="129">
        <v>0</v>
      </c>
      <c r="R144" s="129">
        <f>Q144*H144</f>
        <v>0</v>
      </c>
      <c r="S144" s="129">
        <v>0</v>
      </c>
      <c r="T144" s="130">
        <f>S144*H144</f>
        <v>0</v>
      </c>
      <c r="AR144" s="131" t="s">
        <v>123</v>
      </c>
      <c r="AT144" s="131" t="s">
        <v>120</v>
      </c>
      <c r="AU144" s="131" t="s">
        <v>79</v>
      </c>
      <c r="AY144" s="15" t="s">
        <v>118</v>
      </c>
      <c r="BE144" s="132">
        <f>IF(N144="základní",J144,0)</f>
        <v>0</v>
      </c>
      <c r="BF144" s="132">
        <f>IF(N144="snížená",J144,0)</f>
        <v>0</v>
      </c>
      <c r="BG144" s="132">
        <f>IF(N144="zákl. přenesená",J144,0)</f>
        <v>0</v>
      </c>
      <c r="BH144" s="132">
        <f>IF(N144="sníž. přenesená",J144,0)</f>
        <v>0</v>
      </c>
      <c r="BI144" s="132">
        <f>IF(N144="nulová",J144,0)</f>
        <v>0</v>
      </c>
      <c r="BJ144" s="15" t="s">
        <v>77</v>
      </c>
      <c r="BK144" s="132">
        <f>ROUND(I144*H144,2)</f>
        <v>0</v>
      </c>
      <c r="BL144" s="15" t="s">
        <v>123</v>
      </c>
      <c r="BM144" s="131" t="s">
        <v>233</v>
      </c>
    </row>
    <row r="145" spans="2:47" s="1" customFormat="1" ht="76.8">
      <c r="B145" s="27"/>
      <c r="D145" s="133" t="s">
        <v>125</v>
      </c>
      <c r="F145" s="134" t="s">
        <v>227</v>
      </c>
      <c r="L145" s="27"/>
      <c r="M145" s="135"/>
      <c r="T145" s="46"/>
      <c r="AT145" s="15" t="s">
        <v>125</v>
      </c>
      <c r="AU145" s="15" t="s">
        <v>79</v>
      </c>
    </row>
    <row r="146" spans="2:51" s="12" customFormat="1" ht="12">
      <c r="B146" s="136"/>
      <c r="D146" s="133" t="s">
        <v>127</v>
      </c>
      <c r="E146" s="137" t="s">
        <v>17</v>
      </c>
      <c r="F146" s="138" t="s">
        <v>234</v>
      </c>
      <c r="H146" s="139">
        <v>32.358</v>
      </c>
      <c r="L146" s="136"/>
      <c r="M146" s="140"/>
      <c r="T146" s="141"/>
      <c r="AT146" s="137" t="s">
        <v>127</v>
      </c>
      <c r="AU146" s="137" t="s">
        <v>79</v>
      </c>
      <c r="AV146" s="12" t="s">
        <v>79</v>
      </c>
      <c r="AW146" s="12" t="s">
        <v>31</v>
      </c>
      <c r="AX146" s="12" t="s">
        <v>77</v>
      </c>
      <c r="AY146" s="137" t="s">
        <v>118</v>
      </c>
    </row>
    <row r="147" spans="2:65" s="1" customFormat="1" ht="16.5" customHeight="1">
      <c r="B147" s="27"/>
      <c r="C147" s="121" t="s">
        <v>236</v>
      </c>
      <c r="D147" s="121" t="s">
        <v>120</v>
      </c>
      <c r="E147" s="122" t="s">
        <v>237</v>
      </c>
      <c r="F147" s="123" t="s">
        <v>238</v>
      </c>
      <c r="G147" s="124" t="s">
        <v>139</v>
      </c>
      <c r="H147" s="125">
        <v>189.264</v>
      </c>
      <c r="I147" s="126"/>
      <c r="J147" s="126">
        <f>ROUND(I147*H147,2)</f>
        <v>0</v>
      </c>
      <c r="K147" s="123" t="s">
        <v>122</v>
      </c>
      <c r="L147" s="27"/>
      <c r="M147" s="127" t="s">
        <v>17</v>
      </c>
      <c r="N147" s="128" t="s">
        <v>41</v>
      </c>
      <c r="O147" s="129">
        <v>0.159</v>
      </c>
      <c r="P147" s="129">
        <f>O147*H147</f>
        <v>30.092976000000004</v>
      </c>
      <c r="Q147" s="129">
        <v>0</v>
      </c>
      <c r="R147" s="129">
        <f>Q147*H147</f>
        <v>0</v>
      </c>
      <c r="S147" s="129">
        <v>0</v>
      </c>
      <c r="T147" s="130">
        <f>S147*H147</f>
        <v>0</v>
      </c>
      <c r="AR147" s="131" t="s">
        <v>123</v>
      </c>
      <c r="AT147" s="131" t="s">
        <v>120</v>
      </c>
      <c r="AU147" s="131" t="s">
        <v>79</v>
      </c>
      <c r="AY147" s="15" t="s">
        <v>118</v>
      </c>
      <c r="BE147" s="132">
        <f>IF(N147="základní",J147,0)</f>
        <v>0</v>
      </c>
      <c r="BF147" s="132">
        <f>IF(N147="snížená",J147,0)</f>
        <v>0</v>
      </c>
      <c r="BG147" s="132">
        <f>IF(N147="zákl. přenesená",J147,0)</f>
        <v>0</v>
      </c>
      <c r="BH147" s="132">
        <f>IF(N147="sníž. přenesená",J147,0)</f>
        <v>0</v>
      </c>
      <c r="BI147" s="132">
        <f>IF(N147="nulová",J147,0)</f>
        <v>0</v>
      </c>
      <c r="BJ147" s="15" t="s">
        <v>77</v>
      </c>
      <c r="BK147" s="132">
        <f>ROUND(I147*H147,2)</f>
        <v>0</v>
      </c>
      <c r="BL147" s="15" t="s">
        <v>123</v>
      </c>
      <c r="BM147" s="131" t="s">
        <v>239</v>
      </c>
    </row>
    <row r="148" spans="2:47" s="1" customFormat="1" ht="38.4">
      <c r="B148" s="27"/>
      <c r="D148" s="133" t="s">
        <v>125</v>
      </c>
      <c r="F148" s="134" t="s">
        <v>240</v>
      </c>
      <c r="L148" s="27"/>
      <c r="M148" s="135"/>
      <c r="T148" s="46"/>
      <c r="AT148" s="15" t="s">
        <v>125</v>
      </c>
      <c r="AU148" s="15" t="s">
        <v>79</v>
      </c>
    </row>
    <row r="149" spans="2:63" s="11" customFormat="1" ht="22.95" customHeight="1">
      <c r="B149" s="110"/>
      <c r="D149" s="111" t="s">
        <v>69</v>
      </c>
      <c r="E149" s="119" t="s">
        <v>243</v>
      </c>
      <c r="F149" s="119" t="s">
        <v>244</v>
      </c>
      <c r="J149" s="120">
        <f>BK149</f>
        <v>0</v>
      </c>
      <c r="L149" s="110"/>
      <c r="M149" s="114"/>
      <c r="P149" s="115">
        <f>SUM(P150:P151)</f>
        <v>12.702624</v>
      </c>
      <c r="R149" s="115">
        <f>SUM(R150:R151)</f>
        <v>0</v>
      </c>
      <c r="T149" s="116">
        <f>SUM(T150:T151)</f>
        <v>0</v>
      </c>
      <c r="AR149" s="111" t="s">
        <v>77</v>
      </c>
      <c r="AT149" s="117" t="s">
        <v>69</v>
      </c>
      <c r="AU149" s="117" t="s">
        <v>77</v>
      </c>
      <c r="AY149" s="111" t="s">
        <v>118</v>
      </c>
      <c r="BK149" s="118">
        <f>SUM(BK150:BK151)</f>
        <v>0</v>
      </c>
    </row>
    <row r="150" spans="2:65" s="1" customFormat="1" ht="21.75" customHeight="1">
      <c r="B150" s="27"/>
      <c r="C150" s="121" t="s">
        <v>245</v>
      </c>
      <c r="D150" s="121" t="s">
        <v>120</v>
      </c>
      <c r="E150" s="122" t="s">
        <v>246</v>
      </c>
      <c r="F150" s="123" t="s">
        <v>247</v>
      </c>
      <c r="G150" s="124" t="s">
        <v>139</v>
      </c>
      <c r="H150" s="125">
        <v>192.464</v>
      </c>
      <c r="I150" s="126"/>
      <c r="J150" s="126">
        <f>ROUND(I150*H150,2)</f>
        <v>0</v>
      </c>
      <c r="K150" s="123" t="s">
        <v>122</v>
      </c>
      <c r="L150" s="27"/>
      <c r="M150" s="127" t="s">
        <v>17</v>
      </c>
      <c r="N150" s="128" t="s">
        <v>41</v>
      </c>
      <c r="O150" s="129">
        <v>0.066</v>
      </c>
      <c r="P150" s="129">
        <f>O150*H150</f>
        <v>12.702624</v>
      </c>
      <c r="Q150" s="129">
        <v>0</v>
      </c>
      <c r="R150" s="129">
        <f>Q150*H150</f>
        <v>0</v>
      </c>
      <c r="S150" s="129">
        <v>0</v>
      </c>
      <c r="T150" s="130">
        <f>S150*H150</f>
        <v>0</v>
      </c>
      <c r="AR150" s="131" t="s">
        <v>123</v>
      </c>
      <c r="AT150" s="131" t="s">
        <v>120</v>
      </c>
      <c r="AU150" s="131" t="s">
        <v>79</v>
      </c>
      <c r="AY150" s="15" t="s">
        <v>118</v>
      </c>
      <c r="BE150" s="132">
        <f>IF(N150="základní",J150,0)</f>
        <v>0</v>
      </c>
      <c r="BF150" s="132">
        <f>IF(N150="snížená",J150,0)</f>
        <v>0</v>
      </c>
      <c r="BG150" s="132">
        <f>IF(N150="zákl. přenesená",J150,0)</f>
        <v>0</v>
      </c>
      <c r="BH150" s="132">
        <f>IF(N150="sníž. přenesená",J150,0)</f>
        <v>0</v>
      </c>
      <c r="BI150" s="132">
        <f>IF(N150="nulová",J150,0)</f>
        <v>0</v>
      </c>
      <c r="BJ150" s="15" t="s">
        <v>77</v>
      </c>
      <c r="BK150" s="132">
        <f>ROUND(I150*H150,2)</f>
        <v>0</v>
      </c>
      <c r="BL150" s="15" t="s">
        <v>123</v>
      </c>
      <c r="BM150" s="131" t="s">
        <v>248</v>
      </c>
    </row>
    <row r="151" spans="2:47" s="1" customFormat="1" ht="28.8">
      <c r="B151" s="27"/>
      <c r="D151" s="133" t="s">
        <v>125</v>
      </c>
      <c r="F151" s="134" t="s">
        <v>249</v>
      </c>
      <c r="L151" s="27"/>
      <c r="M151" s="135"/>
      <c r="T151" s="46"/>
      <c r="AT151" s="15" t="s">
        <v>125</v>
      </c>
      <c r="AU151" s="15" t="s">
        <v>79</v>
      </c>
    </row>
    <row r="152" spans="2:12" s="1" customFormat="1" ht="6.9" customHeight="1">
      <c r="B152" s="35"/>
      <c r="C152" s="36"/>
      <c r="D152" s="36"/>
      <c r="E152" s="36"/>
      <c r="F152" s="36"/>
      <c r="G152" s="36"/>
      <c r="H152" s="36"/>
      <c r="I152" s="36"/>
      <c r="J152" s="36"/>
      <c r="K152" s="36"/>
      <c r="L152" s="27"/>
    </row>
  </sheetData>
  <sheetProtection formatColumns="0" formatRows="0" autoFilter="0"/>
  <autoFilter ref="C89:K151"/>
  <mergeCells count="11">
    <mergeCell ref="E82:H82"/>
    <mergeCell ref="E7:H7"/>
    <mergeCell ref="E9:H9"/>
    <mergeCell ref="E11:H11"/>
    <mergeCell ref="E29:H29"/>
    <mergeCell ref="E50:H50"/>
    <mergeCell ref="L2:V2"/>
    <mergeCell ref="E52:H52"/>
    <mergeCell ref="E54:H54"/>
    <mergeCell ref="E78:H78"/>
    <mergeCell ref="E80:H80"/>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31"/>
  <sheetViews>
    <sheetView showGridLines="0" workbookViewId="0" topLeftCell="A82">
      <selection activeCell="I95" sqref="I95:I129"/>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161"/>
      <c r="M2" s="161"/>
      <c r="N2" s="161"/>
      <c r="O2" s="161"/>
      <c r="P2" s="161"/>
      <c r="Q2" s="161"/>
      <c r="R2" s="161"/>
      <c r="S2" s="161"/>
      <c r="T2" s="161"/>
      <c r="U2" s="161"/>
      <c r="V2" s="161"/>
      <c r="AT2" s="15" t="s">
        <v>87</v>
      </c>
    </row>
    <row r="3" spans="2:46" ht="6.9" customHeight="1">
      <c r="B3" s="16"/>
      <c r="C3" s="17"/>
      <c r="D3" s="17"/>
      <c r="E3" s="17"/>
      <c r="F3" s="17"/>
      <c r="G3" s="17"/>
      <c r="H3" s="17"/>
      <c r="I3" s="17"/>
      <c r="J3" s="17"/>
      <c r="K3" s="17"/>
      <c r="L3" s="18"/>
      <c r="AT3" s="15" t="s">
        <v>79</v>
      </c>
    </row>
    <row r="4" spans="2:46" ht="24.9" customHeight="1">
      <c r="B4" s="18"/>
      <c r="D4" s="19" t="s">
        <v>88</v>
      </c>
      <c r="L4" s="18"/>
      <c r="M4" s="79" t="s">
        <v>10</v>
      </c>
      <c r="AT4" s="15" t="s">
        <v>4</v>
      </c>
    </row>
    <row r="5" spans="2:12" ht="6.9" customHeight="1">
      <c r="B5" s="18"/>
      <c r="L5" s="18"/>
    </row>
    <row r="6" spans="2:12" ht="12" customHeight="1">
      <c r="B6" s="18"/>
      <c r="D6" s="24" t="s">
        <v>14</v>
      </c>
      <c r="L6" s="18"/>
    </row>
    <row r="7" spans="2:12" ht="16.5" customHeight="1">
      <c r="B7" s="18"/>
      <c r="E7" s="193" t="str">
        <f>'Rekapitulace zakázky'!K6</f>
        <v>Zpevněné plochy a odvodnění lokality garáže, Šluknov</v>
      </c>
      <c r="F7" s="195"/>
      <c r="G7" s="195"/>
      <c r="H7" s="195"/>
      <c r="L7" s="18"/>
    </row>
    <row r="8" spans="2:12" ht="12" customHeight="1">
      <c r="B8" s="18"/>
      <c r="D8" s="24" t="s">
        <v>89</v>
      </c>
      <c r="L8" s="18"/>
    </row>
    <row r="9" spans="2:12" s="1" customFormat="1" ht="16.5" customHeight="1">
      <c r="B9" s="27"/>
      <c r="E9" s="193" t="s">
        <v>90</v>
      </c>
      <c r="F9" s="194"/>
      <c r="G9" s="194"/>
      <c r="H9" s="194"/>
      <c r="L9" s="27"/>
    </row>
    <row r="10" spans="2:12" s="1" customFormat="1" ht="12" customHeight="1">
      <c r="B10" s="27"/>
      <c r="D10" s="24" t="s">
        <v>91</v>
      </c>
      <c r="L10" s="27"/>
    </row>
    <row r="11" spans="2:12" s="1" customFormat="1" ht="16.5" customHeight="1">
      <c r="B11" s="27"/>
      <c r="E11" s="186" t="s">
        <v>251</v>
      </c>
      <c r="F11" s="194"/>
      <c r="G11" s="194"/>
      <c r="H11" s="194"/>
      <c r="L11" s="27"/>
    </row>
    <row r="12" spans="2:12" s="1" customFormat="1" ht="12">
      <c r="B12" s="27"/>
      <c r="L12" s="27"/>
    </row>
    <row r="13" spans="2:12" s="1" customFormat="1" ht="12" customHeight="1">
      <c r="B13" s="27"/>
      <c r="D13" s="24" t="s">
        <v>16</v>
      </c>
      <c r="F13" s="22" t="s">
        <v>17</v>
      </c>
      <c r="I13" s="24" t="s">
        <v>18</v>
      </c>
      <c r="J13" s="22" t="s">
        <v>17</v>
      </c>
      <c r="L13" s="27"/>
    </row>
    <row r="14" spans="2:12" s="1" customFormat="1" ht="12" customHeight="1">
      <c r="B14" s="27"/>
      <c r="D14" s="24" t="s">
        <v>19</v>
      </c>
      <c r="F14" s="22" t="s">
        <v>20</v>
      </c>
      <c r="I14" s="24" t="s">
        <v>21</v>
      </c>
      <c r="J14" s="43" t="str">
        <f>'Rekapitulace zakázky'!AN8</f>
        <v>16. 3. 2020</v>
      </c>
      <c r="L14" s="27"/>
    </row>
    <row r="15" spans="2:12" s="1" customFormat="1" ht="10.95" customHeight="1">
      <c r="B15" s="27"/>
      <c r="L15" s="27"/>
    </row>
    <row r="16" spans="2:12" s="1" customFormat="1" ht="12" customHeight="1">
      <c r="B16" s="27"/>
      <c r="D16" s="24" t="s">
        <v>23</v>
      </c>
      <c r="I16" s="24" t="s">
        <v>24</v>
      </c>
      <c r="J16" s="22" t="s">
        <v>17</v>
      </c>
      <c r="L16" s="27"/>
    </row>
    <row r="17" spans="2:12" s="1" customFormat="1" ht="18" customHeight="1">
      <c r="B17" s="27"/>
      <c r="E17" s="22" t="s">
        <v>25</v>
      </c>
      <c r="I17" s="24" t="s">
        <v>26</v>
      </c>
      <c r="J17" s="22" t="s">
        <v>17</v>
      </c>
      <c r="L17" s="27"/>
    </row>
    <row r="18" spans="2:12" s="1" customFormat="1" ht="6.9" customHeight="1">
      <c r="B18" s="27"/>
      <c r="L18" s="27"/>
    </row>
    <row r="19" spans="2:12" s="1" customFormat="1" ht="12" customHeight="1">
      <c r="B19" s="27"/>
      <c r="D19" s="24" t="s">
        <v>27</v>
      </c>
      <c r="I19" s="24" t="s">
        <v>24</v>
      </c>
      <c r="J19" s="22" t="s">
        <v>17</v>
      </c>
      <c r="L19" s="27"/>
    </row>
    <row r="20" spans="2:12" s="1" customFormat="1" ht="18" customHeight="1">
      <c r="B20" s="27"/>
      <c r="E20" s="22" t="s">
        <v>28</v>
      </c>
      <c r="I20" s="24" t="s">
        <v>26</v>
      </c>
      <c r="J20" s="22" t="s">
        <v>17</v>
      </c>
      <c r="L20" s="27"/>
    </row>
    <row r="21" spans="2:12" s="1" customFormat="1" ht="6.9" customHeight="1">
      <c r="B21" s="27"/>
      <c r="L21" s="27"/>
    </row>
    <row r="22" spans="2:12" s="1" customFormat="1" ht="12" customHeight="1">
      <c r="B22" s="27"/>
      <c r="D22" s="24" t="s">
        <v>29</v>
      </c>
      <c r="I22" s="24" t="s">
        <v>24</v>
      </c>
      <c r="J22" s="22" t="s">
        <v>17</v>
      </c>
      <c r="L22" s="27"/>
    </row>
    <row r="23" spans="2:12" s="1" customFormat="1" ht="18" customHeight="1">
      <c r="B23" s="27"/>
      <c r="E23" s="22" t="s">
        <v>30</v>
      </c>
      <c r="I23" s="24" t="s">
        <v>26</v>
      </c>
      <c r="J23" s="22" t="s">
        <v>17</v>
      </c>
      <c r="L23" s="27"/>
    </row>
    <row r="24" spans="2:12" s="1" customFormat="1" ht="6.9" customHeight="1">
      <c r="B24" s="27"/>
      <c r="L24" s="27"/>
    </row>
    <row r="25" spans="2:12" s="1" customFormat="1" ht="12" customHeight="1">
      <c r="B25" s="27"/>
      <c r="D25" s="24" t="s">
        <v>32</v>
      </c>
      <c r="I25" s="24" t="s">
        <v>24</v>
      </c>
      <c r="J25" s="22" t="s">
        <v>17</v>
      </c>
      <c r="L25" s="27"/>
    </row>
    <row r="26" spans="2:12" s="1" customFormat="1" ht="18" customHeight="1">
      <c r="B26" s="27"/>
      <c r="E26" s="22" t="s">
        <v>33</v>
      </c>
      <c r="I26" s="24" t="s">
        <v>26</v>
      </c>
      <c r="J26" s="22" t="s">
        <v>17</v>
      </c>
      <c r="L26" s="27"/>
    </row>
    <row r="27" spans="2:12" s="1" customFormat="1" ht="6.9" customHeight="1">
      <c r="B27" s="27"/>
      <c r="L27" s="27"/>
    </row>
    <row r="28" spans="2:12" s="1" customFormat="1" ht="12" customHeight="1">
      <c r="B28" s="27"/>
      <c r="D28" s="24" t="s">
        <v>34</v>
      </c>
      <c r="L28" s="27"/>
    </row>
    <row r="29" spans="2:12" s="7" customFormat="1" ht="16.5" customHeight="1">
      <c r="B29" s="80"/>
      <c r="E29" s="182" t="s">
        <v>17</v>
      </c>
      <c r="F29" s="182"/>
      <c r="G29" s="182"/>
      <c r="H29" s="182"/>
      <c r="L29" s="80"/>
    </row>
    <row r="30" spans="2:12" s="1" customFormat="1" ht="6.9" customHeight="1">
      <c r="B30" s="27"/>
      <c r="L30" s="27"/>
    </row>
    <row r="31" spans="2:12" s="1" customFormat="1" ht="6.9" customHeight="1">
      <c r="B31" s="27"/>
      <c r="D31" s="44"/>
      <c r="E31" s="44"/>
      <c r="F31" s="44"/>
      <c r="G31" s="44"/>
      <c r="H31" s="44"/>
      <c r="I31" s="44"/>
      <c r="J31" s="44"/>
      <c r="K31" s="44"/>
      <c r="L31" s="27"/>
    </row>
    <row r="32" spans="2:12" s="1" customFormat="1" ht="25.35" customHeight="1">
      <c r="B32" s="27"/>
      <c r="D32" s="81" t="s">
        <v>36</v>
      </c>
      <c r="J32" s="56">
        <f>J63</f>
        <v>0</v>
      </c>
      <c r="L32" s="27"/>
    </row>
    <row r="33" spans="2:12" s="1" customFormat="1" ht="6.9" customHeight="1">
      <c r="B33" s="27"/>
      <c r="D33" s="44"/>
      <c r="E33" s="44"/>
      <c r="F33" s="44"/>
      <c r="G33" s="44"/>
      <c r="H33" s="44"/>
      <c r="I33" s="44"/>
      <c r="J33" s="44"/>
      <c r="K33" s="44"/>
      <c r="L33" s="27"/>
    </row>
    <row r="34" spans="2:12" s="1" customFormat="1" ht="14.4" customHeight="1">
      <c r="B34" s="27"/>
      <c r="F34" s="82" t="s">
        <v>38</v>
      </c>
      <c r="I34" s="82" t="s">
        <v>37</v>
      </c>
      <c r="J34" s="82" t="s">
        <v>39</v>
      </c>
      <c r="L34" s="27"/>
    </row>
    <row r="35" spans="2:12" s="1" customFormat="1" ht="14.4" customHeight="1">
      <c r="B35" s="27"/>
      <c r="D35" s="83" t="s">
        <v>40</v>
      </c>
      <c r="E35" s="24" t="s">
        <v>41</v>
      </c>
      <c r="F35" s="76">
        <f>ROUND((SUM(BE92:BE130)),2)</f>
        <v>0</v>
      </c>
      <c r="I35" s="84">
        <v>0.21</v>
      </c>
      <c r="J35" s="76">
        <f>ROUND(((SUM(BE92:BE130))*I35),2)</f>
        <v>0</v>
      </c>
      <c r="L35" s="27"/>
    </row>
    <row r="36" spans="2:12" s="1" customFormat="1" ht="14.4" customHeight="1">
      <c r="B36" s="27"/>
      <c r="E36" s="24" t="s">
        <v>42</v>
      </c>
      <c r="F36" s="76">
        <f>ROUND((SUM(BF92:BF130)),2)</f>
        <v>0</v>
      </c>
      <c r="I36" s="84">
        <v>0.15</v>
      </c>
      <c r="J36" s="76">
        <f>ROUND(((SUM(BF92:BF130))*I36),2)</f>
        <v>0</v>
      </c>
      <c r="L36" s="27"/>
    </row>
    <row r="37" spans="2:12" s="1" customFormat="1" ht="14.4" customHeight="1" hidden="1">
      <c r="B37" s="27"/>
      <c r="E37" s="24" t="s">
        <v>43</v>
      </c>
      <c r="F37" s="76">
        <f>ROUND((SUM(BG92:BG130)),2)</f>
        <v>0</v>
      </c>
      <c r="I37" s="84">
        <v>0.21</v>
      </c>
      <c r="J37" s="76">
        <f>0</f>
        <v>0</v>
      </c>
      <c r="L37" s="27"/>
    </row>
    <row r="38" spans="2:12" s="1" customFormat="1" ht="14.4" customHeight="1" hidden="1">
      <c r="B38" s="27"/>
      <c r="E38" s="24" t="s">
        <v>44</v>
      </c>
      <c r="F38" s="76">
        <f>ROUND((SUM(BH92:BH130)),2)</f>
        <v>0</v>
      </c>
      <c r="I38" s="84">
        <v>0.15</v>
      </c>
      <c r="J38" s="76">
        <f>0</f>
        <v>0</v>
      </c>
      <c r="L38" s="27"/>
    </row>
    <row r="39" spans="2:12" s="1" customFormat="1" ht="14.4" customHeight="1" hidden="1">
      <c r="B39" s="27"/>
      <c r="E39" s="24" t="s">
        <v>45</v>
      </c>
      <c r="F39" s="76">
        <f>ROUND((SUM(BI92:BI130)),2)</f>
        <v>0</v>
      </c>
      <c r="I39" s="84">
        <v>0</v>
      </c>
      <c r="J39" s="76">
        <f>0</f>
        <v>0</v>
      </c>
      <c r="L39" s="27"/>
    </row>
    <row r="40" spans="2:12" s="1" customFormat="1" ht="6.9" customHeight="1">
      <c r="B40" s="27"/>
      <c r="L40" s="27"/>
    </row>
    <row r="41" spans="2:12" s="1" customFormat="1" ht="25.35" customHeight="1">
      <c r="B41" s="27"/>
      <c r="C41" s="85"/>
      <c r="D41" s="86" t="s">
        <v>46</v>
      </c>
      <c r="E41" s="47"/>
      <c r="F41" s="47"/>
      <c r="G41" s="87" t="s">
        <v>47</v>
      </c>
      <c r="H41" s="88" t="s">
        <v>48</v>
      </c>
      <c r="I41" s="47"/>
      <c r="J41" s="89">
        <f>SUM(J32:J39)</f>
        <v>0</v>
      </c>
      <c r="K41" s="90"/>
      <c r="L41" s="27"/>
    </row>
    <row r="42" spans="2:12" s="1" customFormat="1" ht="14.4" customHeight="1">
      <c r="B42" s="35"/>
      <c r="C42" s="36"/>
      <c r="D42" s="36"/>
      <c r="E42" s="36"/>
      <c r="F42" s="36"/>
      <c r="G42" s="36"/>
      <c r="H42" s="36"/>
      <c r="I42" s="36"/>
      <c r="J42" s="36"/>
      <c r="K42" s="36"/>
      <c r="L42" s="27"/>
    </row>
    <row r="46" spans="2:12" s="1" customFormat="1" ht="6.9" customHeight="1">
      <c r="B46" s="37"/>
      <c r="C46" s="38"/>
      <c r="D46" s="38"/>
      <c r="E46" s="38"/>
      <c r="F46" s="38"/>
      <c r="G46" s="38"/>
      <c r="H46" s="38"/>
      <c r="I46" s="38"/>
      <c r="J46" s="38"/>
      <c r="K46" s="38"/>
      <c r="L46" s="27"/>
    </row>
    <row r="47" spans="2:12" s="1" customFormat="1" ht="24.9" customHeight="1">
      <c r="B47" s="27"/>
      <c r="C47" s="19" t="s">
        <v>93</v>
      </c>
      <c r="L47" s="27"/>
    </row>
    <row r="48" spans="2:12" s="1" customFormat="1" ht="6.9" customHeight="1">
      <c r="B48" s="27"/>
      <c r="L48" s="27"/>
    </row>
    <row r="49" spans="2:12" s="1" customFormat="1" ht="12" customHeight="1">
      <c r="B49" s="27"/>
      <c r="C49" s="24" t="s">
        <v>14</v>
      </c>
      <c r="L49" s="27"/>
    </row>
    <row r="50" spans="2:12" s="1" customFormat="1" ht="16.5" customHeight="1">
      <c r="B50" s="27"/>
      <c r="E50" s="193" t="str">
        <f>E7</f>
        <v>Zpevněné plochy a odvodnění lokality garáže, Šluknov</v>
      </c>
      <c r="F50" s="195"/>
      <c r="G50" s="195"/>
      <c r="H50" s="195"/>
      <c r="L50" s="27"/>
    </row>
    <row r="51" spans="2:12" ht="12" customHeight="1">
      <c r="B51" s="18"/>
      <c r="C51" s="24" t="s">
        <v>89</v>
      </c>
      <c r="L51" s="18"/>
    </row>
    <row r="52" spans="2:12" s="1" customFormat="1" ht="16.5" customHeight="1">
      <c r="B52" s="27"/>
      <c r="E52" s="193" t="s">
        <v>90</v>
      </c>
      <c r="F52" s="194"/>
      <c r="G52" s="194"/>
      <c r="H52" s="194"/>
      <c r="L52" s="27"/>
    </row>
    <row r="53" spans="2:12" s="1" customFormat="1" ht="12" customHeight="1">
      <c r="B53" s="27"/>
      <c r="C53" s="24" t="s">
        <v>91</v>
      </c>
      <c r="L53" s="27"/>
    </row>
    <row r="54" spans="2:12" s="1" customFormat="1" ht="16.5" customHeight="1">
      <c r="B54" s="27"/>
      <c r="E54" s="186" t="str">
        <f>E11</f>
        <v>PK 2 - Příjezdová komunikace 2</v>
      </c>
      <c r="F54" s="194"/>
      <c r="G54" s="194"/>
      <c r="H54" s="194"/>
      <c r="L54" s="27"/>
    </row>
    <row r="55" spans="2:12" s="1" customFormat="1" ht="6.9" customHeight="1">
      <c r="B55" s="27"/>
      <c r="L55" s="27"/>
    </row>
    <row r="56" spans="2:12" s="1" customFormat="1" ht="12" customHeight="1">
      <c r="B56" s="27"/>
      <c r="C56" s="24" t="s">
        <v>19</v>
      </c>
      <c r="F56" s="22" t="str">
        <f>F14</f>
        <v>k.ú. Šluknov</v>
      </c>
      <c r="I56" s="24" t="s">
        <v>21</v>
      </c>
      <c r="J56" s="43" t="str">
        <f>IF(J14="","",J14)</f>
        <v>16. 3. 2020</v>
      </c>
      <c r="L56" s="27"/>
    </row>
    <row r="57" spans="2:12" s="1" customFormat="1" ht="6.9" customHeight="1">
      <c r="B57" s="27"/>
      <c r="L57" s="27"/>
    </row>
    <row r="58" spans="2:12" s="1" customFormat="1" ht="15.15" customHeight="1">
      <c r="B58" s="27"/>
      <c r="C58" s="24" t="s">
        <v>23</v>
      </c>
      <c r="F58" s="22" t="str">
        <f>E17</f>
        <v>Město Šluknov</v>
      </c>
      <c r="I58" s="24" t="s">
        <v>29</v>
      </c>
      <c r="J58" s="25" t="str">
        <f>E23</f>
        <v>ProProjekt s.r.o.</v>
      </c>
      <c r="L58" s="27"/>
    </row>
    <row r="59" spans="2:12" s="1" customFormat="1" ht="15.15" customHeight="1">
      <c r="B59" s="27"/>
      <c r="C59" s="24" t="s">
        <v>27</v>
      </c>
      <c r="F59" s="22" t="str">
        <f>IF(E20="","",E20)</f>
        <v>Bude vybrán</v>
      </c>
      <c r="I59" s="24" t="s">
        <v>32</v>
      </c>
      <c r="J59" s="25" t="str">
        <f>E26</f>
        <v>Martin Rousek</v>
      </c>
      <c r="L59" s="27"/>
    </row>
    <row r="60" spans="2:12" s="1" customFormat="1" ht="10.35" customHeight="1">
      <c r="B60" s="27"/>
      <c r="L60" s="27"/>
    </row>
    <row r="61" spans="2:12" s="1" customFormat="1" ht="29.25" customHeight="1">
      <c r="B61" s="27"/>
      <c r="C61" s="91" t="s">
        <v>94</v>
      </c>
      <c r="D61" s="85"/>
      <c r="E61" s="85"/>
      <c r="F61" s="85"/>
      <c r="G61" s="85"/>
      <c r="H61" s="85"/>
      <c r="I61" s="85"/>
      <c r="J61" s="92" t="s">
        <v>95</v>
      </c>
      <c r="K61" s="85"/>
      <c r="L61" s="27"/>
    </row>
    <row r="62" spans="2:12" s="1" customFormat="1" ht="10.35" customHeight="1">
      <c r="B62" s="27"/>
      <c r="L62" s="27"/>
    </row>
    <row r="63" spans="2:47" s="1" customFormat="1" ht="22.95" customHeight="1">
      <c r="B63" s="27"/>
      <c r="C63" s="93" t="s">
        <v>68</v>
      </c>
      <c r="J63" s="56">
        <f>J64</f>
        <v>0</v>
      </c>
      <c r="L63" s="27"/>
      <c r="AU63" s="15" t="s">
        <v>96</v>
      </c>
    </row>
    <row r="64" spans="2:12" s="8" customFormat="1" ht="24.9" customHeight="1">
      <c r="B64" s="94"/>
      <c r="D64" s="95" t="s">
        <v>97</v>
      </c>
      <c r="E64" s="96"/>
      <c r="F64" s="96"/>
      <c r="G64" s="96"/>
      <c r="H64" s="96"/>
      <c r="I64" s="96"/>
      <c r="J64" s="97">
        <f>J93</f>
        <v>0</v>
      </c>
      <c r="L64" s="94"/>
    </row>
    <row r="65" spans="2:12" s="9" customFormat="1" ht="19.95" customHeight="1">
      <c r="B65" s="98"/>
      <c r="D65" s="99" t="s">
        <v>98</v>
      </c>
      <c r="E65" s="100"/>
      <c r="F65" s="100"/>
      <c r="G65" s="100"/>
      <c r="H65" s="100"/>
      <c r="I65" s="100"/>
      <c r="J65" s="101">
        <f>J94</f>
        <v>0</v>
      </c>
      <c r="L65" s="98"/>
    </row>
    <row r="66" spans="2:12" s="9" customFormat="1" ht="19.95" customHeight="1">
      <c r="B66" s="98"/>
      <c r="D66" s="99" t="s">
        <v>252</v>
      </c>
      <c r="E66" s="100"/>
      <c r="F66" s="100"/>
      <c r="G66" s="100"/>
      <c r="H66" s="100"/>
      <c r="I66" s="100"/>
      <c r="J66" s="101">
        <f>J98</f>
        <v>0</v>
      </c>
      <c r="L66" s="98"/>
    </row>
    <row r="67" spans="2:12" s="9" customFormat="1" ht="19.95" customHeight="1">
      <c r="B67" s="98"/>
      <c r="D67" s="99" t="s">
        <v>99</v>
      </c>
      <c r="E67" s="100"/>
      <c r="F67" s="100"/>
      <c r="G67" s="100"/>
      <c r="H67" s="100"/>
      <c r="I67" s="100"/>
      <c r="J67" s="101">
        <f>J99</f>
        <v>0</v>
      </c>
      <c r="L67" s="98"/>
    </row>
    <row r="68" spans="2:12" s="9" customFormat="1" ht="19.95" customHeight="1">
      <c r="B68" s="98"/>
      <c r="D68" s="99" t="s">
        <v>253</v>
      </c>
      <c r="E68" s="100"/>
      <c r="F68" s="100"/>
      <c r="G68" s="100"/>
      <c r="H68" s="100"/>
      <c r="I68" s="100"/>
      <c r="J68" s="101">
        <f>J114</f>
        <v>0</v>
      </c>
      <c r="L68" s="98"/>
    </row>
    <row r="69" spans="2:12" s="9" customFormat="1" ht="19.95" customHeight="1">
      <c r="B69" s="98"/>
      <c r="D69" s="99" t="s">
        <v>100</v>
      </c>
      <c r="E69" s="100"/>
      <c r="F69" s="100"/>
      <c r="G69" s="100"/>
      <c r="H69" s="100"/>
      <c r="I69" s="100"/>
      <c r="J69" s="101">
        <f>J115</f>
        <v>0</v>
      </c>
      <c r="L69" s="98"/>
    </row>
    <row r="70" spans="2:12" s="9" customFormat="1" ht="19.95" customHeight="1">
      <c r="B70" s="98"/>
      <c r="D70" s="99" t="s">
        <v>102</v>
      </c>
      <c r="E70" s="100"/>
      <c r="F70" s="100"/>
      <c r="G70" s="100"/>
      <c r="H70" s="100"/>
      <c r="I70" s="100"/>
      <c r="J70" s="101">
        <f>J128</f>
        <v>0</v>
      </c>
      <c r="L70" s="98"/>
    </row>
    <row r="71" spans="2:12" s="1" customFormat="1" ht="21.75" customHeight="1">
      <c r="B71" s="27"/>
      <c r="L71" s="27"/>
    </row>
    <row r="72" spans="2:12" s="1" customFormat="1" ht="6.9" customHeight="1">
      <c r="B72" s="35"/>
      <c r="C72" s="36"/>
      <c r="D72" s="36"/>
      <c r="E72" s="36"/>
      <c r="F72" s="36"/>
      <c r="G72" s="36"/>
      <c r="H72" s="36"/>
      <c r="I72" s="36"/>
      <c r="J72" s="36"/>
      <c r="K72" s="36"/>
      <c r="L72" s="27"/>
    </row>
    <row r="76" spans="2:12" s="1" customFormat="1" ht="6.9" customHeight="1">
      <c r="B76" s="37"/>
      <c r="C76" s="38"/>
      <c r="D76" s="38"/>
      <c r="E76" s="38"/>
      <c r="F76" s="38"/>
      <c r="G76" s="38"/>
      <c r="H76" s="38"/>
      <c r="I76" s="38"/>
      <c r="J76" s="38"/>
      <c r="K76" s="38"/>
      <c r="L76" s="27"/>
    </row>
    <row r="77" spans="2:12" s="1" customFormat="1" ht="24.9" customHeight="1">
      <c r="B77" s="27"/>
      <c r="C77" s="19" t="s">
        <v>103</v>
      </c>
      <c r="L77" s="27"/>
    </row>
    <row r="78" spans="2:12" s="1" customFormat="1" ht="6.9" customHeight="1">
      <c r="B78" s="27"/>
      <c r="L78" s="27"/>
    </row>
    <row r="79" spans="2:12" s="1" customFormat="1" ht="12" customHeight="1">
      <c r="B79" s="27"/>
      <c r="C79" s="24" t="s">
        <v>14</v>
      </c>
      <c r="L79" s="27"/>
    </row>
    <row r="80" spans="2:12" s="1" customFormat="1" ht="16.5" customHeight="1">
      <c r="B80" s="27"/>
      <c r="E80" s="193" t="str">
        <f>E7</f>
        <v>Zpevněné plochy a odvodnění lokality garáže, Šluknov</v>
      </c>
      <c r="F80" s="195"/>
      <c r="G80" s="195"/>
      <c r="H80" s="195"/>
      <c r="L80" s="27"/>
    </row>
    <row r="81" spans="2:12" ht="12" customHeight="1">
      <c r="B81" s="18"/>
      <c r="C81" s="24" t="s">
        <v>89</v>
      </c>
      <c r="L81" s="18"/>
    </row>
    <row r="82" spans="2:12" s="1" customFormat="1" ht="16.5" customHeight="1">
      <c r="B82" s="27"/>
      <c r="E82" s="193" t="s">
        <v>90</v>
      </c>
      <c r="F82" s="194"/>
      <c r="G82" s="194"/>
      <c r="H82" s="194"/>
      <c r="L82" s="27"/>
    </row>
    <row r="83" spans="2:12" s="1" customFormat="1" ht="12" customHeight="1">
      <c r="B83" s="27"/>
      <c r="C83" s="24" t="s">
        <v>91</v>
      </c>
      <c r="L83" s="27"/>
    </row>
    <row r="84" spans="2:12" s="1" customFormat="1" ht="16.5" customHeight="1">
      <c r="B84" s="27"/>
      <c r="E84" s="186" t="str">
        <f>E11</f>
        <v>PK 2 - Příjezdová komunikace 2</v>
      </c>
      <c r="F84" s="194"/>
      <c r="G84" s="194"/>
      <c r="H84" s="194"/>
      <c r="L84" s="27"/>
    </row>
    <row r="85" spans="2:12" s="1" customFormat="1" ht="6.9" customHeight="1">
      <c r="B85" s="27"/>
      <c r="L85" s="27"/>
    </row>
    <row r="86" spans="2:12" s="1" customFormat="1" ht="12" customHeight="1">
      <c r="B86" s="27"/>
      <c r="C86" s="24" t="s">
        <v>19</v>
      </c>
      <c r="F86" s="22" t="str">
        <f>F14</f>
        <v>k.ú. Šluknov</v>
      </c>
      <c r="I86" s="24" t="s">
        <v>21</v>
      </c>
      <c r="J86" s="43" t="str">
        <f>IF(J14="","",J14)</f>
        <v>16. 3. 2020</v>
      </c>
      <c r="L86" s="27"/>
    </row>
    <row r="87" spans="2:12" s="1" customFormat="1" ht="6.9" customHeight="1">
      <c r="B87" s="27"/>
      <c r="L87" s="27"/>
    </row>
    <row r="88" spans="2:12" s="1" customFormat="1" ht="15.15" customHeight="1">
      <c r="B88" s="27"/>
      <c r="C88" s="24" t="s">
        <v>23</v>
      </c>
      <c r="F88" s="22" t="str">
        <f>E17</f>
        <v>Město Šluknov</v>
      </c>
      <c r="I88" s="24" t="s">
        <v>29</v>
      </c>
      <c r="J88" s="25" t="str">
        <f>E23</f>
        <v>ProProjekt s.r.o.</v>
      </c>
      <c r="L88" s="27"/>
    </row>
    <row r="89" spans="2:12" s="1" customFormat="1" ht="15.15" customHeight="1">
      <c r="B89" s="27"/>
      <c r="C89" s="24" t="s">
        <v>27</v>
      </c>
      <c r="F89" s="22" t="str">
        <f>IF(E20="","",E20)</f>
        <v>Bude vybrán</v>
      </c>
      <c r="I89" s="24" t="s">
        <v>32</v>
      </c>
      <c r="J89" s="25" t="str">
        <f>E26</f>
        <v>Martin Rousek</v>
      </c>
      <c r="L89" s="27"/>
    </row>
    <row r="90" spans="2:12" s="1" customFormat="1" ht="10.35" customHeight="1">
      <c r="B90" s="27"/>
      <c r="L90" s="27"/>
    </row>
    <row r="91" spans="2:20" s="10" customFormat="1" ht="29.25" customHeight="1">
      <c r="B91" s="102"/>
      <c r="C91" s="103" t="s">
        <v>104</v>
      </c>
      <c r="D91" s="104" t="s">
        <v>55</v>
      </c>
      <c r="E91" s="104" t="s">
        <v>51</v>
      </c>
      <c r="F91" s="104" t="s">
        <v>52</v>
      </c>
      <c r="G91" s="104" t="s">
        <v>105</v>
      </c>
      <c r="H91" s="104" t="s">
        <v>106</v>
      </c>
      <c r="I91" s="104" t="s">
        <v>107</v>
      </c>
      <c r="J91" s="104" t="s">
        <v>95</v>
      </c>
      <c r="K91" s="105" t="s">
        <v>108</v>
      </c>
      <c r="L91" s="102"/>
      <c r="M91" s="49" t="s">
        <v>17</v>
      </c>
      <c r="N91" s="50" t="s">
        <v>40</v>
      </c>
      <c r="O91" s="50" t="s">
        <v>109</v>
      </c>
      <c r="P91" s="50" t="s">
        <v>110</v>
      </c>
      <c r="Q91" s="50" t="s">
        <v>111</v>
      </c>
      <c r="R91" s="50" t="s">
        <v>112</v>
      </c>
      <c r="S91" s="50" t="s">
        <v>113</v>
      </c>
      <c r="T91" s="51" t="s">
        <v>114</v>
      </c>
    </row>
    <row r="92" spans="2:63" s="1" customFormat="1" ht="22.95" customHeight="1">
      <c r="B92" s="27"/>
      <c r="C92" s="54" t="s">
        <v>115</v>
      </c>
      <c r="J92" s="106">
        <f>J63</f>
        <v>0</v>
      </c>
      <c r="L92" s="27"/>
      <c r="M92" s="52"/>
      <c r="N92" s="44"/>
      <c r="O92" s="44"/>
      <c r="P92" s="107" t="e">
        <f>P93+#REF!</f>
        <v>#REF!</v>
      </c>
      <c r="Q92" s="44"/>
      <c r="R92" s="107" t="e">
        <f>R93+#REF!</f>
        <v>#REF!</v>
      </c>
      <c r="S92" s="44"/>
      <c r="T92" s="108" t="e">
        <f>T93+#REF!</f>
        <v>#REF!</v>
      </c>
      <c r="AT92" s="15" t="s">
        <v>69</v>
      </c>
      <c r="AU92" s="15" t="s">
        <v>96</v>
      </c>
      <c r="BK92" s="109" t="e">
        <f>BK93+#REF!</f>
        <v>#REF!</v>
      </c>
    </row>
    <row r="93" spans="2:63" s="11" customFormat="1" ht="25.95" customHeight="1">
      <c r="B93" s="110"/>
      <c r="D93" s="111" t="s">
        <v>69</v>
      </c>
      <c r="E93" s="112" t="s">
        <v>116</v>
      </c>
      <c r="F93" s="112" t="s">
        <v>117</v>
      </c>
      <c r="J93" s="113">
        <f>J94+J99+J114+J115+J128</f>
        <v>0</v>
      </c>
      <c r="L93" s="110"/>
      <c r="M93" s="114"/>
      <c r="P93" s="115" t="e">
        <f>P94+P98+P99+P114+P115+#REF!+P128</f>
        <v>#REF!</v>
      </c>
      <c r="R93" s="115" t="e">
        <f>R94+R98+R99+R114+R115+#REF!+R128</f>
        <v>#REF!</v>
      </c>
      <c r="T93" s="116" t="e">
        <f>T94+T98+T99+T114+T115+#REF!+T128</f>
        <v>#REF!</v>
      </c>
      <c r="AR93" s="111" t="s">
        <v>77</v>
      </c>
      <c r="AT93" s="117" t="s">
        <v>69</v>
      </c>
      <c r="AU93" s="117" t="s">
        <v>70</v>
      </c>
      <c r="AY93" s="111" t="s">
        <v>118</v>
      </c>
      <c r="BK93" s="118" t="e">
        <f>BK94+BK98+BK99+BK114+BK115+#REF!+BK128</f>
        <v>#REF!</v>
      </c>
    </row>
    <row r="94" spans="2:63" s="11" customFormat="1" ht="22.95" customHeight="1">
      <c r="B94" s="110"/>
      <c r="D94" s="111" t="s">
        <v>69</v>
      </c>
      <c r="E94" s="119" t="s">
        <v>77</v>
      </c>
      <c r="F94" s="119" t="s">
        <v>119</v>
      </c>
      <c r="J94" s="120">
        <f>BK94</f>
        <v>0</v>
      </c>
      <c r="L94" s="110"/>
      <c r="M94" s="114"/>
      <c r="P94" s="115">
        <f>SUM(P95:P97)</f>
        <v>11.76675</v>
      </c>
      <c r="R94" s="115">
        <f>SUM(R95:R97)</f>
        <v>0</v>
      </c>
      <c r="T94" s="116">
        <f>SUM(T95:T97)</f>
        <v>0</v>
      </c>
      <c r="AR94" s="111" t="s">
        <v>77</v>
      </c>
      <c r="AT94" s="117" t="s">
        <v>69</v>
      </c>
      <c r="AU94" s="117" t="s">
        <v>77</v>
      </c>
      <c r="AY94" s="111" t="s">
        <v>118</v>
      </c>
      <c r="BK94" s="118">
        <f>SUM(BK95:BK97)</f>
        <v>0</v>
      </c>
    </row>
    <row r="95" spans="2:65" s="1" customFormat="1" ht="16.5" customHeight="1">
      <c r="B95" s="27"/>
      <c r="C95" s="121" t="s">
        <v>147</v>
      </c>
      <c r="D95" s="121" t="s">
        <v>120</v>
      </c>
      <c r="E95" s="122" t="s">
        <v>141</v>
      </c>
      <c r="F95" s="123" t="s">
        <v>142</v>
      </c>
      <c r="G95" s="124" t="s">
        <v>121</v>
      </c>
      <c r="H95" s="125">
        <v>405.75</v>
      </c>
      <c r="I95" s="126"/>
      <c r="J95" s="126">
        <f>ROUND(I95*H95,2)</f>
        <v>0</v>
      </c>
      <c r="K95" s="123" t="s">
        <v>122</v>
      </c>
      <c r="L95" s="27"/>
      <c r="M95" s="127" t="s">
        <v>17</v>
      </c>
      <c r="N95" s="128" t="s">
        <v>41</v>
      </c>
      <c r="O95" s="129">
        <v>0.029</v>
      </c>
      <c r="P95" s="129">
        <f>O95*H95</f>
        <v>11.76675</v>
      </c>
      <c r="Q95" s="129">
        <v>0</v>
      </c>
      <c r="R95" s="129">
        <f>Q95*H95</f>
        <v>0</v>
      </c>
      <c r="S95" s="129">
        <v>0</v>
      </c>
      <c r="T95" s="130">
        <f>S95*H95</f>
        <v>0</v>
      </c>
      <c r="AR95" s="131" t="s">
        <v>123</v>
      </c>
      <c r="AT95" s="131" t="s">
        <v>120</v>
      </c>
      <c r="AU95" s="131" t="s">
        <v>79</v>
      </c>
      <c r="AY95" s="15" t="s">
        <v>118</v>
      </c>
      <c r="BE95" s="132">
        <f>IF(N95="základní",J95,0)</f>
        <v>0</v>
      </c>
      <c r="BF95" s="132">
        <f>IF(N95="snížená",J95,0)</f>
        <v>0</v>
      </c>
      <c r="BG95" s="132">
        <f>IF(N95="zákl. přenesená",J95,0)</f>
        <v>0</v>
      </c>
      <c r="BH95" s="132">
        <f>IF(N95="sníž. přenesená",J95,0)</f>
        <v>0</v>
      </c>
      <c r="BI95" s="132">
        <f>IF(N95="nulová",J95,0)</f>
        <v>0</v>
      </c>
      <c r="BJ95" s="15" t="s">
        <v>77</v>
      </c>
      <c r="BK95" s="132">
        <f>ROUND(I95*H95,2)</f>
        <v>0</v>
      </c>
      <c r="BL95" s="15" t="s">
        <v>123</v>
      </c>
      <c r="BM95" s="131" t="s">
        <v>254</v>
      </c>
    </row>
    <row r="96" spans="2:47" s="1" customFormat="1" ht="134.4">
      <c r="B96" s="27"/>
      <c r="D96" s="133" t="s">
        <v>125</v>
      </c>
      <c r="F96" s="134" t="s">
        <v>144</v>
      </c>
      <c r="L96" s="27"/>
      <c r="M96" s="135"/>
      <c r="T96" s="46"/>
      <c r="AT96" s="15" t="s">
        <v>125</v>
      </c>
      <c r="AU96" s="15" t="s">
        <v>79</v>
      </c>
    </row>
    <row r="97" spans="2:51" s="12" customFormat="1" ht="12">
      <c r="B97" s="136"/>
      <c r="D97" s="133" t="s">
        <v>127</v>
      </c>
      <c r="E97" s="137" t="s">
        <v>17</v>
      </c>
      <c r="F97" s="138" t="s">
        <v>255</v>
      </c>
      <c r="H97" s="139">
        <v>405.75</v>
      </c>
      <c r="L97" s="136"/>
      <c r="M97" s="140"/>
      <c r="T97" s="141"/>
      <c r="AT97" s="137" t="s">
        <v>127</v>
      </c>
      <c r="AU97" s="137" t="s">
        <v>79</v>
      </c>
      <c r="AV97" s="12" t="s">
        <v>79</v>
      </c>
      <c r="AW97" s="12" t="s">
        <v>31</v>
      </c>
      <c r="AX97" s="12" t="s">
        <v>77</v>
      </c>
      <c r="AY97" s="137" t="s">
        <v>118</v>
      </c>
    </row>
    <row r="98" spans="2:63" s="11" customFormat="1" ht="22.95" customHeight="1">
      <c r="B98" s="110"/>
      <c r="D98" s="111" t="s">
        <v>69</v>
      </c>
      <c r="E98" s="119" t="s">
        <v>123</v>
      </c>
      <c r="F98" s="119" t="s">
        <v>256</v>
      </c>
      <c r="J98" s="120">
        <f>0</f>
        <v>0</v>
      </c>
      <c r="L98" s="110"/>
      <c r="M98" s="114"/>
      <c r="P98" s="115" t="e">
        <f>SUM(#REF!)</f>
        <v>#REF!</v>
      </c>
      <c r="R98" s="115" t="e">
        <f>SUM(#REF!)</f>
        <v>#REF!</v>
      </c>
      <c r="T98" s="116" t="e">
        <f>SUM(#REF!)</f>
        <v>#REF!</v>
      </c>
      <c r="AR98" s="111" t="s">
        <v>77</v>
      </c>
      <c r="AT98" s="117" t="s">
        <v>69</v>
      </c>
      <c r="AU98" s="117" t="s">
        <v>77</v>
      </c>
      <c r="AY98" s="111" t="s">
        <v>118</v>
      </c>
      <c r="BK98" s="118" t="e">
        <f>SUM(#REF!)</f>
        <v>#REF!</v>
      </c>
    </row>
    <row r="99" spans="2:63" s="11" customFormat="1" ht="22.95" customHeight="1">
      <c r="B99" s="110"/>
      <c r="D99" s="111" t="s">
        <v>69</v>
      </c>
      <c r="E99" s="119" t="s">
        <v>135</v>
      </c>
      <c r="F99" s="119" t="s">
        <v>148</v>
      </c>
      <c r="J99" s="120">
        <f>BK99</f>
        <v>0</v>
      </c>
      <c r="L99" s="110"/>
      <c r="M99" s="114"/>
      <c r="P99" s="115">
        <f>SUM(P100:P113)</f>
        <v>15.626517</v>
      </c>
      <c r="R99" s="115">
        <f>SUM(R100:R113)</f>
        <v>5.2578000000000005</v>
      </c>
      <c r="T99" s="116">
        <f>SUM(T100:T113)</f>
        <v>0</v>
      </c>
      <c r="AR99" s="111" t="s">
        <v>77</v>
      </c>
      <c r="AT99" s="117" t="s">
        <v>69</v>
      </c>
      <c r="AU99" s="117" t="s">
        <v>77</v>
      </c>
      <c r="AY99" s="111" t="s">
        <v>118</v>
      </c>
      <c r="BK99" s="118">
        <f>SUM(BK100:BK113)</f>
        <v>0</v>
      </c>
    </row>
    <row r="100" spans="2:65" s="1" customFormat="1" ht="21.75" customHeight="1">
      <c r="B100" s="27"/>
      <c r="C100" s="121" t="s">
        <v>167</v>
      </c>
      <c r="D100" s="121" t="s">
        <v>120</v>
      </c>
      <c r="E100" s="122" t="s">
        <v>150</v>
      </c>
      <c r="F100" s="123" t="s">
        <v>151</v>
      </c>
      <c r="G100" s="124" t="s">
        <v>121</v>
      </c>
      <c r="H100" s="125">
        <v>359.113</v>
      </c>
      <c r="I100" s="126"/>
      <c r="J100" s="126">
        <f>ROUND(I100*H100,2)</f>
        <v>0</v>
      </c>
      <c r="K100" s="123" t="s">
        <v>122</v>
      </c>
      <c r="L100" s="27"/>
      <c r="M100" s="127" t="s">
        <v>17</v>
      </c>
      <c r="N100" s="128" t="s">
        <v>41</v>
      </c>
      <c r="O100" s="129">
        <v>0.017</v>
      </c>
      <c r="P100" s="129">
        <f>O100*H100</f>
        <v>6.104921</v>
      </c>
      <c r="Q100" s="129">
        <v>0</v>
      </c>
      <c r="R100" s="129">
        <f>Q100*H100</f>
        <v>0</v>
      </c>
      <c r="S100" s="129">
        <v>0</v>
      </c>
      <c r="T100" s="130">
        <f>S100*H100</f>
        <v>0</v>
      </c>
      <c r="AR100" s="131" t="s">
        <v>123</v>
      </c>
      <c r="AT100" s="131" t="s">
        <v>120</v>
      </c>
      <c r="AU100" s="131" t="s">
        <v>79</v>
      </c>
      <c r="AY100" s="15" t="s">
        <v>118</v>
      </c>
      <c r="BE100" s="132">
        <f>IF(N100="základní",J100,0)</f>
        <v>0</v>
      </c>
      <c r="BF100" s="132">
        <f>IF(N100="snížená",J100,0)</f>
        <v>0</v>
      </c>
      <c r="BG100" s="132">
        <f>IF(N100="zákl. přenesená",J100,0)</f>
        <v>0</v>
      </c>
      <c r="BH100" s="132">
        <f>IF(N100="sníž. přenesená",J100,0)</f>
        <v>0</v>
      </c>
      <c r="BI100" s="132">
        <f>IF(N100="nulová",J100,0)</f>
        <v>0</v>
      </c>
      <c r="BJ100" s="15" t="s">
        <v>77</v>
      </c>
      <c r="BK100" s="132">
        <f>ROUND(I100*H100,2)</f>
        <v>0</v>
      </c>
      <c r="BL100" s="15" t="s">
        <v>123</v>
      </c>
      <c r="BM100" s="131" t="s">
        <v>257</v>
      </c>
    </row>
    <row r="101" spans="2:47" s="1" customFormat="1" ht="48">
      <c r="B101" s="27"/>
      <c r="D101" s="133" t="s">
        <v>125</v>
      </c>
      <c r="F101" s="134" t="s">
        <v>153</v>
      </c>
      <c r="L101" s="27"/>
      <c r="M101" s="135"/>
      <c r="T101" s="46"/>
      <c r="AT101" s="15" t="s">
        <v>125</v>
      </c>
      <c r="AU101" s="15" t="s">
        <v>79</v>
      </c>
    </row>
    <row r="102" spans="2:51" s="12" customFormat="1" ht="12">
      <c r="B102" s="136"/>
      <c r="D102" s="133" t="s">
        <v>127</v>
      </c>
      <c r="E102" s="137" t="s">
        <v>17</v>
      </c>
      <c r="F102" s="138" t="s">
        <v>258</v>
      </c>
      <c r="H102" s="139">
        <v>359.113</v>
      </c>
      <c r="L102" s="136"/>
      <c r="M102" s="140"/>
      <c r="T102" s="141"/>
      <c r="AT102" s="137" t="s">
        <v>127</v>
      </c>
      <c r="AU102" s="137" t="s">
        <v>79</v>
      </c>
      <c r="AV102" s="12" t="s">
        <v>79</v>
      </c>
      <c r="AW102" s="12" t="s">
        <v>31</v>
      </c>
      <c r="AX102" s="12" t="s">
        <v>77</v>
      </c>
      <c r="AY102" s="137" t="s">
        <v>118</v>
      </c>
    </row>
    <row r="103" spans="2:65" s="1" customFormat="1" ht="16.5" customHeight="1">
      <c r="B103" s="27"/>
      <c r="C103" s="121" t="s">
        <v>177</v>
      </c>
      <c r="D103" s="121" t="s">
        <v>120</v>
      </c>
      <c r="E103" s="122" t="s">
        <v>157</v>
      </c>
      <c r="F103" s="123" t="s">
        <v>158</v>
      </c>
      <c r="G103" s="124" t="s">
        <v>121</v>
      </c>
      <c r="H103" s="125">
        <v>22.86</v>
      </c>
      <c r="I103" s="126"/>
      <c r="J103" s="126">
        <f>ROUND(I103*H103,2)</f>
        <v>0</v>
      </c>
      <c r="K103" s="123" t="s">
        <v>122</v>
      </c>
      <c r="L103" s="27"/>
      <c r="M103" s="127" t="s">
        <v>17</v>
      </c>
      <c r="N103" s="128" t="s">
        <v>41</v>
      </c>
      <c r="O103" s="129">
        <v>0.052</v>
      </c>
      <c r="P103" s="129">
        <f>O103*H103</f>
        <v>1.18872</v>
      </c>
      <c r="Q103" s="129">
        <v>0.23</v>
      </c>
      <c r="R103" s="129">
        <f>Q103*H103</f>
        <v>5.2578000000000005</v>
      </c>
      <c r="S103" s="129">
        <v>0</v>
      </c>
      <c r="T103" s="130">
        <f>S103*H103</f>
        <v>0</v>
      </c>
      <c r="AR103" s="131" t="s">
        <v>123</v>
      </c>
      <c r="AT103" s="131" t="s">
        <v>120</v>
      </c>
      <c r="AU103" s="131" t="s">
        <v>79</v>
      </c>
      <c r="AY103" s="15" t="s">
        <v>118</v>
      </c>
      <c r="BE103" s="132">
        <f>IF(N103="základní",J103,0)</f>
        <v>0</v>
      </c>
      <c r="BF103" s="132">
        <f>IF(N103="snížená",J103,0)</f>
        <v>0</v>
      </c>
      <c r="BG103" s="132">
        <f>IF(N103="zákl. přenesená",J103,0)</f>
        <v>0</v>
      </c>
      <c r="BH103" s="132">
        <f>IF(N103="sníž. přenesená",J103,0)</f>
        <v>0</v>
      </c>
      <c r="BI103" s="132">
        <f>IF(N103="nulová",J103,0)</f>
        <v>0</v>
      </c>
      <c r="BJ103" s="15" t="s">
        <v>77</v>
      </c>
      <c r="BK103" s="132">
        <f>ROUND(I103*H103,2)</f>
        <v>0</v>
      </c>
      <c r="BL103" s="15" t="s">
        <v>123</v>
      </c>
      <c r="BM103" s="131" t="s">
        <v>260</v>
      </c>
    </row>
    <row r="104" spans="2:47" s="1" customFormat="1" ht="67.2">
      <c r="B104" s="27"/>
      <c r="D104" s="133" t="s">
        <v>125</v>
      </c>
      <c r="F104" s="134" t="s">
        <v>160</v>
      </c>
      <c r="L104" s="27"/>
      <c r="M104" s="135"/>
      <c r="T104" s="46"/>
      <c r="AT104" s="15" t="s">
        <v>125</v>
      </c>
      <c r="AU104" s="15" t="s">
        <v>79</v>
      </c>
    </row>
    <row r="105" spans="2:51" s="12" customFormat="1" ht="12">
      <c r="B105" s="136"/>
      <c r="D105" s="133" t="s">
        <v>127</v>
      </c>
      <c r="E105" s="137" t="s">
        <v>17</v>
      </c>
      <c r="F105" s="138" t="s">
        <v>261</v>
      </c>
      <c r="H105" s="139">
        <v>22.86</v>
      </c>
      <c r="L105" s="136"/>
      <c r="M105" s="140"/>
      <c r="T105" s="141"/>
      <c r="AT105" s="137" t="s">
        <v>127</v>
      </c>
      <c r="AU105" s="137" t="s">
        <v>79</v>
      </c>
      <c r="AV105" s="12" t="s">
        <v>79</v>
      </c>
      <c r="AW105" s="12" t="s">
        <v>31</v>
      </c>
      <c r="AX105" s="12" t="s">
        <v>77</v>
      </c>
      <c r="AY105" s="137" t="s">
        <v>118</v>
      </c>
    </row>
    <row r="106" spans="2:65" s="1" customFormat="1" ht="16.5" customHeight="1">
      <c r="B106" s="27"/>
      <c r="C106" s="121" t="s">
        <v>181</v>
      </c>
      <c r="D106" s="121" t="s">
        <v>120</v>
      </c>
      <c r="E106" s="122" t="s">
        <v>163</v>
      </c>
      <c r="F106" s="123" t="s">
        <v>164</v>
      </c>
      <c r="G106" s="124" t="s">
        <v>121</v>
      </c>
      <c r="H106" s="125">
        <v>379.1</v>
      </c>
      <c r="I106" s="126"/>
      <c r="J106" s="126">
        <f>ROUND(I106*H106,2)</f>
        <v>0</v>
      </c>
      <c r="K106" s="123" t="s">
        <v>122</v>
      </c>
      <c r="L106" s="27"/>
      <c r="M106" s="127" t="s">
        <v>17</v>
      </c>
      <c r="N106" s="128" t="s">
        <v>41</v>
      </c>
      <c r="O106" s="129">
        <v>0.008</v>
      </c>
      <c r="P106" s="129">
        <f>O106*H106</f>
        <v>3.0328000000000004</v>
      </c>
      <c r="Q106" s="129">
        <v>0</v>
      </c>
      <c r="R106" s="129">
        <f>Q106*H106</f>
        <v>0</v>
      </c>
      <c r="S106" s="129">
        <v>0</v>
      </c>
      <c r="T106" s="130">
        <f>S106*H106</f>
        <v>0</v>
      </c>
      <c r="AR106" s="131" t="s">
        <v>123</v>
      </c>
      <c r="AT106" s="131" t="s">
        <v>120</v>
      </c>
      <c r="AU106" s="131" t="s">
        <v>79</v>
      </c>
      <c r="AY106" s="15" t="s">
        <v>118</v>
      </c>
      <c r="BE106" s="132">
        <f>IF(N106="základní",J106,0)</f>
        <v>0</v>
      </c>
      <c r="BF106" s="132">
        <f>IF(N106="snížená",J106,0)</f>
        <v>0</v>
      </c>
      <c r="BG106" s="132">
        <f>IF(N106="zákl. přenesená",J106,0)</f>
        <v>0</v>
      </c>
      <c r="BH106" s="132">
        <f>IF(N106="sníž. přenesená",J106,0)</f>
        <v>0</v>
      </c>
      <c r="BI106" s="132">
        <f>IF(N106="nulová",J106,0)</f>
        <v>0</v>
      </c>
      <c r="BJ106" s="15" t="s">
        <v>77</v>
      </c>
      <c r="BK106" s="132">
        <f>ROUND(I106*H106,2)</f>
        <v>0</v>
      </c>
      <c r="BL106" s="15" t="s">
        <v>123</v>
      </c>
      <c r="BM106" s="131" t="s">
        <v>262</v>
      </c>
    </row>
    <row r="107" spans="2:47" s="1" customFormat="1" ht="38.4">
      <c r="B107" s="27"/>
      <c r="D107" s="133" t="s">
        <v>125</v>
      </c>
      <c r="F107" s="134" t="s">
        <v>166</v>
      </c>
      <c r="L107" s="27"/>
      <c r="M107" s="135"/>
      <c r="T107" s="46"/>
      <c r="AT107" s="15" t="s">
        <v>125</v>
      </c>
      <c r="AU107" s="15" t="s">
        <v>79</v>
      </c>
    </row>
    <row r="108" spans="2:51" s="12" customFormat="1" ht="12">
      <c r="B108" s="136"/>
      <c r="D108" s="133" t="s">
        <v>127</v>
      </c>
      <c r="E108" s="137" t="s">
        <v>17</v>
      </c>
      <c r="F108" s="138" t="s">
        <v>259</v>
      </c>
      <c r="H108" s="139">
        <v>379.1</v>
      </c>
      <c r="L108" s="136"/>
      <c r="M108" s="140"/>
      <c r="T108" s="141"/>
      <c r="AT108" s="137" t="s">
        <v>127</v>
      </c>
      <c r="AU108" s="137" t="s">
        <v>79</v>
      </c>
      <c r="AV108" s="12" t="s">
        <v>79</v>
      </c>
      <c r="AW108" s="12" t="s">
        <v>31</v>
      </c>
      <c r="AX108" s="12" t="s">
        <v>77</v>
      </c>
      <c r="AY108" s="137" t="s">
        <v>118</v>
      </c>
    </row>
    <row r="109" spans="2:65" s="1" customFormat="1" ht="16.5" customHeight="1">
      <c r="B109" s="27"/>
      <c r="C109" s="121" t="s">
        <v>182</v>
      </c>
      <c r="D109" s="121" t="s">
        <v>120</v>
      </c>
      <c r="E109" s="122" t="s">
        <v>168</v>
      </c>
      <c r="F109" s="123" t="s">
        <v>169</v>
      </c>
      <c r="G109" s="124" t="s">
        <v>121</v>
      </c>
      <c r="H109" s="125">
        <v>359.113</v>
      </c>
      <c r="I109" s="126"/>
      <c r="J109" s="126">
        <f>ROUND(I109*H109,2)</f>
        <v>0</v>
      </c>
      <c r="K109" s="123" t="s">
        <v>122</v>
      </c>
      <c r="L109" s="27"/>
      <c r="M109" s="127" t="s">
        <v>17</v>
      </c>
      <c r="N109" s="128" t="s">
        <v>41</v>
      </c>
      <c r="O109" s="129">
        <v>0.002</v>
      </c>
      <c r="P109" s="129">
        <f>O109*H109</f>
        <v>0.718226</v>
      </c>
      <c r="Q109" s="129">
        <v>0</v>
      </c>
      <c r="R109" s="129">
        <f>Q109*H109</f>
        <v>0</v>
      </c>
      <c r="S109" s="129">
        <v>0</v>
      </c>
      <c r="T109" s="130">
        <f>S109*H109</f>
        <v>0</v>
      </c>
      <c r="AR109" s="131" t="s">
        <v>123</v>
      </c>
      <c r="AT109" s="131" t="s">
        <v>120</v>
      </c>
      <c r="AU109" s="131" t="s">
        <v>79</v>
      </c>
      <c r="AY109" s="15" t="s">
        <v>118</v>
      </c>
      <c r="BE109" s="132">
        <f>IF(N109="základní",J109,0)</f>
        <v>0</v>
      </c>
      <c r="BF109" s="132">
        <f>IF(N109="snížená",J109,0)</f>
        <v>0</v>
      </c>
      <c r="BG109" s="132">
        <f>IF(N109="zákl. přenesená",J109,0)</f>
        <v>0</v>
      </c>
      <c r="BH109" s="132">
        <f>IF(N109="sníž. přenesená",J109,0)</f>
        <v>0</v>
      </c>
      <c r="BI109" s="132">
        <f>IF(N109="nulová",J109,0)</f>
        <v>0</v>
      </c>
      <c r="BJ109" s="15" t="s">
        <v>77</v>
      </c>
      <c r="BK109" s="132">
        <f>ROUND(I109*H109,2)</f>
        <v>0</v>
      </c>
      <c r="BL109" s="15" t="s">
        <v>123</v>
      </c>
      <c r="BM109" s="131" t="s">
        <v>263</v>
      </c>
    </row>
    <row r="110" spans="2:51" s="12" customFormat="1" ht="12">
      <c r="B110" s="136"/>
      <c r="D110" s="133" t="s">
        <v>127</v>
      </c>
      <c r="E110" s="137" t="s">
        <v>17</v>
      </c>
      <c r="F110" s="138" t="s">
        <v>258</v>
      </c>
      <c r="H110" s="139">
        <v>359.113</v>
      </c>
      <c r="L110" s="136"/>
      <c r="M110" s="140"/>
      <c r="T110" s="141"/>
      <c r="AT110" s="137" t="s">
        <v>127</v>
      </c>
      <c r="AU110" s="137" t="s">
        <v>79</v>
      </c>
      <c r="AV110" s="12" t="s">
        <v>79</v>
      </c>
      <c r="AW110" s="12" t="s">
        <v>31</v>
      </c>
      <c r="AX110" s="12" t="s">
        <v>77</v>
      </c>
      <c r="AY110" s="137" t="s">
        <v>118</v>
      </c>
    </row>
    <row r="111" spans="2:65" s="1" customFormat="1" ht="21.75" customHeight="1">
      <c r="B111" s="27"/>
      <c r="C111" s="121" t="s">
        <v>183</v>
      </c>
      <c r="D111" s="121" t="s">
        <v>120</v>
      </c>
      <c r="E111" s="122" t="s">
        <v>172</v>
      </c>
      <c r="F111" s="123" t="s">
        <v>173</v>
      </c>
      <c r="G111" s="124" t="s">
        <v>121</v>
      </c>
      <c r="H111" s="125">
        <v>352.45</v>
      </c>
      <c r="I111" s="126"/>
      <c r="J111" s="126">
        <f>ROUND(I111*H111,2)</f>
        <v>0</v>
      </c>
      <c r="K111" s="123" t="s">
        <v>122</v>
      </c>
      <c r="L111" s="27"/>
      <c r="M111" s="127" t="s">
        <v>17</v>
      </c>
      <c r="N111" s="128" t="s">
        <v>41</v>
      </c>
      <c r="O111" s="129">
        <v>0.013</v>
      </c>
      <c r="P111" s="129">
        <f>O111*H111</f>
        <v>4.581849999999999</v>
      </c>
      <c r="Q111" s="129">
        <v>0</v>
      </c>
      <c r="R111" s="129">
        <f>Q111*H111</f>
        <v>0</v>
      </c>
      <c r="S111" s="129">
        <v>0</v>
      </c>
      <c r="T111" s="130">
        <f>S111*H111</f>
        <v>0</v>
      </c>
      <c r="AR111" s="131" t="s">
        <v>123</v>
      </c>
      <c r="AT111" s="131" t="s">
        <v>120</v>
      </c>
      <c r="AU111" s="131" t="s">
        <v>79</v>
      </c>
      <c r="AY111" s="15" t="s">
        <v>118</v>
      </c>
      <c r="BE111" s="132">
        <f>IF(N111="základní",J111,0)</f>
        <v>0</v>
      </c>
      <c r="BF111" s="132">
        <f>IF(N111="snížená",J111,0)</f>
        <v>0</v>
      </c>
      <c r="BG111" s="132">
        <f>IF(N111="zákl. přenesená",J111,0)</f>
        <v>0</v>
      </c>
      <c r="BH111" s="132">
        <f>IF(N111="sníž. přenesená",J111,0)</f>
        <v>0</v>
      </c>
      <c r="BI111" s="132">
        <f>IF(N111="nulová",J111,0)</f>
        <v>0</v>
      </c>
      <c r="BJ111" s="15" t="s">
        <v>77</v>
      </c>
      <c r="BK111" s="132">
        <f>ROUND(I111*H111,2)</f>
        <v>0</v>
      </c>
      <c r="BL111" s="15" t="s">
        <v>123</v>
      </c>
      <c r="BM111" s="131" t="s">
        <v>264</v>
      </c>
    </row>
    <row r="112" spans="2:47" s="1" customFormat="1" ht="48">
      <c r="B112" s="27"/>
      <c r="D112" s="133" t="s">
        <v>125</v>
      </c>
      <c r="F112" s="134" t="s">
        <v>175</v>
      </c>
      <c r="L112" s="27"/>
      <c r="M112" s="135"/>
      <c r="T112" s="46"/>
      <c r="AT112" s="15" t="s">
        <v>125</v>
      </c>
      <c r="AU112" s="15" t="s">
        <v>79</v>
      </c>
    </row>
    <row r="113" spans="2:51" s="12" customFormat="1" ht="12">
      <c r="B113" s="136"/>
      <c r="D113" s="133" t="s">
        <v>127</v>
      </c>
      <c r="E113" s="137" t="s">
        <v>17</v>
      </c>
      <c r="F113" s="138" t="s">
        <v>265</v>
      </c>
      <c r="H113" s="139">
        <v>352.45</v>
      </c>
      <c r="L113" s="136"/>
      <c r="M113" s="140"/>
      <c r="T113" s="141"/>
      <c r="AT113" s="137" t="s">
        <v>127</v>
      </c>
      <c r="AU113" s="137" t="s">
        <v>79</v>
      </c>
      <c r="AV113" s="12" t="s">
        <v>79</v>
      </c>
      <c r="AW113" s="12" t="s">
        <v>31</v>
      </c>
      <c r="AX113" s="12" t="s">
        <v>77</v>
      </c>
      <c r="AY113" s="137" t="s">
        <v>118</v>
      </c>
    </row>
    <row r="114" spans="2:63" s="11" customFormat="1" ht="22.95" customHeight="1">
      <c r="B114" s="110"/>
      <c r="D114" s="111" t="s">
        <v>69</v>
      </c>
      <c r="E114" s="119" t="s">
        <v>136</v>
      </c>
      <c r="F114" s="119" t="s">
        <v>266</v>
      </c>
      <c r="J114" s="120">
        <v>0</v>
      </c>
      <c r="L114" s="110"/>
      <c r="M114" s="114"/>
      <c r="P114" s="115" t="e">
        <f>SUM(#REF!)</f>
        <v>#REF!</v>
      </c>
      <c r="R114" s="115" t="e">
        <f>SUM(#REF!)</f>
        <v>#REF!</v>
      </c>
      <c r="T114" s="116" t="e">
        <f>SUM(#REF!)</f>
        <v>#REF!</v>
      </c>
      <c r="AR114" s="111" t="s">
        <v>77</v>
      </c>
      <c r="AT114" s="117" t="s">
        <v>69</v>
      </c>
      <c r="AU114" s="117" t="s">
        <v>77</v>
      </c>
      <c r="AY114" s="111" t="s">
        <v>118</v>
      </c>
      <c r="BK114" s="118" t="e">
        <f>SUM(#REF!)</f>
        <v>#REF!</v>
      </c>
    </row>
    <row r="115" spans="2:63" s="11" customFormat="1" ht="22.95" customHeight="1">
      <c r="B115" s="110"/>
      <c r="D115" s="111" t="s">
        <v>69</v>
      </c>
      <c r="E115" s="119" t="s">
        <v>137</v>
      </c>
      <c r="F115" s="119" t="s">
        <v>184</v>
      </c>
      <c r="J115" s="120">
        <f>BK115</f>
        <v>0</v>
      </c>
      <c r="L115" s="110"/>
      <c r="M115" s="114"/>
      <c r="P115" s="115">
        <f>SUM(P116:P127)</f>
        <v>4.495</v>
      </c>
      <c r="R115" s="115">
        <f>SUM(R116:R127)</f>
        <v>0.622925</v>
      </c>
      <c r="T115" s="116">
        <f>SUM(T116:T127)</f>
        <v>0</v>
      </c>
      <c r="AR115" s="111" t="s">
        <v>77</v>
      </c>
      <c r="AT115" s="117" t="s">
        <v>69</v>
      </c>
      <c r="AU115" s="117" t="s">
        <v>77</v>
      </c>
      <c r="AY115" s="111" t="s">
        <v>118</v>
      </c>
      <c r="BK115" s="118">
        <f>SUM(BK116:BK127)</f>
        <v>0</v>
      </c>
    </row>
    <row r="116" spans="2:65" s="1" customFormat="1" ht="16.5" customHeight="1">
      <c r="B116" s="27"/>
      <c r="C116" s="121" t="s">
        <v>229</v>
      </c>
      <c r="D116" s="121" t="s">
        <v>120</v>
      </c>
      <c r="E116" s="122" t="s">
        <v>186</v>
      </c>
      <c r="F116" s="123" t="s">
        <v>187</v>
      </c>
      <c r="G116" s="124" t="s">
        <v>188</v>
      </c>
      <c r="H116" s="125">
        <v>1</v>
      </c>
      <c r="I116" s="126"/>
      <c r="J116" s="126">
        <f>ROUND(I116*H116,2)</f>
        <v>0</v>
      </c>
      <c r="K116" s="123" t="s">
        <v>122</v>
      </c>
      <c r="L116" s="27"/>
      <c r="M116" s="127" t="s">
        <v>17</v>
      </c>
      <c r="N116" s="128" t="s">
        <v>41</v>
      </c>
      <c r="O116" s="129">
        <v>0.2</v>
      </c>
      <c r="P116" s="129">
        <f>O116*H116</f>
        <v>0.2</v>
      </c>
      <c r="Q116" s="129">
        <v>0.0007</v>
      </c>
      <c r="R116" s="129">
        <f>Q116*H116</f>
        <v>0.0007</v>
      </c>
      <c r="S116" s="129">
        <v>0</v>
      </c>
      <c r="T116" s="130">
        <f>S116*H116</f>
        <v>0</v>
      </c>
      <c r="AR116" s="131" t="s">
        <v>123</v>
      </c>
      <c r="AT116" s="131" t="s">
        <v>120</v>
      </c>
      <c r="AU116" s="131" t="s">
        <v>79</v>
      </c>
      <c r="AY116" s="15" t="s">
        <v>118</v>
      </c>
      <c r="BE116" s="132">
        <f>IF(N116="základní",J116,0)</f>
        <v>0</v>
      </c>
      <c r="BF116" s="132">
        <f>IF(N116="snížená",J116,0)</f>
        <v>0</v>
      </c>
      <c r="BG116" s="132">
        <f>IF(N116="zákl. přenesená",J116,0)</f>
        <v>0</v>
      </c>
      <c r="BH116" s="132">
        <f>IF(N116="sníž. přenesená",J116,0)</f>
        <v>0</v>
      </c>
      <c r="BI116" s="132">
        <f>IF(N116="nulová",J116,0)</f>
        <v>0</v>
      </c>
      <c r="BJ116" s="15" t="s">
        <v>77</v>
      </c>
      <c r="BK116" s="132">
        <f>ROUND(I116*H116,2)</f>
        <v>0</v>
      </c>
      <c r="BL116" s="15" t="s">
        <v>123</v>
      </c>
      <c r="BM116" s="131" t="s">
        <v>267</v>
      </c>
    </row>
    <row r="117" spans="2:47" s="1" customFormat="1" ht="124.8">
      <c r="B117" s="27"/>
      <c r="D117" s="133" t="s">
        <v>125</v>
      </c>
      <c r="F117" s="134" t="s">
        <v>190</v>
      </c>
      <c r="L117" s="27"/>
      <c r="M117" s="135"/>
      <c r="T117" s="46"/>
      <c r="AT117" s="15" t="s">
        <v>125</v>
      </c>
      <c r="AU117" s="15" t="s">
        <v>79</v>
      </c>
    </row>
    <row r="118" spans="2:65" s="1" customFormat="1" ht="16.5" customHeight="1">
      <c r="B118" s="27"/>
      <c r="C118" s="148" t="s">
        <v>230</v>
      </c>
      <c r="D118" s="148" t="s">
        <v>138</v>
      </c>
      <c r="E118" s="149" t="s">
        <v>268</v>
      </c>
      <c r="F118" s="150" t="s">
        <v>269</v>
      </c>
      <c r="G118" s="151" t="s">
        <v>188</v>
      </c>
      <c r="H118" s="152">
        <v>1</v>
      </c>
      <c r="I118" s="153"/>
      <c r="J118" s="153">
        <f>ROUND(I118*H118,2)</f>
        <v>0</v>
      </c>
      <c r="K118" s="150" t="s">
        <v>122</v>
      </c>
      <c r="L118" s="154"/>
      <c r="M118" s="155" t="s">
        <v>17</v>
      </c>
      <c r="N118" s="156" t="s">
        <v>41</v>
      </c>
      <c r="O118" s="129">
        <v>0</v>
      </c>
      <c r="P118" s="129">
        <f>O118*H118</f>
        <v>0</v>
      </c>
      <c r="Q118" s="129">
        <v>0.005</v>
      </c>
      <c r="R118" s="129">
        <f>Q118*H118</f>
        <v>0.005</v>
      </c>
      <c r="S118" s="129">
        <v>0</v>
      </c>
      <c r="T118" s="130">
        <f>S118*H118</f>
        <v>0</v>
      </c>
      <c r="AR118" s="131" t="s">
        <v>136</v>
      </c>
      <c r="AT118" s="131" t="s">
        <v>138</v>
      </c>
      <c r="AU118" s="131" t="s">
        <v>79</v>
      </c>
      <c r="AY118" s="15" t="s">
        <v>118</v>
      </c>
      <c r="BE118" s="132">
        <f>IF(N118="základní",J118,0)</f>
        <v>0</v>
      </c>
      <c r="BF118" s="132">
        <f>IF(N118="snížená",J118,0)</f>
        <v>0</v>
      </c>
      <c r="BG118" s="132">
        <f>IF(N118="zákl. přenesená",J118,0)</f>
        <v>0</v>
      </c>
      <c r="BH118" s="132">
        <f>IF(N118="sníž. přenesená",J118,0)</f>
        <v>0</v>
      </c>
      <c r="BI118" s="132">
        <f>IF(N118="nulová",J118,0)</f>
        <v>0</v>
      </c>
      <c r="BJ118" s="15" t="s">
        <v>77</v>
      </c>
      <c r="BK118" s="132">
        <f>ROUND(I118*H118,2)</f>
        <v>0</v>
      </c>
      <c r="BL118" s="15" t="s">
        <v>123</v>
      </c>
      <c r="BM118" s="131" t="s">
        <v>270</v>
      </c>
    </row>
    <row r="119" spans="2:65" s="1" customFormat="1" ht="16.5" customHeight="1">
      <c r="B119" s="27"/>
      <c r="C119" s="121" t="s">
        <v>235</v>
      </c>
      <c r="D119" s="121" t="s">
        <v>120</v>
      </c>
      <c r="E119" s="122" t="s">
        <v>196</v>
      </c>
      <c r="F119" s="123" t="s">
        <v>197</v>
      </c>
      <c r="G119" s="124" t="s">
        <v>188</v>
      </c>
      <c r="H119" s="125">
        <v>2</v>
      </c>
      <c r="I119" s="126"/>
      <c r="J119" s="126">
        <f>ROUND(I119*H119,2)</f>
        <v>0</v>
      </c>
      <c r="K119" s="123" t="s">
        <v>122</v>
      </c>
      <c r="L119" s="27"/>
      <c r="M119" s="127" t="s">
        <v>17</v>
      </c>
      <c r="N119" s="128" t="s">
        <v>41</v>
      </c>
      <c r="O119" s="129">
        <v>0.41</v>
      </c>
      <c r="P119" s="129">
        <f>O119*H119</f>
        <v>0.82</v>
      </c>
      <c r="Q119" s="129">
        <v>0.00105</v>
      </c>
      <c r="R119" s="129">
        <f>Q119*H119</f>
        <v>0.0021</v>
      </c>
      <c r="S119" s="129">
        <v>0</v>
      </c>
      <c r="T119" s="130">
        <f>S119*H119</f>
        <v>0</v>
      </c>
      <c r="AR119" s="131" t="s">
        <v>123</v>
      </c>
      <c r="AT119" s="131" t="s">
        <v>120</v>
      </c>
      <c r="AU119" s="131" t="s">
        <v>79</v>
      </c>
      <c r="AY119" s="15" t="s">
        <v>118</v>
      </c>
      <c r="BE119" s="132">
        <f>IF(N119="základní",J119,0)</f>
        <v>0</v>
      </c>
      <c r="BF119" s="132">
        <f>IF(N119="snížená",J119,0)</f>
        <v>0</v>
      </c>
      <c r="BG119" s="132">
        <f>IF(N119="zákl. přenesená",J119,0)</f>
        <v>0</v>
      </c>
      <c r="BH119" s="132">
        <f>IF(N119="sníž. přenesená",J119,0)</f>
        <v>0</v>
      </c>
      <c r="BI119" s="132">
        <f>IF(N119="nulová",J119,0)</f>
        <v>0</v>
      </c>
      <c r="BJ119" s="15" t="s">
        <v>77</v>
      </c>
      <c r="BK119" s="132">
        <f>ROUND(I119*H119,2)</f>
        <v>0</v>
      </c>
      <c r="BL119" s="15" t="s">
        <v>123</v>
      </c>
      <c r="BM119" s="131" t="s">
        <v>271</v>
      </c>
    </row>
    <row r="120" spans="2:47" s="1" customFormat="1" ht="124.8">
      <c r="B120" s="27"/>
      <c r="D120" s="133" t="s">
        <v>125</v>
      </c>
      <c r="F120" s="134" t="s">
        <v>190</v>
      </c>
      <c r="L120" s="27"/>
      <c r="M120" s="135"/>
      <c r="T120" s="46"/>
      <c r="AT120" s="15" t="s">
        <v>125</v>
      </c>
      <c r="AU120" s="15" t="s">
        <v>79</v>
      </c>
    </row>
    <row r="121" spans="2:65" s="1" customFormat="1" ht="16.5" customHeight="1">
      <c r="B121" s="27"/>
      <c r="C121" s="148" t="s">
        <v>236</v>
      </c>
      <c r="D121" s="148" t="s">
        <v>138</v>
      </c>
      <c r="E121" s="149" t="s">
        <v>200</v>
      </c>
      <c r="F121" s="150" t="s">
        <v>201</v>
      </c>
      <c r="G121" s="151" t="s">
        <v>188</v>
      </c>
      <c r="H121" s="152">
        <v>2</v>
      </c>
      <c r="I121" s="153"/>
      <c r="J121" s="153">
        <f>ROUND(I121*H121,2)</f>
        <v>0</v>
      </c>
      <c r="K121" s="150" t="s">
        <v>122</v>
      </c>
      <c r="L121" s="154"/>
      <c r="M121" s="155" t="s">
        <v>17</v>
      </c>
      <c r="N121" s="156" t="s">
        <v>41</v>
      </c>
      <c r="O121" s="129">
        <v>0</v>
      </c>
      <c r="P121" s="129">
        <f>O121*H121</f>
        <v>0</v>
      </c>
      <c r="Q121" s="129">
        <v>0.0155</v>
      </c>
      <c r="R121" s="129">
        <f>Q121*H121</f>
        <v>0.031</v>
      </c>
      <c r="S121" s="129">
        <v>0</v>
      </c>
      <c r="T121" s="130">
        <f>S121*H121</f>
        <v>0</v>
      </c>
      <c r="AR121" s="131" t="s">
        <v>136</v>
      </c>
      <c r="AT121" s="131" t="s">
        <v>138</v>
      </c>
      <c r="AU121" s="131" t="s">
        <v>79</v>
      </c>
      <c r="AY121" s="15" t="s">
        <v>118</v>
      </c>
      <c r="BE121" s="132">
        <f>IF(N121="základní",J121,0)</f>
        <v>0</v>
      </c>
      <c r="BF121" s="132">
        <f>IF(N121="snížená",J121,0)</f>
        <v>0</v>
      </c>
      <c r="BG121" s="132">
        <f>IF(N121="zákl. přenesená",J121,0)</f>
        <v>0</v>
      </c>
      <c r="BH121" s="132">
        <f>IF(N121="sníž. přenesená",J121,0)</f>
        <v>0</v>
      </c>
      <c r="BI121" s="132">
        <f>IF(N121="nulová",J121,0)</f>
        <v>0</v>
      </c>
      <c r="BJ121" s="15" t="s">
        <v>77</v>
      </c>
      <c r="BK121" s="132">
        <f>ROUND(I121*H121,2)</f>
        <v>0</v>
      </c>
      <c r="BL121" s="15" t="s">
        <v>123</v>
      </c>
      <c r="BM121" s="131" t="s">
        <v>272</v>
      </c>
    </row>
    <row r="122" spans="2:65" s="1" customFormat="1" ht="16.5" customHeight="1">
      <c r="B122" s="27"/>
      <c r="C122" s="121" t="s">
        <v>241</v>
      </c>
      <c r="D122" s="121" t="s">
        <v>120</v>
      </c>
      <c r="E122" s="122" t="s">
        <v>204</v>
      </c>
      <c r="F122" s="123" t="s">
        <v>205</v>
      </c>
      <c r="G122" s="124" t="s">
        <v>188</v>
      </c>
      <c r="H122" s="125">
        <v>5</v>
      </c>
      <c r="I122" s="126"/>
      <c r="J122" s="126">
        <f>ROUND(I122*H122,2)</f>
        <v>0</v>
      </c>
      <c r="K122" s="123" t="s">
        <v>122</v>
      </c>
      <c r="L122" s="27"/>
      <c r="M122" s="127" t="s">
        <v>17</v>
      </c>
      <c r="N122" s="128" t="s">
        <v>41</v>
      </c>
      <c r="O122" s="129">
        <v>0.416</v>
      </c>
      <c r="P122" s="129">
        <f>O122*H122</f>
        <v>2.08</v>
      </c>
      <c r="Q122" s="129">
        <v>0.10941</v>
      </c>
      <c r="R122" s="129">
        <f>Q122*H122</f>
        <v>0.5470499999999999</v>
      </c>
      <c r="S122" s="129">
        <v>0</v>
      </c>
      <c r="T122" s="130">
        <f>S122*H122</f>
        <v>0</v>
      </c>
      <c r="AR122" s="131" t="s">
        <v>123</v>
      </c>
      <c r="AT122" s="131" t="s">
        <v>120</v>
      </c>
      <c r="AU122" s="131" t="s">
        <v>79</v>
      </c>
      <c r="AY122" s="15" t="s">
        <v>118</v>
      </c>
      <c r="BE122" s="132">
        <f>IF(N122="základní",J122,0)</f>
        <v>0</v>
      </c>
      <c r="BF122" s="132">
        <f>IF(N122="snížená",J122,0)</f>
        <v>0</v>
      </c>
      <c r="BG122" s="132">
        <f>IF(N122="zákl. přenesená",J122,0)</f>
        <v>0</v>
      </c>
      <c r="BH122" s="132">
        <f>IF(N122="sníž. přenesená",J122,0)</f>
        <v>0</v>
      </c>
      <c r="BI122" s="132">
        <f>IF(N122="nulová",J122,0)</f>
        <v>0</v>
      </c>
      <c r="BJ122" s="15" t="s">
        <v>77</v>
      </c>
      <c r="BK122" s="132">
        <f>ROUND(I122*H122,2)</f>
        <v>0</v>
      </c>
      <c r="BL122" s="15" t="s">
        <v>123</v>
      </c>
      <c r="BM122" s="131" t="s">
        <v>273</v>
      </c>
    </row>
    <row r="123" spans="2:47" s="1" customFormat="1" ht="96">
      <c r="B123" s="27"/>
      <c r="D123" s="133" t="s">
        <v>125</v>
      </c>
      <c r="F123" s="134" t="s">
        <v>207</v>
      </c>
      <c r="L123" s="27"/>
      <c r="M123" s="135"/>
      <c r="T123" s="46"/>
      <c r="AT123" s="15" t="s">
        <v>125</v>
      </c>
      <c r="AU123" s="15" t="s">
        <v>79</v>
      </c>
    </row>
    <row r="124" spans="2:65" s="1" customFormat="1" ht="16.5" customHeight="1">
      <c r="B124" s="27"/>
      <c r="C124" s="148" t="s">
        <v>242</v>
      </c>
      <c r="D124" s="148" t="s">
        <v>138</v>
      </c>
      <c r="E124" s="149" t="s">
        <v>210</v>
      </c>
      <c r="F124" s="150" t="s">
        <v>211</v>
      </c>
      <c r="G124" s="151" t="s">
        <v>188</v>
      </c>
      <c r="H124" s="152">
        <v>5</v>
      </c>
      <c r="I124" s="153"/>
      <c r="J124" s="153">
        <f>ROUND(I124*H124,2)</f>
        <v>0</v>
      </c>
      <c r="K124" s="150" t="s">
        <v>122</v>
      </c>
      <c r="L124" s="154"/>
      <c r="M124" s="155" t="s">
        <v>17</v>
      </c>
      <c r="N124" s="156" t="s">
        <v>41</v>
      </c>
      <c r="O124" s="129">
        <v>0</v>
      </c>
      <c r="P124" s="129">
        <f>O124*H124</f>
        <v>0</v>
      </c>
      <c r="Q124" s="129">
        <v>0.0065</v>
      </c>
      <c r="R124" s="129">
        <f>Q124*H124</f>
        <v>0.0325</v>
      </c>
      <c r="S124" s="129">
        <v>0</v>
      </c>
      <c r="T124" s="130">
        <f>S124*H124</f>
        <v>0</v>
      </c>
      <c r="AR124" s="131" t="s">
        <v>136</v>
      </c>
      <c r="AT124" s="131" t="s">
        <v>138</v>
      </c>
      <c r="AU124" s="131" t="s">
        <v>79</v>
      </c>
      <c r="AY124" s="15" t="s">
        <v>118</v>
      </c>
      <c r="BE124" s="132">
        <f>IF(N124="základní",J124,0)</f>
        <v>0</v>
      </c>
      <c r="BF124" s="132">
        <f>IF(N124="snížená",J124,0)</f>
        <v>0</v>
      </c>
      <c r="BG124" s="132">
        <f>IF(N124="zákl. přenesená",J124,0)</f>
        <v>0</v>
      </c>
      <c r="BH124" s="132">
        <f>IF(N124="sníž. přenesená",J124,0)</f>
        <v>0</v>
      </c>
      <c r="BI124" s="132">
        <f>IF(N124="nulová",J124,0)</f>
        <v>0</v>
      </c>
      <c r="BJ124" s="15" t="s">
        <v>77</v>
      </c>
      <c r="BK124" s="132">
        <f>ROUND(I124*H124,2)</f>
        <v>0</v>
      </c>
      <c r="BL124" s="15" t="s">
        <v>123</v>
      </c>
      <c r="BM124" s="131" t="s">
        <v>274</v>
      </c>
    </row>
    <row r="125" spans="2:65" s="1" customFormat="1" ht="21.75" customHeight="1">
      <c r="B125" s="27"/>
      <c r="C125" s="121" t="s">
        <v>250</v>
      </c>
      <c r="D125" s="121" t="s">
        <v>120</v>
      </c>
      <c r="E125" s="122" t="s">
        <v>215</v>
      </c>
      <c r="F125" s="123" t="s">
        <v>216</v>
      </c>
      <c r="G125" s="124" t="s">
        <v>213</v>
      </c>
      <c r="H125" s="125">
        <v>7.5</v>
      </c>
      <c r="I125" s="126"/>
      <c r="J125" s="126">
        <f>ROUND(I125*H125,2)</f>
        <v>0</v>
      </c>
      <c r="K125" s="123" t="s">
        <v>122</v>
      </c>
      <c r="L125" s="27"/>
      <c r="M125" s="127" t="s">
        <v>17</v>
      </c>
      <c r="N125" s="128" t="s">
        <v>41</v>
      </c>
      <c r="O125" s="129">
        <v>0.186</v>
      </c>
      <c r="P125" s="129">
        <f>O125*H125</f>
        <v>1.395</v>
      </c>
      <c r="Q125" s="129">
        <v>0.00061</v>
      </c>
      <c r="R125" s="129">
        <f>Q125*H125</f>
        <v>0.004575</v>
      </c>
      <c r="S125" s="129">
        <v>0</v>
      </c>
      <c r="T125" s="130">
        <f>S125*H125</f>
        <v>0</v>
      </c>
      <c r="AR125" s="131" t="s">
        <v>123</v>
      </c>
      <c r="AT125" s="131" t="s">
        <v>120</v>
      </c>
      <c r="AU125" s="131" t="s">
        <v>79</v>
      </c>
      <c r="AY125" s="15" t="s">
        <v>118</v>
      </c>
      <c r="BE125" s="132">
        <f>IF(N125="základní",J125,0)</f>
        <v>0</v>
      </c>
      <c r="BF125" s="132">
        <f>IF(N125="snížená",J125,0)</f>
        <v>0</v>
      </c>
      <c r="BG125" s="132">
        <f>IF(N125="zákl. přenesená",J125,0)</f>
        <v>0</v>
      </c>
      <c r="BH125" s="132">
        <f>IF(N125="sníž. přenesená",J125,0)</f>
        <v>0</v>
      </c>
      <c r="BI125" s="132">
        <f>IF(N125="nulová",J125,0)</f>
        <v>0</v>
      </c>
      <c r="BJ125" s="15" t="s">
        <v>77</v>
      </c>
      <c r="BK125" s="132">
        <f>ROUND(I125*H125,2)</f>
        <v>0</v>
      </c>
      <c r="BL125" s="15" t="s">
        <v>123</v>
      </c>
      <c r="BM125" s="131" t="s">
        <v>275</v>
      </c>
    </row>
    <row r="126" spans="2:47" s="1" customFormat="1" ht="28.8">
      <c r="B126" s="27"/>
      <c r="D126" s="133" t="s">
        <v>125</v>
      </c>
      <c r="F126" s="134" t="s">
        <v>218</v>
      </c>
      <c r="L126" s="27"/>
      <c r="M126" s="135"/>
      <c r="T126" s="46"/>
      <c r="AT126" s="15" t="s">
        <v>125</v>
      </c>
      <c r="AU126" s="15" t="s">
        <v>79</v>
      </c>
    </row>
    <row r="127" spans="2:51" s="12" customFormat="1" ht="12">
      <c r="B127" s="136"/>
      <c r="D127" s="133" t="s">
        <v>127</v>
      </c>
      <c r="E127" s="137" t="s">
        <v>17</v>
      </c>
      <c r="F127" s="138" t="s">
        <v>276</v>
      </c>
      <c r="H127" s="139">
        <v>7.5</v>
      </c>
      <c r="L127" s="136"/>
      <c r="M127" s="140"/>
      <c r="T127" s="141"/>
      <c r="AT127" s="137" t="s">
        <v>127</v>
      </c>
      <c r="AU127" s="137" t="s">
        <v>79</v>
      </c>
      <c r="AV127" s="12" t="s">
        <v>79</v>
      </c>
      <c r="AW127" s="12" t="s">
        <v>31</v>
      </c>
      <c r="AX127" s="12" t="s">
        <v>77</v>
      </c>
      <c r="AY127" s="137" t="s">
        <v>118</v>
      </c>
    </row>
    <row r="128" spans="2:63" s="11" customFormat="1" ht="22.95" customHeight="1">
      <c r="B128" s="110"/>
      <c r="D128" s="111" t="s">
        <v>69</v>
      </c>
      <c r="E128" s="119" t="s">
        <v>243</v>
      </c>
      <c r="F128" s="119" t="s">
        <v>244</v>
      </c>
      <c r="J128" s="120">
        <f>BK128</f>
        <v>0</v>
      </c>
      <c r="L128" s="110"/>
      <c r="M128" s="114"/>
      <c r="P128" s="115">
        <f>SUM(P129:P130)</f>
        <v>42.64920000000001</v>
      </c>
      <c r="R128" s="115">
        <f>SUM(R129:R130)</f>
        <v>0</v>
      </c>
      <c r="T128" s="116">
        <f>SUM(T129:T130)</f>
        <v>0</v>
      </c>
      <c r="AR128" s="111" t="s">
        <v>77</v>
      </c>
      <c r="AT128" s="117" t="s">
        <v>69</v>
      </c>
      <c r="AU128" s="117" t="s">
        <v>77</v>
      </c>
      <c r="AY128" s="111" t="s">
        <v>118</v>
      </c>
      <c r="BK128" s="118">
        <f>SUM(BK129:BK130)</f>
        <v>0</v>
      </c>
    </row>
    <row r="129" spans="2:65" s="1" customFormat="1" ht="21.75" customHeight="1">
      <c r="B129" s="27"/>
      <c r="C129" s="121" t="s">
        <v>277</v>
      </c>
      <c r="D129" s="121" t="s">
        <v>120</v>
      </c>
      <c r="E129" s="122" t="s">
        <v>246</v>
      </c>
      <c r="F129" s="123" t="s">
        <v>247</v>
      </c>
      <c r="G129" s="124" t="s">
        <v>139</v>
      </c>
      <c r="H129" s="125">
        <v>646.2</v>
      </c>
      <c r="I129" s="126"/>
      <c r="J129" s="126">
        <f>ROUND(I129*H129,2)</f>
        <v>0</v>
      </c>
      <c r="K129" s="123" t="s">
        <v>122</v>
      </c>
      <c r="L129" s="27"/>
      <c r="M129" s="127" t="s">
        <v>17</v>
      </c>
      <c r="N129" s="128" t="s">
        <v>41</v>
      </c>
      <c r="O129" s="129">
        <v>0.066</v>
      </c>
      <c r="P129" s="129">
        <f>O129*H129</f>
        <v>42.64920000000001</v>
      </c>
      <c r="Q129" s="129">
        <v>0</v>
      </c>
      <c r="R129" s="129">
        <f>Q129*H129</f>
        <v>0</v>
      </c>
      <c r="S129" s="129">
        <v>0</v>
      </c>
      <c r="T129" s="130">
        <f>S129*H129</f>
        <v>0</v>
      </c>
      <c r="AR129" s="131" t="s">
        <v>123</v>
      </c>
      <c r="AT129" s="131" t="s">
        <v>120</v>
      </c>
      <c r="AU129" s="131" t="s">
        <v>79</v>
      </c>
      <c r="AY129" s="15" t="s">
        <v>118</v>
      </c>
      <c r="BE129" s="132">
        <f>IF(N129="základní",J129,0)</f>
        <v>0</v>
      </c>
      <c r="BF129" s="132">
        <f>IF(N129="snížená",J129,0)</f>
        <v>0</v>
      </c>
      <c r="BG129" s="132">
        <f>IF(N129="zákl. přenesená",J129,0)</f>
        <v>0</v>
      </c>
      <c r="BH129" s="132">
        <f>IF(N129="sníž. přenesená",J129,0)</f>
        <v>0</v>
      </c>
      <c r="BI129" s="132">
        <f>IF(N129="nulová",J129,0)</f>
        <v>0</v>
      </c>
      <c r="BJ129" s="15" t="s">
        <v>77</v>
      </c>
      <c r="BK129" s="132">
        <f>ROUND(I129*H129,2)</f>
        <v>0</v>
      </c>
      <c r="BL129" s="15" t="s">
        <v>123</v>
      </c>
      <c r="BM129" s="131" t="s">
        <v>278</v>
      </c>
    </row>
    <row r="130" spans="2:47" s="1" customFormat="1" ht="28.8">
      <c r="B130" s="27"/>
      <c r="D130" s="133" t="s">
        <v>125</v>
      </c>
      <c r="F130" s="134" t="s">
        <v>249</v>
      </c>
      <c r="L130" s="27"/>
      <c r="M130" s="135"/>
      <c r="T130" s="46"/>
      <c r="AT130" s="15" t="s">
        <v>125</v>
      </c>
      <c r="AU130" s="15" t="s">
        <v>79</v>
      </c>
    </row>
    <row r="131" spans="2:12" s="1" customFormat="1" ht="6.9" customHeight="1">
      <c r="B131" s="35"/>
      <c r="C131" s="36"/>
      <c r="D131" s="36"/>
      <c r="E131" s="36"/>
      <c r="F131" s="36"/>
      <c r="G131" s="36"/>
      <c r="H131" s="36"/>
      <c r="I131" s="36"/>
      <c r="J131" s="36"/>
      <c r="K131" s="36"/>
      <c r="L131" s="27"/>
    </row>
  </sheetData>
  <sheetProtection formatColumns="0" formatRows="0" autoFilter="0"/>
  <autoFilter ref="C91:K130"/>
  <mergeCells count="11">
    <mergeCell ref="E84:H84"/>
    <mergeCell ref="E7:H7"/>
    <mergeCell ref="E9:H9"/>
    <mergeCell ref="E11:H11"/>
    <mergeCell ref="E29:H29"/>
    <mergeCell ref="E50:H50"/>
    <mergeCell ref="L2:V2"/>
    <mergeCell ref="E52:H52"/>
    <mergeCell ref="E54:H54"/>
    <mergeCell ref="E80:H80"/>
    <mergeCell ref="E82:H8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Rousek</dc:creator>
  <cp:keywords/>
  <dc:description/>
  <cp:lastModifiedBy>Mgr. Martin Chroust</cp:lastModifiedBy>
  <dcterms:created xsi:type="dcterms:W3CDTF">2020-04-24T11:58:39Z</dcterms:created>
  <dcterms:modified xsi:type="dcterms:W3CDTF">2023-01-30T11:45:34Z</dcterms:modified>
  <cp:category/>
  <cp:version/>
  <cp:contentType/>
  <cp:contentStatus/>
</cp:coreProperties>
</file>