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plusData\Export\"/>
    </mc:Choice>
  </mc:AlternateContent>
  <bookViews>
    <workbookView xWindow="0" yWindow="0" windowWidth="0" windowHeight="0"/>
  </bookViews>
  <sheets>
    <sheet name="Rekapitulace zakázky" sheetId="1" r:id="rId1"/>
    <sheet name="2021097 - OPRAVA FASÁDY A..." sheetId="2" r:id="rId2"/>
  </sheets>
  <definedNames>
    <definedName name="_xlnm.Print_Area" localSheetId="0">'Rekapitulace zakázky'!$D$4:$AO$76,'Rekapitulace zakázky'!$C$82:$AQ$96</definedName>
    <definedName name="_xlnm.Print_Titles" localSheetId="0">'Rekapitulace zakázky'!$92:$92</definedName>
    <definedName name="_xlnm._FilterDatabase" localSheetId="1" hidden="1">'2021097 - OPRAVA FASÁDY A...'!$C$137:$L$375</definedName>
    <definedName name="_xlnm.Print_Area" localSheetId="1">'2021097 - OPRAVA FASÁDY A...'!$C$4:$K$39,'2021097 - OPRAVA FASÁDY A...'!$C$50:$K$76,'2021097 - OPRAVA FASÁDY A...'!$C$82:$K$121,'2021097 - OPRAVA FASÁDY A...'!$C$127:$L$375</definedName>
    <definedName name="_xlnm.Print_Titles" localSheetId="1">'2021097 - OPRAVA FASÁDY A...'!$137:$137</definedName>
  </definedNames>
  <calcPr/>
</workbook>
</file>

<file path=xl/calcChain.xml><?xml version="1.0" encoding="utf-8"?>
<calcChain xmlns="http://schemas.openxmlformats.org/spreadsheetml/2006/main">
  <c i="2" l="1" r="T308"/>
  <c r="K37"/>
  <c r="K36"/>
  <c i="1" r="BA95"/>
  <c i="2" r="K35"/>
  <c i="1" r="AZ95"/>
  <c i="2" r="BI375"/>
  <c r="BH375"/>
  <c r="BG375"/>
  <c r="BF375"/>
  <c r="X375"/>
  <c r="X374"/>
  <c r="V375"/>
  <c r="V374"/>
  <c r="T375"/>
  <c r="T374"/>
  <c r="P375"/>
  <c r="BI373"/>
  <c r="BH373"/>
  <c r="BG373"/>
  <c r="BF373"/>
  <c r="X373"/>
  <c r="X372"/>
  <c r="V373"/>
  <c r="V372"/>
  <c r="T373"/>
  <c r="T372"/>
  <c r="P373"/>
  <c r="BI371"/>
  <c r="BH371"/>
  <c r="BG371"/>
  <c r="BF371"/>
  <c r="X371"/>
  <c r="X370"/>
  <c r="V371"/>
  <c r="V370"/>
  <c r="T371"/>
  <c r="T370"/>
  <c r="P371"/>
  <c r="BI369"/>
  <c r="BH369"/>
  <c r="BG369"/>
  <c r="BF369"/>
  <c r="X369"/>
  <c r="X368"/>
  <c r="V369"/>
  <c r="V368"/>
  <c r="T369"/>
  <c r="T368"/>
  <c r="P369"/>
  <c r="BI367"/>
  <c r="BH367"/>
  <c r="BG367"/>
  <c r="BF367"/>
  <c r="X367"/>
  <c r="X366"/>
  <c r="V367"/>
  <c r="V366"/>
  <c r="T367"/>
  <c r="T366"/>
  <c r="P367"/>
  <c r="BI365"/>
  <c r="BH365"/>
  <c r="BG365"/>
  <c r="BF365"/>
  <c r="X365"/>
  <c r="X364"/>
  <c r="X363"/>
  <c r="V365"/>
  <c r="V364"/>
  <c r="V363"/>
  <c r="T365"/>
  <c r="T364"/>
  <c r="T363"/>
  <c r="P365"/>
  <c r="BI362"/>
  <c r="BH362"/>
  <c r="BG362"/>
  <c r="BF362"/>
  <c r="X362"/>
  <c r="V362"/>
  <c r="T362"/>
  <c r="P362"/>
  <c r="BI360"/>
  <c r="BH360"/>
  <c r="BG360"/>
  <c r="BF360"/>
  <c r="X360"/>
  <c r="V360"/>
  <c r="T360"/>
  <c r="P360"/>
  <c r="BI356"/>
  <c r="BH356"/>
  <c r="BG356"/>
  <c r="BF356"/>
  <c r="X356"/>
  <c r="V356"/>
  <c r="T356"/>
  <c r="P356"/>
  <c r="BI355"/>
  <c r="BH355"/>
  <c r="BG355"/>
  <c r="BF355"/>
  <c r="X355"/>
  <c r="V355"/>
  <c r="T355"/>
  <c r="P355"/>
  <c r="BI354"/>
  <c r="BH354"/>
  <c r="BG354"/>
  <c r="BF354"/>
  <c r="X354"/>
  <c r="V354"/>
  <c r="T354"/>
  <c r="P354"/>
  <c r="BI350"/>
  <c r="BH350"/>
  <c r="BG350"/>
  <c r="BF350"/>
  <c r="X350"/>
  <c r="V350"/>
  <c r="T350"/>
  <c r="P350"/>
  <c r="BI347"/>
  <c r="BH347"/>
  <c r="BG347"/>
  <c r="BF347"/>
  <c r="X347"/>
  <c r="V347"/>
  <c r="T347"/>
  <c r="P347"/>
  <c r="BI345"/>
  <c r="BH345"/>
  <c r="BG345"/>
  <c r="BF345"/>
  <c r="X345"/>
  <c r="V345"/>
  <c r="T345"/>
  <c r="P345"/>
  <c r="BI342"/>
  <c r="BH342"/>
  <c r="BG342"/>
  <c r="BF342"/>
  <c r="X342"/>
  <c r="V342"/>
  <c r="T342"/>
  <c r="P342"/>
  <c r="BI340"/>
  <c r="BH340"/>
  <c r="BG340"/>
  <c r="BF340"/>
  <c r="X340"/>
  <c r="X339"/>
  <c r="V340"/>
  <c r="V339"/>
  <c r="T340"/>
  <c r="T339"/>
  <c r="P340"/>
  <c r="BI337"/>
  <c r="BH337"/>
  <c r="BG337"/>
  <c r="BF337"/>
  <c r="X337"/>
  <c r="V337"/>
  <c r="T337"/>
  <c r="P337"/>
  <c r="BI336"/>
  <c r="BH336"/>
  <c r="BG336"/>
  <c r="BF336"/>
  <c r="X336"/>
  <c r="V336"/>
  <c r="T336"/>
  <c r="P336"/>
  <c r="BI335"/>
  <c r="BH335"/>
  <c r="BG335"/>
  <c r="BF335"/>
  <c r="X335"/>
  <c r="V335"/>
  <c r="T335"/>
  <c r="P335"/>
  <c r="BI333"/>
  <c r="BH333"/>
  <c r="BG333"/>
  <c r="BF333"/>
  <c r="X333"/>
  <c r="V333"/>
  <c r="T333"/>
  <c r="P333"/>
  <c r="BI331"/>
  <c r="BH331"/>
  <c r="BG331"/>
  <c r="BF331"/>
  <c r="X331"/>
  <c r="V331"/>
  <c r="T331"/>
  <c r="P331"/>
  <c r="BI330"/>
  <c r="BH330"/>
  <c r="BG330"/>
  <c r="BF330"/>
  <c r="X330"/>
  <c r="V330"/>
  <c r="T330"/>
  <c r="P330"/>
  <c r="BI328"/>
  <c r="BH328"/>
  <c r="BG328"/>
  <c r="BF328"/>
  <c r="X328"/>
  <c r="V328"/>
  <c r="T328"/>
  <c r="P328"/>
  <c r="BI326"/>
  <c r="BH326"/>
  <c r="BG326"/>
  <c r="BF326"/>
  <c r="X326"/>
  <c r="V326"/>
  <c r="T326"/>
  <c r="P326"/>
  <c r="BI324"/>
  <c r="BH324"/>
  <c r="BG324"/>
  <c r="BF324"/>
  <c r="X324"/>
  <c r="V324"/>
  <c r="T324"/>
  <c r="P324"/>
  <c r="BI322"/>
  <c r="BH322"/>
  <c r="BG322"/>
  <c r="BF322"/>
  <c r="X322"/>
  <c r="V322"/>
  <c r="T322"/>
  <c r="P322"/>
  <c r="BI321"/>
  <c r="BH321"/>
  <c r="BG321"/>
  <c r="BF321"/>
  <c r="X321"/>
  <c r="V321"/>
  <c r="T321"/>
  <c r="P321"/>
  <c r="BI319"/>
  <c r="BH319"/>
  <c r="BG319"/>
  <c r="BF319"/>
  <c r="X319"/>
  <c r="V319"/>
  <c r="T319"/>
  <c r="P319"/>
  <c r="BI317"/>
  <c r="BH317"/>
  <c r="BG317"/>
  <c r="BF317"/>
  <c r="X317"/>
  <c r="V317"/>
  <c r="T317"/>
  <c r="P317"/>
  <c r="BI315"/>
  <c r="BH315"/>
  <c r="BG315"/>
  <c r="BF315"/>
  <c r="X315"/>
  <c r="V315"/>
  <c r="T315"/>
  <c r="P315"/>
  <c r="BI309"/>
  <c r="BH309"/>
  <c r="BG309"/>
  <c r="BF309"/>
  <c r="X309"/>
  <c r="V309"/>
  <c r="T309"/>
  <c r="P309"/>
  <c r="BI307"/>
  <c r="BH307"/>
  <c r="BG307"/>
  <c r="BF307"/>
  <c r="X307"/>
  <c r="X306"/>
  <c r="V307"/>
  <c r="V306"/>
  <c r="T307"/>
  <c r="T306"/>
  <c r="P307"/>
  <c r="BI305"/>
  <c r="BH305"/>
  <c r="BG305"/>
  <c r="BF305"/>
  <c r="X305"/>
  <c r="V305"/>
  <c r="T305"/>
  <c r="P305"/>
  <c r="BI303"/>
  <c r="BH303"/>
  <c r="BG303"/>
  <c r="BF303"/>
  <c r="X303"/>
  <c r="V303"/>
  <c r="T303"/>
  <c r="P303"/>
  <c r="BI301"/>
  <c r="BH301"/>
  <c r="BG301"/>
  <c r="BF301"/>
  <c r="X301"/>
  <c r="V301"/>
  <c r="T301"/>
  <c r="P301"/>
  <c r="BI298"/>
  <c r="BH298"/>
  <c r="BG298"/>
  <c r="BF298"/>
  <c r="X298"/>
  <c r="V298"/>
  <c r="T298"/>
  <c r="P298"/>
  <c r="BI296"/>
  <c r="BH296"/>
  <c r="BG296"/>
  <c r="BF296"/>
  <c r="X296"/>
  <c r="V296"/>
  <c r="T296"/>
  <c r="P296"/>
  <c r="BI294"/>
  <c r="BH294"/>
  <c r="BG294"/>
  <c r="BF294"/>
  <c r="X294"/>
  <c r="V294"/>
  <c r="T294"/>
  <c r="P294"/>
  <c r="BI292"/>
  <c r="BH292"/>
  <c r="BG292"/>
  <c r="BF292"/>
  <c r="X292"/>
  <c r="V292"/>
  <c r="T292"/>
  <c r="P292"/>
  <c r="BI290"/>
  <c r="BH290"/>
  <c r="BG290"/>
  <c r="BF290"/>
  <c r="X290"/>
  <c r="V290"/>
  <c r="T290"/>
  <c r="P290"/>
  <c r="BI288"/>
  <c r="BH288"/>
  <c r="BG288"/>
  <c r="BF288"/>
  <c r="X288"/>
  <c r="V288"/>
  <c r="T288"/>
  <c r="P288"/>
  <c r="BI287"/>
  <c r="BH287"/>
  <c r="BG287"/>
  <c r="BF287"/>
  <c r="X287"/>
  <c r="V287"/>
  <c r="T287"/>
  <c r="P287"/>
  <c r="BI285"/>
  <c r="BH285"/>
  <c r="BG285"/>
  <c r="BF285"/>
  <c r="X285"/>
  <c r="V285"/>
  <c r="T285"/>
  <c r="P285"/>
  <c r="BI283"/>
  <c r="BH283"/>
  <c r="BG283"/>
  <c r="BF283"/>
  <c r="X283"/>
  <c r="V283"/>
  <c r="T283"/>
  <c r="P283"/>
  <c r="BI281"/>
  <c r="BH281"/>
  <c r="BG281"/>
  <c r="BF281"/>
  <c r="X281"/>
  <c r="V281"/>
  <c r="T281"/>
  <c r="P281"/>
  <c r="BI279"/>
  <c r="BH279"/>
  <c r="BG279"/>
  <c r="BF279"/>
  <c r="X279"/>
  <c r="V279"/>
  <c r="T279"/>
  <c r="P279"/>
  <c r="BI278"/>
  <c r="BH278"/>
  <c r="BG278"/>
  <c r="BF278"/>
  <c r="X278"/>
  <c r="V278"/>
  <c r="T278"/>
  <c r="P278"/>
  <c r="BI276"/>
  <c r="BH276"/>
  <c r="BG276"/>
  <c r="BF276"/>
  <c r="X276"/>
  <c r="V276"/>
  <c r="T276"/>
  <c r="P276"/>
  <c r="BI275"/>
  <c r="BH275"/>
  <c r="BG275"/>
  <c r="BF275"/>
  <c r="X275"/>
  <c r="V275"/>
  <c r="T275"/>
  <c r="P275"/>
  <c r="BI273"/>
  <c r="BH273"/>
  <c r="BG273"/>
  <c r="BF273"/>
  <c r="X273"/>
  <c r="V273"/>
  <c r="T273"/>
  <c r="P273"/>
  <c r="BI272"/>
  <c r="BH272"/>
  <c r="BG272"/>
  <c r="BF272"/>
  <c r="X272"/>
  <c r="V272"/>
  <c r="T272"/>
  <c r="P272"/>
  <c r="BI270"/>
  <c r="BH270"/>
  <c r="BG270"/>
  <c r="BF270"/>
  <c r="X270"/>
  <c r="V270"/>
  <c r="T270"/>
  <c r="P270"/>
  <c r="BI268"/>
  <c r="BH268"/>
  <c r="BG268"/>
  <c r="BF268"/>
  <c r="X268"/>
  <c r="V268"/>
  <c r="T268"/>
  <c r="P268"/>
  <c r="BI265"/>
  <c r="BH265"/>
  <c r="BG265"/>
  <c r="BF265"/>
  <c r="X265"/>
  <c r="V265"/>
  <c r="T265"/>
  <c r="P265"/>
  <c r="BI263"/>
  <c r="BH263"/>
  <c r="BG263"/>
  <c r="BF263"/>
  <c r="X263"/>
  <c r="V263"/>
  <c r="T263"/>
  <c r="P263"/>
  <c r="BI261"/>
  <c r="BH261"/>
  <c r="BG261"/>
  <c r="BF261"/>
  <c r="X261"/>
  <c r="V261"/>
  <c r="T261"/>
  <c r="P261"/>
  <c r="BI259"/>
  <c r="BH259"/>
  <c r="BG259"/>
  <c r="BF259"/>
  <c r="X259"/>
  <c r="V259"/>
  <c r="T259"/>
  <c r="P259"/>
  <c r="BI257"/>
  <c r="BH257"/>
  <c r="BG257"/>
  <c r="BF257"/>
  <c r="X257"/>
  <c r="V257"/>
  <c r="T257"/>
  <c r="P257"/>
  <c r="BI256"/>
  <c r="BH256"/>
  <c r="BG256"/>
  <c r="BF256"/>
  <c r="X256"/>
  <c r="V256"/>
  <c r="T256"/>
  <c r="P256"/>
  <c r="BI255"/>
  <c r="BH255"/>
  <c r="BG255"/>
  <c r="BF255"/>
  <c r="X255"/>
  <c r="V255"/>
  <c r="T255"/>
  <c r="P255"/>
  <c r="BI252"/>
  <c r="BH252"/>
  <c r="BG252"/>
  <c r="BF252"/>
  <c r="X252"/>
  <c r="V252"/>
  <c r="T252"/>
  <c r="P252"/>
  <c r="BI251"/>
  <c r="BH251"/>
  <c r="BG251"/>
  <c r="BF251"/>
  <c r="X251"/>
  <c r="V251"/>
  <c r="T251"/>
  <c r="P251"/>
  <c r="BI250"/>
  <c r="BH250"/>
  <c r="BG250"/>
  <c r="BF250"/>
  <c r="X250"/>
  <c r="V250"/>
  <c r="T250"/>
  <c r="P250"/>
  <c r="BI249"/>
  <c r="BH249"/>
  <c r="BG249"/>
  <c r="BF249"/>
  <c r="X249"/>
  <c r="V249"/>
  <c r="T249"/>
  <c r="P249"/>
  <c r="BI246"/>
  <c r="BH246"/>
  <c r="BG246"/>
  <c r="BF246"/>
  <c r="X246"/>
  <c r="V246"/>
  <c r="T246"/>
  <c r="P246"/>
  <c r="BI245"/>
  <c r="BH245"/>
  <c r="BG245"/>
  <c r="BF245"/>
  <c r="X245"/>
  <c r="V245"/>
  <c r="T245"/>
  <c r="P245"/>
  <c r="BI243"/>
  <c r="BH243"/>
  <c r="BG243"/>
  <c r="BF243"/>
  <c r="X243"/>
  <c r="V243"/>
  <c r="T243"/>
  <c r="P243"/>
  <c r="BI241"/>
  <c r="BH241"/>
  <c r="BG241"/>
  <c r="BF241"/>
  <c r="X241"/>
  <c r="V241"/>
  <c r="T241"/>
  <c r="P241"/>
  <c r="BI239"/>
  <c r="BH239"/>
  <c r="BG239"/>
  <c r="BF239"/>
  <c r="X239"/>
  <c r="V239"/>
  <c r="T239"/>
  <c r="P239"/>
  <c r="BI236"/>
  <c r="BH236"/>
  <c r="BG236"/>
  <c r="BF236"/>
  <c r="X236"/>
  <c r="V236"/>
  <c r="T236"/>
  <c r="P236"/>
  <c r="BI234"/>
  <c r="BH234"/>
  <c r="BG234"/>
  <c r="BF234"/>
  <c r="X234"/>
  <c r="V234"/>
  <c r="T234"/>
  <c r="P234"/>
  <c r="BI232"/>
  <c r="BH232"/>
  <c r="BG232"/>
  <c r="BF232"/>
  <c r="X232"/>
  <c r="V232"/>
  <c r="T232"/>
  <c r="P232"/>
  <c r="BI231"/>
  <c r="BH231"/>
  <c r="BG231"/>
  <c r="BF231"/>
  <c r="X231"/>
  <c r="V231"/>
  <c r="T231"/>
  <c r="P231"/>
  <c r="BI229"/>
  <c r="BH229"/>
  <c r="BG229"/>
  <c r="BF229"/>
  <c r="X229"/>
  <c r="V229"/>
  <c r="T229"/>
  <c r="P229"/>
  <c r="BI227"/>
  <c r="BH227"/>
  <c r="BG227"/>
  <c r="BF227"/>
  <c r="X227"/>
  <c r="V227"/>
  <c r="T227"/>
  <c r="P227"/>
  <c r="BI226"/>
  <c r="BH226"/>
  <c r="BG226"/>
  <c r="BF226"/>
  <c r="X226"/>
  <c r="V226"/>
  <c r="T226"/>
  <c r="P226"/>
  <c r="BI225"/>
  <c r="BH225"/>
  <c r="BG225"/>
  <c r="BF225"/>
  <c r="X225"/>
  <c r="V225"/>
  <c r="T225"/>
  <c r="P225"/>
  <c r="BI223"/>
  <c r="BH223"/>
  <c r="BG223"/>
  <c r="BF223"/>
  <c r="X223"/>
  <c r="V223"/>
  <c r="T223"/>
  <c r="P223"/>
  <c r="BI222"/>
  <c r="BH222"/>
  <c r="BG222"/>
  <c r="BF222"/>
  <c r="X222"/>
  <c r="V222"/>
  <c r="T222"/>
  <c r="P222"/>
  <c r="BI221"/>
  <c r="BH221"/>
  <c r="BG221"/>
  <c r="BF221"/>
  <c r="X221"/>
  <c r="V221"/>
  <c r="T221"/>
  <c r="P221"/>
  <c r="BI218"/>
  <c r="BH218"/>
  <c r="BG218"/>
  <c r="BF218"/>
  <c r="X218"/>
  <c r="V218"/>
  <c r="T218"/>
  <c r="P218"/>
  <c r="BI217"/>
  <c r="BH217"/>
  <c r="BG217"/>
  <c r="BF217"/>
  <c r="X217"/>
  <c r="V217"/>
  <c r="T217"/>
  <c r="P217"/>
  <c r="BI215"/>
  <c r="BH215"/>
  <c r="BG215"/>
  <c r="BF215"/>
  <c r="X215"/>
  <c r="V215"/>
  <c r="T215"/>
  <c r="P215"/>
  <c r="BI212"/>
  <c r="BH212"/>
  <c r="BG212"/>
  <c r="BF212"/>
  <c r="X212"/>
  <c r="V212"/>
  <c r="T212"/>
  <c r="P212"/>
  <c r="BI209"/>
  <c r="BH209"/>
  <c r="BG209"/>
  <c r="BF209"/>
  <c r="X209"/>
  <c r="V209"/>
  <c r="T209"/>
  <c r="P209"/>
  <c r="BI207"/>
  <c r="BH207"/>
  <c r="BG207"/>
  <c r="BF207"/>
  <c r="X207"/>
  <c r="V207"/>
  <c r="T207"/>
  <c r="P207"/>
  <c r="BI205"/>
  <c r="BH205"/>
  <c r="BG205"/>
  <c r="BF205"/>
  <c r="X205"/>
  <c r="V205"/>
  <c r="T205"/>
  <c r="P205"/>
  <c r="BI203"/>
  <c r="BH203"/>
  <c r="BG203"/>
  <c r="BF203"/>
  <c r="X203"/>
  <c r="V203"/>
  <c r="T203"/>
  <c r="P203"/>
  <c r="BI202"/>
  <c r="BH202"/>
  <c r="BG202"/>
  <c r="BF202"/>
  <c r="X202"/>
  <c r="V202"/>
  <c r="T202"/>
  <c r="P202"/>
  <c r="BI199"/>
  <c r="BH199"/>
  <c r="BG199"/>
  <c r="BF199"/>
  <c r="X199"/>
  <c r="X198"/>
  <c r="V199"/>
  <c r="V198"/>
  <c r="T199"/>
  <c r="T198"/>
  <c r="P199"/>
  <c r="BI196"/>
  <c r="BH196"/>
  <c r="BG196"/>
  <c r="BF196"/>
  <c r="X196"/>
  <c r="V196"/>
  <c r="T196"/>
  <c r="P196"/>
  <c r="BI193"/>
  <c r="BH193"/>
  <c r="BG193"/>
  <c r="BF193"/>
  <c r="X193"/>
  <c r="V193"/>
  <c r="T193"/>
  <c r="P193"/>
  <c r="BI192"/>
  <c r="BH192"/>
  <c r="BG192"/>
  <c r="BF192"/>
  <c r="X192"/>
  <c r="V192"/>
  <c r="T192"/>
  <c r="P192"/>
  <c r="BI190"/>
  <c r="BH190"/>
  <c r="BG190"/>
  <c r="BF190"/>
  <c r="X190"/>
  <c r="V190"/>
  <c r="T190"/>
  <c r="P190"/>
  <c r="BI189"/>
  <c r="BH189"/>
  <c r="BG189"/>
  <c r="BF189"/>
  <c r="X189"/>
  <c r="V189"/>
  <c r="T189"/>
  <c r="P189"/>
  <c r="BI188"/>
  <c r="BH188"/>
  <c r="BG188"/>
  <c r="BF188"/>
  <c r="X188"/>
  <c r="V188"/>
  <c r="T188"/>
  <c r="P188"/>
  <c r="BI186"/>
  <c r="BH186"/>
  <c r="BG186"/>
  <c r="BF186"/>
  <c r="X186"/>
  <c r="V186"/>
  <c r="T186"/>
  <c r="P186"/>
  <c r="BI185"/>
  <c r="BH185"/>
  <c r="BG185"/>
  <c r="BF185"/>
  <c r="X185"/>
  <c r="V185"/>
  <c r="T185"/>
  <c r="P185"/>
  <c r="BI183"/>
  <c r="BH183"/>
  <c r="BG183"/>
  <c r="BF183"/>
  <c r="X183"/>
  <c r="V183"/>
  <c r="T183"/>
  <c r="P183"/>
  <c r="BI181"/>
  <c r="BH181"/>
  <c r="BG181"/>
  <c r="BF181"/>
  <c r="X181"/>
  <c r="V181"/>
  <c r="T181"/>
  <c r="P181"/>
  <c r="BI180"/>
  <c r="BH180"/>
  <c r="BG180"/>
  <c r="BF180"/>
  <c r="X180"/>
  <c r="V180"/>
  <c r="T180"/>
  <c r="P180"/>
  <c r="BI178"/>
  <c r="BH178"/>
  <c r="BG178"/>
  <c r="BF178"/>
  <c r="X178"/>
  <c r="V178"/>
  <c r="T178"/>
  <c r="P178"/>
  <c r="BI177"/>
  <c r="BH177"/>
  <c r="BG177"/>
  <c r="BF177"/>
  <c r="X177"/>
  <c r="V177"/>
  <c r="T177"/>
  <c r="P177"/>
  <c r="BI176"/>
  <c r="BH176"/>
  <c r="BG176"/>
  <c r="BF176"/>
  <c r="X176"/>
  <c r="V176"/>
  <c r="T176"/>
  <c r="P176"/>
  <c r="BI175"/>
  <c r="BH175"/>
  <c r="BG175"/>
  <c r="BF175"/>
  <c r="X175"/>
  <c r="V175"/>
  <c r="T175"/>
  <c r="P175"/>
  <c r="BI174"/>
  <c r="BH174"/>
  <c r="BG174"/>
  <c r="BF174"/>
  <c r="X174"/>
  <c r="V174"/>
  <c r="T174"/>
  <c r="P174"/>
  <c r="BI173"/>
  <c r="BH173"/>
  <c r="BG173"/>
  <c r="BF173"/>
  <c r="X173"/>
  <c r="V173"/>
  <c r="T173"/>
  <c r="P173"/>
  <c r="BI172"/>
  <c r="BH172"/>
  <c r="BG172"/>
  <c r="BF172"/>
  <c r="X172"/>
  <c r="V172"/>
  <c r="T172"/>
  <c r="P172"/>
  <c r="BI168"/>
  <c r="BH168"/>
  <c r="BG168"/>
  <c r="BF168"/>
  <c r="X168"/>
  <c r="V168"/>
  <c r="T168"/>
  <c r="P168"/>
  <c r="BI167"/>
  <c r="BH167"/>
  <c r="BG167"/>
  <c r="BF167"/>
  <c r="X167"/>
  <c r="V167"/>
  <c r="T167"/>
  <c r="P167"/>
  <c r="BI166"/>
  <c r="BH166"/>
  <c r="BG166"/>
  <c r="BF166"/>
  <c r="X166"/>
  <c r="V166"/>
  <c r="T166"/>
  <c r="P166"/>
  <c r="BI164"/>
  <c r="BH164"/>
  <c r="BG164"/>
  <c r="BF164"/>
  <c r="X164"/>
  <c r="V164"/>
  <c r="T164"/>
  <c r="P164"/>
  <c r="BI161"/>
  <c r="BH161"/>
  <c r="BG161"/>
  <c r="BF161"/>
  <c r="X161"/>
  <c r="V161"/>
  <c r="T161"/>
  <c r="P161"/>
  <c r="BI159"/>
  <c r="BH159"/>
  <c r="BG159"/>
  <c r="BF159"/>
  <c r="X159"/>
  <c r="V159"/>
  <c r="T159"/>
  <c r="P159"/>
  <c r="BI156"/>
  <c r="BH156"/>
  <c r="BG156"/>
  <c r="BF156"/>
  <c r="X156"/>
  <c r="V156"/>
  <c r="T156"/>
  <c r="P156"/>
  <c r="BI155"/>
  <c r="BH155"/>
  <c r="BG155"/>
  <c r="BF155"/>
  <c r="X155"/>
  <c r="V155"/>
  <c r="T155"/>
  <c r="P155"/>
  <c r="BI153"/>
  <c r="BH153"/>
  <c r="BG153"/>
  <c r="BF153"/>
  <c r="X153"/>
  <c r="V153"/>
  <c r="T153"/>
  <c r="P153"/>
  <c r="BI152"/>
  <c r="BH152"/>
  <c r="BG152"/>
  <c r="BF152"/>
  <c r="X152"/>
  <c r="V152"/>
  <c r="T152"/>
  <c r="P152"/>
  <c r="BI150"/>
  <c r="BH150"/>
  <c r="BG150"/>
  <c r="BF150"/>
  <c r="X150"/>
  <c r="V150"/>
  <c r="T150"/>
  <c r="P150"/>
  <c r="BI149"/>
  <c r="BH149"/>
  <c r="BG149"/>
  <c r="BF149"/>
  <c r="X149"/>
  <c r="V149"/>
  <c r="T149"/>
  <c r="P149"/>
  <c r="BI147"/>
  <c r="BH147"/>
  <c r="BG147"/>
  <c r="BF147"/>
  <c r="X147"/>
  <c r="V147"/>
  <c r="T147"/>
  <c r="P147"/>
  <c r="BI144"/>
  <c r="BH144"/>
  <c r="BG144"/>
  <c r="BF144"/>
  <c r="X144"/>
  <c r="V144"/>
  <c r="T144"/>
  <c r="P144"/>
  <c r="BI141"/>
  <c r="BH141"/>
  <c r="BG141"/>
  <c r="BF141"/>
  <c r="X141"/>
  <c r="V141"/>
  <c r="T141"/>
  <c r="P141"/>
  <c r="J135"/>
  <c r="J134"/>
  <c r="F134"/>
  <c r="F132"/>
  <c r="E130"/>
  <c r="J90"/>
  <c r="J89"/>
  <c r="F89"/>
  <c r="F87"/>
  <c r="E85"/>
  <c r="J16"/>
  <c r="E16"/>
  <c r="F135"/>
  <c r="J15"/>
  <c r="J10"/>
  <c r="J87"/>
  <c i="1" r="L90"/>
  <c r="AM90"/>
  <c r="AM89"/>
  <c r="L89"/>
  <c r="AM87"/>
  <c r="L87"/>
  <c r="L85"/>
  <c r="L84"/>
  <c i="2" r="R246"/>
  <c r="Q175"/>
  <c r="R156"/>
  <c r="R283"/>
  <c r="Q215"/>
  <c r="R181"/>
  <c r="R369"/>
  <c r="Q335"/>
  <c r="R319"/>
  <c r="Q268"/>
  <c r="R239"/>
  <c r="Q199"/>
  <c r="Q180"/>
  <c r="R326"/>
  <c r="Q283"/>
  <c r="R251"/>
  <c r="Q226"/>
  <c r="Q181"/>
  <c r="R141"/>
  <c r="Q355"/>
  <c r="R340"/>
  <c r="R305"/>
  <c r="Q294"/>
  <c r="R263"/>
  <c r="Q207"/>
  <c r="Q173"/>
  <c r="R150"/>
  <c r="R347"/>
  <c r="Q321"/>
  <c r="R278"/>
  <c r="R265"/>
  <c r="R245"/>
  <c r="R221"/>
  <c r="R153"/>
  <c r="R373"/>
  <c r="K356"/>
  <c r="R342"/>
  <c r="Q317"/>
  <c r="R259"/>
  <c r="Q222"/>
  <c r="R186"/>
  <c r="Q161"/>
  <c r="K362"/>
  <c r="BE362"/>
  <c r="K326"/>
  <c r="BE326"/>
  <c r="K202"/>
  <c r="BE202"/>
  <c r="BK375"/>
  <c r="K309"/>
  <c r="BE309"/>
  <c r="K164"/>
  <c r="BE164"/>
  <c r="BK328"/>
  <c r="K251"/>
  <c r="BE251"/>
  <c r="BK324"/>
  <c r="BK272"/>
  <c r="BK186"/>
  <c r="BK305"/>
  <c r="BK245"/>
  <c r="BK301"/>
  <c r="BK217"/>
  <c r="BK185"/>
  <c r="BK178"/>
  <c r="Q324"/>
  <c r="R292"/>
  <c r="R252"/>
  <c r="R236"/>
  <c r="R225"/>
  <c r="R176"/>
  <c r="R161"/>
  <c r="Q287"/>
  <c r="Q251"/>
  <c r="Q203"/>
  <c r="Q177"/>
  <c r="F35"/>
  <c r="Q305"/>
  <c r="Q243"/>
  <c r="R218"/>
  <c r="R185"/>
  <c r="R167"/>
  <c r="BK371"/>
  <c r="K331"/>
  <c r="BE331"/>
  <c r="K173"/>
  <c r="BE173"/>
  <c r="BK345"/>
  <c r="BK246"/>
  <c r="K144"/>
  <c r="BE144"/>
  <c r="K333"/>
  <c r="BE333"/>
  <c r="BK239"/>
  <c r="BK298"/>
  <c r="BK243"/>
  <c r="K172"/>
  <c r="BE172"/>
  <c r="BK279"/>
  <c r="K183"/>
  <c r="BE183"/>
  <c r="K250"/>
  <c r="BE250"/>
  <c r="BK189"/>
  <c r="K287"/>
  <c r="BE287"/>
  <c r="K223"/>
  <c r="BE223"/>
  <c r="BK161"/>
  <c r="Q331"/>
  <c r="R285"/>
  <c r="R249"/>
  <c r="Q232"/>
  <c r="R193"/>
  <c r="Q172"/>
  <c r="R152"/>
  <c r="Q279"/>
  <c r="K226"/>
  <c r="Q192"/>
  <c r="Q174"/>
  <c r="R336"/>
  <c r="R307"/>
  <c r="Q292"/>
  <c r="Q259"/>
  <c r="Q217"/>
  <c r="Q189"/>
  <c r="R173"/>
  <c r="R287"/>
  <c r="Q263"/>
  <c r="Q223"/>
  <c r="R147"/>
  <c r="R362"/>
  <c r="R345"/>
  <c r="R331"/>
  <c r="Q296"/>
  <c r="R272"/>
  <c r="Q227"/>
  <c r="Q183"/>
  <c r="Q166"/>
  <c r="Q141"/>
  <c r="R354"/>
  <c r="Q319"/>
  <c r="Q272"/>
  <c r="R261"/>
  <c r="Q231"/>
  <c r="Q149"/>
  <c r="R365"/>
  <c r="Q336"/>
  <c r="Q290"/>
  <c r="Q225"/>
  <c r="R189"/>
  <c r="BK373"/>
  <c r="BK355"/>
  <c r="BK227"/>
  <c r="BK156"/>
  <c r="K263"/>
  <c r="BE263"/>
  <c r="K150"/>
  <c r="BE150"/>
  <c r="BK336"/>
  <c r="K268"/>
  <c r="BE268"/>
  <c r="BK229"/>
  <c r="BK285"/>
  <c r="K166"/>
  <c r="BE166"/>
  <c r="K259"/>
  <c r="BE259"/>
  <c r="K188"/>
  <c r="BE188"/>
  <c r="K257"/>
  <c r="BE257"/>
  <c r="K193"/>
  <c r="BE193"/>
  <c r="BK141"/>
  <c r="K212"/>
  <c r="BE212"/>
  <c r="BK177"/>
  <c r="Q322"/>
  <c r="Q315"/>
  <c r="Q270"/>
  <c r="R241"/>
  <c r="Q209"/>
  <c r="Q159"/>
  <c r="BK259"/>
  <c r="Q239"/>
  <c r="R205"/>
  <c r="Q150"/>
  <c r="Q362"/>
  <c r="Q326"/>
  <c r="R288"/>
  <c r="R232"/>
  <c r="Q196"/>
  <c r="R149"/>
  <c r="Q303"/>
  <c r="Q265"/>
  <c r="R196"/>
  <c r="Q176"/>
  <c r="R367"/>
  <c r="Q347"/>
  <c r="R335"/>
  <c r="Q298"/>
  <c r="R281"/>
  <c r="Q218"/>
  <c r="R180"/>
  <c r="Q153"/>
  <c r="R360"/>
  <c r="R290"/>
  <c r="R270"/>
  <c r="Q234"/>
  <c r="R207"/>
  <c r="R375"/>
  <c r="Q371"/>
  <c r="Q350"/>
  <c r="R330"/>
  <c r="R255"/>
  <c r="Q212"/>
  <c r="Q168"/>
  <c r="Q144"/>
  <c r="BK356"/>
  <c r="K317"/>
  <c r="BE317"/>
  <c r="K181"/>
  <c r="BE181"/>
  <c r="BK321"/>
  <c r="BK365"/>
  <c r="BK276"/>
  <c r="BK226"/>
  <c r="K315"/>
  <c r="BE315"/>
  <c r="BK275"/>
  <c r="BK155"/>
  <c r="BK256"/>
  <c r="BK167"/>
  <c r="K232"/>
  <c r="BE232"/>
  <c r="K296"/>
  <c r="BE296"/>
  <c r="K199"/>
  <c r="BE199"/>
  <c r="R321"/>
  <c r="Q309"/>
  <c r="Q257"/>
  <c r="R243"/>
  <c r="R227"/>
  <c r="R192"/>
  <c r="Q164"/>
  <c r="R144"/>
  <c r="R268"/>
  <c r="Q245"/>
  <c r="Q221"/>
  <c r="R164"/>
  <c r="R356"/>
  <c r="R328"/>
  <c r="R296"/>
  <c r="R226"/>
  <c r="Q193"/>
  <c r="R178"/>
  <c r="R309"/>
  <c r="Q278"/>
  <c r="Q246"/>
  <c r="Q186"/>
  <c r="R166"/>
  <c r="Q360"/>
  <c r="Q342"/>
  <c r="Q328"/>
  <c r="R303"/>
  <c r="Q256"/>
  <c r="R188"/>
  <c r="R172"/>
  <c r="Q155"/>
  <c i="1" r="AU94"/>
  <c i="2" r="Q337"/>
  <c r="R279"/>
  <c r="R257"/>
  <c r="R229"/>
  <c r="R203"/>
  <c r="R371"/>
  <c r="R355"/>
  <c r="Q340"/>
  <c r="R315"/>
  <c r="R234"/>
  <c r="Q202"/>
  <c r="Q156"/>
  <c r="BK369"/>
  <c r="BK292"/>
  <c r="K222"/>
  <c r="BE222"/>
  <c r="BK152"/>
  <c r="K330"/>
  <c r="BE330"/>
  <c r="BK221"/>
  <c r="BK342"/>
  <c r="BK307"/>
  <c r="BK209"/>
  <c r="BK294"/>
  <c r="K207"/>
  <c r="BE207"/>
  <c r="K175"/>
  <c r="BE175"/>
  <c r="K290"/>
  <c r="BE290"/>
  <c r="K180"/>
  <c r="BE180"/>
  <c r="BK252"/>
  <c r="BK159"/>
  <c r="K255"/>
  <c r="BE255"/>
  <c r="BK190"/>
  <c r="R294"/>
  <c r="R222"/>
  <c r="R174"/>
  <c r="Q285"/>
  <c r="Q250"/>
  <c r="Q229"/>
  <c r="Q185"/>
  <c r="R155"/>
  <c r="Q365"/>
  <c r="Q330"/>
  <c r="R298"/>
  <c r="R276"/>
  <c r="R256"/>
  <c r="R190"/>
  <c r="R175"/>
  <c r="R317"/>
  <c r="Q241"/>
  <c r="R177"/>
  <c r="Q354"/>
  <c r="R333"/>
  <c r="R301"/>
  <c r="Q288"/>
  <c r="Q261"/>
  <c r="R199"/>
  <c r="Q167"/>
  <c r="Q152"/>
  <c r="R322"/>
  <c r="Q307"/>
  <c r="Q275"/>
  <c r="R250"/>
  <c r="R223"/>
  <c r="R202"/>
  <c r="Q375"/>
  <c r="Q356"/>
  <c r="R337"/>
  <c r="Q276"/>
  <c r="Q236"/>
  <c r="R215"/>
  <c r="Q178"/>
  <c r="Q147"/>
  <c r="K367"/>
  <c r="BE367"/>
  <c r="BK335"/>
  <c r="K283"/>
  <c r="BE283"/>
  <c r="BK192"/>
  <c r="BK350"/>
  <c r="BK225"/>
  <c r="K347"/>
  <c r="BE347"/>
  <c r="BK319"/>
  <c r="BK249"/>
  <c r="BK218"/>
  <c r="K288"/>
  <c r="BE288"/>
  <c r="K196"/>
  <c r="BE196"/>
  <c r="BK147"/>
  <c r="BK215"/>
  <c r="BK278"/>
  <c r="K231"/>
  <c r="BE231"/>
  <c r="K168"/>
  <c r="BE168"/>
  <c r="K273"/>
  <c r="BE273"/>
  <c r="K176"/>
  <c r="BE176"/>
  <c r="K149"/>
  <c r="BE149"/>
  <c r="Q249"/>
  <c r="Q367"/>
  <c r="BK309"/>
  <c r="R275"/>
  <c r="R212"/>
  <c r="Q188"/>
  <c r="Q301"/>
  <c r="Q255"/>
  <c r="Q205"/>
  <c r="R168"/>
  <c r="R350"/>
  <c r="R324"/>
  <c r="Q273"/>
  <c r="Q190"/>
  <c r="R159"/>
  <c r="Q369"/>
  <c r="R273"/>
  <c r="Q252"/>
  <c r="R217"/>
  <c r="Q373"/>
  <c r="Q345"/>
  <c r="Q333"/>
  <c r="Q281"/>
  <c r="R231"/>
  <c r="R209"/>
  <c r="R183"/>
  <c r="BK360"/>
  <c r="BK270"/>
  <c r="K337"/>
  <c r="BE337"/>
  <c r="BK241"/>
  <c r="BK340"/>
  <c r="K303"/>
  <c r="BE303"/>
  <c r="BK234"/>
  <c r="K354"/>
  <c r="BE354"/>
  <c r="BK281"/>
  <c r="BK203"/>
  <c r="K322"/>
  <c r="BE322"/>
  <c r="BK236"/>
  <c r="K261"/>
  <c r="BE261"/>
  <c r="K205"/>
  <c r="BE205"/>
  <c r="K153"/>
  <c r="BE153"/>
  <c r="BK265"/>
  <c r="BK174"/>
  <c l="1" r="R165"/>
  <c r="J98"/>
  <c r="X187"/>
  <c r="X201"/>
  <c r="X233"/>
  <c r="V349"/>
  <c r="Q341"/>
  <c r="I110"/>
  <c r="R359"/>
  <c r="J113"/>
  <c r="X140"/>
  <c r="T146"/>
  <c r="X146"/>
  <c r="T165"/>
  <c r="X165"/>
  <c r="T187"/>
  <c r="Q187"/>
  <c r="I99"/>
  <c r="R201"/>
  <c r="T214"/>
  <c r="Q214"/>
  <c r="I103"/>
  <c r="T220"/>
  <c r="Q220"/>
  <c r="I104"/>
  <c r="T224"/>
  <c r="V224"/>
  <c r="T233"/>
  <c r="X308"/>
  <c r="T140"/>
  <c r="T139"/>
  <c r="R140"/>
  <c r="J96"/>
  <c r="R146"/>
  <c r="J97"/>
  <c r="Q165"/>
  <c r="I98"/>
  <c r="V187"/>
  <c r="Q201"/>
  <c r="V214"/>
  <c r="R214"/>
  <c r="J103"/>
  <c r="V220"/>
  <c r="R220"/>
  <c r="J104"/>
  <c r="Q224"/>
  <c r="I105"/>
  <c r="R224"/>
  <c r="J105"/>
  <c r="Q233"/>
  <c r="I106"/>
  <c r="R308"/>
  <c r="J108"/>
  <c r="V341"/>
  <c r="R341"/>
  <c r="J110"/>
  <c r="T349"/>
  <c r="R349"/>
  <c r="J111"/>
  <c r="T359"/>
  <c r="T358"/>
  <c r="X359"/>
  <c r="X358"/>
  <c r="V140"/>
  <c r="Q140"/>
  <c r="V146"/>
  <c r="V165"/>
  <c r="R187"/>
  <c r="J99"/>
  <c r="T201"/>
  <c r="V201"/>
  <c r="BK214"/>
  <c r="K214"/>
  <c r="K103"/>
  <c r="X214"/>
  <c r="X220"/>
  <c r="X224"/>
  <c r="V233"/>
  <c r="R233"/>
  <c r="J106"/>
  <c r="V308"/>
  <c r="Q308"/>
  <c r="I108"/>
  <c r="T341"/>
  <c r="X341"/>
  <c r="Q349"/>
  <c r="I111"/>
  <c r="Q359"/>
  <c r="Q358"/>
  <c r="I112"/>
  <c r="Q146"/>
  <c r="I97"/>
  <c r="X349"/>
  <c r="V359"/>
  <c r="V358"/>
  <c r="Q198"/>
  <c r="I100"/>
  <c r="Q339"/>
  <c r="I109"/>
  <c r="R364"/>
  <c r="J115"/>
  <c r="R198"/>
  <c r="J100"/>
  <c r="Q306"/>
  <c r="I107"/>
  <c r="R306"/>
  <c r="J107"/>
  <c r="R339"/>
  <c r="J109"/>
  <c r="BK368"/>
  <c r="K368"/>
  <c r="K117"/>
  <c r="BK306"/>
  <c r="K306"/>
  <c r="K107"/>
  <c r="BK339"/>
  <c r="K339"/>
  <c r="K109"/>
  <c r="R366"/>
  <c r="J116"/>
  <c r="R368"/>
  <c r="J117"/>
  <c r="Q370"/>
  <c r="I118"/>
  <c r="BK372"/>
  <c r="K372"/>
  <c r="K119"/>
  <c r="Q372"/>
  <c r="I119"/>
  <c r="BK364"/>
  <c r="Q364"/>
  <c r="I115"/>
  <c r="Q366"/>
  <c r="I116"/>
  <c r="Q368"/>
  <c r="I117"/>
  <c r="BK370"/>
  <c r="K370"/>
  <c r="K118"/>
  <c r="R370"/>
  <c r="J118"/>
  <c r="R372"/>
  <c r="J119"/>
  <c r="BK374"/>
  <c r="K374"/>
  <c r="K120"/>
  <c r="Q374"/>
  <c r="I120"/>
  <c r="R374"/>
  <c r="J120"/>
  <c r="BE226"/>
  <c r="BE356"/>
  <c r="J132"/>
  <c i="1" r="BD95"/>
  <c i="2" r="F90"/>
  <c r="BK188"/>
  <c r="K342"/>
  <c r="BE342"/>
  <c r="BK176"/>
  <c r="K185"/>
  <c r="BE185"/>
  <c r="BK333"/>
  <c r="K246"/>
  <c r="BE246"/>
  <c r="K218"/>
  <c r="BE218"/>
  <c r="BK326"/>
  <c r="K186"/>
  <c r="BE186"/>
  <c r="K217"/>
  <c r="BE217"/>
  <c r="K174"/>
  <c r="BE174"/>
  <c r="BK144"/>
  <c r="BK140"/>
  <c r="K155"/>
  <c r="BE155"/>
  <c r="BK181"/>
  <c r="BK231"/>
  <c r="K321"/>
  <c r="BE321"/>
  <c r="BK205"/>
  <c r="K328"/>
  <c r="BE328"/>
  <c r="K189"/>
  <c r="BE189"/>
  <c i="1" r="BD94"/>
  <c r="W31"/>
  <c i="2" r="BK250"/>
  <c r="K281"/>
  <c r="BE281"/>
  <c r="BK362"/>
  <c r="BK359"/>
  <c r="K359"/>
  <c r="K113"/>
  <c r="BK296"/>
  <c r="K335"/>
  <c r="BE335"/>
  <c r="BK303"/>
  <c r="K221"/>
  <c r="BE221"/>
  <c r="K270"/>
  <c r="BE270"/>
  <c r="BK354"/>
  <c r="BK349"/>
  <c r="K349"/>
  <c r="K111"/>
  <c r="BK347"/>
  <c r="BK341"/>
  <c r="K341"/>
  <c r="K110"/>
  <c r="K177"/>
  <c r="BE177"/>
  <c r="K265"/>
  <c r="BE265"/>
  <c r="BK337"/>
  <c r="K275"/>
  <c r="BE275"/>
  <c r="K279"/>
  <c r="BE279"/>
  <c r="BK290"/>
  <c r="K190"/>
  <c r="BE190"/>
  <c r="K241"/>
  <c r="BE241"/>
  <c r="K285"/>
  <c r="BE285"/>
  <c r="F36"/>
  <c i="1" r="BE95"/>
  <c r="BE94"/>
  <c r="BA94"/>
  <c i="2" r="K305"/>
  <c r="BE305"/>
  <c r="BK175"/>
  <c r="K229"/>
  <c r="BE229"/>
  <c r="K294"/>
  <c r="BE294"/>
  <c r="K34"/>
  <c i="1" r="AY95"/>
  <c i="2" r="K178"/>
  <c r="BE178"/>
  <c r="K371"/>
  <c r="BE371"/>
  <c r="BK317"/>
  <c r="K215"/>
  <c r="BE215"/>
  <c r="K345"/>
  <c r="BE345"/>
  <c r="K227"/>
  <c r="BE227"/>
  <c r="BK287"/>
  <c r="BK223"/>
  <c r="K365"/>
  <c r="BE365"/>
  <c r="K360"/>
  <c r="BE360"/>
  <c r="K278"/>
  <c r="BE278"/>
  <c r="BK149"/>
  <c r="K236"/>
  <c r="BE236"/>
  <c r="BK322"/>
  <c r="K167"/>
  <c r="BE167"/>
  <c r="K324"/>
  <c r="BE324"/>
  <c r="BK330"/>
  <c r="K203"/>
  <c r="BE203"/>
  <c r="BK199"/>
  <c r="BK198"/>
  <c r="K198"/>
  <c r="K100"/>
  <c r="K252"/>
  <c r="BE252"/>
  <c r="BK166"/>
  <c r="F34"/>
  <c i="1" r="BC95"/>
  <c r="BC94"/>
  <c r="W30"/>
  <c i="2" r="K355"/>
  <c r="BE355"/>
  <c r="BK268"/>
  <c r="K192"/>
  <c r="BE192"/>
  <c r="BK288"/>
  <c r="BK180"/>
  <c r="F37"/>
  <c i="1" r="BF95"/>
  <c r="BF94"/>
  <c r="W33"/>
  <c i="2" r="K272"/>
  <c r="BE272"/>
  <c r="BK263"/>
  <c r="K245"/>
  <c r="BE245"/>
  <c r="K159"/>
  <c r="BE159"/>
  <c r="K209"/>
  <c r="BE209"/>
  <c r="BK202"/>
  <c r="K141"/>
  <c r="BE141"/>
  <c r="K147"/>
  <c r="BE147"/>
  <c r="K161"/>
  <c r="BE161"/>
  <c r="BK168"/>
  <c r="BK222"/>
  <c r="BK251"/>
  <c r="BK367"/>
  <c r="BK366"/>
  <c r="K366"/>
  <c r="K116"/>
  <c r="K239"/>
  <c r="BE239"/>
  <c r="BK172"/>
  <c r="K234"/>
  <c r="BE234"/>
  <c r="K225"/>
  <c r="BE225"/>
  <c r="K156"/>
  <c r="BE156"/>
  <c r="BK183"/>
  <c r="BK255"/>
  <c r="K256"/>
  <c r="BE256"/>
  <c r="BK315"/>
  <c r="BK153"/>
  <c r="BK150"/>
  <c r="BK196"/>
  <c r="BK273"/>
  <c r="K375"/>
  <c r="BE375"/>
  <c r="BK193"/>
  <c r="K276"/>
  <c r="BE276"/>
  <c r="BK283"/>
  <c r="K369"/>
  <c r="BE369"/>
  <c r="K319"/>
  <c r="BE319"/>
  <c r="K152"/>
  <c r="BE152"/>
  <c r="BK164"/>
  <c r="BK207"/>
  <c r="K243"/>
  <c r="BE243"/>
  <c r="K350"/>
  <c r="BE350"/>
  <c r="K292"/>
  <c r="BE292"/>
  <c r="K298"/>
  <c r="BE298"/>
  <c r="BK173"/>
  <c r="BK232"/>
  <c r="K301"/>
  <c r="BE301"/>
  <c r="K373"/>
  <c r="BE373"/>
  <c r="BK212"/>
  <c r="K249"/>
  <c r="BE249"/>
  <c r="K340"/>
  <c r="BE340"/>
  <c r="BK331"/>
  <c r="BK257"/>
  <c r="K336"/>
  <c r="BE336"/>
  <c r="K307"/>
  <c r="BE307"/>
  <c r="BK261"/>
  <c l="1" r="V139"/>
  <c r="Q200"/>
  <c r="I101"/>
  <c r="T200"/>
  <c r="T138"/>
  <c i="1" r="AW95"/>
  <c i="2" r="Q139"/>
  <c r="X200"/>
  <c r="V200"/>
  <c r="R200"/>
  <c r="J101"/>
  <c r="X139"/>
  <c r="X138"/>
  <c r="BK363"/>
  <c r="K363"/>
  <c r="K114"/>
  <c r="R358"/>
  <c r="J112"/>
  <c r="K364"/>
  <c r="K115"/>
  <c r="I96"/>
  <c r="J102"/>
  <c r="I113"/>
  <c r="K140"/>
  <c r="K96"/>
  <c r="Q363"/>
  <c r="I114"/>
  <c r="I102"/>
  <c r="R363"/>
  <c r="J114"/>
  <c r="R139"/>
  <c r="J95"/>
  <c r="BK358"/>
  <c r="K358"/>
  <c r="K112"/>
  <c r="BK201"/>
  <c r="K201"/>
  <c r="K102"/>
  <c r="BK233"/>
  <c r="K233"/>
  <c r="K106"/>
  <c r="BK308"/>
  <c r="K308"/>
  <c r="K108"/>
  <c r="BK165"/>
  <c r="K165"/>
  <c r="K98"/>
  <c r="BK187"/>
  <c r="K187"/>
  <c r="K99"/>
  <c r="BK220"/>
  <c r="K220"/>
  <c r="K104"/>
  <c r="BK224"/>
  <c r="K224"/>
  <c r="K105"/>
  <c r="BK146"/>
  <c r="K146"/>
  <c r="K97"/>
  <c r="BK139"/>
  <c i="1" r="AY94"/>
  <c r="AK30"/>
  <c i="2" r="K33"/>
  <c i="1" r="AX95"/>
  <c r="AV95"/>
  <c r="AZ94"/>
  <c r="W32"/>
  <c i="2" r="F33"/>
  <c i="1" r="BB95"/>
  <c r="BB94"/>
  <c r="W29"/>
  <c r="AW94"/>
  <c i="2" l="1" r="Q138"/>
  <c r="I94"/>
  <c r="K28"/>
  <c i="1" r="AS95"/>
  <c i="2" r="V138"/>
  <c r="I95"/>
  <c r="R138"/>
  <c r="J94"/>
  <c r="K29"/>
  <c i="1" r="AT95"/>
  <c i="2" r="BK200"/>
  <c r="K200"/>
  <c r="K101"/>
  <c r="K139"/>
  <c r="K95"/>
  <c r="BK138"/>
  <c r="K138"/>
  <c r="K30"/>
  <c i="1" r="AG95"/>
  <c r="AG94"/>
  <c r="AK26"/>
  <c r="AN95"/>
  <c r="AS94"/>
  <c r="AT94"/>
  <c r="AX94"/>
  <c r="AK29"/>
  <c r="AK35"/>
  <c i="2" l="1" r="K39"/>
  <c r="K94"/>
  <c i="1" r="AV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<sst xmlns="http://schemas.openxmlformats.org/spreadsheetml/2006/main">
  <si>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</si>
  <si>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</si>
  <si>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</si>
  <si>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</si>
  <si>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</si>
  <si>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True</t>
  </si>
  <si>
    <t>{658a7ffa-8fbb-495d-aee3-4dead19ddec8}</t>
  </si>
  <si>
    <t>0,01</t>
  </si>
  <si>
    <t>21</t>
  </si>
  <si>
    <t>15</t>
  </si>
  <si>
    <t>REKAPITULACE ZAKÁZKY</t>
  </si>
  <si>
    <t xml:space="preserve">v ---  níže se nacházejí doplnkové a pomocné údaje k sestavám  --- v</t>
  </si>
  <si>
    <t>Návod na vyplnění</t>
  </si>
  <si>
    <t>0,001</t>
  </si>
  <si>
    <t>Kód:</t>
  </si>
  <si>
    <t>2021097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</si>
  <si>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</si>
  <si>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Zakázka:</t>
  </si>
  <si>
    <t>OPRAVA FASÁDY A STŘECHY HASIČSKÉ STANICE ŠLUKNOV</t>
  </si>
  <si>
    <t>KSO:</t>
  </si>
  <si>
    <t>CC-CZ:</t>
  </si>
  <si>
    <t>Místo:</t>
  </si>
  <si>
    <t>Šluknov</t>
  </si>
  <si>
    <t>Datum:</t>
  </si>
  <si>
    <t>14. 1. 2022</t>
  </si>
  <si>
    <t>Zadavatel:</t>
  </si>
  <si>
    <t>IČ:</t>
  </si>
  <si>
    <t>Město Šluknov</t>
  </si>
  <si>
    <t>DIČ:</t>
  </si>
  <si>
    <t>Uchazeč:</t>
  </si>
  <si>
    <t>Vyplň údaj</t>
  </si>
  <si>
    <t>Projektant:</t>
  </si>
  <si>
    <t>ProProjekt s.r.o.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</si>
  <si>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</si>
  <si>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</si>
  <si>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</si>
  <si>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</si>
  <si>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</si>
  <si>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</si>
  <si>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</si>
  <si>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</si>
  <si>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</si>
  <si>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</si>
  <si>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</si>
  <si>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</si>
  <si>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</si>
  <si>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</si>
  <si>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</si>
  <si>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</si>
  <si>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</si>
  <si>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</si>
  <si>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</si>
  <si>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</si>
  <si>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</si>
  <si>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</si>
  <si>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</si>
  <si>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</si>
  <si>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</si>
  <si>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</si>
  <si>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</si>
  <si>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</si>
  <si>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</si>
  <si>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</si>
  <si>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</si>
  <si>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</si>
  <si>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</si>
  <si>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</si>
  <si>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</si>
  <si>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</si>
  <si>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</si>
  <si>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</si>
  <si>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</si>
  <si>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</si>
  <si>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</si>
  <si>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</si>
  <si>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</si>
  <si>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</si>
  <si>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</si>
  <si>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</si>
  <si>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</si>
  <si>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</si>
  <si>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</si>
  <si>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</si>
  <si>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</si>
  <si>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</si>
  <si>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</si>
  <si>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</si>
  <si>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</si>
  <si>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</si>
  <si>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</si>
  <si>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</si>
  <si>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</si>
  <si>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</si>
  <si>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</si>
  <si>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</si>
  <si>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</si>
  <si>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</si>
  <si>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</si>
  <si>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</si>
  <si>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</si>
  <si>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</si>
  <si>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</si>
  <si>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</si>
  <si>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</si>
  <si>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</si>
  <si>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</si>
  <si>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</si>
  <si>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</si>
  <si>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</si>
  <si>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</si>
  <si>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782 - Dokončovací práce - obklady z kamene</t>
  </si>
  <si>
    <t xml:space="preserve">    783 - Dokončovací práce - nátěry</t>
  </si>
  <si>
    <t>M - Práce a dodávky M</t>
  </si>
  <si>
    <t xml:space="preserve">    23-M - Montáže potrubí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</si>
  <si>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</si>
  <si>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</si>
  <si>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</si>
  <si>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</si>
  <si>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</si>
  <si>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</si>
  <si>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</si>
  <si>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</si>
  <si>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</si>
  <si>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</si>
  <si>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</si>
  <si>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</si>
  <si>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</si>
  <si>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</si>
  <si>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</si>
  <si>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</si>
  <si>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</si>
  <si>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</si>
  <si>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</si>
  <si>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</si>
  <si>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</si>
  <si>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</si>
  <si>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</si>
  <si>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</si>
  <si>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</si>
  <si>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</si>
  <si>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</si>
  <si>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</si>
  <si>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</si>
  <si>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</si>
  <si>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310219811</t>
  </si>
  <si>
    <t>Zazdívka otvorů ve zdivu nadzákladovém kamenem pl přes 0,25 do 4 m2</t>
  </si>
  <si>
    <t>m3</t>
  </si>
  <si>
    <t>CS ÚRS 2021 02</t>
  </si>
  <si>
    <t>4</t>
  </si>
  <si>
    <t>-989600527</t>
  </si>
  <si>
    <t>Online PSC</t>
  </si>
  <si>
    <t>https://podminky.urs.cz/item/CS_URS_2021_02/310219811</t>
  </si>
  <si>
    <t>VV</t>
  </si>
  <si>
    <t>5,16*0,30*0,3</t>
  </si>
  <si>
    <t>319201321</t>
  </si>
  <si>
    <t>Vyrovnání nerovného povrchu zdiva tl do 30 mm maltou</t>
  </si>
  <si>
    <t>m2</t>
  </si>
  <si>
    <t>-1087068729</t>
  </si>
  <si>
    <t>https://podminky.urs.cz/item/CS_URS_2021_02/319201321</t>
  </si>
  <si>
    <t>6</t>
  </si>
  <si>
    <t>Úpravy povrchů, podlahy a osazování výplní</t>
  </si>
  <si>
    <t>612325121</t>
  </si>
  <si>
    <t>Vápenocementová omítka rýh štuková ve stěnách, šířky rýhy do 150 mm</t>
  </si>
  <si>
    <t>-702000664</t>
  </si>
  <si>
    <t>(4,338+4,536)*0,15</t>
  </si>
  <si>
    <t>622125111</t>
  </si>
  <si>
    <t>Vyplnění spár vnějších povrchů cementovou maltou, ploch z tvárnic nebo kamene stěn</t>
  </si>
  <si>
    <t>1424147775</t>
  </si>
  <si>
    <t>5</t>
  </si>
  <si>
    <t>622135001</t>
  </si>
  <si>
    <t>Vyrovnání podkladu vnějších stěn maltou vápenocementovou tl do 10 mm</t>
  </si>
  <si>
    <t>1598405463</t>
  </si>
  <si>
    <t>https://podminky.urs.cz/item/CS_URS_2021_02/622135001</t>
  </si>
  <si>
    <t>622151001.WBR.001</t>
  </si>
  <si>
    <t>Penetrační nátěr Weberpas podklad UNI vnějších pastovitých tenkovrstvých omítek stěn</t>
  </si>
  <si>
    <t>-993678227</t>
  </si>
  <si>
    <t>7</t>
  </si>
  <si>
    <t>622322111</t>
  </si>
  <si>
    <t>Vápenocementová lehčená omítka hrubá jednovrstvá zatřená vnějších stěn nanášená ručně</t>
  </si>
  <si>
    <t>-424214714</t>
  </si>
  <si>
    <t>https://podminky.urs.cz/item/CS_URS_2021_02/622322111</t>
  </si>
  <si>
    <t>8</t>
  </si>
  <si>
    <t>622531012.WBR.002</t>
  </si>
  <si>
    <t>Tenkovrstvá silikonová zrnitá omítka weberpas aquaBalance-zrnitý 1,5 mm vnějších stěn</t>
  </si>
  <si>
    <t>1667531414</t>
  </si>
  <si>
    <t>9</t>
  </si>
  <si>
    <t>783827125</t>
  </si>
  <si>
    <t>Krycí jednonásobný silikonový nátěr omítek stupně členitosti 1 a 2</t>
  </si>
  <si>
    <t>16</t>
  </si>
  <si>
    <t>-954560278</t>
  </si>
  <si>
    <t>https://podminky.urs.cz/item/CS_URS_2021_02/783827125</t>
  </si>
  <si>
    <t>11,35+11,41+50,52</t>
  </si>
  <si>
    <t>10</t>
  </si>
  <si>
    <t>622631001</t>
  </si>
  <si>
    <t>Spárování spárovací maltou vnějších pohledových ploch stěn z cihel</t>
  </si>
  <si>
    <t>1362084382</t>
  </si>
  <si>
    <t>https://podminky.urs.cz/item/CS_URS_2021_02/622631001</t>
  </si>
  <si>
    <t>11</t>
  </si>
  <si>
    <t>629995101</t>
  </si>
  <si>
    <t>Očištění vnějších ploch tlakovou vodou</t>
  </si>
  <si>
    <t>1808617363</t>
  </si>
  <si>
    <t>https://podminky.urs.cz/item/CS_URS_2021_02/629995101</t>
  </si>
  <si>
    <t>269,53+73,28</t>
  </si>
  <si>
    <t>12</t>
  </si>
  <si>
    <t>629995213</t>
  </si>
  <si>
    <t>Očištění vnějších ploch tryskáním křemičitým pískem nesušeným ( metodou torbo tryskání), povrchu kamenného přírodního tvrdého</t>
  </si>
  <si>
    <t>1458021508</t>
  </si>
  <si>
    <t>Ostatní konstrukce a práce, bourání</t>
  </si>
  <si>
    <t>13</t>
  </si>
  <si>
    <t>941311111</t>
  </si>
  <si>
    <t>Montáž lešení řadového modulového lehkého pracovního s podlahami s provozním zatížením tř. 3 do 200 kg/m2 šířky tř. SW06 přes 0,6 do 0,9 m, výšky do 10 m</t>
  </si>
  <si>
    <t>138595620</t>
  </si>
  <si>
    <t>14</t>
  </si>
  <si>
    <t>941311112</t>
  </si>
  <si>
    <t>Montáž lešení řadového modulového lehkého pracovního s podlahami s provozním zatížením tř. 3 do 200 kg/m2 šířky tř. SW06 přes 0,6 do 0,9 m, výšky přes 10 do 25 m</t>
  </si>
  <si>
    <t>-896158451</t>
  </si>
  <si>
    <t>941311211</t>
  </si>
  <si>
    <t>Montáž lešení řadového modulového lehkého pracovního s podlahami s provozním zatížením tř. 3 do 200 kg/m2 Příplatek za první a každý další den použití lešení k ceně -1111 nebo -1112</t>
  </si>
  <si>
    <t>362203650</t>
  </si>
  <si>
    <t>306,9*30</t>
  </si>
  <si>
    <t>12*10</t>
  </si>
  <si>
    <t>Součet</t>
  </si>
  <si>
    <t>941311811</t>
  </si>
  <si>
    <t>Demontáž lešení řadového modulového lehkého pracovního s podlahami s provozním zatížením tř. 3 do 200 kg/m2 šířky SW06 přes 0,6 do 0,9 m, výšky do 10 m</t>
  </si>
  <si>
    <t>1567984186</t>
  </si>
  <si>
    <t>17</t>
  </si>
  <si>
    <t>941311812</t>
  </si>
  <si>
    <t>Demontáž lešení řadového modulového lehkého pracovního s podlahami s provozním zatížením tř. 3 do 200 kg/m2 šířky SW06 přes 0,6 do 0,9 m, výšky přes 10 do 25 m</t>
  </si>
  <si>
    <t>1343055206</t>
  </si>
  <si>
    <t>18</t>
  </si>
  <si>
    <t>944511111</t>
  </si>
  <si>
    <t>Montáž ochranné sítě zavěšené na konstrukci lešení z textilie z umělých vláken</t>
  </si>
  <si>
    <t>-1081026379</t>
  </si>
  <si>
    <t>19</t>
  </si>
  <si>
    <t>944511211</t>
  </si>
  <si>
    <t>Montáž ochranné sítě Příplatek za první a každý další den použití sítě k ceně -1111</t>
  </si>
  <si>
    <t>1200801940</t>
  </si>
  <si>
    <t>20</t>
  </si>
  <si>
    <t>944511811</t>
  </si>
  <si>
    <t>Demontáž ochranné sítě zavěšené na konstrukci lešení z textilie z umělých vláken</t>
  </si>
  <si>
    <t>-67096343</t>
  </si>
  <si>
    <t>949521111</t>
  </si>
  <si>
    <t>Montáž podchodu u dílcových lešení zřizovaného současně s lehkým nebo těžkým pracovním lešením, šířky do 1,5 m</t>
  </si>
  <si>
    <t>m</t>
  </si>
  <si>
    <t>-516734917</t>
  </si>
  <si>
    <t>22</t>
  </si>
  <si>
    <t>949521211</t>
  </si>
  <si>
    <t>Montáž podchodu u dílcových lešení Příplatek za první a každý další den použití podchodu k ceně -1111</t>
  </si>
  <si>
    <t>-295335278</t>
  </si>
  <si>
    <t>1,6*30</t>
  </si>
  <si>
    <t>23</t>
  </si>
  <si>
    <t>949521811</t>
  </si>
  <si>
    <t>Demontáž podchodu u dílcových lešení zřizovaného současně s lehkým nebo těžkým pracovním lešením, šířky do 1,5 m</t>
  </si>
  <si>
    <t>458554468</t>
  </si>
  <si>
    <t>24</t>
  </si>
  <si>
    <t>974031134</t>
  </si>
  <si>
    <t>Vysekání rýh ve zdivu cihelném hl do 50 mm š do 150 mm</t>
  </si>
  <si>
    <t>1817386684</t>
  </si>
  <si>
    <t>https://podminky.urs.cz/item/CS_URS_2021_02/974031134</t>
  </si>
  <si>
    <t>25</t>
  </si>
  <si>
    <t>978015391</t>
  </si>
  <si>
    <t>Otlučení (osekání) vnější vápenné nebo vápenocementové omítky stupně členitosti 1 a 2 v rozsahu přes 80 do 100 %</t>
  </si>
  <si>
    <t>477772759</t>
  </si>
  <si>
    <t>https://podminky.urs.cz/item/CS_URS_2021_02/978015391</t>
  </si>
  <si>
    <t>26</t>
  </si>
  <si>
    <t>978023251</t>
  </si>
  <si>
    <t>Vyškrabání cementové malty ze spár zdiva kamenného režného z lomového kamene</t>
  </si>
  <si>
    <t>1411365902</t>
  </si>
  <si>
    <t>27</t>
  </si>
  <si>
    <t>985441112.HLX</t>
  </si>
  <si>
    <t>Přídavná šroubovitá nerezová výztuž HeliBar 1 táhlo D 6 mm v drážce v cihelném zdivu hl do 70 mm</t>
  </si>
  <si>
    <t>395194158</t>
  </si>
  <si>
    <t>997</t>
  </si>
  <si>
    <t>Přesun sutě</t>
  </si>
  <si>
    <t>28</t>
  </si>
  <si>
    <t>997013214</t>
  </si>
  <si>
    <t>Vnitrostaveništní doprava suti a vybouraných hmot vodorovně do 50 m svisle ručně pro budovy a haly výšky přes 12 do 15 m</t>
  </si>
  <si>
    <t>t</t>
  </si>
  <si>
    <t>685005694</t>
  </si>
  <si>
    <t>29</t>
  </si>
  <si>
    <t>997013501</t>
  </si>
  <si>
    <t>Odvoz suti a vybouraných hmot na skládku nebo meziskládku se složením, na vzdálenost do 1 km</t>
  </si>
  <si>
    <t>1557361048</t>
  </si>
  <si>
    <t>30</t>
  </si>
  <si>
    <t>997013509</t>
  </si>
  <si>
    <t>Odvoz suti a vybouraných hmot na skládku nebo meziskládku se složením, na vzdálenost Příplatek k ceně za každý další i započatý 1 km přes 1 km</t>
  </si>
  <si>
    <t>-985691487</t>
  </si>
  <si>
    <t>20,568*39"přepočteno koeficintem množství</t>
  </si>
  <si>
    <t>31</t>
  </si>
  <si>
    <t>997013603</t>
  </si>
  <si>
    <t>Poplatek za uložení stavebního odpadu na skládce (skládkovné) cihelného zatříděného do Katalogu odpadů pod kódem 17 01 02</t>
  </si>
  <si>
    <t>-1881479369</t>
  </si>
  <si>
    <t>32</t>
  </si>
  <si>
    <t>997013645</t>
  </si>
  <si>
    <t>Poplatek za uložení na skládce (skládkovné) odpadu asfaltového bez dehtu kód odpadu 17 03 02</t>
  </si>
  <si>
    <t>-382059359</t>
  </si>
  <si>
    <t>https://podminky.urs.cz/item/CS_URS_2021_02/997013645</t>
  </si>
  <si>
    <t>2,136+0,162</t>
  </si>
  <si>
    <t>33</t>
  </si>
  <si>
    <t>997013811</t>
  </si>
  <si>
    <t>Poplatek za uložení na skládce (skládkovné) stavebního odpadu dřevěného kód odpadu 17 02 01</t>
  </si>
  <si>
    <t>-507618739</t>
  </si>
  <si>
    <t>https://podminky.urs.cz/item/CS_URS_2021_02/997013811</t>
  </si>
  <si>
    <t>998</t>
  </si>
  <si>
    <t>Přesun hmot</t>
  </si>
  <si>
    <t>34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</si>
  <si>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</si>
  <si>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</si>
  <si>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1581451869</t>
  </si>
  <si>
    <t>PSV</t>
  </si>
  <si>
    <t>Práce a dodávky PSV</t>
  </si>
  <si>
    <t>712</t>
  </si>
  <si>
    <t>Povlakové krytiny</t>
  </si>
  <si>
    <t>35</t>
  </si>
  <si>
    <t>7124008-R</t>
  </si>
  <si>
    <t>Odstranění hřebíků a jiných spojovacích materiálů z bednění</t>
  </si>
  <si>
    <t>144361897</t>
  </si>
  <si>
    <t>36</t>
  </si>
  <si>
    <t>712631801</t>
  </si>
  <si>
    <t>Odstranění povlakové krytiny střech přes 30° z pásů uložených na sucho AIP nebo NAIP</t>
  </si>
  <si>
    <t>-2136952347</t>
  </si>
  <si>
    <t>https://podminky.urs.cz/item/CS_URS_2021_02/712631801</t>
  </si>
  <si>
    <t>37</t>
  </si>
  <si>
    <t>712691687</t>
  </si>
  <si>
    <t>Provedení povlakové krytiny střech přes 30° přibití AIP nebo NAIP hřebíky</t>
  </si>
  <si>
    <t>-458210700</t>
  </si>
  <si>
    <t>https://podminky.urs.cz/item/CS_URS_2021_02/712691687</t>
  </si>
  <si>
    <t>38</t>
  </si>
  <si>
    <t>M</t>
  </si>
  <si>
    <t>31422180</t>
  </si>
  <si>
    <t>hřebík Cu 2,5x25mm</t>
  </si>
  <si>
    <t>kg</t>
  </si>
  <si>
    <t>-1309185562</t>
  </si>
  <si>
    <t>245,1 * 0,011 " Přepočtené koeficientem množství</t>
  </si>
  <si>
    <t>39</t>
  </si>
  <si>
    <t>2600401120</t>
  </si>
  <si>
    <t>DEKTEN METAL PLUS II (37,5m2/bal.)</t>
  </si>
  <si>
    <t>-1288668048</t>
  </si>
  <si>
    <t>245,1</t>
  </si>
  <si>
    <t>245,1 * 1,1 " Přepočtené koeficientem množství</t>
  </si>
  <si>
    <t>40</t>
  </si>
  <si>
    <t>998712102</t>
  </si>
  <si>
    <t>Přesun hmot tonážní tonážní pro krytiny povlakové v objektech v přes 6 do 12 m</t>
  </si>
  <si>
    <t>-58589155</t>
  </si>
  <si>
    <t>https://podminky.urs.cz/item/CS_URS_2021_02/998712102</t>
  </si>
  <si>
    <t>721</t>
  </si>
  <si>
    <t>Zdravotechnika - vnitřní kanalizace</t>
  </si>
  <si>
    <t>41</t>
  </si>
  <si>
    <t>721249102</t>
  </si>
  <si>
    <t>Montáž lapače střešních splavenin z litiny DN 125 ostatní typ</t>
  </si>
  <si>
    <t>kus</t>
  </si>
  <si>
    <t>102171746</t>
  </si>
  <si>
    <t>https://podminky.urs.cz/item/CS_URS_2021_02/721249102</t>
  </si>
  <si>
    <t>42</t>
  </si>
  <si>
    <t>55244101</t>
  </si>
  <si>
    <t>lapač litinový střešních splavenin DN 125</t>
  </si>
  <si>
    <t>1586823607</t>
  </si>
  <si>
    <t>43</t>
  </si>
  <si>
    <t>998721101</t>
  </si>
  <si>
    <t>Přesun hmot tonážní pro vnitřní kanalizace v objektech v do 6 m</t>
  </si>
  <si>
    <t>-1285679749</t>
  </si>
  <si>
    <t>https://podminky.urs.cz/item/CS_URS_2021_02/998721101</t>
  </si>
  <si>
    <t>741</t>
  </si>
  <si>
    <t>Elektroinstalace - silnoproud</t>
  </si>
  <si>
    <t>44</t>
  </si>
  <si>
    <t>7410000-R1</t>
  </si>
  <si>
    <t>Demontáž a zpětná montáž venkovních svitidel, kamer a antén</t>
  </si>
  <si>
    <t>ks</t>
  </si>
  <si>
    <t>876503979</t>
  </si>
  <si>
    <t>45</t>
  </si>
  <si>
    <t>7414200-R</t>
  </si>
  <si>
    <t>Demontáž stávajícího hromosvou na střeše a fasádě objektu</t>
  </si>
  <si>
    <t>kpl</t>
  </si>
  <si>
    <t>1837856188</t>
  </si>
  <si>
    <t>46</t>
  </si>
  <si>
    <t>7414201-R</t>
  </si>
  <si>
    <t>Dodávka a montáž kompletní ochrany před bleskem (hromosvodu) dle projektové dokumentace včetně revize</t>
  </si>
  <si>
    <t>1601098739</t>
  </si>
  <si>
    <t>762</t>
  </si>
  <si>
    <t>Konstrukce tesařské</t>
  </si>
  <si>
    <t>47</t>
  </si>
  <si>
    <t>762332922</t>
  </si>
  <si>
    <t>Vázané konstrukce krovů doplnění části střešní vazby z hranolů, nebo hranolků (materiál v ceně), průřezové plochy přes 120 do 224 cm2</t>
  </si>
  <si>
    <t>879522680</t>
  </si>
  <si>
    <t>48</t>
  </si>
  <si>
    <t>762341210</t>
  </si>
  <si>
    <t>Bednění a laťování montáž bednění střech rovných a šikmých sklonu do 60° s vyřezáním otvorů z prken hrubých na sraz tl. do 32 mm</t>
  </si>
  <si>
    <t>989700329</t>
  </si>
  <si>
    <t>49</t>
  </si>
  <si>
    <t>60515111</t>
  </si>
  <si>
    <t>řezivo jehličnaté boční prkno 20-30mm</t>
  </si>
  <si>
    <t>-2120545381</t>
  </si>
  <si>
    <t>98*0,025</t>
  </si>
  <si>
    <t>50</t>
  </si>
  <si>
    <t>762341811</t>
  </si>
  <si>
    <t>Demontáž bednění a laťování bednění střech rovných, obloukových, sklonu do 60° se všemi nadstřešními konstrukcemi z prken hrubých, hoblovaných tl. do 32 mm</t>
  </si>
  <si>
    <t>-1945055017</t>
  </si>
  <si>
    <t>245*0,4</t>
  </si>
  <si>
    <t>51</t>
  </si>
  <si>
    <t>762395000</t>
  </si>
  <si>
    <t>Spojovací prostředky krovů, bednění a laťování, nadstřešních konstrukcí svory, prkna, hřebíky, pásová ocel, vruty</t>
  </si>
  <si>
    <t>-79008028</t>
  </si>
  <si>
    <t>52</t>
  </si>
  <si>
    <t>998762103</t>
  </si>
  <si>
    <t>Přesun hmot pro konstrukce tesařské stanovený z hmotnosti přesunovaného materiálu vodorovná dopravní vzdálenost do 50 m v objektech výšky přes 12 do 24 m</t>
  </si>
  <si>
    <t>663634361</t>
  </si>
  <si>
    <t>764</t>
  </si>
  <si>
    <t>Konstrukce klempířské</t>
  </si>
  <si>
    <t>53</t>
  </si>
  <si>
    <t>764001861</t>
  </si>
  <si>
    <t>Demontáž hřebene z hřebenáčů do suti</t>
  </si>
  <si>
    <t>-437944553</t>
  </si>
  <si>
    <t>https://podminky.urs.cz/item/CS_URS_2021_02/764001861</t>
  </si>
  <si>
    <t>54</t>
  </si>
  <si>
    <t>764001881</t>
  </si>
  <si>
    <t>Demontáž nároží z hřebenáčů do suti</t>
  </si>
  <si>
    <t>1664961835</t>
  </si>
  <si>
    <t>https://podminky.urs.cz/item/CS_URS_2021_02/764001881</t>
  </si>
  <si>
    <t>31,8+34,838+7,48+4,026+4,17</t>
  </si>
  <si>
    <t>55</t>
  </si>
  <si>
    <t>764001891</t>
  </si>
  <si>
    <t>Demontáž úžlabí do suti</t>
  </si>
  <si>
    <t>1744226564</t>
  </si>
  <si>
    <t>https://podminky.urs.cz/item/CS_URS_2021_02/764001891</t>
  </si>
  <si>
    <t>56</t>
  </si>
  <si>
    <t>764002801</t>
  </si>
  <si>
    <t>Demontáž klempířských konstrukcí závětrné lišty do suti</t>
  </si>
  <si>
    <t>-1253811767</t>
  </si>
  <si>
    <t>4,88+3,18+6,23+6,58</t>
  </si>
  <si>
    <t>57</t>
  </si>
  <si>
    <t>764002812</t>
  </si>
  <si>
    <t>Demontáž okapového plechu do suti v krytině skládané</t>
  </si>
  <si>
    <t>-424586932</t>
  </si>
  <si>
    <t>https://podminky.urs.cz/item/CS_URS_2021_02/764002812</t>
  </si>
  <si>
    <t>58</t>
  </si>
  <si>
    <t>764002821</t>
  </si>
  <si>
    <t>Demontáž klempířských konstrukcí střešního výlezu do suti</t>
  </si>
  <si>
    <t>148174526</t>
  </si>
  <si>
    <t>59</t>
  </si>
  <si>
    <t>764002851</t>
  </si>
  <si>
    <t>Demontáž oplechování parapetů do suti</t>
  </si>
  <si>
    <t>-1798735314</t>
  </si>
  <si>
    <t>https://podminky.urs.cz/item/CS_URS_2021_02/764002851</t>
  </si>
  <si>
    <t>2,4+1,2+4+3+4,2</t>
  </si>
  <si>
    <t>60</t>
  </si>
  <si>
    <t>764002871</t>
  </si>
  <si>
    <t>Demontáž klempířských konstrukcí lemování zdí do suti</t>
  </si>
  <si>
    <t>663266858</t>
  </si>
  <si>
    <t>61</t>
  </si>
  <si>
    <t>764002R1</t>
  </si>
  <si>
    <t>Demontáž a zpětná montáž špičky věže</t>
  </si>
  <si>
    <t>-1394706503</t>
  </si>
  <si>
    <t>62</t>
  </si>
  <si>
    <t>764003801</t>
  </si>
  <si>
    <t>Demontáž klempířských konstrukcí lemování trub, konzol, držáků, ventilačních nástavců a ostatních kusových prvků do suti</t>
  </si>
  <si>
    <t>372265816</t>
  </si>
  <si>
    <t>63</t>
  </si>
  <si>
    <t>764004801</t>
  </si>
  <si>
    <t>Demontáž podokapního žlabu do suti</t>
  </si>
  <si>
    <t>-2140002572</t>
  </si>
  <si>
    <t>https://podminky.urs.cz/item/CS_URS_2021_02/764004801</t>
  </si>
  <si>
    <t>12,54+7,115+5,71+10,82+10,73+5,99</t>
  </si>
  <si>
    <t>64</t>
  </si>
  <si>
    <t>764004821</t>
  </si>
  <si>
    <t>Demontáž klempířských konstrukcí žlabu nástřešního do suti</t>
  </si>
  <si>
    <t>576057110</t>
  </si>
  <si>
    <t>65</t>
  </si>
  <si>
    <t>764004861</t>
  </si>
  <si>
    <t>Demontáž klempířských konstrukcí svodu do suti</t>
  </si>
  <si>
    <t>-1380589654</t>
  </si>
  <si>
    <t>66</t>
  </si>
  <si>
    <t>764101163</t>
  </si>
  <si>
    <t>Montáž krytiny střechy rovné ze šablon do 10 ks/m2 přes 30 do 60°</t>
  </si>
  <si>
    <t>-271756699</t>
  </si>
  <si>
    <t>https://podminky.urs.cz/item/CS_URS_2021_02/764101163</t>
  </si>
  <si>
    <t>67</t>
  </si>
  <si>
    <t>55345001</t>
  </si>
  <si>
    <t>šablona z Pz plechu s povrchovou úpravou do 10ks/m2 antracit</t>
  </si>
  <si>
    <t>-1129435768</t>
  </si>
  <si>
    <t>224,87 * 1,15 " Přepočtené koeficientem množství</t>
  </si>
  <si>
    <t>68</t>
  </si>
  <si>
    <t>764201117</t>
  </si>
  <si>
    <t>Montáž oplechování nevětraného hřebene z hřebenáčů</t>
  </si>
  <si>
    <t>1250320536</t>
  </si>
  <si>
    <t>https://podminky.urs.cz/item/CS_URS_2021_02/764201117</t>
  </si>
  <si>
    <t>69</t>
  </si>
  <si>
    <t>55345006</t>
  </si>
  <si>
    <t>hřebenáč z Pz plechu s povrchovou úpravou dl 2000mm antracit</t>
  </si>
  <si>
    <t>1879189405</t>
  </si>
  <si>
    <t>23,27 * 1,15 " Přepočtené koeficientem množství</t>
  </si>
  <si>
    <t>70</t>
  </si>
  <si>
    <t>764201145</t>
  </si>
  <si>
    <t>Montáž oplechování nevětraného nároží s nárožním plechem</t>
  </si>
  <si>
    <t>-232842936</t>
  </si>
  <si>
    <t>https://podminky.urs.cz/item/CS_URS_2021_02/764201145</t>
  </si>
  <si>
    <t>34,838+7,48+4,026+4,17</t>
  </si>
  <si>
    <t>71</t>
  </si>
  <si>
    <t>13880019</t>
  </si>
  <si>
    <t>plech poplastovaný (TPO/FPO) tabule</t>
  </si>
  <si>
    <t>37317421</t>
  </si>
  <si>
    <t>50,514*0,5</t>
  </si>
  <si>
    <t>72</t>
  </si>
  <si>
    <t>764201167</t>
  </si>
  <si>
    <t>Montáž oplechování úžlabí rš do 700 mm</t>
  </si>
  <si>
    <t>226102523</t>
  </si>
  <si>
    <t>https://podminky.urs.cz/item/CS_URS_2021_02/764201167</t>
  </si>
  <si>
    <t>73</t>
  </si>
  <si>
    <t>13814183</t>
  </si>
  <si>
    <t>plech hladký Pz jakost EN 10143 tl 0,55mm tabule</t>
  </si>
  <si>
    <t>610674705</t>
  </si>
  <si>
    <t>74</t>
  </si>
  <si>
    <t>764202105</t>
  </si>
  <si>
    <t>Montáž oplechování štítu závětrnou lištou</t>
  </si>
  <si>
    <t>394380311</t>
  </si>
  <si>
    <t>https://podminky.urs.cz/item/CS_URS_2021_02/764202105</t>
  </si>
  <si>
    <t>75</t>
  </si>
  <si>
    <t>STJ.DPEZLR</t>
  </si>
  <si>
    <t>Závětrná lišta pozink PE25 antracit</t>
  </si>
  <si>
    <t>-1437587242</t>
  </si>
  <si>
    <t>76</t>
  </si>
  <si>
    <t>764203152</t>
  </si>
  <si>
    <t>Montáž střešního výlezu pro krytinu skládanou nebo plechovou</t>
  </si>
  <si>
    <t>-1455978126</t>
  </si>
  <si>
    <t>https://podminky.urs.cz/item/CS_URS_2021_02/764203152</t>
  </si>
  <si>
    <t>77</t>
  </si>
  <si>
    <t>5107042399 1F</t>
  </si>
  <si>
    <t>Střešní výlez MAXIDEK 600x600mm</t>
  </si>
  <si>
    <t>-1732794096</t>
  </si>
  <si>
    <t>78</t>
  </si>
  <si>
    <t>764203155</t>
  </si>
  <si>
    <t>Montáž sněhového zachytávače pro krytiny průběžného jednotrubkového</t>
  </si>
  <si>
    <t>1077618765</t>
  </si>
  <si>
    <t>https://podminky.urs.cz/item/CS_URS_2021_02/764203155</t>
  </si>
  <si>
    <t>79</t>
  </si>
  <si>
    <t>55345025</t>
  </si>
  <si>
    <t>zachytávač sněhový Pz plech s povrchovou úpravou rš 250 mm</t>
  </si>
  <si>
    <t>-1093534612</t>
  </si>
  <si>
    <t>6,579225 * 2 " Přepočtené koeficientem množství</t>
  </si>
  <si>
    <t>80</t>
  </si>
  <si>
    <t>764211673</t>
  </si>
  <si>
    <t>Oplechování nevětraného nároží s nárožním plechem z Pz s povrchovou úpravou rš 250 mm</t>
  </si>
  <si>
    <t>1991579181</t>
  </si>
  <si>
    <t>https://podminky.urs.cz/item/CS_URS_2021_02/764211673</t>
  </si>
  <si>
    <t>81</t>
  </si>
  <si>
    <t>764212663</t>
  </si>
  <si>
    <t>Oplechování rovné okapové hrany z Pz s povrchovou úpravou rš 250 mm</t>
  </si>
  <si>
    <t>-776420425</t>
  </si>
  <si>
    <t>https://podminky.urs.cz/item/CS_URS_2021_02/764212663</t>
  </si>
  <si>
    <t>82</t>
  </si>
  <si>
    <t>7642126R1</t>
  </si>
  <si>
    <t>Oplechování stříšky z Pz s povrchovou úpravou 4H</t>
  </si>
  <si>
    <t>-1058190604</t>
  </si>
  <si>
    <t>83</t>
  </si>
  <si>
    <t>764216603</t>
  </si>
  <si>
    <t>Oplechování rovných parapetů mechanicky kotvené z Pz s povrchovou úpravou rš 250 mm</t>
  </si>
  <si>
    <t>-1968207591</t>
  </si>
  <si>
    <t>https://podminky.urs.cz/item/CS_URS_2021_02/764216603</t>
  </si>
  <si>
    <t>84</t>
  </si>
  <si>
    <t>764305123</t>
  </si>
  <si>
    <t>Montáž lemování trub, konzol nebo držáků s krytinou skládanou D přes 100 do 150 mm</t>
  </si>
  <si>
    <t>438519104</t>
  </si>
  <si>
    <t>https://podminky.urs.cz/item/CS_URS_2021_02/764305123</t>
  </si>
  <si>
    <t>85</t>
  </si>
  <si>
    <t>764306123</t>
  </si>
  <si>
    <t>Montáž lemování ventilačních nástavců na skládané krytině D přes 100 do 150 mm</t>
  </si>
  <si>
    <t>955338164</t>
  </si>
  <si>
    <t>https://podminky.urs.cz/item/CS_URS_2021_02/764306123</t>
  </si>
  <si>
    <t>86</t>
  </si>
  <si>
    <t>764311614</t>
  </si>
  <si>
    <t>Lemování rovných zdí střech s krytinou skládanou z Pz s povrchovou úpravou rš 330 mm</t>
  </si>
  <si>
    <t>-1934661837</t>
  </si>
  <si>
    <t>https://podminky.urs.cz/item/CS_URS_2021_02/764311614</t>
  </si>
  <si>
    <t>87</t>
  </si>
  <si>
    <t>764503104</t>
  </si>
  <si>
    <t>Montáž žlabu nadokapního (nástřešního ) oblého tvaru včetně háků, čel a hrdel</t>
  </si>
  <si>
    <t>429362044</t>
  </si>
  <si>
    <t>https://podminky.urs.cz/item/CS_URS_2021_02/764503104</t>
  </si>
  <si>
    <t>88</t>
  </si>
  <si>
    <t>553501041</t>
  </si>
  <si>
    <t>žlab nadokapní půlkulatý rš 400mm</t>
  </si>
  <si>
    <t>1456092396</t>
  </si>
  <si>
    <t>2,53</t>
  </si>
  <si>
    <t>2,53 * 1,2 " Přepočtené koeficientem množství</t>
  </si>
  <si>
    <t>89</t>
  </si>
  <si>
    <t>764511601</t>
  </si>
  <si>
    <t>Žlab podokapní půlkruhový z Pz s povrchovou úpravou rš 250 mm</t>
  </si>
  <si>
    <t>-1919087048</t>
  </si>
  <si>
    <t>https://podminky.urs.cz/item/CS_URS_2021_02/764511601</t>
  </si>
  <si>
    <t>90</t>
  </si>
  <si>
    <t>764518423</t>
  </si>
  <si>
    <t>Svody kruhové včetně objímek, kolen, odskoků z Pz plechu průměru 120 mm</t>
  </si>
  <si>
    <t>1800566778</t>
  </si>
  <si>
    <t>https://podminky.urs.cz/item/CS_URS_2021_02/764518423</t>
  </si>
  <si>
    <t>91</t>
  </si>
  <si>
    <t>998764103</t>
  </si>
  <si>
    <t>Přesun hmot pro konstrukce klempířské stanovený z hmotnosti přesunovaného materiálu vodorovná dopravní vzdálenost do 50 m v objektech výšky přes 12 do 24 m</t>
  </si>
  <si>
    <t>-1642749267</t>
  </si>
  <si>
    <t>765</t>
  </si>
  <si>
    <t>Krytina skládaná</t>
  </si>
  <si>
    <t>92</t>
  </si>
  <si>
    <t>765151801</t>
  </si>
  <si>
    <t>Demontáž krytiny bitumenové ze šindelů sklonu do 30° do suti</t>
  </si>
  <si>
    <t>763458797</t>
  </si>
  <si>
    <t>766</t>
  </si>
  <si>
    <t>Konstrukce truhlářské</t>
  </si>
  <si>
    <t>93</t>
  </si>
  <si>
    <t>766621211</t>
  </si>
  <si>
    <t>Montáž dřevěných oken plochy přes 1 m2 otevíravých výšky do 1,5 m s rámem do zdiva</t>
  </si>
  <si>
    <t>-1227214266</t>
  </si>
  <si>
    <t>https://podminky.urs.cz/item/CS_URS_2021_02/766621211</t>
  </si>
  <si>
    <t>1,607*4" 1D</t>
  </si>
  <si>
    <t>1,677*3" 1E</t>
  </si>
  <si>
    <t>2,573*4" 1G</t>
  </si>
  <si>
    <t>94</t>
  </si>
  <si>
    <t>61110012-1D</t>
  </si>
  <si>
    <t>okno dřevěné otevíravé/sklopné dvojsklo přes plochu 1m2 v 1,5-2,5m</t>
  </si>
  <si>
    <t>-829524458</t>
  </si>
  <si>
    <t>1,607*4</t>
  </si>
  <si>
    <t>95</t>
  </si>
  <si>
    <t>61110012-1E</t>
  </si>
  <si>
    <t>-565334140</t>
  </si>
  <si>
    <t>1,677*3</t>
  </si>
  <si>
    <t>96</t>
  </si>
  <si>
    <t>61110012-1G</t>
  </si>
  <si>
    <t>2009229304</t>
  </si>
  <si>
    <t>2,573*4</t>
  </si>
  <si>
    <t>97</t>
  </si>
  <si>
    <t>76611111R1</t>
  </si>
  <si>
    <t>Dodávka a montáž zastiňujících žaluzií dřevěných otevíravých upevněné do zdiva - kopie stávajících</t>
  </si>
  <si>
    <t>1482495722</t>
  </si>
  <si>
    <t>98</t>
  </si>
  <si>
    <t>766621622</t>
  </si>
  <si>
    <t xml:space="preserve">Montáž dřevěných oken plochy do 1 m2  otevíravých do zdiva</t>
  </si>
  <si>
    <t>1125196140</t>
  </si>
  <si>
    <t>https://podminky.urs.cz/item/CS_URS_2021_02/766621622</t>
  </si>
  <si>
    <t>99</t>
  </si>
  <si>
    <t>61110008-1A</t>
  </si>
  <si>
    <t>okno dřevěné otevíravé/sklopné dvojsklo 400x700mm 1A</t>
  </si>
  <si>
    <t>915239227</t>
  </si>
  <si>
    <t>0,28*6</t>
  </si>
  <si>
    <t>100</t>
  </si>
  <si>
    <t>61110008-1B</t>
  </si>
  <si>
    <t>okno dřevěné otevíravé/sklopné dvojsklo 400x700mm 1B</t>
  </si>
  <si>
    <t>1271637235</t>
  </si>
  <si>
    <t>0,28*3</t>
  </si>
  <si>
    <t>101</t>
  </si>
  <si>
    <t>766621646</t>
  </si>
  <si>
    <t>Montáž dřevěných oken plochy do 1 m2 obloukových nebo kulatých do zdiva</t>
  </si>
  <si>
    <t>-1887725680</t>
  </si>
  <si>
    <t>https://podminky.urs.cz/item/CS_URS_2021_02/766621646</t>
  </si>
  <si>
    <t>102</t>
  </si>
  <si>
    <t>61110008-1C</t>
  </si>
  <si>
    <t>okno dřevěné otevíravé/sklopné dvojsklo do plochy 1m2 1C</t>
  </si>
  <si>
    <t>1848840863</t>
  </si>
  <si>
    <t>103</t>
  </si>
  <si>
    <t>766694111</t>
  </si>
  <si>
    <t>Montáž parapetních desek dřevěných nebo plastových š do 30 cm dl do 1,0 m</t>
  </si>
  <si>
    <t>-467521089</t>
  </si>
  <si>
    <t>https://podminky.urs.cz/item/CS_URS_2021_02/766694111</t>
  </si>
  <si>
    <t>104</t>
  </si>
  <si>
    <t>766694112</t>
  </si>
  <si>
    <t>Montáž parapetních desek dřevěných nebo plastových š do 30 cm dl přes 1,0 do 1,6 m</t>
  </si>
  <si>
    <t>1977283042</t>
  </si>
  <si>
    <t>https://podminky.urs.cz/item/CS_URS_2021_02/766694112</t>
  </si>
  <si>
    <t>105</t>
  </si>
  <si>
    <t>60794103</t>
  </si>
  <si>
    <t>parapet dřevotřískový vnitřní povrch laminátový š 300mm</t>
  </si>
  <si>
    <t>1935990970</t>
  </si>
  <si>
    <t>106</t>
  </si>
  <si>
    <t>60794121</t>
  </si>
  <si>
    <t>koncovka PVC k parapetním dřevotřískovým deskám 600mm</t>
  </si>
  <si>
    <t>-266710721</t>
  </si>
  <si>
    <t>107</t>
  </si>
  <si>
    <t>998766102</t>
  </si>
  <si>
    <t>Přesun hmot tonážní pro kce truhlářské v objektech v přes 6 do 12 m</t>
  </si>
  <si>
    <t>-782562027</t>
  </si>
  <si>
    <t>https://podminky.urs.cz/item/CS_URS_2021_02/998766102</t>
  </si>
  <si>
    <t>767</t>
  </si>
  <si>
    <t>Konstrukce zámečnické</t>
  </si>
  <si>
    <t>108</t>
  </si>
  <si>
    <t>767996801</t>
  </si>
  <si>
    <t>Demontáž ostatních zámečnických konstrukcí o hmotnosti jednotlivých dílů rozebráním do 50 kg</t>
  </si>
  <si>
    <t>-1594096320</t>
  </si>
  <si>
    <t>782</t>
  </si>
  <si>
    <t>Dokončovací práce - obklady z kamene</t>
  </si>
  <si>
    <t>109</t>
  </si>
  <si>
    <t>782132112</t>
  </si>
  <si>
    <t>Montáž obkladu stěn z pravoúhlých desek z tvrdého kamene do lepidla tl přes 25 do 30 mm</t>
  </si>
  <si>
    <t>-1855302941</t>
  </si>
  <si>
    <t>https://podminky.urs.cz/item/CS_URS_2021_02/782132112</t>
  </si>
  <si>
    <t>16,77+3,37+2,06</t>
  </si>
  <si>
    <t>110</t>
  </si>
  <si>
    <t>58382165</t>
  </si>
  <si>
    <t>deska obkladová tryskaná žula tl 30mm do 0,24m2</t>
  </si>
  <si>
    <t>-462669155</t>
  </si>
  <si>
    <t>22,2 * 1,05 " Přepočtené koeficientem množství</t>
  </si>
  <si>
    <t>111</t>
  </si>
  <si>
    <t>998782101</t>
  </si>
  <si>
    <t>Přesun hmot tonážní pro obklady kamenné v objektech v do 6 m</t>
  </si>
  <si>
    <t>563952944</t>
  </si>
  <si>
    <t>https://podminky.urs.cz/item/CS_URS_2021_02/998782101</t>
  </si>
  <si>
    <t>783</t>
  </si>
  <si>
    <t>Dokončovací práce - nátěry</t>
  </si>
  <si>
    <t>112</t>
  </si>
  <si>
    <t>783301303</t>
  </si>
  <si>
    <t>Příprava podkladu zámečnických konstrukcí před provedením nátěru odrezivění odrezovačem bezoplachovým</t>
  </si>
  <si>
    <t>-135746274</t>
  </si>
  <si>
    <t>0,86+0,55+0,12" prvky na fasádě</t>
  </si>
  <si>
    <t>10,678*0,1*4" rámy vrat</t>
  </si>
  <si>
    <t>113</t>
  </si>
  <si>
    <t>783306807</t>
  </si>
  <si>
    <t>Odstranění nátěrů ze zámečnických konstrukcí odstraňovačem nátěrů s obroušením</t>
  </si>
  <si>
    <t>-542704674</t>
  </si>
  <si>
    <t>114</t>
  </si>
  <si>
    <t>783344201</t>
  </si>
  <si>
    <t>Základní antikorozní nátěr zámečnických konstrukcí jednonásobný polyuretanový</t>
  </si>
  <si>
    <t>662027382</t>
  </si>
  <si>
    <t>115</t>
  </si>
  <si>
    <t>783347101</t>
  </si>
  <si>
    <t>Krycí jednonásobný polyuretanový nátěr zámečnických konstrukcí</t>
  </si>
  <si>
    <t>1050639898</t>
  </si>
  <si>
    <t>https://podminky.urs.cz/item/CS_URS_2021_02/783347101</t>
  </si>
  <si>
    <t>Práce a dodávky M</t>
  </si>
  <si>
    <t>23-M</t>
  </si>
  <si>
    <t>Montáže potrubí</t>
  </si>
  <si>
    <t>116</t>
  </si>
  <si>
    <t>230140020</t>
  </si>
  <si>
    <t>Montáž trubek z nerezavějící oceli tř.17 D 32 mm, tl 2 mm</t>
  </si>
  <si>
    <t>-1016119633</t>
  </si>
  <si>
    <t>https://podminky.urs.cz/item/CS_URS_2021_02/230140020</t>
  </si>
  <si>
    <t>117</t>
  </si>
  <si>
    <t>1314315</t>
  </si>
  <si>
    <t>TRUBKA NEREZ V2 STECK-ES 32 3M</t>
  </si>
  <si>
    <t>256</t>
  </si>
  <si>
    <t>1051123771</t>
  </si>
  <si>
    <t>VRN</t>
  </si>
  <si>
    <t>Vedlejší rozpočtové náklady</t>
  </si>
  <si>
    <t>VRN1</t>
  </si>
  <si>
    <t>Průzkumné, geodetické a projektové práce</t>
  </si>
  <si>
    <t>118</t>
  </si>
  <si>
    <t>012103000</t>
  </si>
  <si>
    <t>Geodetické práce před výstavbou včetně vytyčení unženýrských sítí</t>
  </si>
  <si>
    <t>1024</t>
  </si>
  <si>
    <t>1261216264</t>
  </si>
  <si>
    <t>VRN2</t>
  </si>
  <si>
    <t>Příprava staveniště</t>
  </si>
  <si>
    <t>119</t>
  </si>
  <si>
    <t>020001000</t>
  </si>
  <si>
    <t>1269204924</t>
  </si>
  <si>
    <t>VRN3</t>
  </si>
  <si>
    <t>Zařízení staveniště</t>
  </si>
  <si>
    <t>120</t>
  </si>
  <si>
    <t>030001000</t>
  </si>
  <si>
    <t>1623169070</t>
  </si>
  <si>
    <t>VRN4</t>
  </si>
  <si>
    <t>Inženýrská činnost</t>
  </si>
  <si>
    <t>121</t>
  </si>
  <si>
    <t>045002000</t>
  </si>
  <si>
    <t>Kompletační a koordinační činnost včetně dokladové části</t>
  </si>
  <si>
    <t>-745703352</t>
  </si>
  <si>
    <t>VRN7</t>
  </si>
  <si>
    <t>Provozní vlivy</t>
  </si>
  <si>
    <t>122</t>
  </si>
  <si>
    <t>070001000</t>
  </si>
  <si>
    <t>Provozní vlivy včetně dopravně inženýrského opatření a poplatků za zábor veř. prostranství</t>
  </si>
  <si>
    <t>-170822420</t>
  </si>
  <si>
    <t>VRN9</t>
  </si>
  <si>
    <t>Ostatní náklady</t>
  </si>
  <si>
    <t>123</t>
  </si>
  <si>
    <t>090001000</t>
  </si>
  <si>
    <t xml:space="preserve">Ostatní náklady - ochrana a zakrývání veškerých zachovávaných prvků před poškozením nebo znečištěním při provádění prací  a zajištění úklidu dotčených prostor</t>
  </si>
  <si>
    <t>113228168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</si>
</sst>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4" fillId="0" borderId="14" xfId="0" applyNumberFormat="1" applyFont="1" applyBorder="1" applyAlignment="1" applyProtection="1">
      <alignment horizontal="right" vertical="center"/>
    </xf>
    <xf numFmtId="4" fontId="14" fillId="0" borderId="0" xfId="0" applyNumberFormat="1" applyFont="1" applyBorder="1" applyAlignment="1" applyProtection="1">
      <alignment horizontal="right"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4" fontId="30" fillId="0" borderId="12" xfId="0" applyNumberFormat="1" applyFont="1" applyBorder="1" applyAlignment="1" applyProtection="1"/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4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4" fontId="22" fillId="0" borderId="20" xfId="0" applyNumberFormat="1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310219811" TargetMode="External" /><Relationship Id="rId2" Type="http://schemas.openxmlformats.org/officeDocument/2006/relationships/hyperlink" Target="https://podminky.urs.cz/item/CS_URS_2021_02/319201321" TargetMode="External" /><Relationship Id="rId3" Type="http://schemas.openxmlformats.org/officeDocument/2006/relationships/hyperlink" Target="https://podminky.urs.cz/item/CS_URS_2021_02/622135001" TargetMode="External" /><Relationship Id="rId4" Type="http://schemas.openxmlformats.org/officeDocument/2006/relationships/hyperlink" Target="https://podminky.urs.cz/item/CS_URS_2021_02/622322111" TargetMode="External" /><Relationship Id="rId5" Type="http://schemas.openxmlformats.org/officeDocument/2006/relationships/hyperlink" Target="https://podminky.urs.cz/item/CS_URS_2021_02/783827125" TargetMode="External" /><Relationship Id="rId6" Type="http://schemas.openxmlformats.org/officeDocument/2006/relationships/hyperlink" Target="https://podminky.urs.cz/item/CS_URS_2021_02/622631001" TargetMode="External" /><Relationship Id="rId7" Type="http://schemas.openxmlformats.org/officeDocument/2006/relationships/hyperlink" Target="https://podminky.urs.cz/item/CS_URS_2021_02/629995101" TargetMode="External" /><Relationship Id="rId8" Type="http://schemas.openxmlformats.org/officeDocument/2006/relationships/hyperlink" Target="https://podminky.urs.cz/item/CS_URS_2021_02/974031134" TargetMode="External" /><Relationship Id="rId9" Type="http://schemas.openxmlformats.org/officeDocument/2006/relationships/hyperlink" Target="https://podminky.urs.cz/item/CS_URS_2021_02/978015391" TargetMode="External" /><Relationship Id="rId10" Type="http://schemas.openxmlformats.org/officeDocument/2006/relationships/hyperlink" Target="https://podminky.urs.cz/item/CS_URS_2021_02/997013645" TargetMode="External" /><Relationship Id="rId11" Type="http://schemas.openxmlformats.org/officeDocument/2006/relationships/hyperlink" Target="https://podminky.urs.cz/item/CS_URS_2021_02/997013811" TargetMode="External" /><Relationship Id="rId12" Type="http://schemas.openxmlformats.org/officeDocument/2006/relationships/hyperlink" Target="https://podminky.urs.cz/item/CS_URS_2021_02/712631801" TargetMode="External" /><Relationship Id="rId13" Type="http://schemas.openxmlformats.org/officeDocument/2006/relationships/hyperlink" Target="https://podminky.urs.cz/item/CS_URS_2021_02/712691687" TargetMode="External" /><Relationship Id="rId14" Type="http://schemas.openxmlformats.org/officeDocument/2006/relationships/hyperlink" Target="https://podminky.urs.cz/item/CS_URS_2021_02/998712102" TargetMode="External" /><Relationship Id="rId15" Type="http://schemas.openxmlformats.org/officeDocument/2006/relationships/hyperlink" Target="https://podminky.urs.cz/item/CS_URS_2021_02/721249102" TargetMode="External" /><Relationship Id="rId16" Type="http://schemas.openxmlformats.org/officeDocument/2006/relationships/hyperlink" Target="https://podminky.urs.cz/item/CS_URS_2021_02/998721101" TargetMode="External" /><Relationship Id="rId17" Type="http://schemas.openxmlformats.org/officeDocument/2006/relationships/hyperlink" Target="https://podminky.urs.cz/item/CS_URS_2021_02/764001861" TargetMode="External" /><Relationship Id="rId18" Type="http://schemas.openxmlformats.org/officeDocument/2006/relationships/hyperlink" Target="https://podminky.urs.cz/item/CS_URS_2021_02/764001881" TargetMode="External" /><Relationship Id="rId19" Type="http://schemas.openxmlformats.org/officeDocument/2006/relationships/hyperlink" Target="https://podminky.urs.cz/item/CS_URS_2021_02/764001891" TargetMode="External" /><Relationship Id="rId20" Type="http://schemas.openxmlformats.org/officeDocument/2006/relationships/hyperlink" Target="https://podminky.urs.cz/item/CS_URS_2021_02/764002812" TargetMode="External" /><Relationship Id="rId21" Type="http://schemas.openxmlformats.org/officeDocument/2006/relationships/hyperlink" Target="https://podminky.urs.cz/item/CS_URS_2021_02/764002851" TargetMode="External" /><Relationship Id="rId22" Type="http://schemas.openxmlformats.org/officeDocument/2006/relationships/hyperlink" Target="https://podminky.urs.cz/item/CS_URS_2021_02/764004801" TargetMode="External" /><Relationship Id="rId23" Type="http://schemas.openxmlformats.org/officeDocument/2006/relationships/hyperlink" Target="https://podminky.urs.cz/item/CS_URS_2021_02/764101163" TargetMode="External" /><Relationship Id="rId24" Type="http://schemas.openxmlformats.org/officeDocument/2006/relationships/hyperlink" Target="https://podminky.urs.cz/item/CS_URS_2021_02/764201117" TargetMode="External" /><Relationship Id="rId25" Type="http://schemas.openxmlformats.org/officeDocument/2006/relationships/hyperlink" Target="https://podminky.urs.cz/item/CS_URS_2021_02/764201145" TargetMode="External" /><Relationship Id="rId26" Type="http://schemas.openxmlformats.org/officeDocument/2006/relationships/hyperlink" Target="https://podminky.urs.cz/item/CS_URS_2021_02/764201167" TargetMode="External" /><Relationship Id="rId27" Type="http://schemas.openxmlformats.org/officeDocument/2006/relationships/hyperlink" Target="https://podminky.urs.cz/item/CS_URS_2021_02/764202105" TargetMode="External" /><Relationship Id="rId28" Type="http://schemas.openxmlformats.org/officeDocument/2006/relationships/hyperlink" Target="https://podminky.urs.cz/item/CS_URS_2021_02/764203152" TargetMode="External" /><Relationship Id="rId29" Type="http://schemas.openxmlformats.org/officeDocument/2006/relationships/hyperlink" Target="https://podminky.urs.cz/item/CS_URS_2021_02/764203155" TargetMode="External" /><Relationship Id="rId30" Type="http://schemas.openxmlformats.org/officeDocument/2006/relationships/hyperlink" Target="https://podminky.urs.cz/item/CS_URS_2021_02/764211673" TargetMode="External" /><Relationship Id="rId31" Type="http://schemas.openxmlformats.org/officeDocument/2006/relationships/hyperlink" Target="https://podminky.urs.cz/item/CS_URS_2021_02/764212663" TargetMode="External" /><Relationship Id="rId32" Type="http://schemas.openxmlformats.org/officeDocument/2006/relationships/hyperlink" Target="https://podminky.urs.cz/item/CS_URS_2021_02/764216603" TargetMode="External" /><Relationship Id="rId33" Type="http://schemas.openxmlformats.org/officeDocument/2006/relationships/hyperlink" Target="https://podminky.urs.cz/item/CS_URS_2021_02/764305123" TargetMode="External" /><Relationship Id="rId34" Type="http://schemas.openxmlformats.org/officeDocument/2006/relationships/hyperlink" Target="https://podminky.urs.cz/item/CS_URS_2021_02/764306123" TargetMode="External" /><Relationship Id="rId35" Type="http://schemas.openxmlformats.org/officeDocument/2006/relationships/hyperlink" Target="https://podminky.urs.cz/item/CS_URS_2021_02/764311614" TargetMode="External" /><Relationship Id="rId36" Type="http://schemas.openxmlformats.org/officeDocument/2006/relationships/hyperlink" Target="https://podminky.urs.cz/item/CS_URS_2021_02/764503104" TargetMode="External" /><Relationship Id="rId37" Type="http://schemas.openxmlformats.org/officeDocument/2006/relationships/hyperlink" Target="https://podminky.urs.cz/item/CS_URS_2021_02/764511601" TargetMode="External" /><Relationship Id="rId38" Type="http://schemas.openxmlformats.org/officeDocument/2006/relationships/hyperlink" Target="https://podminky.urs.cz/item/CS_URS_2021_02/764518423" TargetMode="External" /><Relationship Id="rId39" Type="http://schemas.openxmlformats.org/officeDocument/2006/relationships/hyperlink" Target="https://podminky.urs.cz/item/CS_URS_2021_02/766621211" TargetMode="External" /><Relationship Id="rId40" Type="http://schemas.openxmlformats.org/officeDocument/2006/relationships/hyperlink" Target="https://podminky.urs.cz/item/CS_URS_2021_02/766621622" TargetMode="External" /><Relationship Id="rId41" Type="http://schemas.openxmlformats.org/officeDocument/2006/relationships/hyperlink" Target="https://podminky.urs.cz/item/CS_URS_2021_02/766621646" TargetMode="External" /><Relationship Id="rId42" Type="http://schemas.openxmlformats.org/officeDocument/2006/relationships/hyperlink" Target="https://podminky.urs.cz/item/CS_URS_2021_02/766694111" TargetMode="External" /><Relationship Id="rId43" Type="http://schemas.openxmlformats.org/officeDocument/2006/relationships/hyperlink" Target="https://podminky.urs.cz/item/CS_URS_2021_02/766694112" TargetMode="External" /><Relationship Id="rId44" Type="http://schemas.openxmlformats.org/officeDocument/2006/relationships/hyperlink" Target="https://podminky.urs.cz/item/CS_URS_2021_02/998766102" TargetMode="External" /><Relationship Id="rId45" Type="http://schemas.openxmlformats.org/officeDocument/2006/relationships/hyperlink" Target="https://podminky.urs.cz/item/CS_URS_2021_02/782132112" TargetMode="External" /><Relationship Id="rId46" Type="http://schemas.openxmlformats.org/officeDocument/2006/relationships/hyperlink" Target="https://podminky.urs.cz/item/CS_URS_2021_02/998782101" TargetMode="External" /><Relationship Id="rId47" Type="http://schemas.openxmlformats.org/officeDocument/2006/relationships/hyperlink" Target="https://podminky.urs.cz/item/CS_URS_2021_02/783347101" TargetMode="External" /><Relationship Id="rId48" Type="http://schemas.openxmlformats.org/officeDocument/2006/relationships/hyperlink" Target="https://podminky.urs.cz/item/CS_URS_2021_02/230140020" TargetMode="External" /><Relationship Id="rId49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5.83203" style="1" hidden="1" customWidth="1"/>
    <col min="49" max="49" width="25.83203" style="1" hidden="1" customWidth="1"/>
    <col min="50" max="50" width="21.66016" style="1" hidden="1" customWidth="1"/>
    <col min="51" max="51" width="21.66016" style="1" hidden="1" customWidth="1"/>
    <col min="52" max="52" width="25" style="1" hidden="1" customWidth="1"/>
    <col min="53" max="53" width="25" style="1" hidden="1" customWidth="1"/>
    <col min="54" max="54" width="21.66016" style="1" hidden="1" customWidth="1"/>
    <col min="55" max="55" width="19.16016" style="1" hidden="1" customWidth="1"/>
    <col min="56" max="56" width="25" style="1" hidden="1" customWidth="1"/>
    <col min="57" max="57" width="21.66016" style="1" hidden="1" customWidth="1"/>
    <col min="58" max="58" width="19.16016" style="1" hidden="1" customWidth="1"/>
    <col min="59" max="59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5</v>
      </c>
      <c r="BV1" s="15" t="s">
        <v>6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6" t="s">
        <v>7</v>
      </c>
      <c r="BT2" s="16" t="s">
        <v>8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="1" customFormat="1" ht="24.96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G4" s="24" t="s">
        <v>12</v>
      </c>
      <c r="BS4" s="16" t="s">
        <v>13</v>
      </c>
    </row>
    <row r="5" s="1" customFormat="1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6" t="s">
        <v>15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G5" s="27" t="s">
        <v>16</v>
      </c>
      <c r="BS5" s="16" t="s">
        <v>7</v>
      </c>
    </row>
    <row r="6" s="1" customFormat="1" ht="36.96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9" t="s">
        <v>18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G6" s="30"/>
      <c r="BS6" s="16" t="s">
        <v>7</v>
      </c>
    </row>
    <row r="7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G7" s="30"/>
      <c r="BS7" s="16" t="s">
        <v>7</v>
      </c>
    </row>
    <row r="8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G8" s="30"/>
      <c r="BS8" s="16" t="s">
        <v>7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G9" s="30"/>
      <c r="BS9" s="16" t="s">
        <v>7</v>
      </c>
    </row>
    <row r="10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</v>
      </c>
      <c r="AO10" s="21"/>
      <c r="AP10" s="21"/>
      <c r="AQ10" s="21"/>
      <c r="AR10" s="19"/>
      <c r="BG10" s="30"/>
      <c r="BS10" s="16" t="s">
        <v>7</v>
      </c>
    </row>
    <row r="11" s="1" customFormat="1" ht="18.48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G11" s="30"/>
      <c r="BS11" s="16" t="s">
        <v>7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G12" s="30"/>
      <c r="BS12" s="16" t="s">
        <v>7</v>
      </c>
    </row>
    <row r="13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G13" s="30"/>
      <c r="BS13" s="16" t="s">
        <v>7</v>
      </c>
    </row>
    <row r="14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G14" s="30"/>
      <c r="BS14" s="16" t="s">
        <v>7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G15" s="30"/>
      <c r="BS15" s="16" t="s">
        <v>4</v>
      </c>
    </row>
    <row r="16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</v>
      </c>
      <c r="AO16" s="21"/>
      <c r="AP16" s="21"/>
      <c r="AQ16" s="21"/>
      <c r="AR16" s="19"/>
      <c r="BG16" s="30"/>
      <c r="BS16" s="16" t="s">
        <v>4</v>
      </c>
    </row>
    <row r="17" s="1" customFormat="1" ht="18.48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G17" s="30"/>
      <c r="BS17" s="16" t="s">
        <v>5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G18" s="30"/>
      <c r="BS18" s="16" t="s">
        <v>7</v>
      </c>
    </row>
    <row r="19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</v>
      </c>
      <c r="AO19" s="21"/>
      <c r="AP19" s="21"/>
      <c r="AQ19" s="21"/>
      <c r="AR19" s="19"/>
      <c r="BG19" s="30"/>
      <c r="BS19" s="16" t="s">
        <v>7</v>
      </c>
    </row>
    <row r="20" s="1" customFormat="1" ht="18.48" customHeight="1">
      <c r="B20" s="20"/>
      <c r="C20" s="21"/>
      <c r="D20" s="21"/>
      <c r="E20" s="26" t="s">
        <v>32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G20" s="30"/>
      <c r="BS20" s="16" t="s">
        <v>4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G21" s="30"/>
    </row>
    <row r="22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G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G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G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G25" s="30"/>
    </row>
    <row r="26" s="2" customFormat="1" ht="25.92" customHeight="1">
      <c r="A26" s="37"/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G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G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38</v>
      </c>
      <c r="AL28" s="44"/>
      <c r="AM28" s="44"/>
      <c r="AN28" s="44"/>
      <c r="AO28" s="44"/>
      <c r="AP28" s="39"/>
      <c r="AQ28" s="39"/>
      <c r="AR28" s="43"/>
      <c r="BG28" s="30"/>
    </row>
    <row r="29" s="3" customFormat="1" ht="14.4" customHeight="1">
      <c r="A29" s="3"/>
      <c r="B29" s="45"/>
      <c r="C29" s="46"/>
      <c r="D29" s="31" t="s">
        <v>39</v>
      </c>
      <c r="E29" s="46"/>
      <c r="F29" s="31" t="s">
        <v>40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ROUND(BB94,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ROUND(AX94, 2)</f>
        <v>0</v>
      </c>
      <c r="AL29" s="46"/>
      <c r="AM29" s="46"/>
      <c r="AN29" s="46"/>
      <c r="AO29" s="46"/>
      <c r="AP29" s="46"/>
      <c r="AQ29" s="46"/>
      <c r="AR29" s="49"/>
      <c r="BG29" s="50"/>
    </row>
    <row r="30" s="3" customFormat="1" ht="14.4" customHeight="1">
      <c r="A30" s="3"/>
      <c r="B30" s="45"/>
      <c r="C30" s="46"/>
      <c r="D30" s="46"/>
      <c r="E30" s="46"/>
      <c r="F30" s="31" t="s">
        <v>41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ROUND(BC94,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ROUND(AY94, 2)</f>
        <v>0</v>
      </c>
      <c r="AL30" s="46"/>
      <c r="AM30" s="46"/>
      <c r="AN30" s="46"/>
      <c r="AO30" s="46"/>
      <c r="AP30" s="46"/>
      <c r="AQ30" s="46"/>
      <c r="AR30" s="49"/>
      <c r="BG30" s="50"/>
    </row>
    <row r="31" hidden="1" s="3" customFormat="1" ht="14.4" customHeight="1">
      <c r="A31" s="3"/>
      <c r="B31" s="45"/>
      <c r="C31" s="46"/>
      <c r="D31" s="46"/>
      <c r="E31" s="46"/>
      <c r="F31" s="31" t="s">
        <v>42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ROUND(BD94,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G31" s="50"/>
    </row>
    <row r="32" hidden="1" s="3" customFormat="1" ht="14.4" customHeight="1">
      <c r="A32" s="3"/>
      <c r="B32" s="45"/>
      <c r="C32" s="46"/>
      <c r="D32" s="46"/>
      <c r="E32" s="46"/>
      <c r="F32" s="31" t="s">
        <v>43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ROUND(BE94,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G32" s="50"/>
    </row>
    <row r="33" hidden="1" s="3" customFormat="1" ht="14.4" customHeight="1">
      <c r="A33" s="3"/>
      <c r="B33" s="45"/>
      <c r="C33" s="46"/>
      <c r="D33" s="46"/>
      <c r="E33" s="46"/>
      <c r="F33" s="31" t="s">
        <v>44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ROUND(BF94,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G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G34" s="30"/>
    </row>
    <row r="35" s="2" customFormat="1" ht="25.92" customHeight="1">
      <c r="A35" s="37"/>
      <c r="B35" s="38"/>
      <c r="C35" s="51"/>
      <c r="D35" s="52" t="s">
        <v>45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46</v>
      </c>
      <c r="U35" s="53"/>
      <c r="V35" s="53"/>
      <c r="W35" s="53"/>
      <c r="X35" s="55" t="s">
        <v>47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G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G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G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48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49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50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51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50</v>
      </c>
      <c r="AI60" s="41"/>
      <c r="AJ60" s="41"/>
      <c r="AK60" s="41"/>
      <c r="AL60" s="41"/>
      <c r="AM60" s="63" t="s">
        <v>51</v>
      </c>
      <c r="AN60" s="41"/>
      <c r="AO60" s="41"/>
      <c r="AP60" s="39"/>
      <c r="AQ60" s="39"/>
      <c r="AR60" s="43"/>
      <c r="BG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52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53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G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50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51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50</v>
      </c>
      <c r="AI75" s="41"/>
      <c r="AJ75" s="41"/>
      <c r="AK75" s="41"/>
      <c r="AL75" s="41"/>
      <c r="AM75" s="63" t="s">
        <v>51</v>
      </c>
      <c r="AN75" s="41"/>
      <c r="AO75" s="41"/>
      <c r="AP75" s="39"/>
      <c r="AQ75" s="39"/>
      <c r="AR75" s="43"/>
      <c r="BG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G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G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G81" s="37"/>
    </row>
    <row r="82" s="2" customFormat="1" ht="24.96" customHeight="1">
      <c r="A82" s="37"/>
      <c r="B82" s="38"/>
      <c r="C82" s="22" t="s">
        <v>54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G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G83" s="37"/>
    </row>
    <row r="84" s="4" customFormat="1" ht="12" customHeight="1">
      <c r="A84" s="4"/>
      <c r="B84" s="69"/>
      <c r="C84" s="31" t="s">
        <v>14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2021097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G84" s="4"/>
    </row>
    <row r="85" s="5" customFormat="1" ht="36.96" customHeight="1">
      <c r="A85" s="5"/>
      <c r="B85" s="72"/>
      <c r="C85" s="73" t="s">
        <v>17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OPRAVA FASÁDY A STŘECHY HASIČSKÉ STANICE ŠLUKNOV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G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G86" s="37"/>
    </row>
    <row r="87" s="2" customFormat="1" ht="12" customHeight="1">
      <c r="A87" s="37"/>
      <c r="B87" s="38"/>
      <c r="C87" s="31" t="s">
        <v>21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Šluknov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23</v>
      </c>
      <c r="AJ87" s="39"/>
      <c r="AK87" s="39"/>
      <c r="AL87" s="39"/>
      <c r="AM87" s="78" t="str">
        <f>IF(AN8= "","",AN8)</f>
        <v>14. 1. 2022</v>
      </c>
      <c r="AN87" s="78"/>
      <c r="AO87" s="39"/>
      <c r="AP87" s="39"/>
      <c r="AQ87" s="39"/>
      <c r="AR87" s="43"/>
      <c r="BG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G88" s="37"/>
    </row>
    <row r="89" s="2" customFormat="1" ht="15.15" customHeight="1">
      <c r="A89" s="37"/>
      <c r="B89" s="38"/>
      <c r="C89" s="31" t="s">
        <v>25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>Město Šluknov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31</v>
      </c>
      <c r="AJ89" s="39"/>
      <c r="AK89" s="39"/>
      <c r="AL89" s="39"/>
      <c r="AM89" s="79" t="str">
        <f>IF(E17="","",E17)</f>
        <v>ProProjekt s.r.o.</v>
      </c>
      <c r="AN89" s="70"/>
      <c r="AO89" s="70"/>
      <c r="AP89" s="70"/>
      <c r="AQ89" s="39"/>
      <c r="AR89" s="43"/>
      <c r="AS89" s="80" t="s">
        <v>55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3"/>
      <c r="BG89" s="37"/>
    </row>
    <row r="90" s="2" customFormat="1" ht="15.15" customHeight="1">
      <c r="A90" s="37"/>
      <c r="B90" s="38"/>
      <c r="C90" s="31" t="s">
        <v>29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ProProjekt s.r.o.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7"/>
      <c r="BG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1"/>
      <c r="BG91" s="37"/>
    </row>
    <row r="92" s="2" customFormat="1" ht="29.28" customHeight="1">
      <c r="A92" s="37"/>
      <c r="B92" s="38"/>
      <c r="C92" s="92" t="s">
        <v>56</v>
      </c>
      <c r="D92" s="93"/>
      <c r="E92" s="93"/>
      <c r="F92" s="93"/>
      <c r="G92" s="93"/>
      <c r="H92" s="94"/>
      <c r="I92" s="95" t="s">
        <v>57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58</v>
      </c>
      <c r="AH92" s="93"/>
      <c r="AI92" s="93"/>
      <c r="AJ92" s="93"/>
      <c r="AK92" s="93"/>
      <c r="AL92" s="93"/>
      <c r="AM92" s="93"/>
      <c r="AN92" s="95" t="s">
        <v>59</v>
      </c>
      <c r="AO92" s="93"/>
      <c r="AP92" s="97"/>
      <c r="AQ92" s="98" t="s">
        <v>60</v>
      </c>
      <c r="AR92" s="43"/>
      <c r="AS92" s="99" t="s">
        <v>61</v>
      </c>
      <c r="AT92" s="100" t="s">
        <v>62</v>
      </c>
      <c r="AU92" s="100" t="s">
        <v>63</v>
      </c>
      <c r="AV92" s="100" t="s">
        <v>64</v>
      </c>
      <c r="AW92" s="100" t="s">
        <v>65</v>
      </c>
      <c r="AX92" s="100" t="s">
        <v>66</v>
      </c>
      <c r="AY92" s="100" t="s">
        <v>67</v>
      </c>
      <c r="AZ92" s="100" t="s">
        <v>68</v>
      </c>
      <c r="BA92" s="100" t="s">
        <v>69</v>
      </c>
      <c r="BB92" s="100" t="s">
        <v>70</v>
      </c>
      <c r="BC92" s="100" t="s">
        <v>71</v>
      </c>
      <c r="BD92" s="100" t="s">
        <v>72</v>
      </c>
      <c r="BE92" s="100" t="s">
        <v>73</v>
      </c>
      <c r="BF92" s="101" t="s">
        <v>74</v>
      </c>
      <c r="BG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4"/>
      <c r="BG93" s="37"/>
    </row>
    <row r="94" s="6" customFormat="1" ht="32.4" customHeight="1">
      <c r="A94" s="6"/>
      <c r="B94" s="105"/>
      <c r="C94" s="106" t="s">
        <v>75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SUM(AG94,AV94)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ROUND(AT95,2)</f>
        <v>0</v>
      </c>
      <c r="AU94" s="114">
        <f>ROUND(AU95,2)</f>
        <v>0</v>
      </c>
      <c r="AV94" s="114">
        <f>ROUND(SUM(AX94:AY94),2)</f>
        <v>0</v>
      </c>
      <c r="AW94" s="115">
        <f>ROUND(AW95,5)</f>
        <v>0</v>
      </c>
      <c r="AX94" s="114">
        <f>ROUND(BB94*L29,2)</f>
        <v>0</v>
      </c>
      <c r="AY94" s="114">
        <f>ROUND(BC94*L30,2)</f>
        <v>0</v>
      </c>
      <c r="AZ94" s="114">
        <f>ROUND(BD94*L29,2)</f>
        <v>0</v>
      </c>
      <c r="BA94" s="114">
        <f>ROUND(BE94*L30,2)</f>
        <v>0</v>
      </c>
      <c r="BB94" s="114">
        <f>ROUND(BB95,2)</f>
        <v>0</v>
      </c>
      <c r="BC94" s="114">
        <f>ROUND(BC95,2)</f>
        <v>0</v>
      </c>
      <c r="BD94" s="114">
        <f>ROUND(BD95,2)</f>
        <v>0</v>
      </c>
      <c r="BE94" s="114">
        <f>ROUND(BE95,2)</f>
        <v>0</v>
      </c>
      <c r="BF94" s="116">
        <f>ROUND(BF95,2)</f>
        <v>0</v>
      </c>
      <c r="BG94" s="6"/>
      <c r="BS94" s="117" t="s">
        <v>76</v>
      </c>
      <c r="BT94" s="117" t="s">
        <v>77</v>
      </c>
      <c r="BV94" s="117" t="s">
        <v>78</v>
      </c>
      <c r="BW94" s="117" t="s">
        <v>6</v>
      </c>
      <c r="BX94" s="117" t="s">
        <v>79</v>
      </c>
      <c r="CL94" s="117" t="s">
        <v>1</v>
      </c>
    </row>
    <row r="95" s="7" customFormat="1" ht="24.75" customHeight="1">
      <c r="A95" s="118" t="s">
        <v>80</v>
      </c>
      <c r="B95" s="119"/>
      <c r="C95" s="120"/>
      <c r="D95" s="121" t="s">
        <v>15</v>
      </c>
      <c r="E95" s="121"/>
      <c r="F95" s="121"/>
      <c r="G95" s="121"/>
      <c r="H95" s="121"/>
      <c r="I95" s="122"/>
      <c r="J95" s="121" t="s">
        <v>18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'2021097 - OPRAVA FASÁDY A...'!K30</f>
        <v>0</v>
      </c>
      <c r="AH95" s="122"/>
      <c r="AI95" s="122"/>
      <c r="AJ95" s="122"/>
      <c r="AK95" s="122"/>
      <c r="AL95" s="122"/>
      <c r="AM95" s="122"/>
      <c r="AN95" s="123">
        <f>SUM(AG95,AV95)</f>
        <v>0</v>
      </c>
      <c r="AO95" s="122"/>
      <c r="AP95" s="122"/>
      <c r="AQ95" s="124" t="s">
        <v>81</v>
      </c>
      <c r="AR95" s="125"/>
      <c r="AS95" s="126">
        <f>'2021097 - OPRAVA FASÁDY A...'!K28</f>
        <v>0</v>
      </c>
      <c r="AT95" s="127">
        <f>'2021097 - OPRAVA FASÁDY A...'!K29</f>
        <v>0</v>
      </c>
      <c r="AU95" s="127">
        <v>0</v>
      </c>
      <c r="AV95" s="127">
        <f>ROUND(SUM(AX95:AY95),2)</f>
        <v>0</v>
      </c>
      <c r="AW95" s="128">
        <f>'2021097 - OPRAVA FASÁDY A...'!T138</f>
        <v>0</v>
      </c>
      <c r="AX95" s="127">
        <f>'2021097 - OPRAVA FASÁDY A...'!K33</f>
        <v>0</v>
      </c>
      <c r="AY95" s="127">
        <f>'2021097 - OPRAVA FASÁDY A...'!K34</f>
        <v>0</v>
      </c>
      <c r="AZ95" s="127">
        <f>'2021097 - OPRAVA FASÁDY A...'!K35</f>
        <v>0</v>
      </c>
      <c r="BA95" s="127">
        <f>'2021097 - OPRAVA FASÁDY A...'!K36</f>
        <v>0</v>
      </c>
      <c r="BB95" s="127">
        <f>'2021097 - OPRAVA FASÁDY A...'!F33</f>
        <v>0</v>
      </c>
      <c r="BC95" s="127">
        <f>'2021097 - OPRAVA FASÁDY A...'!F34</f>
        <v>0</v>
      </c>
      <c r="BD95" s="127">
        <f>'2021097 - OPRAVA FASÁDY A...'!F35</f>
        <v>0</v>
      </c>
      <c r="BE95" s="127">
        <f>'2021097 - OPRAVA FASÁDY A...'!F36</f>
        <v>0</v>
      </c>
      <c r="BF95" s="129">
        <f>'2021097 - OPRAVA FASÁDY A...'!F37</f>
        <v>0</v>
      </c>
      <c r="BG95" s="7"/>
      <c r="BT95" s="130" t="s">
        <v>82</v>
      </c>
      <c r="BU95" s="130" t="s">
        <v>83</v>
      </c>
      <c r="BV95" s="130" t="s">
        <v>78</v>
      </c>
      <c r="BW95" s="130" t="s">
        <v>6</v>
      </c>
      <c r="BX95" s="130" t="s">
        <v>79</v>
      </c>
      <c r="CL95" s="130" t="s">
        <v>1</v>
      </c>
    </row>
    <row r="96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</row>
    <row r="97" s="2" customFormat="1" ht="6.96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</row>
  </sheetData>
  <sheetProtection sheet="1" formatColumns="0" formatRows="0" objects="1" scenarios="1" spinCount="100000" saltValue="r3WTtje7MZtE2HPc+cv07SX/LCzJcPL3A5R5/FAJ7bNgPs70uAItT34OxA5JSpTENQEL0mtlEv5NVhqjWJIWOg==" hashValue="JBBlLL+JGy8WjVm+EqeVwdosEz9klNMTM/rX6L6gsIOc97LD3qK3DQoy3yU1GOGDnK8xTbkR9TS/zLXk4nIB7Q==" algorithmName="SHA-512" password="CC35"/>
  <mergeCells count="42"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G2"/>
  </mergeCells>
  <hyperlinks>
    <hyperlink ref="A95" location="'2021097 - OPRAVA FASÁDY A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6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9"/>
      <c r="AT3" s="16" t="s">
        <v>84</v>
      </c>
    </row>
    <row r="4" s="1" customFormat="1" ht="24.96" customHeight="1">
      <c r="B4" s="19"/>
      <c r="D4" s="133" t="s">
        <v>85</v>
      </c>
      <c r="M4" s="19"/>
      <c r="N4" s="134" t="s">
        <v>11</v>
      </c>
      <c r="AT4" s="16" t="s">
        <v>4</v>
      </c>
    </row>
    <row r="5" s="1" customFormat="1" ht="6.96" customHeight="1">
      <c r="B5" s="19"/>
      <c r="M5" s="19"/>
    </row>
    <row r="6" s="2" customFormat="1" ht="12" customHeight="1">
      <c r="A6" s="37"/>
      <c r="B6" s="43"/>
      <c r="C6" s="37"/>
      <c r="D6" s="135" t="s">
        <v>17</v>
      </c>
      <c r="E6" s="37"/>
      <c r="F6" s="37"/>
      <c r="G6" s="37"/>
      <c r="H6" s="37"/>
      <c r="I6" s="37"/>
      <c r="J6" s="37"/>
      <c r="K6" s="37"/>
      <c r="L6" s="37"/>
      <c r="M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="2" customFormat="1" ht="16.5" customHeight="1">
      <c r="A7" s="37"/>
      <c r="B7" s="43"/>
      <c r="C7" s="37"/>
      <c r="D7" s="37"/>
      <c r="E7" s="136" t="s">
        <v>18</v>
      </c>
      <c r="F7" s="37"/>
      <c r="G7" s="37"/>
      <c r="H7" s="37"/>
      <c r="I7" s="37"/>
      <c r="J7" s="37"/>
      <c r="K7" s="37"/>
      <c r="L7" s="37"/>
      <c r="M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="2" customFormat="1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37"/>
      <c r="M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2" customHeight="1">
      <c r="A9" s="37"/>
      <c r="B9" s="43"/>
      <c r="C9" s="37"/>
      <c r="D9" s="135" t="s">
        <v>19</v>
      </c>
      <c r="E9" s="37"/>
      <c r="F9" s="137" t="s">
        <v>1</v>
      </c>
      <c r="G9" s="37"/>
      <c r="H9" s="37"/>
      <c r="I9" s="135" t="s">
        <v>20</v>
      </c>
      <c r="J9" s="137" t="s">
        <v>1</v>
      </c>
      <c r="K9" s="37"/>
      <c r="L9" s="37"/>
      <c r="M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3"/>
      <c r="C10" s="37"/>
      <c r="D10" s="135" t="s">
        <v>21</v>
      </c>
      <c r="E10" s="37"/>
      <c r="F10" s="137" t="s">
        <v>22</v>
      </c>
      <c r="G10" s="37"/>
      <c r="H10" s="37"/>
      <c r="I10" s="135" t="s">
        <v>23</v>
      </c>
      <c r="J10" s="138" t="str">
        <f>'Rekapitulace zakázky'!AN8</f>
        <v>14. 1. 2022</v>
      </c>
      <c r="K10" s="37"/>
      <c r="L10" s="37"/>
      <c r="M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5" t="s">
        <v>25</v>
      </c>
      <c r="E12" s="37"/>
      <c r="F12" s="37"/>
      <c r="G12" s="37"/>
      <c r="H12" s="37"/>
      <c r="I12" s="135" t="s">
        <v>26</v>
      </c>
      <c r="J12" s="137" t="s">
        <v>1</v>
      </c>
      <c r="K12" s="37"/>
      <c r="L12" s="37"/>
      <c r="M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8" customHeight="1">
      <c r="A13" s="37"/>
      <c r="B13" s="43"/>
      <c r="C13" s="37"/>
      <c r="D13" s="37"/>
      <c r="E13" s="137" t="s">
        <v>27</v>
      </c>
      <c r="F13" s="37"/>
      <c r="G13" s="37"/>
      <c r="H13" s="37"/>
      <c r="I13" s="135" t="s">
        <v>28</v>
      </c>
      <c r="J13" s="137" t="s">
        <v>1</v>
      </c>
      <c r="K13" s="37"/>
      <c r="L13" s="37"/>
      <c r="M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6.96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2" customHeight="1">
      <c r="A15" s="37"/>
      <c r="B15" s="43"/>
      <c r="C15" s="37"/>
      <c r="D15" s="135" t="s">
        <v>29</v>
      </c>
      <c r="E15" s="37"/>
      <c r="F15" s="37"/>
      <c r="G15" s="37"/>
      <c r="H15" s="37"/>
      <c r="I15" s="135" t="s">
        <v>26</v>
      </c>
      <c r="J15" s="32" t="str">
        <f>'Rekapitulace zakázky'!AN13</f>
        <v>Vyplň údaj</v>
      </c>
      <c r="K15" s="37"/>
      <c r="L15" s="37"/>
      <c r="M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8" customHeight="1">
      <c r="A16" s="37"/>
      <c r="B16" s="43"/>
      <c r="C16" s="37"/>
      <c r="D16" s="37"/>
      <c r="E16" s="32" t="str">
        <f>'Rekapitulace zakázky'!E14</f>
        <v>Vyplň údaj</v>
      </c>
      <c r="F16" s="137"/>
      <c r="G16" s="137"/>
      <c r="H16" s="137"/>
      <c r="I16" s="135" t="s">
        <v>28</v>
      </c>
      <c r="J16" s="32" t="str">
        <f>'Rekapitulace zakázky'!AN14</f>
        <v>Vyplň údaj</v>
      </c>
      <c r="K16" s="37"/>
      <c r="L16" s="37"/>
      <c r="M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6.96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2" customHeight="1">
      <c r="A18" s="37"/>
      <c r="B18" s="43"/>
      <c r="C18" s="37"/>
      <c r="D18" s="135" t="s">
        <v>31</v>
      </c>
      <c r="E18" s="37"/>
      <c r="F18" s="37"/>
      <c r="G18" s="37"/>
      <c r="H18" s="37"/>
      <c r="I18" s="135" t="s">
        <v>26</v>
      </c>
      <c r="J18" s="137" t="s">
        <v>1</v>
      </c>
      <c r="K18" s="37"/>
      <c r="L18" s="37"/>
      <c r="M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8" customHeight="1">
      <c r="A19" s="37"/>
      <c r="B19" s="43"/>
      <c r="C19" s="37"/>
      <c r="D19" s="37"/>
      <c r="E19" s="137" t="s">
        <v>32</v>
      </c>
      <c r="F19" s="37"/>
      <c r="G19" s="37"/>
      <c r="H19" s="37"/>
      <c r="I19" s="135" t="s">
        <v>28</v>
      </c>
      <c r="J19" s="137" t="s">
        <v>1</v>
      </c>
      <c r="K19" s="37"/>
      <c r="L19" s="37"/>
      <c r="M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6.96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2" customHeight="1">
      <c r="A21" s="37"/>
      <c r="B21" s="43"/>
      <c r="C21" s="37"/>
      <c r="D21" s="135" t="s">
        <v>33</v>
      </c>
      <c r="E21" s="37"/>
      <c r="F21" s="37"/>
      <c r="G21" s="37"/>
      <c r="H21" s="37"/>
      <c r="I21" s="135" t="s">
        <v>26</v>
      </c>
      <c r="J21" s="137" t="s">
        <v>1</v>
      </c>
      <c r="K21" s="37"/>
      <c r="L21" s="37"/>
      <c r="M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8" customHeight="1">
      <c r="A22" s="37"/>
      <c r="B22" s="43"/>
      <c r="C22" s="37"/>
      <c r="D22" s="37"/>
      <c r="E22" s="137" t="s">
        <v>32</v>
      </c>
      <c r="F22" s="37"/>
      <c r="G22" s="37"/>
      <c r="H22" s="37"/>
      <c r="I22" s="135" t="s">
        <v>28</v>
      </c>
      <c r="J22" s="137" t="s">
        <v>1</v>
      </c>
      <c r="K22" s="37"/>
      <c r="L22" s="37"/>
      <c r="M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6.96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2" customHeight="1">
      <c r="A24" s="37"/>
      <c r="B24" s="43"/>
      <c r="C24" s="37"/>
      <c r="D24" s="135" t="s">
        <v>34</v>
      </c>
      <c r="E24" s="37"/>
      <c r="F24" s="37"/>
      <c r="G24" s="37"/>
      <c r="H24" s="37"/>
      <c r="I24" s="37"/>
      <c r="J24" s="37"/>
      <c r="K24" s="37"/>
      <c r="L24" s="37"/>
      <c r="M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39"/>
      <c r="M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="2" customFormat="1" ht="6.96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3"/>
      <c r="C27" s="37"/>
      <c r="D27" s="143"/>
      <c r="E27" s="143"/>
      <c r="F27" s="143"/>
      <c r="G27" s="143"/>
      <c r="H27" s="143"/>
      <c r="I27" s="143"/>
      <c r="J27" s="143"/>
      <c r="K27" s="143"/>
      <c r="L27" s="143"/>
      <c r="M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>
      <c r="A28" s="37"/>
      <c r="B28" s="43"/>
      <c r="C28" s="37"/>
      <c r="D28" s="37"/>
      <c r="E28" s="135" t="s">
        <v>86</v>
      </c>
      <c r="F28" s="37"/>
      <c r="G28" s="37"/>
      <c r="H28" s="37"/>
      <c r="I28" s="37"/>
      <c r="J28" s="37"/>
      <c r="K28" s="144">
        <f>I94</f>
        <v>0</v>
      </c>
      <c r="L28" s="37"/>
      <c r="M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>
      <c r="A29" s="37"/>
      <c r="B29" s="43"/>
      <c r="C29" s="37"/>
      <c r="D29" s="37"/>
      <c r="E29" s="135" t="s">
        <v>87</v>
      </c>
      <c r="F29" s="37"/>
      <c r="G29" s="37"/>
      <c r="H29" s="37"/>
      <c r="I29" s="37"/>
      <c r="J29" s="37"/>
      <c r="K29" s="144">
        <f>J94</f>
        <v>0</v>
      </c>
      <c r="L29" s="37"/>
      <c r="M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5" t="s">
        <v>35</v>
      </c>
      <c r="E30" s="37"/>
      <c r="F30" s="37"/>
      <c r="G30" s="37"/>
      <c r="H30" s="37"/>
      <c r="I30" s="37"/>
      <c r="J30" s="37"/>
      <c r="K30" s="146">
        <f>ROUND(K138, 2)</f>
        <v>0</v>
      </c>
      <c r="L30" s="37"/>
      <c r="M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3"/>
      <c r="E31" s="143"/>
      <c r="F31" s="143"/>
      <c r="G31" s="143"/>
      <c r="H31" s="143"/>
      <c r="I31" s="143"/>
      <c r="J31" s="143"/>
      <c r="K31" s="143"/>
      <c r="L31" s="143"/>
      <c r="M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47" t="s">
        <v>37</v>
      </c>
      <c r="G32" s="37"/>
      <c r="H32" s="37"/>
      <c r="I32" s="147" t="s">
        <v>36</v>
      </c>
      <c r="J32" s="37"/>
      <c r="K32" s="147" t="s">
        <v>38</v>
      </c>
      <c r="L32" s="37"/>
      <c r="M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48" t="s">
        <v>39</v>
      </c>
      <c r="E33" s="135" t="s">
        <v>40</v>
      </c>
      <c r="F33" s="144">
        <f>ROUND((SUM(BE138:BE375)),  2)</f>
        <v>0</v>
      </c>
      <c r="G33" s="37"/>
      <c r="H33" s="37"/>
      <c r="I33" s="149">
        <v>0.20999999999999999</v>
      </c>
      <c r="J33" s="37"/>
      <c r="K33" s="144">
        <f>ROUND(((SUM(BE138:BE375))*I33),  2)</f>
        <v>0</v>
      </c>
      <c r="L33" s="37"/>
      <c r="M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5" t="s">
        <v>41</v>
      </c>
      <c r="F34" s="144">
        <f>ROUND((SUM(BF138:BF375)),  2)</f>
        <v>0</v>
      </c>
      <c r="G34" s="37"/>
      <c r="H34" s="37"/>
      <c r="I34" s="149">
        <v>0.14999999999999999</v>
      </c>
      <c r="J34" s="37"/>
      <c r="K34" s="144">
        <f>ROUND(((SUM(BF138:BF375))*I34),  2)</f>
        <v>0</v>
      </c>
      <c r="L34" s="37"/>
      <c r="M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5" t="s">
        <v>42</v>
      </c>
      <c r="F35" s="144">
        <f>ROUND((SUM(BG138:BG375)),  2)</f>
        <v>0</v>
      </c>
      <c r="G35" s="37"/>
      <c r="H35" s="37"/>
      <c r="I35" s="149">
        <v>0.20999999999999999</v>
      </c>
      <c r="J35" s="37"/>
      <c r="K35" s="144">
        <f>0</f>
        <v>0</v>
      </c>
      <c r="L35" s="37"/>
      <c r="M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5" t="s">
        <v>43</v>
      </c>
      <c r="F36" s="144">
        <f>ROUND((SUM(BH138:BH375)),  2)</f>
        <v>0</v>
      </c>
      <c r="G36" s="37"/>
      <c r="H36" s="37"/>
      <c r="I36" s="149">
        <v>0.14999999999999999</v>
      </c>
      <c r="J36" s="37"/>
      <c r="K36" s="144">
        <f>0</f>
        <v>0</v>
      </c>
      <c r="L36" s="37"/>
      <c r="M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5" t="s">
        <v>44</v>
      </c>
      <c r="F37" s="144">
        <f>ROUND((SUM(BI138:BI375)),  2)</f>
        <v>0</v>
      </c>
      <c r="G37" s="37"/>
      <c r="H37" s="37"/>
      <c r="I37" s="149">
        <v>0</v>
      </c>
      <c r="J37" s="37"/>
      <c r="K37" s="144">
        <f>0</f>
        <v>0</v>
      </c>
      <c r="L37" s="37"/>
      <c r="M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0"/>
      <c r="D39" s="151" t="s">
        <v>45</v>
      </c>
      <c r="E39" s="152"/>
      <c r="F39" s="152"/>
      <c r="G39" s="153" t="s">
        <v>46</v>
      </c>
      <c r="H39" s="154" t="s">
        <v>47</v>
      </c>
      <c r="I39" s="152"/>
      <c r="J39" s="152"/>
      <c r="K39" s="155">
        <f>SUM(K30:K37)</f>
        <v>0</v>
      </c>
      <c r="L39" s="156"/>
      <c r="M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M41" s="19"/>
    </row>
    <row r="42" s="1" customFormat="1" ht="14.4" customHeight="1">
      <c r="B42" s="19"/>
      <c r="M42" s="19"/>
    </row>
    <row r="43" s="1" customFormat="1" ht="14.4" customHeight="1">
      <c r="B43" s="19"/>
      <c r="M43" s="19"/>
    </row>
    <row r="44" s="1" customFormat="1" ht="14.4" customHeight="1">
      <c r="B44" s="19"/>
      <c r="M44" s="19"/>
    </row>
    <row r="45" s="1" customFormat="1" ht="14.4" customHeight="1">
      <c r="B45" s="19"/>
      <c r="M45" s="19"/>
    </row>
    <row r="46" s="1" customFormat="1" ht="14.4" customHeight="1">
      <c r="B46" s="19"/>
      <c r="M46" s="19"/>
    </row>
    <row r="47" s="1" customFormat="1" ht="14.4" customHeight="1">
      <c r="B47" s="19"/>
      <c r="M47" s="19"/>
    </row>
    <row r="48" s="1" customFormat="1" ht="14.4" customHeight="1">
      <c r="B48" s="19"/>
      <c r="M48" s="19"/>
    </row>
    <row r="49" s="1" customFormat="1" ht="14.4" customHeight="1">
      <c r="B49" s="19"/>
      <c r="M49" s="19"/>
    </row>
    <row r="50" s="2" customFormat="1" ht="14.4" customHeight="1">
      <c r="B50" s="62"/>
      <c r="D50" s="157" t="s">
        <v>48</v>
      </c>
      <c r="E50" s="158"/>
      <c r="F50" s="158"/>
      <c r="G50" s="157" t="s">
        <v>49</v>
      </c>
      <c r="H50" s="158"/>
      <c r="I50" s="158"/>
      <c r="J50" s="158"/>
      <c r="K50" s="158"/>
      <c r="L50" s="158"/>
      <c r="M50" s="62"/>
    </row>
    <row r="51">
      <c r="B51" s="19"/>
      <c r="M51" s="19"/>
    </row>
    <row r="52">
      <c r="B52" s="19"/>
      <c r="M52" s="19"/>
    </row>
    <row r="53">
      <c r="B53" s="19"/>
      <c r="M53" s="19"/>
    </row>
    <row r="54">
      <c r="B54" s="19"/>
      <c r="M54" s="19"/>
    </row>
    <row r="55">
      <c r="B55" s="19"/>
      <c r="M55" s="19"/>
    </row>
    <row r="56">
      <c r="B56" s="19"/>
      <c r="M56" s="19"/>
    </row>
    <row r="57">
      <c r="B57" s="19"/>
      <c r="M57" s="19"/>
    </row>
    <row r="58">
      <c r="B58" s="19"/>
      <c r="M58" s="19"/>
    </row>
    <row r="59">
      <c r="B59" s="19"/>
      <c r="M59" s="19"/>
    </row>
    <row r="60">
      <c r="B60" s="19"/>
      <c r="M60" s="19"/>
    </row>
    <row r="61" s="2" customFormat="1">
      <c r="A61" s="37"/>
      <c r="B61" s="43"/>
      <c r="C61" s="37"/>
      <c r="D61" s="159" t="s">
        <v>50</v>
      </c>
      <c r="E61" s="160"/>
      <c r="F61" s="161" t="s">
        <v>51</v>
      </c>
      <c r="G61" s="159" t="s">
        <v>50</v>
      </c>
      <c r="H61" s="160"/>
      <c r="I61" s="160"/>
      <c r="J61" s="162" t="s">
        <v>51</v>
      </c>
      <c r="K61" s="160"/>
      <c r="L61" s="160"/>
      <c r="M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M62" s="19"/>
    </row>
    <row r="63">
      <c r="B63" s="19"/>
      <c r="M63" s="19"/>
    </row>
    <row r="64">
      <c r="B64" s="19"/>
      <c r="M64" s="19"/>
    </row>
    <row r="65" s="2" customFormat="1">
      <c r="A65" s="37"/>
      <c r="B65" s="43"/>
      <c r="C65" s="37"/>
      <c r="D65" s="157" t="s">
        <v>52</v>
      </c>
      <c r="E65" s="163"/>
      <c r="F65" s="163"/>
      <c r="G65" s="157" t="s">
        <v>53</v>
      </c>
      <c r="H65" s="163"/>
      <c r="I65" s="163"/>
      <c r="J65" s="163"/>
      <c r="K65" s="163"/>
      <c r="L65" s="163"/>
      <c r="M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M66" s="19"/>
    </row>
    <row r="67">
      <c r="B67" s="19"/>
      <c r="M67" s="19"/>
    </row>
    <row r="68">
      <c r="B68" s="19"/>
      <c r="M68" s="19"/>
    </row>
    <row r="69">
      <c r="B69" s="19"/>
      <c r="M69" s="19"/>
    </row>
    <row r="70">
      <c r="B70" s="19"/>
      <c r="M70" s="19"/>
    </row>
    <row r="71">
      <c r="B71" s="19"/>
      <c r="M71" s="19"/>
    </row>
    <row r="72">
      <c r="B72" s="19"/>
      <c r="M72" s="19"/>
    </row>
    <row r="73">
      <c r="B73" s="19"/>
      <c r="M73" s="19"/>
    </row>
    <row r="74">
      <c r="B74" s="19"/>
      <c r="M74" s="19"/>
    </row>
    <row r="75">
      <c r="B75" s="19"/>
      <c r="M75" s="19"/>
    </row>
    <row r="76" s="2" customFormat="1">
      <c r="A76" s="37"/>
      <c r="B76" s="43"/>
      <c r="C76" s="37"/>
      <c r="D76" s="159" t="s">
        <v>50</v>
      </c>
      <c r="E76" s="160"/>
      <c r="F76" s="161" t="s">
        <v>51</v>
      </c>
      <c r="G76" s="159" t="s">
        <v>50</v>
      </c>
      <c r="H76" s="160"/>
      <c r="I76" s="160"/>
      <c r="J76" s="162" t="s">
        <v>51</v>
      </c>
      <c r="K76" s="160"/>
      <c r="L76" s="160"/>
      <c r="M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88</v>
      </c>
      <c r="D82" s="39"/>
      <c r="E82" s="39"/>
      <c r="F82" s="39"/>
      <c r="G82" s="39"/>
      <c r="H82" s="39"/>
      <c r="I82" s="39"/>
      <c r="J82" s="39"/>
      <c r="K82" s="39"/>
      <c r="L82" s="39"/>
      <c r="M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39"/>
      <c r="M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75" t="str">
        <f>E7</f>
        <v>OPRAVA FASÁDY A STŘECHY HASIČSKÉ STANICE ŠLUKNOV</v>
      </c>
      <c r="F85" s="39"/>
      <c r="G85" s="39"/>
      <c r="H85" s="39"/>
      <c r="I85" s="39"/>
      <c r="J85" s="39"/>
      <c r="K85" s="39"/>
      <c r="L85" s="39"/>
      <c r="M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2" customHeight="1">
      <c r="A87" s="37"/>
      <c r="B87" s="38"/>
      <c r="C87" s="31" t="s">
        <v>21</v>
      </c>
      <c r="D87" s="39"/>
      <c r="E87" s="39"/>
      <c r="F87" s="26" t="str">
        <f>F10</f>
        <v>Šluknov</v>
      </c>
      <c r="G87" s="39"/>
      <c r="H87" s="39"/>
      <c r="I87" s="31" t="s">
        <v>23</v>
      </c>
      <c r="J87" s="78" t="str">
        <f>IF(J10="","",J10)</f>
        <v>14. 1. 2022</v>
      </c>
      <c r="K87" s="39"/>
      <c r="L87" s="39"/>
      <c r="M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5.15" customHeight="1">
      <c r="A89" s="37"/>
      <c r="B89" s="38"/>
      <c r="C89" s="31" t="s">
        <v>25</v>
      </c>
      <c r="D89" s="39"/>
      <c r="E89" s="39"/>
      <c r="F89" s="26" t="str">
        <f>E13</f>
        <v>Město Šluknov</v>
      </c>
      <c r="G89" s="39"/>
      <c r="H89" s="39"/>
      <c r="I89" s="31" t="s">
        <v>31</v>
      </c>
      <c r="J89" s="35" t="str">
        <f>E19</f>
        <v>ProProjekt s.r.o.</v>
      </c>
      <c r="K89" s="39"/>
      <c r="L89" s="39"/>
      <c r="M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15.15" customHeight="1">
      <c r="A90" s="37"/>
      <c r="B90" s="38"/>
      <c r="C90" s="31" t="s">
        <v>29</v>
      </c>
      <c r="D90" s="39"/>
      <c r="E90" s="39"/>
      <c r="F90" s="26" t="str">
        <f>IF(E16="","",E16)</f>
        <v>Vyplň údaj</v>
      </c>
      <c r="G90" s="39"/>
      <c r="H90" s="39"/>
      <c r="I90" s="31" t="s">
        <v>33</v>
      </c>
      <c r="J90" s="35" t="str">
        <f>E22</f>
        <v>ProProjekt s.r.o.</v>
      </c>
      <c r="K90" s="39"/>
      <c r="L90" s="39"/>
      <c r="M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0.32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9.28" customHeight="1">
      <c r="A92" s="37"/>
      <c r="B92" s="38"/>
      <c r="C92" s="168" t="s">
        <v>89</v>
      </c>
      <c r="D92" s="169"/>
      <c r="E92" s="169"/>
      <c r="F92" s="169"/>
      <c r="G92" s="169"/>
      <c r="H92" s="169"/>
      <c r="I92" s="170" t="s">
        <v>90</v>
      </c>
      <c r="J92" s="170" t="s">
        <v>91</v>
      </c>
      <c r="K92" s="170" t="s">
        <v>92</v>
      </c>
      <c r="L92" s="169"/>
      <c r="M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2.8" customHeight="1">
      <c r="A94" s="37"/>
      <c r="B94" s="38"/>
      <c r="C94" s="171" t="s">
        <v>93</v>
      </c>
      <c r="D94" s="39"/>
      <c r="E94" s="39"/>
      <c r="F94" s="39"/>
      <c r="G94" s="39"/>
      <c r="H94" s="39"/>
      <c r="I94" s="109">
        <f>Q138</f>
        <v>0</v>
      </c>
      <c r="J94" s="109">
        <f>R138</f>
        <v>0</v>
      </c>
      <c r="K94" s="109">
        <f>K138</f>
        <v>0</v>
      </c>
      <c r="L94" s="39"/>
      <c r="M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94</v>
      </c>
    </row>
    <row r="95" s="9" customFormat="1" ht="24.96" customHeight="1">
      <c r="A95" s="9"/>
      <c r="B95" s="172"/>
      <c r="C95" s="173"/>
      <c r="D95" s="174" t="s">
        <v>95</v>
      </c>
      <c r="E95" s="175"/>
      <c r="F95" s="175"/>
      <c r="G95" s="175"/>
      <c r="H95" s="175"/>
      <c r="I95" s="176">
        <f>Q139</f>
        <v>0</v>
      </c>
      <c r="J95" s="176">
        <f>R139</f>
        <v>0</v>
      </c>
      <c r="K95" s="176">
        <f>K139</f>
        <v>0</v>
      </c>
      <c r="L95" s="173"/>
      <c r="M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78"/>
      <c r="C96" s="179"/>
      <c r="D96" s="180" t="s">
        <v>96</v>
      </c>
      <c r="E96" s="181"/>
      <c r="F96" s="181"/>
      <c r="G96" s="181"/>
      <c r="H96" s="181"/>
      <c r="I96" s="182">
        <f>Q140</f>
        <v>0</v>
      </c>
      <c r="J96" s="182">
        <f>R140</f>
        <v>0</v>
      </c>
      <c r="K96" s="182">
        <f>K140</f>
        <v>0</v>
      </c>
      <c r="L96" s="179"/>
      <c r="M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78"/>
      <c r="C97" s="179"/>
      <c r="D97" s="180" t="s">
        <v>97</v>
      </c>
      <c r="E97" s="181"/>
      <c r="F97" s="181"/>
      <c r="G97" s="181"/>
      <c r="H97" s="181"/>
      <c r="I97" s="182">
        <f>Q146</f>
        <v>0</v>
      </c>
      <c r="J97" s="182">
        <f>R146</f>
        <v>0</v>
      </c>
      <c r="K97" s="182">
        <f>K146</f>
        <v>0</v>
      </c>
      <c r="L97" s="179"/>
      <c r="M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78"/>
      <c r="C98" s="179"/>
      <c r="D98" s="180" t="s">
        <v>98</v>
      </c>
      <c r="E98" s="181"/>
      <c r="F98" s="181"/>
      <c r="G98" s="181"/>
      <c r="H98" s="181"/>
      <c r="I98" s="182">
        <f>Q165</f>
        <v>0</v>
      </c>
      <c r="J98" s="182">
        <f>R165</f>
        <v>0</v>
      </c>
      <c r="K98" s="182">
        <f>K165</f>
        <v>0</v>
      </c>
      <c r="L98" s="179"/>
      <c r="M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8"/>
      <c r="C99" s="179"/>
      <c r="D99" s="180" t="s">
        <v>99</v>
      </c>
      <c r="E99" s="181"/>
      <c r="F99" s="181"/>
      <c r="G99" s="181"/>
      <c r="H99" s="181"/>
      <c r="I99" s="182">
        <f>Q187</f>
        <v>0</v>
      </c>
      <c r="J99" s="182">
        <f>R187</f>
        <v>0</v>
      </c>
      <c r="K99" s="182">
        <f>K187</f>
        <v>0</v>
      </c>
      <c r="L99" s="179"/>
      <c r="M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8"/>
      <c r="C100" s="179"/>
      <c r="D100" s="180" t="s">
        <v>100</v>
      </c>
      <c r="E100" s="181"/>
      <c r="F100" s="181"/>
      <c r="G100" s="181"/>
      <c r="H100" s="181"/>
      <c r="I100" s="182">
        <f>Q198</f>
        <v>0</v>
      </c>
      <c r="J100" s="182">
        <f>R198</f>
        <v>0</v>
      </c>
      <c r="K100" s="182">
        <f>K198</f>
        <v>0</v>
      </c>
      <c r="L100" s="179"/>
      <c r="M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72"/>
      <c r="C101" s="173"/>
      <c r="D101" s="174" t="s">
        <v>101</v>
      </c>
      <c r="E101" s="175"/>
      <c r="F101" s="175"/>
      <c r="G101" s="175"/>
      <c r="H101" s="175"/>
      <c r="I101" s="176">
        <f>Q200</f>
        <v>0</v>
      </c>
      <c r="J101" s="176">
        <f>R200</f>
        <v>0</v>
      </c>
      <c r="K101" s="176">
        <f>K200</f>
        <v>0</v>
      </c>
      <c r="L101" s="173"/>
      <c r="M101" s="17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78"/>
      <c r="C102" s="179"/>
      <c r="D102" s="180" t="s">
        <v>102</v>
      </c>
      <c r="E102" s="181"/>
      <c r="F102" s="181"/>
      <c r="G102" s="181"/>
      <c r="H102" s="181"/>
      <c r="I102" s="182">
        <f>Q201</f>
        <v>0</v>
      </c>
      <c r="J102" s="182">
        <f>R201</f>
        <v>0</v>
      </c>
      <c r="K102" s="182">
        <f>K201</f>
        <v>0</v>
      </c>
      <c r="L102" s="179"/>
      <c r="M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78"/>
      <c r="C103" s="179"/>
      <c r="D103" s="180" t="s">
        <v>103</v>
      </c>
      <c r="E103" s="181"/>
      <c r="F103" s="181"/>
      <c r="G103" s="181"/>
      <c r="H103" s="181"/>
      <c r="I103" s="182">
        <f>Q214</f>
        <v>0</v>
      </c>
      <c r="J103" s="182">
        <f>R214</f>
        <v>0</v>
      </c>
      <c r="K103" s="182">
        <f>K214</f>
        <v>0</v>
      </c>
      <c r="L103" s="179"/>
      <c r="M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78"/>
      <c r="C104" s="179"/>
      <c r="D104" s="180" t="s">
        <v>104</v>
      </c>
      <c r="E104" s="181"/>
      <c r="F104" s="181"/>
      <c r="G104" s="181"/>
      <c r="H104" s="181"/>
      <c r="I104" s="182">
        <f>Q220</f>
        <v>0</v>
      </c>
      <c r="J104" s="182">
        <f>R220</f>
        <v>0</v>
      </c>
      <c r="K104" s="182">
        <f>K220</f>
        <v>0</v>
      </c>
      <c r="L104" s="179"/>
      <c r="M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78"/>
      <c r="C105" s="179"/>
      <c r="D105" s="180" t="s">
        <v>105</v>
      </c>
      <c r="E105" s="181"/>
      <c r="F105" s="181"/>
      <c r="G105" s="181"/>
      <c r="H105" s="181"/>
      <c r="I105" s="182">
        <f>Q224</f>
        <v>0</v>
      </c>
      <c r="J105" s="182">
        <f>R224</f>
        <v>0</v>
      </c>
      <c r="K105" s="182">
        <f>K224</f>
        <v>0</v>
      </c>
      <c r="L105" s="179"/>
      <c r="M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78"/>
      <c r="C106" s="179"/>
      <c r="D106" s="180" t="s">
        <v>106</v>
      </c>
      <c r="E106" s="181"/>
      <c r="F106" s="181"/>
      <c r="G106" s="181"/>
      <c r="H106" s="181"/>
      <c r="I106" s="182">
        <f>Q233</f>
        <v>0</v>
      </c>
      <c r="J106" s="182">
        <f>R233</f>
        <v>0</v>
      </c>
      <c r="K106" s="182">
        <f>K233</f>
        <v>0</v>
      </c>
      <c r="L106" s="179"/>
      <c r="M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78"/>
      <c r="C107" s="179"/>
      <c r="D107" s="180" t="s">
        <v>107</v>
      </c>
      <c r="E107" s="181"/>
      <c r="F107" s="181"/>
      <c r="G107" s="181"/>
      <c r="H107" s="181"/>
      <c r="I107" s="182">
        <f>Q306</f>
        <v>0</v>
      </c>
      <c r="J107" s="182">
        <f>R306</f>
        <v>0</v>
      </c>
      <c r="K107" s="182">
        <f>K306</f>
        <v>0</v>
      </c>
      <c r="L107" s="179"/>
      <c r="M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78"/>
      <c r="C108" s="179"/>
      <c r="D108" s="180" t="s">
        <v>108</v>
      </c>
      <c r="E108" s="181"/>
      <c r="F108" s="181"/>
      <c r="G108" s="181"/>
      <c r="H108" s="181"/>
      <c r="I108" s="182">
        <f>Q308</f>
        <v>0</v>
      </c>
      <c r="J108" s="182">
        <f>R308</f>
        <v>0</v>
      </c>
      <c r="K108" s="182">
        <f>K308</f>
        <v>0</v>
      </c>
      <c r="L108" s="179"/>
      <c r="M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78"/>
      <c r="C109" s="179"/>
      <c r="D109" s="180" t="s">
        <v>109</v>
      </c>
      <c r="E109" s="181"/>
      <c r="F109" s="181"/>
      <c r="G109" s="181"/>
      <c r="H109" s="181"/>
      <c r="I109" s="182">
        <f>Q339</f>
        <v>0</v>
      </c>
      <c r="J109" s="182">
        <f>R339</f>
        <v>0</v>
      </c>
      <c r="K109" s="182">
        <f>K339</f>
        <v>0</v>
      </c>
      <c r="L109" s="179"/>
      <c r="M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78"/>
      <c r="C110" s="179"/>
      <c r="D110" s="180" t="s">
        <v>110</v>
      </c>
      <c r="E110" s="181"/>
      <c r="F110" s="181"/>
      <c r="G110" s="181"/>
      <c r="H110" s="181"/>
      <c r="I110" s="182">
        <f>Q341</f>
        <v>0</v>
      </c>
      <c r="J110" s="182">
        <f>R341</f>
        <v>0</v>
      </c>
      <c r="K110" s="182">
        <f>K341</f>
        <v>0</v>
      </c>
      <c r="L110" s="179"/>
      <c r="M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78"/>
      <c r="C111" s="179"/>
      <c r="D111" s="180" t="s">
        <v>111</v>
      </c>
      <c r="E111" s="181"/>
      <c r="F111" s="181"/>
      <c r="G111" s="181"/>
      <c r="H111" s="181"/>
      <c r="I111" s="182">
        <f>Q349</f>
        <v>0</v>
      </c>
      <c r="J111" s="182">
        <f>R349</f>
        <v>0</v>
      </c>
      <c r="K111" s="182">
        <f>K349</f>
        <v>0</v>
      </c>
      <c r="L111" s="179"/>
      <c r="M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9" customFormat="1" ht="24.96" customHeight="1">
      <c r="A112" s="9"/>
      <c r="B112" s="172"/>
      <c r="C112" s="173"/>
      <c r="D112" s="174" t="s">
        <v>112</v>
      </c>
      <c r="E112" s="175"/>
      <c r="F112" s="175"/>
      <c r="G112" s="175"/>
      <c r="H112" s="175"/>
      <c r="I112" s="176">
        <f>Q358</f>
        <v>0</v>
      </c>
      <c r="J112" s="176">
        <f>R358</f>
        <v>0</v>
      </c>
      <c r="K112" s="176">
        <f>K358</f>
        <v>0</v>
      </c>
      <c r="L112" s="173"/>
      <c r="M112" s="177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="10" customFormat="1" ht="19.92" customHeight="1">
      <c r="A113" s="10"/>
      <c r="B113" s="178"/>
      <c r="C113" s="179"/>
      <c r="D113" s="180" t="s">
        <v>113</v>
      </c>
      <c r="E113" s="181"/>
      <c r="F113" s="181"/>
      <c r="G113" s="181"/>
      <c r="H113" s="181"/>
      <c r="I113" s="182">
        <f>Q359</f>
        <v>0</v>
      </c>
      <c r="J113" s="182">
        <f>R359</f>
        <v>0</v>
      </c>
      <c r="K113" s="182">
        <f>K359</f>
        <v>0</v>
      </c>
      <c r="L113" s="179"/>
      <c r="M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9" customFormat="1" ht="24.96" customHeight="1">
      <c r="A114" s="9"/>
      <c r="B114" s="172"/>
      <c r="C114" s="173"/>
      <c r="D114" s="174" t="s">
        <v>114</v>
      </c>
      <c r="E114" s="175"/>
      <c r="F114" s="175"/>
      <c r="G114" s="175"/>
      <c r="H114" s="175"/>
      <c r="I114" s="176">
        <f>Q363</f>
        <v>0</v>
      </c>
      <c r="J114" s="176">
        <f>R363</f>
        <v>0</v>
      </c>
      <c r="K114" s="176">
        <f>K363</f>
        <v>0</v>
      </c>
      <c r="L114" s="173"/>
      <c r="M114" s="177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="10" customFormat="1" ht="19.92" customHeight="1">
      <c r="A115" s="10"/>
      <c r="B115" s="178"/>
      <c r="C115" s="179"/>
      <c r="D115" s="180" t="s">
        <v>115</v>
      </c>
      <c r="E115" s="181"/>
      <c r="F115" s="181"/>
      <c r="G115" s="181"/>
      <c r="H115" s="181"/>
      <c r="I115" s="182">
        <f>Q364</f>
        <v>0</v>
      </c>
      <c r="J115" s="182">
        <f>R364</f>
        <v>0</v>
      </c>
      <c r="K115" s="182">
        <f>K364</f>
        <v>0</v>
      </c>
      <c r="L115" s="179"/>
      <c r="M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78"/>
      <c r="C116" s="179"/>
      <c r="D116" s="180" t="s">
        <v>116</v>
      </c>
      <c r="E116" s="181"/>
      <c r="F116" s="181"/>
      <c r="G116" s="181"/>
      <c r="H116" s="181"/>
      <c r="I116" s="182">
        <f>Q366</f>
        <v>0</v>
      </c>
      <c r="J116" s="182">
        <f>R366</f>
        <v>0</v>
      </c>
      <c r="K116" s="182">
        <f>K366</f>
        <v>0</v>
      </c>
      <c r="L116" s="179"/>
      <c r="M116" s="18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78"/>
      <c r="C117" s="179"/>
      <c r="D117" s="180" t="s">
        <v>117</v>
      </c>
      <c r="E117" s="181"/>
      <c r="F117" s="181"/>
      <c r="G117" s="181"/>
      <c r="H117" s="181"/>
      <c r="I117" s="182">
        <f>Q368</f>
        <v>0</v>
      </c>
      <c r="J117" s="182">
        <f>R368</f>
        <v>0</v>
      </c>
      <c r="K117" s="182">
        <f>K368</f>
        <v>0</v>
      </c>
      <c r="L117" s="179"/>
      <c r="M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78"/>
      <c r="C118" s="179"/>
      <c r="D118" s="180" t="s">
        <v>118</v>
      </c>
      <c r="E118" s="181"/>
      <c r="F118" s="181"/>
      <c r="G118" s="181"/>
      <c r="H118" s="181"/>
      <c r="I118" s="182">
        <f>Q370</f>
        <v>0</v>
      </c>
      <c r="J118" s="182">
        <f>R370</f>
        <v>0</v>
      </c>
      <c r="K118" s="182">
        <f>K370</f>
        <v>0</v>
      </c>
      <c r="L118" s="179"/>
      <c r="M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78"/>
      <c r="C119" s="179"/>
      <c r="D119" s="180" t="s">
        <v>119</v>
      </c>
      <c r="E119" s="181"/>
      <c r="F119" s="181"/>
      <c r="G119" s="181"/>
      <c r="H119" s="181"/>
      <c r="I119" s="182">
        <f>Q372</f>
        <v>0</v>
      </c>
      <c r="J119" s="182">
        <f>R372</f>
        <v>0</v>
      </c>
      <c r="K119" s="182">
        <f>K372</f>
        <v>0</v>
      </c>
      <c r="L119" s="179"/>
      <c r="M119" s="18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178"/>
      <c r="C120" s="179"/>
      <c r="D120" s="180" t="s">
        <v>120</v>
      </c>
      <c r="E120" s="181"/>
      <c r="F120" s="181"/>
      <c r="G120" s="181"/>
      <c r="H120" s="181"/>
      <c r="I120" s="182">
        <f>Q374</f>
        <v>0</v>
      </c>
      <c r="J120" s="182">
        <f>R374</f>
        <v>0</v>
      </c>
      <c r="K120" s="182">
        <f>K374</f>
        <v>0</v>
      </c>
      <c r="L120" s="179"/>
      <c r="M120" s="183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2" customFormat="1" ht="21.84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6.96" customHeight="1">
      <c r="A122" s="37"/>
      <c r="B122" s="65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6" s="2" customFormat="1" ht="6.96" customHeight="1">
      <c r="A126" s="37"/>
      <c r="B126" s="67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24.96" customHeight="1">
      <c r="A127" s="37"/>
      <c r="B127" s="38"/>
      <c r="C127" s="22" t="s">
        <v>121</v>
      </c>
      <c r="D127" s="39"/>
      <c r="E127" s="39"/>
      <c r="F127" s="39"/>
      <c r="G127" s="39"/>
      <c r="H127" s="39"/>
      <c r="I127" s="39"/>
      <c r="J127" s="39"/>
      <c r="K127" s="39"/>
      <c r="L127" s="39"/>
      <c r="M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6.96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12" customHeight="1">
      <c r="A129" s="37"/>
      <c r="B129" s="38"/>
      <c r="C129" s="31" t="s">
        <v>17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2" customFormat="1" ht="16.5" customHeight="1">
      <c r="A130" s="37"/>
      <c r="B130" s="38"/>
      <c r="C130" s="39"/>
      <c r="D130" s="39"/>
      <c r="E130" s="75" t="str">
        <f>E7</f>
        <v>OPRAVA FASÁDY A STŘECHY HASIČSKÉ STANICE ŠLUKNOV</v>
      </c>
      <c r="F130" s="39"/>
      <c r="G130" s="39"/>
      <c r="H130" s="39"/>
      <c r="I130" s="39"/>
      <c r="J130" s="39"/>
      <c r="K130" s="39"/>
      <c r="L130" s="39"/>
      <c r="M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="2" customFormat="1" ht="6.96" customHeight="1">
      <c r="A131" s="37"/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="2" customFormat="1" ht="12" customHeight="1">
      <c r="A132" s="37"/>
      <c r="B132" s="38"/>
      <c r="C132" s="31" t="s">
        <v>21</v>
      </c>
      <c r="D132" s="39"/>
      <c r="E132" s="39"/>
      <c r="F132" s="26" t="str">
        <f>F10</f>
        <v>Šluknov</v>
      </c>
      <c r="G132" s="39"/>
      <c r="H132" s="39"/>
      <c r="I132" s="31" t="s">
        <v>23</v>
      </c>
      <c r="J132" s="78" t="str">
        <f>IF(J10="","",J10)</f>
        <v>14. 1. 2022</v>
      </c>
      <c r="K132" s="39"/>
      <c r="L132" s="39"/>
      <c r="M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="2" customFormat="1" ht="6.96" customHeight="1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="2" customFormat="1" ht="15.15" customHeight="1">
      <c r="A134" s="37"/>
      <c r="B134" s="38"/>
      <c r="C134" s="31" t="s">
        <v>25</v>
      </c>
      <c r="D134" s="39"/>
      <c r="E134" s="39"/>
      <c r="F134" s="26" t="str">
        <f>E13</f>
        <v>Město Šluknov</v>
      </c>
      <c r="G134" s="39"/>
      <c r="H134" s="39"/>
      <c r="I134" s="31" t="s">
        <v>31</v>
      </c>
      <c r="J134" s="35" t="str">
        <f>E19</f>
        <v>ProProjekt s.r.o.</v>
      </c>
      <c r="K134" s="39"/>
      <c r="L134" s="39"/>
      <c r="M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="2" customFormat="1" ht="15.15" customHeight="1">
      <c r="A135" s="37"/>
      <c r="B135" s="38"/>
      <c r="C135" s="31" t="s">
        <v>29</v>
      </c>
      <c r="D135" s="39"/>
      <c r="E135" s="39"/>
      <c r="F135" s="26" t="str">
        <f>IF(E16="","",E16)</f>
        <v>Vyplň údaj</v>
      </c>
      <c r="G135" s="39"/>
      <c r="H135" s="39"/>
      <c r="I135" s="31" t="s">
        <v>33</v>
      </c>
      <c r="J135" s="35" t="str">
        <f>E22</f>
        <v>ProProjekt s.r.o.</v>
      </c>
      <c r="K135" s="39"/>
      <c r="L135" s="39"/>
      <c r="M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="2" customFormat="1" ht="10.32" customHeight="1">
      <c r="A136" s="37"/>
      <c r="B136" s="38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="11" customFormat="1" ht="29.28" customHeight="1">
      <c r="A137" s="184"/>
      <c r="B137" s="185"/>
      <c r="C137" s="186" t="s">
        <v>122</v>
      </c>
      <c r="D137" s="187" t="s">
        <v>60</v>
      </c>
      <c r="E137" s="187" t="s">
        <v>56</v>
      </c>
      <c r="F137" s="187" t="s">
        <v>57</v>
      </c>
      <c r="G137" s="187" t="s">
        <v>123</v>
      </c>
      <c r="H137" s="187" t="s">
        <v>124</v>
      </c>
      <c r="I137" s="187" t="s">
        <v>125</v>
      </c>
      <c r="J137" s="187" t="s">
        <v>126</v>
      </c>
      <c r="K137" s="187" t="s">
        <v>92</v>
      </c>
      <c r="L137" s="188" t="s">
        <v>127</v>
      </c>
      <c r="M137" s="189"/>
      <c r="N137" s="99" t="s">
        <v>1</v>
      </c>
      <c r="O137" s="100" t="s">
        <v>39</v>
      </c>
      <c r="P137" s="100" t="s">
        <v>128</v>
      </c>
      <c r="Q137" s="100" t="s">
        <v>129</v>
      </c>
      <c r="R137" s="100" t="s">
        <v>130</v>
      </c>
      <c r="S137" s="100" t="s">
        <v>131</v>
      </c>
      <c r="T137" s="100" t="s">
        <v>132</v>
      </c>
      <c r="U137" s="100" t="s">
        <v>133</v>
      </c>
      <c r="V137" s="100" t="s">
        <v>134</v>
      </c>
      <c r="W137" s="100" t="s">
        <v>135</v>
      </c>
      <c r="X137" s="101" t="s">
        <v>136</v>
      </c>
      <c r="Y137" s="184"/>
      <c r="Z137" s="184"/>
      <c r="AA137" s="184"/>
      <c r="AB137" s="184"/>
      <c r="AC137" s="184"/>
      <c r="AD137" s="184"/>
      <c r="AE137" s="184"/>
    </row>
    <row r="138" s="2" customFormat="1" ht="22.8" customHeight="1">
      <c r="A138" s="37"/>
      <c r="B138" s="38"/>
      <c r="C138" s="106" t="s">
        <v>137</v>
      </c>
      <c r="D138" s="39"/>
      <c r="E138" s="39"/>
      <c r="F138" s="39"/>
      <c r="G138" s="39"/>
      <c r="H138" s="39"/>
      <c r="I138" s="39"/>
      <c r="J138" s="39"/>
      <c r="K138" s="190">
        <f>BK138</f>
        <v>0</v>
      </c>
      <c r="L138" s="39"/>
      <c r="M138" s="43"/>
      <c r="N138" s="102"/>
      <c r="O138" s="191"/>
      <c r="P138" s="103"/>
      <c r="Q138" s="192">
        <f>Q139+Q200+Q358+Q363</f>
        <v>0</v>
      </c>
      <c r="R138" s="192">
        <f>R139+R200+R358+R363</f>
        <v>0</v>
      </c>
      <c r="S138" s="103"/>
      <c r="T138" s="193">
        <f>T139+T200+T358+T363</f>
        <v>0</v>
      </c>
      <c r="U138" s="103"/>
      <c r="V138" s="193">
        <f>V139+V200+V358+V363</f>
        <v>19.630634490000002</v>
      </c>
      <c r="W138" s="103"/>
      <c r="X138" s="194">
        <f>X139+X200+X358+X363</f>
        <v>21.391513679999999</v>
      </c>
      <c r="Y138" s="37"/>
      <c r="Z138" s="37"/>
      <c r="AA138" s="37"/>
      <c r="AB138" s="37"/>
      <c r="AC138" s="37"/>
      <c r="AD138" s="37"/>
      <c r="AE138" s="37"/>
      <c r="AT138" s="16" t="s">
        <v>76</v>
      </c>
      <c r="AU138" s="16" t="s">
        <v>94</v>
      </c>
      <c r="BK138" s="195">
        <f>BK139+BK200+BK358+BK363</f>
        <v>0</v>
      </c>
    </row>
    <row r="139" s="12" customFormat="1" ht="25.92" customHeight="1">
      <c r="A139" s="12"/>
      <c r="B139" s="196"/>
      <c r="C139" s="197"/>
      <c r="D139" s="198" t="s">
        <v>76</v>
      </c>
      <c r="E139" s="199" t="s">
        <v>138</v>
      </c>
      <c r="F139" s="199" t="s">
        <v>139</v>
      </c>
      <c r="G139" s="197"/>
      <c r="H139" s="197"/>
      <c r="I139" s="200"/>
      <c r="J139" s="200"/>
      <c r="K139" s="201">
        <f>BK139</f>
        <v>0</v>
      </c>
      <c r="L139" s="197"/>
      <c r="M139" s="202"/>
      <c r="N139" s="203"/>
      <c r="O139" s="204"/>
      <c r="P139" s="204"/>
      <c r="Q139" s="205">
        <f>Q140+Q146+Q165+Q187+Q198</f>
        <v>0</v>
      </c>
      <c r="R139" s="205">
        <f>R140+R146+R165+R187+R198</f>
        <v>0</v>
      </c>
      <c r="S139" s="204"/>
      <c r="T139" s="206">
        <f>T140+T146+T165+T187+T198</f>
        <v>0</v>
      </c>
      <c r="U139" s="204"/>
      <c r="V139" s="206">
        <f>V140+V146+V165+V187+V198</f>
        <v>12.219976430000001</v>
      </c>
      <c r="W139" s="204"/>
      <c r="X139" s="207">
        <f>X140+X146+X165+X187+X198</f>
        <v>16.896362</v>
      </c>
      <c r="Y139" s="12"/>
      <c r="Z139" s="12"/>
      <c r="AA139" s="12"/>
      <c r="AB139" s="12"/>
      <c r="AC139" s="12"/>
      <c r="AD139" s="12"/>
      <c r="AE139" s="12"/>
      <c r="AR139" s="208" t="s">
        <v>82</v>
      </c>
      <c r="AT139" s="209" t="s">
        <v>76</v>
      </c>
      <c r="AU139" s="209" t="s">
        <v>77</v>
      </c>
      <c r="AY139" s="208" t="s">
        <v>140</v>
      </c>
      <c r="BK139" s="210">
        <f>BK140+BK146+BK165+BK187+BK198</f>
        <v>0</v>
      </c>
    </row>
    <row r="140" s="12" customFormat="1" ht="22.8" customHeight="1">
      <c r="A140" s="12"/>
      <c r="B140" s="196"/>
      <c r="C140" s="197"/>
      <c r="D140" s="198" t="s">
        <v>76</v>
      </c>
      <c r="E140" s="211" t="s">
        <v>141</v>
      </c>
      <c r="F140" s="211" t="s">
        <v>142</v>
      </c>
      <c r="G140" s="197"/>
      <c r="H140" s="197"/>
      <c r="I140" s="200"/>
      <c r="J140" s="200"/>
      <c r="K140" s="212">
        <f>BK140</f>
        <v>0</v>
      </c>
      <c r="L140" s="197"/>
      <c r="M140" s="202"/>
      <c r="N140" s="203"/>
      <c r="O140" s="204"/>
      <c r="P140" s="204"/>
      <c r="Q140" s="205">
        <f>SUM(Q141:Q145)</f>
        <v>0</v>
      </c>
      <c r="R140" s="205">
        <f>SUM(R141:R145)</f>
        <v>0</v>
      </c>
      <c r="S140" s="204"/>
      <c r="T140" s="206">
        <f>SUM(T141:T145)</f>
        <v>0</v>
      </c>
      <c r="U140" s="204"/>
      <c r="V140" s="206">
        <f>SUM(V141:V145)</f>
        <v>1.3432884000000001</v>
      </c>
      <c r="W140" s="204"/>
      <c r="X140" s="207">
        <f>SUM(X141:X145)</f>
        <v>0</v>
      </c>
      <c r="Y140" s="12"/>
      <c r="Z140" s="12"/>
      <c r="AA140" s="12"/>
      <c r="AB140" s="12"/>
      <c r="AC140" s="12"/>
      <c r="AD140" s="12"/>
      <c r="AE140" s="12"/>
      <c r="AR140" s="208" t="s">
        <v>82</v>
      </c>
      <c r="AT140" s="209" t="s">
        <v>76</v>
      </c>
      <c r="AU140" s="209" t="s">
        <v>82</v>
      </c>
      <c r="AY140" s="208" t="s">
        <v>140</v>
      </c>
      <c r="BK140" s="210">
        <f>SUM(BK141:BK145)</f>
        <v>0</v>
      </c>
    </row>
    <row r="141" s="2" customFormat="1" ht="24.15" customHeight="1">
      <c r="A141" s="37"/>
      <c r="B141" s="38"/>
      <c r="C141" s="213" t="s">
        <v>82</v>
      </c>
      <c r="D141" s="213" t="s">
        <v>143</v>
      </c>
      <c r="E141" s="214" t="s">
        <v>144</v>
      </c>
      <c r="F141" s="215" t="s">
        <v>145</v>
      </c>
      <c r="G141" s="216" t="s">
        <v>146</v>
      </c>
      <c r="H141" s="217">
        <v>0.46400000000000002</v>
      </c>
      <c r="I141" s="218"/>
      <c r="J141" s="218"/>
      <c r="K141" s="219">
        <f>ROUND(P141*H141,2)</f>
        <v>0</v>
      </c>
      <c r="L141" s="215" t="s">
        <v>147</v>
      </c>
      <c r="M141" s="43"/>
      <c r="N141" s="220" t="s">
        <v>1</v>
      </c>
      <c r="O141" s="221" t="s">
        <v>40</v>
      </c>
      <c r="P141" s="222">
        <f>I141+J141</f>
        <v>0</v>
      </c>
      <c r="Q141" s="222">
        <f>ROUND(I141*H141,2)</f>
        <v>0</v>
      </c>
      <c r="R141" s="222">
        <f>ROUND(J141*H141,2)</f>
        <v>0</v>
      </c>
      <c r="S141" s="90"/>
      <c r="T141" s="223">
        <f>S141*H141</f>
        <v>0</v>
      </c>
      <c r="U141" s="223">
        <v>2.5773000000000001</v>
      </c>
      <c r="V141" s="223">
        <f>U141*H141</f>
        <v>1.1958672000000001</v>
      </c>
      <c r="W141" s="223">
        <v>0</v>
      </c>
      <c r="X141" s="224">
        <f>W141*H141</f>
        <v>0</v>
      </c>
      <c r="Y141" s="37"/>
      <c r="Z141" s="37"/>
      <c r="AA141" s="37"/>
      <c r="AB141" s="37"/>
      <c r="AC141" s="37"/>
      <c r="AD141" s="37"/>
      <c r="AE141" s="37"/>
      <c r="AR141" s="225" t="s">
        <v>148</v>
      </c>
      <c r="AT141" s="225" t="s">
        <v>143</v>
      </c>
      <c r="AU141" s="225" t="s">
        <v>84</v>
      </c>
      <c r="AY141" s="16" t="s">
        <v>140</v>
      </c>
      <c r="BE141" s="226">
        <f>IF(O141="základní",K141,0)</f>
        <v>0</v>
      </c>
      <c r="BF141" s="226">
        <f>IF(O141="snížená",K141,0)</f>
        <v>0</v>
      </c>
      <c r="BG141" s="226">
        <f>IF(O141="zákl. přenesená",K141,0)</f>
        <v>0</v>
      </c>
      <c r="BH141" s="226">
        <f>IF(O141="sníž. přenesená",K141,0)</f>
        <v>0</v>
      </c>
      <c r="BI141" s="226">
        <f>IF(O141="nulová",K141,0)</f>
        <v>0</v>
      </c>
      <c r="BJ141" s="16" t="s">
        <v>82</v>
      </c>
      <c r="BK141" s="226">
        <f>ROUND(P141*H141,2)</f>
        <v>0</v>
      </c>
      <c r="BL141" s="16" t="s">
        <v>148</v>
      </c>
      <c r="BM141" s="225" t="s">
        <v>149</v>
      </c>
    </row>
    <row r="142" s="2" customFormat="1">
      <c r="A142" s="37"/>
      <c r="B142" s="38"/>
      <c r="C142" s="39"/>
      <c r="D142" s="227" t="s">
        <v>150</v>
      </c>
      <c r="E142" s="39"/>
      <c r="F142" s="228" t="s">
        <v>151</v>
      </c>
      <c r="G142" s="39"/>
      <c r="H142" s="39"/>
      <c r="I142" s="229"/>
      <c r="J142" s="229"/>
      <c r="K142" s="39"/>
      <c r="L142" s="39"/>
      <c r="M142" s="43"/>
      <c r="N142" s="230"/>
      <c r="O142" s="231"/>
      <c r="P142" s="90"/>
      <c r="Q142" s="90"/>
      <c r="R142" s="90"/>
      <c r="S142" s="90"/>
      <c r="T142" s="90"/>
      <c r="U142" s="90"/>
      <c r="V142" s="90"/>
      <c r="W142" s="90"/>
      <c r="X142" s="91"/>
      <c r="Y142" s="37"/>
      <c r="Z142" s="37"/>
      <c r="AA142" s="37"/>
      <c r="AB142" s="37"/>
      <c r="AC142" s="37"/>
      <c r="AD142" s="37"/>
      <c r="AE142" s="37"/>
      <c r="AT142" s="16" t="s">
        <v>150</v>
      </c>
      <c r="AU142" s="16" t="s">
        <v>84</v>
      </c>
    </row>
    <row r="143" s="13" customFormat="1">
      <c r="A143" s="13"/>
      <c r="B143" s="232"/>
      <c r="C143" s="233"/>
      <c r="D143" s="234" t="s">
        <v>152</v>
      </c>
      <c r="E143" s="235" t="s">
        <v>1</v>
      </c>
      <c r="F143" s="236" t="s">
        <v>153</v>
      </c>
      <c r="G143" s="233"/>
      <c r="H143" s="237">
        <v>0.46400000000000002</v>
      </c>
      <c r="I143" s="238"/>
      <c r="J143" s="238"/>
      <c r="K143" s="233"/>
      <c r="L143" s="233"/>
      <c r="M143" s="239"/>
      <c r="N143" s="240"/>
      <c r="O143" s="241"/>
      <c r="P143" s="241"/>
      <c r="Q143" s="241"/>
      <c r="R143" s="241"/>
      <c r="S143" s="241"/>
      <c r="T143" s="241"/>
      <c r="U143" s="241"/>
      <c r="V143" s="241"/>
      <c r="W143" s="241"/>
      <c r="X143" s="242"/>
      <c r="Y143" s="13"/>
      <c r="Z143" s="13"/>
      <c r="AA143" s="13"/>
      <c r="AB143" s="13"/>
      <c r="AC143" s="13"/>
      <c r="AD143" s="13"/>
      <c r="AE143" s="13"/>
      <c r="AT143" s="243" t="s">
        <v>152</v>
      </c>
      <c r="AU143" s="243" t="s">
        <v>84</v>
      </c>
      <c r="AV143" s="13" t="s">
        <v>84</v>
      </c>
      <c r="AW143" s="13" t="s">
        <v>5</v>
      </c>
      <c r="AX143" s="13" t="s">
        <v>82</v>
      </c>
      <c r="AY143" s="243" t="s">
        <v>140</v>
      </c>
    </row>
    <row r="144" s="2" customFormat="1" ht="24.15" customHeight="1">
      <c r="A144" s="37"/>
      <c r="B144" s="38"/>
      <c r="C144" s="213" t="s">
        <v>84</v>
      </c>
      <c r="D144" s="213" t="s">
        <v>143</v>
      </c>
      <c r="E144" s="214" t="s">
        <v>154</v>
      </c>
      <c r="F144" s="215" t="s">
        <v>155</v>
      </c>
      <c r="G144" s="216" t="s">
        <v>156</v>
      </c>
      <c r="H144" s="217">
        <v>5.1600000000000001</v>
      </c>
      <c r="I144" s="218"/>
      <c r="J144" s="218"/>
      <c r="K144" s="219">
        <f>ROUND(P144*H144,2)</f>
        <v>0</v>
      </c>
      <c r="L144" s="215" t="s">
        <v>147</v>
      </c>
      <c r="M144" s="43"/>
      <c r="N144" s="220" t="s">
        <v>1</v>
      </c>
      <c r="O144" s="221" t="s">
        <v>40</v>
      </c>
      <c r="P144" s="222">
        <f>I144+J144</f>
        <v>0</v>
      </c>
      <c r="Q144" s="222">
        <f>ROUND(I144*H144,2)</f>
        <v>0</v>
      </c>
      <c r="R144" s="222">
        <f>ROUND(J144*H144,2)</f>
        <v>0</v>
      </c>
      <c r="S144" s="90"/>
      <c r="T144" s="223">
        <f>S144*H144</f>
        <v>0</v>
      </c>
      <c r="U144" s="223">
        <v>0.028570000000000002</v>
      </c>
      <c r="V144" s="223">
        <f>U144*H144</f>
        <v>0.1474212</v>
      </c>
      <c r="W144" s="223">
        <v>0</v>
      </c>
      <c r="X144" s="224">
        <f>W144*H144</f>
        <v>0</v>
      </c>
      <c r="Y144" s="37"/>
      <c r="Z144" s="37"/>
      <c r="AA144" s="37"/>
      <c r="AB144" s="37"/>
      <c r="AC144" s="37"/>
      <c r="AD144" s="37"/>
      <c r="AE144" s="37"/>
      <c r="AR144" s="225" t="s">
        <v>148</v>
      </c>
      <c r="AT144" s="225" t="s">
        <v>143</v>
      </c>
      <c r="AU144" s="225" t="s">
        <v>84</v>
      </c>
      <c r="AY144" s="16" t="s">
        <v>140</v>
      </c>
      <c r="BE144" s="226">
        <f>IF(O144="základní",K144,0)</f>
        <v>0</v>
      </c>
      <c r="BF144" s="226">
        <f>IF(O144="snížená",K144,0)</f>
        <v>0</v>
      </c>
      <c r="BG144" s="226">
        <f>IF(O144="zákl. přenesená",K144,0)</f>
        <v>0</v>
      </c>
      <c r="BH144" s="226">
        <f>IF(O144="sníž. přenesená",K144,0)</f>
        <v>0</v>
      </c>
      <c r="BI144" s="226">
        <f>IF(O144="nulová",K144,0)</f>
        <v>0</v>
      </c>
      <c r="BJ144" s="16" t="s">
        <v>82</v>
      </c>
      <c r="BK144" s="226">
        <f>ROUND(P144*H144,2)</f>
        <v>0</v>
      </c>
      <c r="BL144" s="16" t="s">
        <v>148</v>
      </c>
      <c r="BM144" s="225" t="s">
        <v>157</v>
      </c>
    </row>
    <row r="145" s="2" customFormat="1">
      <c r="A145" s="37"/>
      <c r="B145" s="38"/>
      <c r="C145" s="39"/>
      <c r="D145" s="227" t="s">
        <v>150</v>
      </c>
      <c r="E145" s="39"/>
      <c r="F145" s="228" t="s">
        <v>158</v>
      </c>
      <c r="G145" s="39"/>
      <c r="H145" s="39"/>
      <c r="I145" s="229"/>
      <c r="J145" s="229"/>
      <c r="K145" s="39"/>
      <c r="L145" s="39"/>
      <c r="M145" s="43"/>
      <c r="N145" s="230"/>
      <c r="O145" s="231"/>
      <c r="P145" s="90"/>
      <c r="Q145" s="90"/>
      <c r="R145" s="90"/>
      <c r="S145" s="90"/>
      <c r="T145" s="90"/>
      <c r="U145" s="90"/>
      <c r="V145" s="90"/>
      <c r="W145" s="90"/>
      <c r="X145" s="91"/>
      <c r="Y145" s="37"/>
      <c r="Z145" s="37"/>
      <c r="AA145" s="37"/>
      <c r="AB145" s="37"/>
      <c r="AC145" s="37"/>
      <c r="AD145" s="37"/>
      <c r="AE145" s="37"/>
      <c r="AT145" s="16" t="s">
        <v>150</v>
      </c>
      <c r="AU145" s="16" t="s">
        <v>84</v>
      </c>
    </row>
    <row r="146" s="12" customFormat="1" ht="22.8" customHeight="1">
      <c r="A146" s="12"/>
      <c r="B146" s="196"/>
      <c r="C146" s="197"/>
      <c r="D146" s="198" t="s">
        <v>76</v>
      </c>
      <c r="E146" s="211" t="s">
        <v>159</v>
      </c>
      <c r="F146" s="211" t="s">
        <v>160</v>
      </c>
      <c r="G146" s="197"/>
      <c r="H146" s="197"/>
      <c r="I146" s="200"/>
      <c r="J146" s="200"/>
      <c r="K146" s="212">
        <f>BK146</f>
        <v>0</v>
      </c>
      <c r="L146" s="197"/>
      <c r="M146" s="202"/>
      <c r="N146" s="203"/>
      <c r="O146" s="204"/>
      <c r="P146" s="204"/>
      <c r="Q146" s="205">
        <f>SUM(Q147:Q164)</f>
        <v>0</v>
      </c>
      <c r="R146" s="205">
        <f>SUM(R147:R164)</f>
        <v>0</v>
      </c>
      <c r="S146" s="204"/>
      <c r="T146" s="206">
        <f>SUM(T147:T164)</f>
        <v>0</v>
      </c>
      <c r="U146" s="204"/>
      <c r="V146" s="206">
        <f>SUM(V147:V164)</f>
        <v>10.85295803</v>
      </c>
      <c r="W146" s="204"/>
      <c r="X146" s="207">
        <f>SUM(X147:X164)</f>
        <v>0.096000000000000002</v>
      </c>
      <c r="Y146" s="12"/>
      <c r="Z146" s="12"/>
      <c r="AA146" s="12"/>
      <c r="AB146" s="12"/>
      <c r="AC146" s="12"/>
      <c r="AD146" s="12"/>
      <c r="AE146" s="12"/>
      <c r="AR146" s="208" t="s">
        <v>82</v>
      </c>
      <c r="AT146" s="209" t="s">
        <v>76</v>
      </c>
      <c r="AU146" s="209" t="s">
        <v>82</v>
      </c>
      <c r="AY146" s="208" t="s">
        <v>140</v>
      </c>
      <c r="BK146" s="210">
        <f>SUM(BK147:BK164)</f>
        <v>0</v>
      </c>
    </row>
    <row r="147" s="2" customFormat="1" ht="16.5" customHeight="1">
      <c r="A147" s="37"/>
      <c r="B147" s="38"/>
      <c r="C147" s="213" t="s">
        <v>141</v>
      </c>
      <c r="D147" s="213" t="s">
        <v>143</v>
      </c>
      <c r="E147" s="214" t="s">
        <v>161</v>
      </c>
      <c r="F147" s="215" t="s">
        <v>162</v>
      </c>
      <c r="G147" s="216" t="s">
        <v>156</v>
      </c>
      <c r="H147" s="217">
        <v>1.331</v>
      </c>
      <c r="I147" s="218"/>
      <c r="J147" s="218"/>
      <c r="K147" s="219">
        <f>ROUND(P147*H147,2)</f>
        <v>0</v>
      </c>
      <c r="L147" s="215" t="s">
        <v>1</v>
      </c>
      <c r="M147" s="43"/>
      <c r="N147" s="220" t="s">
        <v>1</v>
      </c>
      <c r="O147" s="221" t="s">
        <v>40</v>
      </c>
      <c r="P147" s="222">
        <f>I147+J147</f>
        <v>0</v>
      </c>
      <c r="Q147" s="222">
        <f>ROUND(I147*H147,2)</f>
        <v>0</v>
      </c>
      <c r="R147" s="222">
        <f>ROUND(J147*H147,2)</f>
        <v>0</v>
      </c>
      <c r="S147" s="90"/>
      <c r="T147" s="223">
        <f>S147*H147</f>
        <v>0</v>
      </c>
      <c r="U147" s="223">
        <v>0.041529999999999997</v>
      </c>
      <c r="V147" s="223">
        <f>U147*H147</f>
        <v>0.055276429999999994</v>
      </c>
      <c r="W147" s="223">
        <v>0</v>
      </c>
      <c r="X147" s="224">
        <f>W147*H147</f>
        <v>0</v>
      </c>
      <c r="Y147" s="37"/>
      <c r="Z147" s="37"/>
      <c r="AA147" s="37"/>
      <c r="AB147" s="37"/>
      <c r="AC147" s="37"/>
      <c r="AD147" s="37"/>
      <c r="AE147" s="37"/>
      <c r="AR147" s="225" t="s">
        <v>148</v>
      </c>
      <c r="AT147" s="225" t="s">
        <v>143</v>
      </c>
      <c r="AU147" s="225" t="s">
        <v>84</v>
      </c>
      <c r="AY147" s="16" t="s">
        <v>140</v>
      </c>
      <c r="BE147" s="226">
        <f>IF(O147="základní",K147,0)</f>
        <v>0</v>
      </c>
      <c r="BF147" s="226">
        <f>IF(O147="snížená",K147,0)</f>
        <v>0</v>
      </c>
      <c r="BG147" s="226">
        <f>IF(O147="zákl. přenesená",K147,0)</f>
        <v>0</v>
      </c>
      <c r="BH147" s="226">
        <f>IF(O147="sníž. přenesená",K147,0)</f>
        <v>0</v>
      </c>
      <c r="BI147" s="226">
        <f>IF(O147="nulová",K147,0)</f>
        <v>0</v>
      </c>
      <c r="BJ147" s="16" t="s">
        <v>82</v>
      </c>
      <c r="BK147" s="226">
        <f>ROUND(P147*H147,2)</f>
        <v>0</v>
      </c>
      <c r="BL147" s="16" t="s">
        <v>148</v>
      </c>
      <c r="BM147" s="225" t="s">
        <v>163</v>
      </c>
    </row>
    <row r="148" s="13" customFormat="1">
      <c r="A148" s="13"/>
      <c r="B148" s="232"/>
      <c r="C148" s="233"/>
      <c r="D148" s="234" t="s">
        <v>152</v>
      </c>
      <c r="E148" s="235" t="s">
        <v>1</v>
      </c>
      <c r="F148" s="236" t="s">
        <v>164</v>
      </c>
      <c r="G148" s="233"/>
      <c r="H148" s="237">
        <v>1.331</v>
      </c>
      <c r="I148" s="238"/>
      <c r="J148" s="238"/>
      <c r="K148" s="233"/>
      <c r="L148" s="233"/>
      <c r="M148" s="239"/>
      <c r="N148" s="240"/>
      <c r="O148" s="241"/>
      <c r="P148" s="241"/>
      <c r="Q148" s="241"/>
      <c r="R148" s="241"/>
      <c r="S148" s="241"/>
      <c r="T148" s="241"/>
      <c r="U148" s="241"/>
      <c r="V148" s="241"/>
      <c r="W148" s="241"/>
      <c r="X148" s="242"/>
      <c r="Y148" s="13"/>
      <c r="Z148" s="13"/>
      <c r="AA148" s="13"/>
      <c r="AB148" s="13"/>
      <c r="AC148" s="13"/>
      <c r="AD148" s="13"/>
      <c r="AE148" s="13"/>
      <c r="AT148" s="243" t="s">
        <v>152</v>
      </c>
      <c r="AU148" s="243" t="s">
        <v>84</v>
      </c>
      <c r="AV148" s="13" t="s">
        <v>84</v>
      </c>
      <c r="AW148" s="13" t="s">
        <v>5</v>
      </c>
      <c r="AX148" s="13" t="s">
        <v>82</v>
      </c>
      <c r="AY148" s="243" t="s">
        <v>140</v>
      </c>
    </row>
    <row r="149" s="2" customFormat="1" ht="16.5" customHeight="1">
      <c r="A149" s="37"/>
      <c r="B149" s="38"/>
      <c r="C149" s="213" t="s">
        <v>148</v>
      </c>
      <c r="D149" s="213" t="s">
        <v>143</v>
      </c>
      <c r="E149" s="214" t="s">
        <v>165</v>
      </c>
      <c r="F149" s="215" t="s">
        <v>166</v>
      </c>
      <c r="G149" s="216" t="s">
        <v>156</v>
      </c>
      <c r="H149" s="217">
        <v>33</v>
      </c>
      <c r="I149" s="218"/>
      <c r="J149" s="218"/>
      <c r="K149" s="219">
        <f>ROUND(P149*H149,2)</f>
        <v>0</v>
      </c>
      <c r="L149" s="215" t="s">
        <v>1</v>
      </c>
      <c r="M149" s="43"/>
      <c r="N149" s="220" t="s">
        <v>1</v>
      </c>
      <c r="O149" s="221" t="s">
        <v>40</v>
      </c>
      <c r="P149" s="222">
        <f>I149+J149</f>
        <v>0</v>
      </c>
      <c r="Q149" s="222">
        <f>ROUND(I149*H149,2)</f>
        <v>0</v>
      </c>
      <c r="R149" s="222">
        <f>ROUND(J149*H149,2)</f>
        <v>0</v>
      </c>
      <c r="S149" s="90"/>
      <c r="T149" s="223">
        <f>S149*H149</f>
        <v>0</v>
      </c>
      <c r="U149" s="223">
        <v>0.0037000000000000002</v>
      </c>
      <c r="V149" s="223">
        <f>U149*H149</f>
        <v>0.1221</v>
      </c>
      <c r="W149" s="223">
        <v>0</v>
      </c>
      <c r="X149" s="224">
        <f>W149*H149</f>
        <v>0</v>
      </c>
      <c r="Y149" s="37"/>
      <c r="Z149" s="37"/>
      <c r="AA149" s="37"/>
      <c r="AB149" s="37"/>
      <c r="AC149" s="37"/>
      <c r="AD149" s="37"/>
      <c r="AE149" s="37"/>
      <c r="AR149" s="225" t="s">
        <v>148</v>
      </c>
      <c r="AT149" s="225" t="s">
        <v>143</v>
      </c>
      <c r="AU149" s="225" t="s">
        <v>84</v>
      </c>
      <c r="AY149" s="16" t="s">
        <v>140</v>
      </c>
      <c r="BE149" s="226">
        <f>IF(O149="základní",K149,0)</f>
        <v>0</v>
      </c>
      <c r="BF149" s="226">
        <f>IF(O149="snížená",K149,0)</f>
        <v>0</v>
      </c>
      <c r="BG149" s="226">
        <f>IF(O149="zákl. přenesená",K149,0)</f>
        <v>0</v>
      </c>
      <c r="BH149" s="226">
        <f>IF(O149="sníž. přenesená",K149,0)</f>
        <v>0</v>
      </c>
      <c r="BI149" s="226">
        <f>IF(O149="nulová",K149,0)</f>
        <v>0</v>
      </c>
      <c r="BJ149" s="16" t="s">
        <v>82</v>
      </c>
      <c r="BK149" s="226">
        <f>ROUND(P149*H149,2)</f>
        <v>0</v>
      </c>
      <c r="BL149" s="16" t="s">
        <v>148</v>
      </c>
      <c r="BM149" s="225" t="s">
        <v>167</v>
      </c>
    </row>
    <row r="150" s="2" customFormat="1" ht="24.15" customHeight="1">
      <c r="A150" s="37"/>
      <c r="B150" s="38"/>
      <c r="C150" s="213" t="s">
        <v>168</v>
      </c>
      <c r="D150" s="213" t="s">
        <v>143</v>
      </c>
      <c r="E150" s="214" t="s">
        <v>169</v>
      </c>
      <c r="F150" s="215" t="s">
        <v>170</v>
      </c>
      <c r="G150" s="216" t="s">
        <v>156</v>
      </c>
      <c r="H150" s="217">
        <v>269.52999999999997</v>
      </c>
      <c r="I150" s="218"/>
      <c r="J150" s="218"/>
      <c r="K150" s="219">
        <f>ROUND(P150*H150,2)</f>
        <v>0</v>
      </c>
      <c r="L150" s="215" t="s">
        <v>147</v>
      </c>
      <c r="M150" s="43"/>
      <c r="N150" s="220" t="s">
        <v>1</v>
      </c>
      <c r="O150" s="221" t="s">
        <v>40</v>
      </c>
      <c r="P150" s="222">
        <f>I150+J150</f>
        <v>0</v>
      </c>
      <c r="Q150" s="222">
        <f>ROUND(I150*H150,2)</f>
        <v>0</v>
      </c>
      <c r="R150" s="222">
        <f>ROUND(J150*H150,2)</f>
        <v>0</v>
      </c>
      <c r="S150" s="90"/>
      <c r="T150" s="223">
        <f>S150*H150</f>
        <v>0</v>
      </c>
      <c r="U150" s="223">
        <v>0.020480000000000002</v>
      </c>
      <c r="V150" s="223">
        <f>U150*H150</f>
        <v>5.5199743999999997</v>
      </c>
      <c r="W150" s="223">
        <v>0</v>
      </c>
      <c r="X150" s="224">
        <f>W150*H150</f>
        <v>0</v>
      </c>
      <c r="Y150" s="37"/>
      <c r="Z150" s="37"/>
      <c r="AA150" s="37"/>
      <c r="AB150" s="37"/>
      <c r="AC150" s="37"/>
      <c r="AD150" s="37"/>
      <c r="AE150" s="37"/>
      <c r="AR150" s="225" t="s">
        <v>148</v>
      </c>
      <c r="AT150" s="225" t="s">
        <v>143</v>
      </c>
      <c r="AU150" s="225" t="s">
        <v>84</v>
      </c>
      <c r="AY150" s="16" t="s">
        <v>140</v>
      </c>
      <c r="BE150" s="226">
        <f>IF(O150="základní",K150,0)</f>
        <v>0</v>
      </c>
      <c r="BF150" s="226">
        <f>IF(O150="snížená",K150,0)</f>
        <v>0</v>
      </c>
      <c r="BG150" s="226">
        <f>IF(O150="zákl. přenesená",K150,0)</f>
        <v>0</v>
      </c>
      <c r="BH150" s="226">
        <f>IF(O150="sníž. přenesená",K150,0)</f>
        <v>0</v>
      </c>
      <c r="BI150" s="226">
        <f>IF(O150="nulová",K150,0)</f>
        <v>0</v>
      </c>
      <c r="BJ150" s="16" t="s">
        <v>82</v>
      </c>
      <c r="BK150" s="226">
        <f>ROUND(P150*H150,2)</f>
        <v>0</v>
      </c>
      <c r="BL150" s="16" t="s">
        <v>148</v>
      </c>
      <c r="BM150" s="225" t="s">
        <v>171</v>
      </c>
    </row>
    <row r="151" s="2" customFormat="1">
      <c r="A151" s="37"/>
      <c r="B151" s="38"/>
      <c r="C151" s="39"/>
      <c r="D151" s="227" t="s">
        <v>150</v>
      </c>
      <c r="E151" s="39"/>
      <c r="F151" s="228" t="s">
        <v>172</v>
      </c>
      <c r="G151" s="39"/>
      <c r="H151" s="39"/>
      <c r="I151" s="229"/>
      <c r="J151" s="229"/>
      <c r="K151" s="39"/>
      <c r="L151" s="39"/>
      <c r="M151" s="43"/>
      <c r="N151" s="230"/>
      <c r="O151" s="231"/>
      <c r="P151" s="90"/>
      <c r="Q151" s="90"/>
      <c r="R151" s="90"/>
      <c r="S151" s="90"/>
      <c r="T151" s="90"/>
      <c r="U151" s="90"/>
      <c r="V151" s="90"/>
      <c r="W151" s="90"/>
      <c r="X151" s="91"/>
      <c r="Y151" s="37"/>
      <c r="Z151" s="37"/>
      <c r="AA151" s="37"/>
      <c r="AB151" s="37"/>
      <c r="AC151" s="37"/>
      <c r="AD151" s="37"/>
      <c r="AE151" s="37"/>
      <c r="AT151" s="16" t="s">
        <v>150</v>
      </c>
      <c r="AU151" s="16" t="s">
        <v>84</v>
      </c>
    </row>
    <row r="152" s="2" customFormat="1" ht="24.15" customHeight="1">
      <c r="A152" s="37"/>
      <c r="B152" s="38"/>
      <c r="C152" s="213" t="s">
        <v>159</v>
      </c>
      <c r="D152" s="213" t="s">
        <v>143</v>
      </c>
      <c r="E152" s="214" t="s">
        <v>173</v>
      </c>
      <c r="F152" s="215" t="s">
        <v>174</v>
      </c>
      <c r="G152" s="216" t="s">
        <v>156</v>
      </c>
      <c r="H152" s="217">
        <v>269.52999999999997</v>
      </c>
      <c r="I152" s="218"/>
      <c r="J152" s="218"/>
      <c r="K152" s="219">
        <f>ROUND(P152*H152,2)</f>
        <v>0</v>
      </c>
      <c r="L152" s="215" t="s">
        <v>1</v>
      </c>
      <c r="M152" s="43"/>
      <c r="N152" s="220" t="s">
        <v>1</v>
      </c>
      <c r="O152" s="221" t="s">
        <v>40</v>
      </c>
      <c r="P152" s="222">
        <f>I152+J152</f>
        <v>0</v>
      </c>
      <c r="Q152" s="222">
        <f>ROUND(I152*H152,2)</f>
        <v>0</v>
      </c>
      <c r="R152" s="222">
        <f>ROUND(J152*H152,2)</f>
        <v>0</v>
      </c>
      <c r="S152" s="90"/>
      <c r="T152" s="223">
        <f>S152*H152</f>
        <v>0</v>
      </c>
      <c r="U152" s="223">
        <v>0.00020000000000000001</v>
      </c>
      <c r="V152" s="223">
        <f>U152*H152</f>
        <v>0.053905999999999996</v>
      </c>
      <c r="W152" s="223">
        <v>0</v>
      </c>
      <c r="X152" s="224">
        <f>W152*H152</f>
        <v>0</v>
      </c>
      <c r="Y152" s="37"/>
      <c r="Z152" s="37"/>
      <c r="AA152" s="37"/>
      <c r="AB152" s="37"/>
      <c r="AC152" s="37"/>
      <c r="AD152" s="37"/>
      <c r="AE152" s="37"/>
      <c r="AR152" s="225" t="s">
        <v>148</v>
      </c>
      <c r="AT152" s="225" t="s">
        <v>143</v>
      </c>
      <c r="AU152" s="225" t="s">
        <v>84</v>
      </c>
      <c r="AY152" s="16" t="s">
        <v>140</v>
      </c>
      <c r="BE152" s="226">
        <f>IF(O152="základní",K152,0)</f>
        <v>0</v>
      </c>
      <c r="BF152" s="226">
        <f>IF(O152="snížená",K152,0)</f>
        <v>0</v>
      </c>
      <c r="BG152" s="226">
        <f>IF(O152="zákl. přenesená",K152,0)</f>
        <v>0</v>
      </c>
      <c r="BH152" s="226">
        <f>IF(O152="sníž. přenesená",K152,0)</f>
        <v>0</v>
      </c>
      <c r="BI152" s="226">
        <f>IF(O152="nulová",K152,0)</f>
        <v>0</v>
      </c>
      <c r="BJ152" s="16" t="s">
        <v>82</v>
      </c>
      <c r="BK152" s="226">
        <f>ROUND(P152*H152,2)</f>
        <v>0</v>
      </c>
      <c r="BL152" s="16" t="s">
        <v>148</v>
      </c>
      <c r="BM152" s="225" t="s">
        <v>175</v>
      </c>
    </row>
    <row r="153" s="2" customFormat="1" ht="24.15" customHeight="1">
      <c r="A153" s="37"/>
      <c r="B153" s="38"/>
      <c r="C153" s="213" t="s">
        <v>176</v>
      </c>
      <c r="D153" s="213" t="s">
        <v>143</v>
      </c>
      <c r="E153" s="214" t="s">
        <v>177</v>
      </c>
      <c r="F153" s="215" t="s">
        <v>178</v>
      </c>
      <c r="G153" s="216" t="s">
        <v>156</v>
      </c>
      <c r="H153" s="217">
        <v>269.52999999999997</v>
      </c>
      <c r="I153" s="218"/>
      <c r="J153" s="218"/>
      <c r="K153" s="219">
        <f>ROUND(P153*H153,2)</f>
        <v>0</v>
      </c>
      <c r="L153" s="215" t="s">
        <v>147</v>
      </c>
      <c r="M153" s="43"/>
      <c r="N153" s="220" t="s">
        <v>1</v>
      </c>
      <c r="O153" s="221" t="s">
        <v>40</v>
      </c>
      <c r="P153" s="222">
        <f>I153+J153</f>
        <v>0</v>
      </c>
      <c r="Q153" s="222">
        <f>ROUND(I153*H153,2)</f>
        <v>0</v>
      </c>
      <c r="R153" s="222">
        <f>ROUND(J153*H153,2)</f>
        <v>0</v>
      </c>
      <c r="S153" s="90"/>
      <c r="T153" s="223">
        <f>S153*H153</f>
        <v>0</v>
      </c>
      <c r="U153" s="223">
        <v>0.01575</v>
      </c>
      <c r="V153" s="223">
        <f>U153*H153</f>
        <v>4.2450975</v>
      </c>
      <c r="W153" s="223">
        <v>0</v>
      </c>
      <c r="X153" s="224">
        <f>W153*H153</f>
        <v>0</v>
      </c>
      <c r="Y153" s="37"/>
      <c r="Z153" s="37"/>
      <c r="AA153" s="37"/>
      <c r="AB153" s="37"/>
      <c r="AC153" s="37"/>
      <c r="AD153" s="37"/>
      <c r="AE153" s="37"/>
      <c r="AR153" s="225" t="s">
        <v>148</v>
      </c>
      <c r="AT153" s="225" t="s">
        <v>143</v>
      </c>
      <c r="AU153" s="225" t="s">
        <v>84</v>
      </c>
      <c r="AY153" s="16" t="s">
        <v>140</v>
      </c>
      <c r="BE153" s="226">
        <f>IF(O153="základní",K153,0)</f>
        <v>0</v>
      </c>
      <c r="BF153" s="226">
        <f>IF(O153="snížená",K153,0)</f>
        <v>0</v>
      </c>
      <c r="BG153" s="226">
        <f>IF(O153="zákl. přenesená",K153,0)</f>
        <v>0</v>
      </c>
      <c r="BH153" s="226">
        <f>IF(O153="sníž. přenesená",K153,0)</f>
        <v>0</v>
      </c>
      <c r="BI153" s="226">
        <f>IF(O153="nulová",K153,0)</f>
        <v>0</v>
      </c>
      <c r="BJ153" s="16" t="s">
        <v>82</v>
      </c>
      <c r="BK153" s="226">
        <f>ROUND(P153*H153,2)</f>
        <v>0</v>
      </c>
      <c r="BL153" s="16" t="s">
        <v>148</v>
      </c>
      <c r="BM153" s="225" t="s">
        <v>179</v>
      </c>
    </row>
    <row r="154" s="2" customFormat="1">
      <c r="A154" s="37"/>
      <c r="B154" s="38"/>
      <c r="C154" s="39"/>
      <c r="D154" s="227" t="s">
        <v>150</v>
      </c>
      <c r="E154" s="39"/>
      <c r="F154" s="228" t="s">
        <v>180</v>
      </c>
      <c r="G154" s="39"/>
      <c r="H154" s="39"/>
      <c r="I154" s="229"/>
      <c r="J154" s="229"/>
      <c r="K154" s="39"/>
      <c r="L154" s="39"/>
      <c r="M154" s="43"/>
      <c r="N154" s="230"/>
      <c r="O154" s="231"/>
      <c r="P154" s="90"/>
      <c r="Q154" s="90"/>
      <c r="R154" s="90"/>
      <c r="S154" s="90"/>
      <c r="T154" s="90"/>
      <c r="U154" s="90"/>
      <c r="V154" s="90"/>
      <c r="W154" s="90"/>
      <c r="X154" s="91"/>
      <c r="Y154" s="37"/>
      <c r="Z154" s="37"/>
      <c r="AA154" s="37"/>
      <c r="AB154" s="37"/>
      <c r="AC154" s="37"/>
      <c r="AD154" s="37"/>
      <c r="AE154" s="37"/>
      <c r="AT154" s="16" t="s">
        <v>150</v>
      </c>
      <c r="AU154" s="16" t="s">
        <v>84</v>
      </c>
    </row>
    <row r="155" s="2" customFormat="1" ht="24.15" customHeight="1">
      <c r="A155" s="37"/>
      <c r="B155" s="38"/>
      <c r="C155" s="213" t="s">
        <v>181</v>
      </c>
      <c r="D155" s="213" t="s">
        <v>143</v>
      </c>
      <c r="E155" s="214" t="s">
        <v>182</v>
      </c>
      <c r="F155" s="215" t="s">
        <v>183</v>
      </c>
      <c r="G155" s="216" t="s">
        <v>156</v>
      </c>
      <c r="H155" s="217">
        <v>269.52999999999997</v>
      </c>
      <c r="I155" s="218"/>
      <c r="J155" s="218"/>
      <c r="K155" s="219">
        <f>ROUND(P155*H155,2)</f>
        <v>0</v>
      </c>
      <c r="L155" s="215" t="s">
        <v>1</v>
      </c>
      <c r="M155" s="43"/>
      <c r="N155" s="220" t="s">
        <v>1</v>
      </c>
      <c r="O155" s="221" t="s">
        <v>40</v>
      </c>
      <c r="P155" s="222">
        <f>I155+J155</f>
        <v>0</v>
      </c>
      <c r="Q155" s="222">
        <f>ROUND(I155*H155,2)</f>
        <v>0</v>
      </c>
      <c r="R155" s="222">
        <f>ROUND(J155*H155,2)</f>
        <v>0</v>
      </c>
      <c r="S155" s="90"/>
      <c r="T155" s="223">
        <f>S155*H155</f>
        <v>0</v>
      </c>
      <c r="U155" s="223">
        <v>0.0025300000000000001</v>
      </c>
      <c r="V155" s="223">
        <f>U155*H155</f>
        <v>0.68191089999999999</v>
      </c>
      <c r="W155" s="223">
        <v>0</v>
      </c>
      <c r="X155" s="224">
        <f>W155*H155</f>
        <v>0</v>
      </c>
      <c r="Y155" s="37"/>
      <c r="Z155" s="37"/>
      <c r="AA155" s="37"/>
      <c r="AB155" s="37"/>
      <c r="AC155" s="37"/>
      <c r="AD155" s="37"/>
      <c r="AE155" s="37"/>
      <c r="AR155" s="225" t="s">
        <v>148</v>
      </c>
      <c r="AT155" s="225" t="s">
        <v>143</v>
      </c>
      <c r="AU155" s="225" t="s">
        <v>84</v>
      </c>
      <c r="AY155" s="16" t="s">
        <v>140</v>
      </c>
      <c r="BE155" s="226">
        <f>IF(O155="základní",K155,0)</f>
        <v>0</v>
      </c>
      <c r="BF155" s="226">
        <f>IF(O155="snížená",K155,0)</f>
        <v>0</v>
      </c>
      <c r="BG155" s="226">
        <f>IF(O155="zákl. přenesená",K155,0)</f>
        <v>0</v>
      </c>
      <c r="BH155" s="226">
        <f>IF(O155="sníž. přenesená",K155,0)</f>
        <v>0</v>
      </c>
      <c r="BI155" s="226">
        <f>IF(O155="nulová",K155,0)</f>
        <v>0</v>
      </c>
      <c r="BJ155" s="16" t="s">
        <v>82</v>
      </c>
      <c r="BK155" s="226">
        <f>ROUND(P155*H155,2)</f>
        <v>0</v>
      </c>
      <c r="BL155" s="16" t="s">
        <v>148</v>
      </c>
      <c r="BM155" s="225" t="s">
        <v>184</v>
      </c>
    </row>
    <row r="156" s="2" customFormat="1" ht="24.15" customHeight="1">
      <c r="A156" s="37"/>
      <c r="B156" s="38"/>
      <c r="C156" s="213" t="s">
        <v>185</v>
      </c>
      <c r="D156" s="213" t="s">
        <v>143</v>
      </c>
      <c r="E156" s="214" t="s">
        <v>186</v>
      </c>
      <c r="F156" s="215" t="s">
        <v>187</v>
      </c>
      <c r="G156" s="216" t="s">
        <v>156</v>
      </c>
      <c r="H156" s="217">
        <v>73.280000000000001</v>
      </c>
      <c r="I156" s="218"/>
      <c r="J156" s="218"/>
      <c r="K156" s="219">
        <f>ROUND(P156*H156,2)</f>
        <v>0</v>
      </c>
      <c r="L156" s="215" t="s">
        <v>147</v>
      </c>
      <c r="M156" s="43"/>
      <c r="N156" s="220" t="s">
        <v>1</v>
      </c>
      <c r="O156" s="221" t="s">
        <v>40</v>
      </c>
      <c r="P156" s="222">
        <f>I156+J156</f>
        <v>0</v>
      </c>
      <c r="Q156" s="222">
        <f>ROUND(I156*H156,2)</f>
        <v>0</v>
      </c>
      <c r="R156" s="222">
        <f>ROUND(J156*H156,2)</f>
        <v>0</v>
      </c>
      <c r="S156" s="90"/>
      <c r="T156" s="223">
        <f>S156*H156</f>
        <v>0</v>
      </c>
      <c r="U156" s="223">
        <v>0.00036000000000000002</v>
      </c>
      <c r="V156" s="223">
        <f>U156*H156</f>
        <v>0.026380800000000003</v>
      </c>
      <c r="W156" s="223">
        <v>0</v>
      </c>
      <c r="X156" s="224">
        <f>W156*H156</f>
        <v>0</v>
      </c>
      <c r="Y156" s="37"/>
      <c r="Z156" s="37"/>
      <c r="AA156" s="37"/>
      <c r="AB156" s="37"/>
      <c r="AC156" s="37"/>
      <c r="AD156" s="37"/>
      <c r="AE156" s="37"/>
      <c r="AR156" s="225" t="s">
        <v>188</v>
      </c>
      <c r="AT156" s="225" t="s">
        <v>143</v>
      </c>
      <c r="AU156" s="225" t="s">
        <v>84</v>
      </c>
      <c r="AY156" s="16" t="s">
        <v>140</v>
      </c>
      <c r="BE156" s="226">
        <f>IF(O156="základní",K156,0)</f>
        <v>0</v>
      </c>
      <c r="BF156" s="226">
        <f>IF(O156="snížená",K156,0)</f>
        <v>0</v>
      </c>
      <c r="BG156" s="226">
        <f>IF(O156="zákl. přenesená",K156,0)</f>
        <v>0</v>
      </c>
      <c r="BH156" s="226">
        <f>IF(O156="sníž. přenesená",K156,0)</f>
        <v>0</v>
      </c>
      <c r="BI156" s="226">
        <f>IF(O156="nulová",K156,0)</f>
        <v>0</v>
      </c>
      <c r="BJ156" s="16" t="s">
        <v>82</v>
      </c>
      <c r="BK156" s="226">
        <f>ROUND(P156*H156,2)</f>
        <v>0</v>
      </c>
      <c r="BL156" s="16" t="s">
        <v>188</v>
      </c>
      <c r="BM156" s="225" t="s">
        <v>189</v>
      </c>
    </row>
    <row r="157" s="2" customFormat="1">
      <c r="A157" s="37"/>
      <c r="B157" s="38"/>
      <c r="C157" s="39"/>
      <c r="D157" s="227" t="s">
        <v>150</v>
      </c>
      <c r="E157" s="39"/>
      <c r="F157" s="228" t="s">
        <v>190</v>
      </c>
      <c r="G157" s="39"/>
      <c r="H157" s="39"/>
      <c r="I157" s="229"/>
      <c r="J157" s="229"/>
      <c r="K157" s="39"/>
      <c r="L157" s="39"/>
      <c r="M157" s="43"/>
      <c r="N157" s="230"/>
      <c r="O157" s="231"/>
      <c r="P157" s="90"/>
      <c r="Q157" s="90"/>
      <c r="R157" s="90"/>
      <c r="S157" s="90"/>
      <c r="T157" s="90"/>
      <c r="U157" s="90"/>
      <c r="V157" s="90"/>
      <c r="W157" s="90"/>
      <c r="X157" s="91"/>
      <c r="Y157" s="37"/>
      <c r="Z157" s="37"/>
      <c r="AA157" s="37"/>
      <c r="AB157" s="37"/>
      <c r="AC157" s="37"/>
      <c r="AD157" s="37"/>
      <c r="AE157" s="37"/>
      <c r="AT157" s="16" t="s">
        <v>150</v>
      </c>
      <c r="AU157" s="16" t="s">
        <v>84</v>
      </c>
    </row>
    <row r="158" s="13" customFormat="1">
      <c r="A158" s="13"/>
      <c r="B158" s="232"/>
      <c r="C158" s="233"/>
      <c r="D158" s="234" t="s">
        <v>152</v>
      </c>
      <c r="E158" s="235" t="s">
        <v>1</v>
      </c>
      <c r="F158" s="236" t="s">
        <v>191</v>
      </c>
      <c r="G158" s="233"/>
      <c r="H158" s="237">
        <v>73.280000000000001</v>
      </c>
      <c r="I158" s="238"/>
      <c r="J158" s="238"/>
      <c r="K158" s="233"/>
      <c r="L158" s="233"/>
      <c r="M158" s="239"/>
      <c r="N158" s="240"/>
      <c r="O158" s="241"/>
      <c r="P158" s="241"/>
      <c r="Q158" s="241"/>
      <c r="R158" s="241"/>
      <c r="S158" s="241"/>
      <c r="T158" s="241"/>
      <c r="U158" s="241"/>
      <c r="V158" s="241"/>
      <c r="W158" s="241"/>
      <c r="X158" s="242"/>
      <c r="Y158" s="13"/>
      <c r="Z158" s="13"/>
      <c r="AA158" s="13"/>
      <c r="AB158" s="13"/>
      <c r="AC158" s="13"/>
      <c r="AD158" s="13"/>
      <c r="AE158" s="13"/>
      <c r="AT158" s="243" t="s">
        <v>152</v>
      </c>
      <c r="AU158" s="243" t="s">
        <v>84</v>
      </c>
      <c r="AV158" s="13" t="s">
        <v>84</v>
      </c>
      <c r="AW158" s="13" t="s">
        <v>5</v>
      </c>
      <c r="AX158" s="13" t="s">
        <v>82</v>
      </c>
      <c r="AY158" s="243" t="s">
        <v>140</v>
      </c>
    </row>
    <row r="159" s="2" customFormat="1" ht="24.15" customHeight="1">
      <c r="A159" s="37"/>
      <c r="B159" s="38"/>
      <c r="C159" s="213" t="s">
        <v>192</v>
      </c>
      <c r="D159" s="213" t="s">
        <v>143</v>
      </c>
      <c r="E159" s="214" t="s">
        <v>193</v>
      </c>
      <c r="F159" s="215" t="s">
        <v>194</v>
      </c>
      <c r="G159" s="216" t="s">
        <v>156</v>
      </c>
      <c r="H159" s="217">
        <v>18.960000000000001</v>
      </c>
      <c r="I159" s="218"/>
      <c r="J159" s="218"/>
      <c r="K159" s="219">
        <f>ROUND(P159*H159,2)</f>
        <v>0</v>
      </c>
      <c r="L159" s="215" t="s">
        <v>147</v>
      </c>
      <c r="M159" s="43"/>
      <c r="N159" s="220" t="s">
        <v>1</v>
      </c>
      <c r="O159" s="221" t="s">
        <v>40</v>
      </c>
      <c r="P159" s="222">
        <f>I159+J159</f>
        <v>0</v>
      </c>
      <c r="Q159" s="222">
        <f>ROUND(I159*H159,2)</f>
        <v>0</v>
      </c>
      <c r="R159" s="222">
        <f>ROUND(J159*H159,2)</f>
        <v>0</v>
      </c>
      <c r="S159" s="90"/>
      <c r="T159" s="223">
        <f>S159*H159</f>
        <v>0</v>
      </c>
      <c r="U159" s="223">
        <v>0.0027000000000000001</v>
      </c>
      <c r="V159" s="223">
        <f>U159*H159</f>
        <v>0.051192000000000008</v>
      </c>
      <c r="W159" s="223">
        <v>0</v>
      </c>
      <c r="X159" s="224">
        <f>W159*H159</f>
        <v>0</v>
      </c>
      <c r="Y159" s="37"/>
      <c r="Z159" s="37"/>
      <c r="AA159" s="37"/>
      <c r="AB159" s="37"/>
      <c r="AC159" s="37"/>
      <c r="AD159" s="37"/>
      <c r="AE159" s="37"/>
      <c r="AR159" s="225" t="s">
        <v>148</v>
      </c>
      <c r="AT159" s="225" t="s">
        <v>143</v>
      </c>
      <c r="AU159" s="225" t="s">
        <v>84</v>
      </c>
      <c r="AY159" s="16" t="s">
        <v>140</v>
      </c>
      <c r="BE159" s="226">
        <f>IF(O159="základní",K159,0)</f>
        <v>0</v>
      </c>
      <c r="BF159" s="226">
        <f>IF(O159="snížená",K159,0)</f>
        <v>0</v>
      </c>
      <c r="BG159" s="226">
        <f>IF(O159="zákl. přenesená",K159,0)</f>
        <v>0</v>
      </c>
      <c r="BH159" s="226">
        <f>IF(O159="sníž. přenesená",K159,0)</f>
        <v>0</v>
      </c>
      <c r="BI159" s="226">
        <f>IF(O159="nulová",K159,0)</f>
        <v>0</v>
      </c>
      <c r="BJ159" s="16" t="s">
        <v>82</v>
      </c>
      <c r="BK159" s="226">
        <f>ROUND(P159*H159,2)</f>
        <v>0</v>
      </c>
      <c r="BL159" s="16" t="s">
        <v>148</v>
      </c>
      <c r="BM159" s="225" t="s">
        <v>195</v>
      </c>
    </row>
    <row r="160" s="2" customFormat="1">
      <c r="A160" s="37"/>
      <c r="B160" s="38"/>
      <c r="C160" s="39"/>
      <c r="D160" s="227" t="s">
        <v>150</v>
      </c>
      <c r="E160" s="39"/>
      <c r="F160" s="228" t="s">
        <v>196</v>
      </c>
      <c r="G160" s="39"/>
      <c r="H160" s="39"/>
      <c r="I160" s="229"/>
      <c r="J160" s="229"/>
      <c r="K160" s="39"/>
      <c r="L160" s="39"/>
      <c r="M160" s="43"/>
      <c r="N160" s="230"/>
      <c r="O160" s="231"/>
      <c r="P160" s="90"/>
      <c r="Q160" s="90"/>
      <c r="R160" s="90"/>
      <c r="S160" s="90"/>
      <c r="T160" s="90"/>
      <c r="U160" s="90"/>
      <c r="V160" s="90"/>
      <c r="W160" s="90"/>
      <c r="X160" s="91"/>
      <c r="Y160" s="37"/>
      <c r="Z160" s="37"/>
      <c r="AA160" s="37"/>
      <c r="AB160" s="37"/>
      <c r="AC160" s="37"/>
      <c r="AD160" s="37"/>
      <c r="AE160" s="37"/>
      <c r="AT160" s="16" t="s">
        <v>150</v>
      </c>
      <c r="AU160" s="16" t="s">
        <v>84</v>
      </c>
    </row>
    <row r="161" s="2" customFormat="1" ht="24.15" customHeight="1">
      <c r="A161" s="37"/>
      <c r="B161" s="38"/>
      <c r="C161" s="213" t="s">
        <v>197</v>
      </c>
      <c r="D161" s="213" t="s">
        <v>143</v>
      </c>
      <c r="E161" s="214" t="s">
        <v>198</v>
      </c>
      <c r="F161" s="215" t="s">
        <v>199</v>
      </c>
      <c r="G161" s="216" t="s">
        <v>156</v>
      </c>
      <c r="H161" s="217">
        <v>342.81</v>
      </c>
      <c r="I161" s="218"/>
      <c r="J161" s="218"/>
      <c r="K161" s="219">
        <f>ROUND(P161*H161,2)</f>
        <v>0</v>
      </c>
      <c r="L161" s="215" t="s">
        <v>147</v>
      </c>
      <c r="M161" s="43"/>
      <c r="N161" s="220" t="s">
        <v>1</v>
      </c>
      <c r="O161" s="221" t="s">
        <v>40</v>
      </c>
      <c r="P161" s="222">
        <f>I161+J161</f>
        <v>0</v>
      </c>
      <c r="Q161" s="222">
        <f>ROUND(I161*H161,2)</f>
        <v>0</v>
      </c>
      <c r="R161" s="222">
        <f>ROUND(J161*H161,2)</f>
        <v>0</v>
      </c>
      <c r="S161" s="90"/>
      <c r="T161" s="223">
        <f>S161*H161</f>
        <v>0</v>
      </c>
      <c r="U161" s="223">
        <v>0</v>
      </c>
      <c r="V161" s="223">
        <f>U161*H161</f>
        <v>0</v>
      </c>
      <c r="W161" s="223">
        <v>0</v>
      </c>
      <c r="X161" s="224">
        <f>W161*H161</f>
        <v>0</v>
      </c>
      <c r="Y161" s="37"/>
      <c r="Z161" s="37"/>
      <c r="AA161" s="37"/>
      <c r="AB161" s="37"/>
      <c r="AC161" s="37"/>
      <c r="AD161" s="37"/>
      <c r="AE161" s="37"/>
      <c r="AR161" s="225" t="s">
        <v>148</v>
      </c>
      <c r="AT161" s="225" t="s">
        <v>143</v>
      </c>
      <c r="AU161" s="225" t="s">
        <v>84</v>
      </c>
      <c r="AY161" s="16" t="s">
        <v>140</v>
      </c>
      <c r="BE161" s="226">
        <f>IF(O161="základní",K161,0)</f>
        <v>0</v>
      </c>
      <c r="BF161" s="226">
        <f>IF(O161="snížená",K161,0)</f>
        <v>0</v>
      </c>
      <c r="BG161" s="226">
        <f>IF(O161="zákl. přenesená",K161,0)</f>
        <v>0</v>
      </c>
      <c r="BH161" s="226">
        <f>IF(O161="sníž. přenesená",K161,0)</f>
        <v>0</v>
      </c>
      <c r="BI161" s="226">
        <f>IF(O161="nulová",K161,0)</f>
        <v>0</v>
      </c>
      <c r="BJ161" s="16" t="s">
        <v>82</v>
      </c>
      <c r="BK161" s="226">
        <f>ROUND(P161*H161,2)</f>
        <v>0</v>
      </c>
      <c r="BL161" s="16" t="s">
        <v>148</v>
      </c>
      <c r="BM161" s="225" t="s">
        <v>200</v>
      </c>
    </row>
    <row r="162" s="2" customFormat="1">
      <c r="A162" s="37"/>
      <c r="B162" s="38"/>
      <c r="C162" s="39"/>
      <c r="D162" s="227" t="s">
        <v>150</v>
      </c>
      <c r="E162" s="39"/>
      <c r="F162" s="228" t="s">
        <v>201</v>
      </c>
      <c r="G162" s="39"/>
      <c r="H162" s="39"/>
      <c r="I162" s="229"/>
      <c r="J162" s="229"/>
      <c r="K162" s="39"/>
      <c r="L162" s="39"/>
      <c r="M162" s="43"/>
      <c r="N162" s="230"/>
      <c r="O162" s="231"/>
      <c r="P162" s="90"/>
      <c r="Q162" s="90"/>
      <c r="R162" s="90"/>
      <c r="S162" s="90"/>
      <c r="T162" s="90"/>
      <c r="U162" s="90"/>
      <c r="V162" s="90"/>
      <c r="W162" s="90"/>
      <c r="X162" s="91"/>
      <c r="Y162" s="37"/>
      <c r="Z162" s="37"/>
      <c r="AA162" s="37"/>
      <c r="AB162" s="37"/>
      <c r="AC162" s="37"/>
      <c r="AD162" s="37"/>
      <c r="AE162" s="37"/>
      <c r="AT162" s="16" t="s">
        <v>150</v>
      </c>
      <c r="AU162" s="16" t="s">
        <v>84</v>
      </c>
    </row>
    <row r="163" s="13" customFormat="1">
      <c r="A163" s="13"/>
      <c r="B163" s="232"/>
      <c r="C163" s="233"/>
      <c r="D163" s="234" t="s">
        <v>152</v>
      </c>
      <c r="E163" s="235" t="s">
        <v>1</v>
      </c>
      <c r="F163" s="236" t="s">
        <v>202</v>
      </c>
      <c r="G163" s="233"/>
      <c r="H163" s="237">
        <v>342.81</v>
      </c>
      <c r="I163" s="238"/>
      <c r="J163" s="238"/>
      <c r="K163" s="233"/>
      <c r="L163" s="233"/>
      <c r="M163" s="239"/>
      <c r="N163" s="240"/>
      <c r="O163" s="241"/>
      <c r="P163" s="241"/>
      <c r="Q163" s="241"/>
      <c r="R163" s="241"/>
      <c r="S163" s="241"/>
      <c r="T163" s="241"/>
      <c r="U163" s="241"/>
      <c r="V163" s="241"/>
      <c r="W163" s="241"/>
      <c r="X163" s="242"/>
      <c r="Y163" s="13"/>
      <c r="Z163" s="13"/>
      <c r="AA163" s="13"/>
      <c r="AB163" s="13"/>
      <c r="AC163" s="13"/>
      <c r="AD163" s="13"/>
      <c r="AE163" s="13"/>
      <c r="AT163" s="243" t="s">
        <v>152</v>
      </c>
      <c r="AU163" s="243" t="s">
        <v>84</v>
      </c>
      <c r="AV163" s="13" t="s">
        <v>84</v>
      </c>
      <c r="AW163" s="13" t="s">
        <v>5</v>
      </c>
      <c r="AX163" s="13" t="s">
        <v>82</v>
      </c>
      <c r="AY163" s="243" t="s">
        <v>140</v>
      </c>
    </row>
    <row r="164" s="2" customFormat="1" ht="24.15" customHeight="1">
      <c r="A164" s="37"/>
      <c r="B164" s="38"/>
      <c r="C164" s="213" t="s">
        <v>203</v>
      </c>
      <c r="D164" s="213" t="s">
        <v>143</v>
      </c>
      <c r="E164" s="214" t="s">
        <v>204</v>
      </c>
      <c r="F164" s="215" t="s">
        <v>205</v>
      </c>
      <c r="G164" s="216" t="s">
        <v>156</v>
      </c>
      <c r="H164" s="217">
        <v>16</v>
      </c>
      <c r="I164" s="218"/>
      <c r="J164" s="218"/>
      <c r="K164" s="219">
        <f>ROUND(P164*H164,2)</f>
        <v>0</v>
      </c>
      <c r="L164" s="215" t="s">
        <v>1</v>
      </c>
      <c r="M164" s="43"/>
      <c r="N164" s="220" t="s">
        <v>1</v>
      </c>
      <c r="O164" s="221" t="s">
        <v>40</v>
      </c>
      <c r="P164" s="222">
        <f>I164+J164</f>
        <v>0</v>
      </c>
      <c r="Q164" s="222">
        <f>ROUND(I164*H164,2)</f>
        <v>0</v>
      </c>
      <c r="R164" s="222">
        <f>ROUND(J164*H164,2)</f>
        <v>0</v>
      </c>
      <c r="S164" s="90"/>
      <c r="T164" s="223">
        <f>S164*H164</f>
        <v>0</v>
      </c>
      <c r="U164" s="223">
        <v>0.0060699999999999999</v>
      </c>
      <c r="V164" s="223">
        <f>U164*H164</f>
        <v>0.097119999999999998</v>
      </c>
      <c r="W164" s="223">
        <v>0.0060000000000000001</v>
      </c>
      <c r="X164" s="224">
        <f>W164*H164</f>
        <v>0.096000000000000002</v>
      </c>
      <c r="Y164" s="37"/>
      <c r="Z164" s="37"/>
      <c r="AA164" s="37"/>
      <c r="AB164" s="37"/>
      <c r="AC164" s="37"/>
      <c r="AD164" s="37"/>
      <c r="AE164" s="37"/>
      <c r="AR164" s="225" t="s">
        <v>148</v>
      </c>
      <c r="AT164" s="225" t="s">
        <v>143</v>
      </c>
      <c r="AU164" s="225" t="s">
        <v>84</v>
      </c>
      <c r="AY164" s="16" t="s">
        <v>140</v>
      </c>
      <c r="BE164" s="226">
        <f>IF(O164="základní",K164,0)</f>
        <v>0</v>
      </c>
      <c r="BF164" s="226">
        <f>IF(O164="snížená",K164,0)</f>
        <v>0</v>
      </c>
      <c r="BG164" s="226">
        <f>IF(O164="zákl. přenesená",K164,0)</f>
        <v>0</v>
      </c>
      <c r="BH164" s="226">
        <f>IF(O164="sníž. přenesená",K164,0)</f>
        <v>0</v>
      </c>
      <c r="BI164" s="226">
        <f>IF(O164="nulová",K164,0)</f>
        <v>0</v>
      </c>
      <c r="BJ164" s="16" t="s">
        <v>82</v>
      </c>
      <c r="BK164" s="226">
        <f>ROUND(P164*H164,2)</f>
        <v>0</v>
      </c>
      <c r="BL164" s="16" t="s">
        <v>148</v>
      </c>
      <c r="BM164" s="225" t="s">
        <v>206</v>
      </c>
    </row>
    <row r="165" s="12" customFormat="1" ht="22.8" customHeight="1">
      <c r="A165" s="12"/>
      <c r="B165" s="196"/>
      <c r="C165" s="197"/>
      <c r="D165" s="198" t="s">
        <v>76</v>
      </c>
      <c r="E165" s="211" t="s">
        <v>185</v>
      </c>
      <c r="F165" s="211" t="s">
        <v>207</v>
      </c>
      <c r="G165" s="197"/>
      <c r="H165" s="197"/>
      <c r="I165" s="200"/>
      <c r="J165" s="200"/>
      <c r="K165" s="212">
        <f>BK165</f>
        <v>0</v>
      </c>
      <c r="L165" s="197"/>
      <c r="M165" s="202"/>
      <c r="N165" s="203"/>
      <c r="O165" s="204"/>
      <c r="P165" s="204"/>
      <c r="Q165" s="205">
        <f>SUM(Q166:Q186)</f>
        <v>0</v>
      </c>
      <c r="R165" s="205">
        <f>SUM(R166:R186)</f>
        <v>0</v>
      </c>
      <c r="S165" s="204"/>
      <c r="T165" s="206">
        <f>SUM(T166:T186)</f>
        <v>0</v>
      </c>
      <c r="U165" s="204"/>
      <c r="V165" s="206">
        <f>SUM(V166:V186)</f>
        <v>0.023729999999999998</v>
      </c>
      <c r="W165" s="204"/>
      <c r="X165" s="207">
        <f>SUM(X166:X186)</f>
        <v>16.800362</v>
      </c>
      <c r="Y165" s="12"/>
      <c r="Z165" s="12"/>
      <c r="AA165" s="12"/>
      <c r="AB165" s="12"/>
      <c r="AC165" s="12"/>
      <c r="AD165" s="12"/>
      <c r="AE165" s="12"/>
      <c r="AR165" s="208" t="s">
        <v>82</v>
      </c>
      <c r="AT165" s="209" t="s">
        <v>76</v>
      </c>
      <c r="AU165" s="209" t="s">
        <v>82</v>
      </c>
      <c r="AY165" s="208" t="s">
        <v>140</v>
      </c>
      <c r="BK165" s="210">
        <f>SUM(BK166:BK186)</f>
        <v>0</v>
      </c>
    </row>
    <row r="166" s="2" customFormat="1" ht="24.15" customHeight="1">
      <c r="A166" s="37"/>
      <c r="B166" s="38"/>
      <c r="C166" s="213" t="s">
        <v>208</v>
      </c>
      <c r="D166" s="213" t="s">
        <v>143</v>
      </c>
      <c r="E166" s="214" t="s">
        <v>209</v>
      </c>
      <c r="F166" s="215" t="s">
        <v>210</v>
      </c>
      <c r="G166" s="216" t="s">
        <v>156</v>
      </c>
      <c r="H166" s="217">
        <v>306.89999999999998</v>
      </c>
      <c r="I166" s="218"/>
      <c r="J166" s="218"/>
      <c r="K166" s="219">
        <f>ROUND(P166*H166,2)</f>
        <v>0</v>
      </c>
      <c r="L166" s="215" t="s">
        <v>1</v>
      </c>
      <c r="M166" s="43"/>
      <c r="N166" s="220" t="s">
        <v>1</v>
      </c>
      <c r="O166" s="221" t="s">
        <v>40</v>
      </c>
      <c r="P166" s="222">
        <f>I166+J166</f>
        <v>0</v>
      </c>
      <c r="Q166" s="222">
        <f>ROUND(I166*H166,2)</f>
        <v>0</v>
      </c>
      <c r="R166" s="222">
        <f>ROUND(J166*H166,2)</f>
        <v>0</v>
      </c>
      <c r="S166" s="90"/>
      <c r="T166" s="223">
        <f>S166*H166</f>
        <v>0</v>
      </c>
      <c r="U166" s="223">
        <v>0</v>
      </c>
      <c r="V166" s="223">
        <f>U166*H166</f>
        <v>0</v>
      </c>
      <c r="W166" s="223">
        <v>0</v>
      </c>
      <c r="X166" s="224">
        <f>W166*H166</f>
        <v>0</v>
      </c>
      <c r="Y166" s="37"/>
      <c r="Z166" s="37"/>
      <c r="AA166" s="37"/>
      <c r="AB166" s="37"/>
      <c r="AC166" s="37"/>
      <c r="AD166" s="37"/>
      <c r="AE166" s="37"/>
      <c r="AR166" s="225" t="s">
        <v>148</v>
      </c>
      <c r="AT166" s="225" t="s">
        <v>143</v>
      </c>
      <c r="AU166" s="225" t="s">
        <v>84</v>
      </c>
      <c r="AY166" s="16" t="s">
        <v>140</v>
      </c>
      <c r="BE166" s="226">
        <f>IF(O166="základní",K166,0)</f>
        <v>0</v>
      </c>
      <c r="BF166" s="226">
        <f>IF(O166="snížená",K166,0)</f>
        <v>0</v>
      </c>
      <c r="BG166" s="226">
        <f>IF(O166="zákl. přenesená",K166,0)</f>
        <v>0</v>
      </c>
      <c r="BH166" s="226">
        <f>IF(O166="sníž. přenesená",K166,0)</f>
        <v>0</v>
      </c>
      <c r="BI166" s="226">
        <f>IF(O166="nulová",K166,0)</f>
        <v>0</v>
      </c>
      <c r="BJ166" s="16" t="s">
        <v>82</v>
      </c>
      <c r="BK166" s="226">
        <f>ROUND(P166*H166,2)</f>
        <v>0</v>
      </c>
      <c r="BL166" s="16" t="s">
        <v>148</v>
      </c>
      <c r="BM166" s="225" t="s">
        <v>211</v>
      </c>
    </row>
    <row r="167" s="2" customFormat="1" ht="24.15" customHeight="1">
      <c r="A167" s="37"/>
      <c r="B167" s="38"/>
      <c r="C167" s="213" t="s">
        <v>212</v>
      </c>
      <c r="D167" s="213" t="s">
        <v>143</v>
      </c>
      <c r="E167" s="214" t="s">
        <v>213</v>
      </c>
      <c r="F167" s="215" t="s">
        <v>214</v>
      </c>
      <c r="G167" s="216" t="s">
        <v>156</v>
      </c>
      <c r="H167" s="217">
        <v>12</v>
      </c>
      <c r="I167" s="218"/>
      <c r="J167" s="218"/>
      <c r="K167" s="219">
        <f>ROUND(P167*H167,2)</f>
        <v>0</v>
      </c>
      <c r="L167" s="215" t="s">
        <v>1</v>
      </c>
      <c r="M167" s="43"/>
      <c r="N167" s="220" t="s">
        <v>1</v>
      </c>
      <c r="O167" s="221" t="s">
        <v>40</v>
      </c>
      <c r="P167" s="222">
        <f>I167+J167</f>
        <v>0</v>
      </c>
      <c r="Q167" s="222">
        <f>ROUND(I167*H167,2)</f>
        <v>0</v>
      </c>
      <c r="R167" s="222">
        <f>ROUND(J167*H167,2)</f>
        <v>0</v>
      </c>
      <c r="S167" s="90"/>
      <c r="T167" s="223">
        <f>S167*H167</f>
        <v>0</v>
      </c>
      <c r="U167" s="223">
        <v>0</v>
      </c>
      <c r="V167" s="223">
        <f>U167*H167</f>
        <v>0</v>
      </c>
      <c r="W167" s="223">
        <v>0</v>
      </c>
      <c r="X167" s="224">
        <f>W167*H167</f>
        <v>0</v>
      </c>
      <c r="Y167" s="37"/>
      <c r="Z167" s="37"/>
      <c r="AA167" s="37"/>
      <c r="AB167" s="37"/>
      <c r="AC167" s="37"/>
      <c r="AD167" s="37"/>
      <c r="AE167" s="37"/>
      <c r="AR167" s="225" t="s">
        <v>148</v>
      </c>
      <c r="AT167" s="225" t="s">
        <v>143</v>
      </c>
      <c r="AU167" s="225" t="s">
        <v>84</v>
      </c>
      <c r="AY167" s="16" t="s">
        <v>140</v>
      </c>
      <c r="BE167" s="226">
        <f>IF(O167="základní",K167,0)</f>
        <v>0</v>
      </c>
      <c r="BF167" s="226">
        <f>IF(O167="snížená",K167,0)</f>
        <v>0</v>
      </c>
      <c r="BG167" s="226">
        <f>IF(O167="zákl. přenesená",K167,0)</f>
        <v>0</v>
      </c>
      <c r="BH167" s="226">
        <f>IF(O167="sníž. přenesená",K167,0)</f>
        <v>0</v>
      </c>
      <c r="BI167" s="226">
        <f>IF(O167="nulová",K167,0)</f>
        <v>0</v>
      </c>
      <c r="BJ167" s="16" t="s">
        <v>82</v>
      </c>
      <c r="BK167" s="226">
        <f>ROUND(P167*H167,2)</f>
        <v>0</v>
      </c>
      <c r="BL167" s="16" t="s">
        <v>148</v>
      </c>
      <c r="BM167" s="225" t="s">
        <v>215</v>
      </c>
    </row>
    <row r="168" s="2" customFormat="1" ht="24.15" customHeight="1">
      <c r="A168" s="37"/>
      <c r="B168" s="38"/>
      <c r="C168" s="213" t="s">
        <v>9</v>
      </c>
      <c r="D168" s="213" t="s">
        <v>143</v>
      </c>
      <c r="E168" s="214" t="s">
        <v>216</v>
      </c>
      <c r="F168" s="215" t="s">
        <v>217</v>
      </c>
      <c r="G168" s="216" t="s">
        <v>156</v>
      </c>
      <c r="H168" s="217">
        <v>9327</v>
      </c>
      <c r="I168" s="218"/>
      <c r="J168" s="218"/>
      <c r="K168" s="219">
        <f>ROUND(P168*H168,2)</f>
        <v>0</v>
      </c>
      <c r="L168" s="215" t="s">
        <v>1</v>
      </c>
      <c r="M168" s="43"/>
      <c r="N168" s="220" t="s">
        <v>1</v>
      </c>
      <c r="O168" s="221" t="s">
        <v>40</v>
      </c>
      <c r="P168" s="222">
        <f>I168+J168</f>
        <v>0</v>
      </c>
      <c r="Q168" s="222">
        <f>ROUND(I168*H168,2)</f>
        <v>0</v>
      </c>
      <c r="R168" s="222">
        <f>ROUND(J168*H168,2)</f>
        <v>0</v>
      </c>
      <c r="S168" s="90"/>
      <c r="T168" s="223">
        <f>S168*H168</f>
        <v>0</v>
      </c>
      <c r="U168" s="223">
        <v>0</v>
      </c>
      <c r="V168" s="223">
        <f>U168*H168</f>
        <v>0</v>
      </c>
      <c r="W168" s="223">
        <v>0</v>
      </c>
      <c r="X168" s="224">
        <f>W168*H168</f>
        <v>0</v>
      </c>
      <c r="Y168" s="37"/>
      <c r="Z168" s="37"/>
      <c r="AA168" s="37"/>
      <c r="AB168" s="37"/>
      <c r="AC168" s="37"/>
      <c r="AD168" s="37"/>
      <c r="AE168" s="37"/>
      <c r="AR168" s="225" t="s">
        <v>148</v>
      </c>
      <c r="AT168" s="225" t="s">
        <v>143</v>
      </c>
      <c r="AU168" s="225" t="s">
        <v>84</v>
      </c>
      <c r="AY168" s="16" t="s">
        <v>140</v>
      </c>
      <c r="BE168" s="226">
        <f>IF(O168="základní",K168,0)</f>
        <v>0</v>
      </c>
      <c r="BF168" s="226">
        <f>IF(O168="snížená",K168,0)</f>
        <v>0</v>
      </c>
      <c r="BG168" s="226">
        <f>IF(O168="zákl. přenesená",K168,0)</f>
        <v>0</v>
      </c>
      <c r="BH168" s="226">
        <f>IF(O168="sníž. přenesená",K168,0)</f>
        <v>0</v>
      </c>
      <c r="BI168" s="226">
        <f>IF(O168="nulová",K168,0)</f>
        <v>0</v>
      </c>
      <c r="BJ168" s="16" t="s">
        <v>82</v>
      </c>
      <c r="BK168" s="226">
        <f>ROUND(P168*H168,2)</f>
        <v>0</v>
      </c>
      <c r="BL168" s="16" t="s">
        <v>148</v>
      </c>
      <c r="BM168" s="225" t="s">
        <v>218</v>
      </c>
    </row>
    <row r="169" s="13" customFormat="1">
      <c r="A169" s="13"/>
      <c r="B169" s="232"/>
      <c r="C169" s="233"/>
      <c r="D169" s="234" t="s">
        <v>152</v>
      </c>
      <c r="E169" s="235" t="s">
        <v>1</v>
      </c>
      <c r="F169" s="236" t="s">
        <v>219</v>
      </c>
      <c r="G169" s="233"/>
      <c r="H169" s="237">
        <v>9207</v>
      </c>
      <c r="I169" s="238"/>
      <c r="J169" s="238"/>
      <c r="K169" s="233"/>
      <c r="L169" s="233"/>
      <c r="M169" s="239"/>
      <c r="N169" s="240"/>
      <c r="O169" s="241"/>
      <c r="P169" s="241"/>
      <c r="Q169" s="241"/>
      <c r="R169" s="241"/>
      <c r="S169" s="241"/>
      <c r="T169" s="241"/>
      <c r="U169" s="241"/>
      <c r="V169" s="241"/>
      <c r="W169" s="241"/>
      <c r="X169" s="242"/>
      <c r="Y169" s="13"/>
      <c r="Z169" s="13"/>
      <c r="AA169" s="13"/>
      <c r="AB169" s="13"/>
      <c r="AC169" s="13"/>
      <c r="AD169" s="13"/>
      <c r="AE169" s="13"/>
      <c r="AT169" s="243" t="s">
        <v>152</v>
      </c>
      <c r="AU169" s="243" t="s">
        <v>84</v>
      </c>
      <c r="AV169" s="13" t="s">
        <v>84</v>
      </c>
      <c r="AW169" s="13" t="s">
        <v>5</v>
      </c>
      <c r="AX169" s="13" t="s">
        <v>77</v>
      </c>
      <c r="AY169" s="243" t="s">
        <v>140</v>
      </c>
    </row>
    <row r="170" s="13" customFormat="1">
      <c r="A170" s="13"/>
      <c r="B170" s="232"/>
      <c r="C170" s="233"/>
      <c r="D170" s="234" t="s">
        <v>152</v>
      </c>
      <c r="E170" s="235" t="s">
        <v>1</v>
      </c>
      <c r="F170" s="236" t="s">
        <v>220</v>
      </c>
      <c r="G170" s="233"/>
      <c r="H170" s="237">
        <v>120</v>
      </c>
      <c r="I170" s="238"/>
      <c r="J170" s="238"/>
      <c r="K170" s="233"/>
      <c r="L170" s="233"/>
      <c r="M170" s="239"/>
      <c r="N170" s="240"/>
      <c r="O170" s="241"/>
      <c r="P170" s="241"/>
      <c r="Q170" s="241"/>
      <c r="R170" s="241"/>
      <c r="S170" s="241"/>
      <c r="T170" s="241"/>
      <c r="U170" s="241"/>
      <c r="V170" s="241"/>
      <c r="W170" s="241"/>
      <c r="X170" s="242"/>
      <c r="Y170" s="13"/>
      <c r="Z170" s="13"/>
      <c r="AA170" s="13"/>
      <c r="AB170" s="13"/>
      <c r="AC170" s="13"/>
      <c r="AD170" s="13"/>
      <c r="AE170" s="13"/>
      <c r="AT170" s="243" t="s">
        <v>152</v>
      </c>
      <c r="AU170" s="243" t="s">
        <v>84</v>
      </c>
      <c r="AV170" s="13" t="s">
        <v>84</v>
      </c>
      <c r="AW170" s="13" t="s">
        <v>5</v>
      </c>
      <c r="AX170" s="13" t="s">
        <v>77</v>
      </c>
      <c r="AY170" s="243" t="s">
        <v>140</v>
      </c>
    </row>
    <row r="171" s="14" customFormat="1">
      <c r="A171" s="14"/>
      <c r="B171" s="244"/>
      <c r="C171" s="245"/>
      <c r="D171" s="234" t="s">
        <v>152</v>
      </c>
      <c r="E171" s="246" t="s">
        <v>1</v>
      </c>
      <c r="F171" s="247" t="s">
        <v>221</v>
      </c>
      <c r="G171" s="245"/>
      <c r="H171" s="248">
        <v>9327</v>
      </c>
      <c r="I171" s="249"/>
      <c r="J171" s="249"/>
      <c r="K171" s="245"/>
      <c r="L171" s="245"/>
      <c r="M171" s="250"/>
      <c r="N171" s="251"/>
      <c r="O171" s="252"/>
      <c r="P171" s="252"/>
      <c r="Q171" s="252"/>
      <c r="R171" s="252"/>
      <c r="S171" s="252"/>
      <c r="T171" s="252"/>
      <c r="U171" s="252"/>
      <c r="V171" s="252"/>
      <c r="W171" s="252"/>
      <c r="X171" s="253"/>
      <c r="Y171" s="14"/>
      <c r="Z171" s="14"/>
      <c r="AA171" s="14"/>
      <c r="AB171" s="14"/>
      <c r="AC171" s="14"/>
      <c r="AD171" s="14"/>
      <c r="AE171" s="14"/>
      <c r="AT171" s="254" t="s">
        <v>152</v>
      </c>
      <c r="AU171" s="254" t="s">
        <v>84</v>
      </c>
      <c r="AV171" s="14" t="s">
        <v>148</v>
      </c>
      <c r="AW171" s="14" t="s">
        <v>5</v>
      </c>
      <c r="AX171" s="14" t="s">
        <v>82</v>
      </c>
      <c r="AY171" s="254" t="s">
        <v>140</v>
      </c>
    </row>
    <row r="172" s="2" customFormat="1" ht="24.15" customHeight="1">
      <c r="A172" s="37"/>
      <c r="B172" s="38"/>
      <c r="C172" s="213" t="s">
        <v>188</v>
      </c>
      <c r="D172" s="213" t="s">
        <v>143</v>
      </c>
      <c r="E172" s="214" t="s">
        <v>222</v>
      </c>
      <c r="F172" s="215" t="s">
        <v>223</v>
      </c>
      <c r="G172" s="216" t="s">
        <v>156</v>
      </c>
      <c r="H172" s="217">
        <v>306.89999999999998</v>
      </c>
      <c r="I172" s="218"/>
      <c r="J172" s="218"/>
      <c r="K172" s="219">
        <f>ROUND(P172*H172,2)</f>
        <v>0</v>
      </c>
      <c r="L172" s="215" t="s">
        <v>1</v>
      </c>
      <c r="M172" s="43"/>
      <c r="N172" s="220" t="s">
        <v>1</v>
      </c>
      <c r="O172" s="221" t="s">
        <v>40</v>
      </c>
      <c r="P172" s="222">
        <f>I172+J172</f>
        <v>0</v>
      </c>
      <c r="Q172" s="222">
        <f>ROUND(I172*H172,2)</f>
        <v>0</v>
      </c>
      <c r="R172" s="222">
        <f>ROUND(J172*H172,2)</f>
        <v>0</v>
      </c>
      <c r="S172" s="90"/>
      <c r="T172" s="223">
        <f>S172*H172</f>
        <v>0</v>
      </c>
      <c r="U172" s="223">
        <v>0</v>
      </c>
      <c r="V172" s="223">
        <f>U172*H172</f>
        <v>0</v>
      </c>
      <c r="W172" s="223">
        <v>0</v>
      </c>
      <c r="X172" s="224">
        <f>W172*H172</f>
        <v>0</v>
      </c>
      <c r="Y172" s="37"/>
      <c r="Z172" s="37"/>
      <c r="AA172" s="37"/>
      <c r="AB172" s="37"/>
      <c r="AC172" s="37"/>
      <c r="AD172" s="37"/>
      <c r="AE172" s="37"/>
      <c r="AR172" s="225" t="s">
        <v>148</v>
      </c>
      <c r="AT172" s="225" t="s">
        <v>143</v>
      </c>
      <c r="AU172" s="225" t="s">
        <v>84</v>
      </c>
      <c r="AY172" s="16" t="s">
        <v>140</v>
      </c>
      <c r="BE172" s="226">
        <f>IF(O172="základní",K172,0)</f>
        <v>0</v>
      </c>
      <c r="BF172" s="226">
        <f>IF(O172="snížená",K172,0)</f>
        <v>0</v>
      </c>
      <c r="BG172" s="226">
        <f>IF(O172="zákl. přenesená",K172,0)</f>
        <v>0</v>
      </c>
      <c r="BH172" s="226">
        <f>IF(O172="sníž. přenesená",K172,0)</f>
        <v>0</v>
      </c>
      <c r="BI172" s="226">
        <f>IF(O172="nulová",K172,0)</f>
        <v>0</v>
      </c>
      <c r="BJ172" s="16" t="s">
        <v>82</v>
      </c>
      <c r="BK172" s="226">
        <f>ROUND(P172*H172,2)</f>
        <v>0</v>
      </c>
      <c r="BL172" s="16" t="s">
        <v>148</v>
      </c>
      <c r="BM172" s="225" t="s">
        <v>224</v>
      </c>
    </row>
    <row r="173" s="2" customFormat="1" ht="24.15" customHeight="1">
      <c r="A173" s="37"/>
      <c r="B173" s="38"/>
      <c r="C173" s="213" t="s">
        <v>225</v>
      </c>
      <c r="D173" s="213" t="s">
        <v>143</v>
      </c>
      <c r="E173" s="214" t="s">
        <v>226</v>
      </c>
      <c r="F173" s="215" t="s">
        <v>227</v>
      </c>
      <c r="G173" s="216" t="s">
        <v>156</v>
      </c>
      <c r="H173" s="217">
        <v>12</v>
      </c>
      <c r="I173" s="218"/>
      <c r="J173" s="218"/>
      <c r="K173" s="219">
        <f>ROUND(P173*H173,2)</f>
        <v>0</v>
      </c>
      <c r="L173" s="215" t="s">
        <v>1</v>
      </c>
      <c r="M173" s="43"/>
      <c r="N173" s="220" t="s">
        <v>1</v>
      </c>
      <c r="O173" s="221" t="s">
        <v>40</v>
      </c>
      <c r="P173" s="222">
        <f>I173+J173</f>
        <v>0</v>
      </c>
      <c r="Q173" s="222">
        <f>ROUND(I173*H173,2)</f>
        <v>0</v>
      </c>
      <c r="R173" s="222">
        <f>ROUND(J173*H173,2)</f>
        <v>0</v>
      </c>
      <c r="S173" s="90"/>
      <c r="T173" s="223">
        <f>S173*H173</f>
        <v>0</v>
      </c>
      <c r="U173" s="223">
        <v>0</v>
      </c>
      <c r="V173" s="223">
        <f>U173*H173</f>
        <v>0</v>
      </c>
      <c r="W173" s="223">
        <v>0</v>
      </c>
      <c r="X173" s="224">
        <f>W173*H173</f>
        <v>0</v>
      </c>
      <c r="Y173" s="37"/>
      <c r="Z173" s="37"/>
      <c r="AA173" s="37"/>
      <c r="AB173" s="37"/>
      <c r="AC173" s="37"/>
      <c r="AD173" s="37"/>
      <c r="AE173" s="37"/>
      <c r="AR173" s="225" t="s">
        <v>148</v>
      </c>
      <c r="AT173" s="225" t="s">
        <v>143</v>
      </c>
      <c r="AU173" s="225" t="s">
        <v>84</v>
      </c>
      <c r="AY173" s="16" t="s">
        <v>140</v>
      </c>
      <c r="BE173" s="226">
        <f>IF(O173="základní",K173,0)</f>
        <v>0</v>
      </c>
      <c r="BF173" s="226">
        <f>IF(O173="snížená",K173,0)</f>
        <v>0</v>
      </c>
      <c r="BG173" s="226">
        <f>IF(O173="zákl. přenesená",K173,0)</f>
        <v>0</v>
      </c>
      <c r="BH173" s="226">
        <f>IF(O173="sníž. přenesená",K173,0)</f>
        <v>0</v>
      </c>
      <c r="BI173" s="226">
        <f>IF(O173="nulová",K173,0)</f>
        <v>0</v>
      </c>
      <c r="BJ173" s="16" t="s">
        <v>82</v>
      </c>
      <c r="BK173" s="226">
        <f>ROUND(P173*H173,2)</f>
        <v>0</v>
      </c>
      <c r="BL173" s="16" t="s">
        <v>148</v>
      </c>
      <c r="BM173" s="225" t="s">
        <v>228</v>
      </c>
    </row>
    <row r="174" s="2" customFormat="1" ht="16.5" customHeight="1">
      <c r="A174" s="37"/>
      <c r="B174" s="38"/>
      <c r="C174" s="213" t="s">
        <v>229</v>
      </c>
      <c r="D174" s="213" t="s">
        <v>143</v>
      </c>
      <c r="E174" s="214" t="s">
        <v>230</v>
      </c>
      <c r="F174" s="215" t="s">
        <v>231</v>
      </c>
      <c r="G174" s="216" t="s">
        <v>156</v>
      </c>
      <c r="H174" s="217">
        <v>306.89999999999998</v>
      </c>
      <c r="I174" s="218"/>
      <c r="J174" s="218"/>
      <c r="K174" s="219">
        <f>ROUND(P174*H174,2)</f>
        <v>0</v>
      </c>
      <c r="L174" s="215" t="s">
        <v>1</v>
      </c>
      <c r="M174" s="43"/>
      <c r="N174" s="220" t="s">
        <v>1</v>
      </c>
      <c r="O174" s="221" t="s">
        <v>40</v>
      </c>
      <c r="P174" s="222">
        <f>I174+J174</f>
        <v>0</v>
      </c>
      <c r="Q174" s="222">
        <f>ROUND(I174*H174,2)</f>
        <v>0</v>
      </c>
      <c r="R174" s="222">
        <f>ROUND(J174*H174,2)</f>
        <v>0</v>
      </c>
      <c r="S174" s="90"/>
      <c r="T174" s="223">
        <f>S174*H174</f>
        <v>0</v>
      </c>
      <c r="U174" s="223">
        <v>0</v>
      </c>
      <c r="V174" s="223">
        <f>U174*H174</f>
        <v>0</v>
      </c>
      <c r="W174" s="223">
        <v>0</v>
      </c>
      <c r="X174" s="224">
        <f>W174*H174</f>
        <v>0</v>
      </c>
      <c r="Y174" s="37"/>
      <c r="Z174" s="37"/>
      <c r="AA174" s="37"/>
      <c r="AB174" s="37"/>
      <c r="AC174" s="37"/>
      <c r="AD174" s="37"/>
      <c r="AE174" s="37"/>
      <c r="AR174" s="225" t="s">
        <v>148</v>
      </c>
      <c r="AT174" s="225" t="s">
        <v>143</v>
      </c>
      <c r="AU174" s="225" t="s">
        <v>84</v>
      </c>
      <c r="AY174" s="16" t="s">
        <v>140</v>
      </c>
      <c r="BE174" s="226">
        <f>IF(O174="základní",K174,0)</f>
        <v>0</v>
      </c>
      <c r="BF174" s="226">
        <f>IF(O174="snížená",K174,0)</f>
        <v>0</v>
      </c>
      <c r="BG174" s="226">
        <f>IF(O174="zákl. přenesená",K174,0)</f>
        <v>0</v>
      </c>
      <c r="BH174" s="226">
        <f>IF(O174="sníž. přenesená",K174,0)</f>
        <v>0</v>
      </c>
      <c r="BI174" s="226">
        <f>IF(O174="nulová",K174,0)</f>
        <v>0</v>
      </c>
      <c r="BJ174" s="16" t="s">
        <v>82</v>
      </c>
      <c r="BK174" s="226">
        <f>ROUND(P174*H174,2)</f>
        <v>0</v>
      </c>
      <c r="BL174" s="16" t="s">
        <v>148</v>
      </c>
      <c r="BM174" s="225" t="s">
        <v>232</v>
      </c>
    </row>
    <row r="175" s="2" customFormat="1" ht="16.5" customHeight="1">
      <c r="A175" s="37"/>
      <c r="B175" s="38"/>
      <c r="C175" s="213" t="s">
        <v>233</v>
      </c>
      <c r="D175" s="213" t="s">
        <v>143</v>
      </c>
      <c r="E175" s="214" t="s">
        <v>234</v>
      </c>
      <c r="F175" s="215" t="s">
        <v>235</v>
      </c>
      <c r="G175" s="216" t="s">
        <v>156</v>
      </c>
      <c r="H175" s="217">
        <v>9327</v>
      </c>
      <c r="I175" s="218"/>
      <c r="J175" s="218"/>
      <c r="K175" s="219">
        <f>ROUND(P175*H175,2)</f>
        <v>0</v>
      </c>
      <c r="L175" s="215" t="s">
        <v>1</v>
      </c>
      <c r="M175" s="43"/>
      <c r="N175" s="220" t="s">
        <v>1</v>
      </c>
      <c r="O175" s="221" t="s">
        <v>40</v>
      </c>
      <c r="P175" s="222">
        <f>I175+J175</f>
        <v>0</v>
      </c>
      <c r="Q175" s="222">
        <f>ROUND(I175*H175,2)</f>
        <v>0</v>
      </c>
      <c r="R175" s="222">
        <f>ROUND(J175*H175,2)</f>
        <v>0</v>
      </c>
      <c r="S175" s="90"/>
      <c r="T175" s="223">
        <f>S175*H175</f>
        <v>0</v>
      </c>
      <c r="U175" s="223">
        <v>0</v>
      </c>
      <c r="V175" s="223">
        <f>U175*H175</f>
        <v>0</v>
      </c>
      <c r="W175" s="223">
        <v>0</v>
      </c>
      <c r="X175" s="224">
        <f>W175*H175</f>
        <v>0</v>
      </c>
      <c r="Y175" s="37"/>
      <c r="Z175" s="37"/>
      <c r="AA175" s="37"/>
      <c r="AB175" s="37"/>
      <c r="AC175" s="37"/>
      <c r="AD175" s="37"/>
      <c r="AE175" s="37"/>
      <c r="AR175" s="225" t="s">
        <v>148</v>
      </c>
      <c r="AT175" s="225" t="s">
        <v>143</v>
      </c>
      <c r="AU175" s="225" t="s">
        <v>84</v>
      </c>
      <c r="AY175" s="16" t="s">
        <v>140</v>
      </c>
      <c r="BE175" s="226">
        <f>IF(O175="základní",K175,0)</f>
        <v>0</v>
      </c>
      <c r="BF175" s="226">
        <f>IF(O175="snížená",K175,0)</f>
        <v>0</v>
      </c>
      <c r="BG175" s="226">
        <f>IF(O175="zákl. přenesená",K175,0)</f>
        <v>0</v>
      </c>
      <c r="BH175" s="226">
        <f>IF(O175="sníž. přenesená",K175,0)</f>
        <v>0</v>
      </c>
      <c r="BI175" s="226">
        <f>IF(O175="nulová",K175,0)</f>
        <v>0</v>
      </c>
      <c r="BJ175" s="16" t="s">
        <v>82</v>
      </c>
      <c r="BK175" s="226">
        <f>ROUND(P175*H175,2)</f>
        <v>0</v>
      </c>
      <c r="BL175" s="16" t="s">
        <v>148</v>
      </c>
      <c r="BM175" s="225" t="s">
        <v>236</v>
      </c>
    </row>
    <row r="176" s="2" customFormat="1" ht="16.5" customHeight="1">
      <c r="A176" s="37"/>
      <c r="B176" s="38"/>
      <c r="C176" s="213" t="s">
        <v>237</v>
      </c>
      <c r="D176" s="213" t="s">
        <v>143</v>
      </c>
      <c r="E176" s="214" t="s">
        <v>238</v>
      </c>
      <c r="F176" s="215" t="s">
        <v>239</v>
      </c>
      <c r="G176" s="216" t="s">
        <v>156</v>
      </c>
      <c r="H176" s="217">
        <v>306.89999999999998</v>
      </c>
      <c r="I176" s="218"/>
      <c r="J176" s="218"/>
      <c r="K176" s="219">
        <f>ROUND(P176*H176,2)</f>
        <v>0</v>
      </c>
      <c r="L176" s="215" t="s">
        <v>1</v>
      </c>
      <c r="M176" s="43"/>
      <c r="N176" s="220" t="s">
        <v>1</v>
      </c>
      <c r="O176" s="221" t="s">
        <v>40</v>
      </c>
      <c r="P176" s="222">
        <f>I176+J176</f>
        <v>0</v>
      </c>
      <c r="Q176" s="222">
        <f>ROUND(I176*H176,2)</f>
        <v>0</v>
      </c>
      <c r="R176" s="222">
        <f>ROUND(J176*H176,2)</f>
        <v>0</v>
      </c>
      <c r="S176" s="90"/>
      <c r="T176" s="223">
        <f>S176*H176</f>
        <v>0</v>
      </c>
      <c r="U176" s="223">
        <v>0</v>
      </c>
      <c r="V176" s="223">
        <f>U176*H176</f>
        <v>0</v>
      </c>
      <c r="W176" s="223">
        <v>0</v>
      </c>
      <c r="X176" s="224">
        <f>W176*H176</f>
        <v>0</v>
      </c>
      <c r="Y176" s="37"/>
      <c r="Z176" s="37"/>
      <c r="AA176" s="37"/>
      <c r="AB176" s="37"/>
      <c r="AC176" s="37"/>
      <c r="AD176" s="37"/>
      <c r="AE176" s="37"/>
      <c r="AR176" s="225" t="s">
        <v>148</v>
      </c>
      <c r="AT176" s="225" t="s">
        <v>143</v>
      </c>
      <c r="AU176" s="225" t="s">
        <v>84</v>
      </c>
      <c r="AY176" s="16" t="s">
        <v>140</v>
      </c>
      <c r="BE176" s="226">
        <f>IF(O176="základní",K176,0)</f>
        <v>0</v>
      </c>
      <c r="BF176" s="226">
        <f>IF(O176="snížená",K176,0)</f>
        <v>0</v>
      </c>
      <c r="BG176" s="226">
        <f>IF(O176="zákl. přenesená",K176,0)</f>
        <v>0</v>
      </c>
      <c r="BH176" s="226">
        <f>IF(O176="sníž. přenesená",K176,0)</f>
        <v>0</v>
      </c>
      <c r="BI176" s="226">
        <f>IF(O176="nulová",K176,0)</f>
        <v>0</v>
      </c>
      <c r="BJ176" s="16" t="s">
        <v>82</v>
      </c>
      <c r="BK176" s="226">
        <f>ROUND(P176*H176,2)</f>
        <v>0</v>
      </c>
      <c r="BL176" s="16" t="s">
        <v>148</v>
      </c>
      <c r="BM176" s="225" t="s">
        <v>240</v>
      </c>
    </row>
    <row r="177" s="2" customFormat="1" ht="24.15" customHeight="1">
      <c r="A177" s="37"/>
      <c r="B177" s="38"/>
      <c r="C177" s="213" t="s">
        <v>8</v>
      </c>
      <c r="D177" s="213" t="s">
        <v>143</v>
      </c>
      <c r="E177" s="214" t="s">
        <v>241</v>
      </c>
      <c r="F177" s="215" t="s">
        <v>242</v>
      </c>
      <c r="G177" s="216" t="s">
        <v>243</v>
      </c>
      <c r="H177" s="217">
        <v>1.6000000000000001</v>
      </c>
      <c r="I177" s="218"/>
      <c r="J177" s="218"/>
      <c r="K177" s="219">
        <f>ROUND(P177*H177,2)</f>
        <v>0</v>
      </c>
      <c r="L177" s="215" t="s">
        <v>1</v>
      </c>
      <c r="M177" s="43"/>
      <c r="N177" s="220" t="s">
        <v>1</v>
      </c>
      <c r="O177" s="221" t="s">
        <v>40</v>
      </c>
      <c r="P177" s="222">
        <f>I177+J177</f>
        <v>0</v>
      </c>
      <c r="Q177" s="222">
        <f>ROUND(I177*H177,2)</f>
        <v>0</v>
      </c>
      <c r="R177" s="222">
        <f>ROUND(J177*H177,2)</f>
        <v>0</v>
      </c>
      <c r="S177" s="90"/>
      <c r="T177" s="223">
        <f>S177*H177</f>
        <v>0</v>
      </c>
      <c r="U177" s="223">
        <v>0</v>
      </c>
      <c r="V177" s="223">
        <f>U177*H177</f>
        <v>0</v>
      </c>
      <c r="W177" s="223">
        <v>0</v>
      </c>
      <c r="X177" s="224">
        <f>W177*H177</f>
        <v>0</v>
      </c>
      <c r="Y177" s="37"/>
      <c r="Z177" s="37"/>
      <c r="AA177" s="37"/>
      <c r="AB177" s="37"/>
      <c r="AC177" s="37"/>
      <c r="AD177" s="37"/>
      <c r="AE177" s="37"/>
      <c r="AR177" s="225" t="s">
        <v>148</v>
      </c>
      <c r="AT177" s="225" t="s">
        <v>143</v>
      </c>
      <c r="AU177" s="225" t="s">
        <v>84</v>
      </c>
      <c r="AY177" s="16" t="s">
        <v>140</v>
      </c>
      <c r="BE177" s="226">
        <f>IF(O177="základní",K177,0)</f>
        <v>0</v>
      </c>
      <c r="BF177" s="226">
        <f>IF(O177="snížená",K177,0)</f>
        <v>0</v>
      </c>
      <c r="BG177" s="226">
        <f>IF(O177="zákl. přenesená",K177,0)</f>
        <v>0</v>
      </c>
      <c r="BH177" s="226">
        <f>IF(O177="sníž. přenesená",K177,0)</f>
        <v>0</v>
      </c>
      <c r="BI177" s="226">
        <f>IF(O177="nulová",K177,0)</f>
        <v>0</v>
      </c>
      <c r="BJ177" s="16" t="s">
        <v>82</v>
      </c>
      <c r="BK177" s="226">
        <f>ROUND(P177*H177,2)</f>
        <v>0</v>
      </c>
      <c r="BL177" s="16" t="s">
        <v>148</v>
      </c>
      <c r="BM177" s="225" t="s">
        <v>244</v>
      </c>
    </row>
    <row r="178" s="2" customFormat="1" ht="21.75" customHeight="1">
      <c r="A178" s="37"/>
      <c r="B178" s="38"/>
      <c r="C178" s="213" t="s">
        <v>245</v>
      </c>
      <c r="D178" s="213" t="s">
        <v>143</v>
      </c>
      <c r="E178" s="214" t="s">
        <v>246</v>
      </c>
      <c r="F178" s="215" t="s">
        <v>247</v>
      </c>
      <c r="G178" s="216" t="s">
        <v>243</v>
      </c>
      <c r="H178" s="217">
        <v>48</v>
      </c>
      <c r="I178" s="218"/>
      <c r="J178" s="218"/>
      <c r="K178" s="219">
        <f>ROUND(P178*H178,2)</f>
        <v>0</v>
      </c>
      <c r="L178" s="215" t="s">
        <v>1</v>
      </c>
      <c r="M178" s="43"/>
      <c r="N178" s="220" t="s">
        <v>1</v>
      </c>
      <c r="O178" s="221" t="s">
        <v>40</v>
      </c>
      <c r="P178" s="222">
        <f>I178+J178</f>
        <v>0</v>
      </c>
      <c r="Q178" s="222">
        <f>ROUND(I178*H178,2)</f>
        <v>0</v>
      </c>
      <c r="R178" s="222">
        <f>ROUND(J178*H178,2)</f>
        <v>0</v>
      </c>
      <c r="S178" s="90"/>
      <c r="T178" s="223">
        <f>S178*H178</f>
        <v>0</v>
      </c>
      <c r="U178" s="223">
        <v>0</v>
      </c>
      <c r="V178" s="223">
        <f>U178*H178</f>
        <v>0</v>
      </c>
      <c r="W178" s="223">
        <v>0</v>
      </c>
      <c r="X178" s="224">
        <f>W178*H178</f>
        <v>0</v>
      </c>
      <c r="Y178" s="37"/>
      <c r="Z178" s="37"/>
      <c r="AA178" s="37"/>
      <c r="AB178" s="37"/>
      <c r="AC178" s="37"/>
      <c r="AD178" s="37"/>
      <c r="AE178" s="37"/>
      <c r="AR178" s="225" t="s">
        <v>148</v>
      </c>
      <c r="AT178" s="225" t="s">
        <v>143</v>
      </c>
      <c r="AU178" s="225" t="s">
        <v>84</v>
      </c>
      <c r="AY178" s="16" t="s">
        <v>140</v>
      </c>
      <c r="BE178" s="226">
        <f>IF(O178="základní",K178,0)</f>
        <v>0</v>
      </c>
      <c r="BF178" s="226">
        <f>IF(O178="snížená",K178,0)</f>
        <v>0</v>
      </c>
      <c r="BG178" s="226">
        <f>IF(O178="zákl. přenesená",K178,0)</f>
        <v>0</v>
      </c>
      <c r="BH178" s="226">
        <f>IF(O178="sníž. přenesená",K178,0)</f>
        <v>0</v>
      </c>
      <c r="BI178" s="226">
        <f>IF(O178="nulová",K178,0)</f>
        <v>0</v>
      </c>
      <c r="BJ178" s="16" t="s">
        <v>82</v>
      </c>
      <c r="BK178" s="226">
        <f>ROUND(P178*H178,2)</f>
        <v>0</v>
      </c>
      <c r="BL178" s="16" t="s">
        <v>148</v>
      </c>
      <c r="BM178" s="225" t="s">
        <v>248</v>
      </c>
    </row>
    <row r="179" s="13" customFormat="1">
      <c r="A179" s="13"/>
      <c r="B179" s="232"/>
      <c r="C179" s="233"/>
      <c r="D179" s="234" t="s">
        <v>152</v>
      </c>
      <c r="E179" s="235" t="s">
        <v>1</v>
      </c>
      <c r="F179" s="236" t="s">
        <v>249</v>
      </c>
      <c r="G179" s="233"/>
      <c r="H179" s="237">
        <v>48</v>
      </c>
      <c r="I179" s="238"/>
      <c r="J179" s="238"/>
      <c r="K179" s="233"/>
      <c r="L179" s="233"/>
      <c r="M179" s="239"/>
      <c r="N179" s="240"/>
      <c r="O179" s="241"/>
      <c r="P179" s="241"/>
      <c r="Q179" s="241"/>
      <c r="R179" s="241"/>
      <c r="S179" s="241"/>
      <c r="T179" s="241"/>
      <c r="U179" s="241"/>
      <c r="V179" s="241"/>
      <c r="W179" s="241"/>
      <c r="X179" s="242"/>
      <c r="Y179" s="13"/>
      <c r="Z179" s="13"/>
      <c r="AA179" s="13"/>
      <c r="AB179" s="13"/>
      <c r="AC179" s="13"/>
      <c r="AD179" s="13"/>
      <c r="AE179" s="13"/>
      <c r="AT179" s="243" t="s">
        <v>152</v>
      </c>
      <c r="AU179" s="243" t="s">
        <v>84</v>
      </c>
      <c r="AV179" s="13" t="s">
        <v>84</v>
      </c>
      <c r="AW179" s="13" t="s">
        <v>5</v>
      </c>
      <c r="AX179" s="13" t="s">
        <v>82</v>
      </c>
      <c r="AY179" s="243" t="s">
        <v>140</v>
      </c>
    </row>
    <row r="180" s="2" customFormat="1" ht="24.15" customHeight="1">
      <c r="A180" s="37"/>
      <c r="B180" s="38"/>
      <c r="C180" s="213" t="s">
        <v>250</v>
      </c>
      <c r="D180" s="213" t="s">
        <v>143</v>
      </c>
      <c r="E180" s="214" t="s">
        <v>251</v>
      </c>
      <c r="F180" s="215" t="s">
        <v>252</v>
      </c>
      <c r="G180" s="216" t="s">
        <v>243</v>
      </c>
      <c r="H180" s="217">
        <v>1.6000000000000001</v>
      </c>
      <c r="I180" s="218"/>
      <c r="J180" s="218"/>
      <c r="K180" s="219">
        <f>ROUND(P180*H180,2)</f>
        <v>0</v>
      </c>
      <c r="L180" s="215" t="s">
        <v>1</v>
      </c>
      <c r="M180" s="43"/>
      <c r="N180" s="220" t="s">
        <v>1</v>
      </c>
      <c r="O180" s="221" t="s">
        <v>40</v>
      </c>
      <c r="P180" s="222">
        <f>I180+J180</f>
        <v>0</v>
      </c>
      <c r="Q180" s="222">
        <f>ROUND(I180*H180,2)</f>
        <v>0</v>
      </c>
      <c r="R180" s="222">
        <f>ROUND(J180*H180,2)</f>
        <v>0</v>
      </c>
      <c r="S180" s="90"/>
      <c r="T180" s="223">
        <f>S180*H180</f>
        <v>0</v>
      </c>
      <c r="U180" s="223">
        <v>0</v>
      </c>
      <c r="V180" s="223">
        <f>U180*H180</f>
        <v>0</v>
      </c>
      <c r="W180" s="223">
        <v>0</v>
      </c>
      <c r="X180" s="224">
        <f>W180*H180</f>
        <v>0</v>
      </c>
      <c r="Y180" s="37"/>
      <c r="Z180" s="37"/>
      <c r="AA180" s="37"/>
      <c r="AB180" s="37"/>
      <c r="AC180" s="37"/>
      <c r="AD180" s="37"/>
      <c r="AE180" s="37"/>
      <c r="AR180" s="225" t="s">
        <v>148</v>
      </c>
      <c r="AT180" s="225" t="s">
        <v>143</v>
      </c>
      <c r="AU180" s="225" t="s">
        <v>84</v>
      </c>
      <c r="AY180" s="16" t="s">
        <v>140</v>
      </c>
      <c r="BE180" s="226">
        <f>IF(O180="základní",K180,0)</f>
        <v>0</v>
      </c>
      <c r="BF180" s="226">
        <f>IF(O180="snížená",K180,0)</f>
        <v>0</v>
      </c>
      <c r="BG180" s="226">
        <f>IF(O180="zákl. přenesená",K180,0)</f>
        <v>0</v>
      </c>
      <c r="BH180" s="226">
        <f>IF(O180="sníž. přenesená",K180,0)</f>
        <v>0</v>
      </c>
      <c r="BI180" s="226">
        <f>IF(O180="nulová",K180,0)</f>
        <v>0</v>
      </c>
      <c r="BJ180" s="16" t="s">
        <v>82</v>
      </c>
      <c r="BK180" s="226">
        <f>ROUND(P180*H180,2)</f>
        <v>0</v>
      </c>
      <c r="BL180" s="16" t="s">
        <v>148</v>
      </c>
      <c r="BM180" s="225" t="s">
        <v>253</v>
      </c>
    </row>
    <row r="181" s="2" customFormat="1" ht="24.15" customHeight="1">
      <c r="A181" s="37"/>
      <c r="B181" s="38"/>
      <c r="C181" s="213" t="s">
        <v>254</v>
      </c>
      <c r="D181" s="213" t="s">
        <v>143</v>
      </c>
      <c r="E181" s="214" t="s">
        <v>255</v>
      </c>
      <c r="F181" s="215" t="s">
        <v>256</v>
      </c>
      <c r="G181" s="216" t="s">
        <v>243</v>
      </c>
      <c r="H181" s="217">
        <v>8.8740000000000006</v>
      </c>
      <c r="I181" s="218"/>
      <c r="J181" s="218"/>
      <c r="K181" s="219">
        <f>ROUND(P181*H181,2)</f>
        <v>0</v>
      </c>
      <c r="L181" s="215" t="s">
        <v>147</v>
      </c>
      <c r="M181" s="43"/>
      <c r="N181" s="220" t="s">
        <v>1</v>
      </c>
      <c r="O181" s="221" t="s">
        <v>40</v>
      </c>
      <c r="P181" s="222">
        <f>I181+J181</f>
        <v>0</v>
      </c>
      <c r="Q181" s="222">
        <f>ROUND(I181*H181,2)</f>
        <v>0</v>
      </c>
      <c r="R181" s="222">
        <f>ROUND(J181*H181,2)</f>
        <v>0</v>
      </c>
      <c r="S181" s="90"/>
      <c r="T181" s="223">
        <f>S181*H181</f>
        <v>0</v>
      </c>
      <c r="U181" s="223">
        <v>0</v>
      </c>
      <c r="V181" s="223">
        <f>U181*H181</f>
        <v>0</v>
      </c>
      <c r="W181" s="223">
        <v>0.012999999999999999</v>
      </c>
      <c r="X181" s="224">
        <f>W181*H181</f>
        <v>0.11536200000000001</v>
      </c>
      <c r="Y181" s="37"/>
      <c r="Z181" s="37"/>
      <c r="AA181" s="37"/>
      <c r="AB181" s="37"/>
      <c r="AC181" s="37"/>
      <c r="AD181" s="37"/>
      <c r="AE181" s="37"/>
      <c r="AR181" s="225" t="s">
        <v>148</v>
      </c>
      <c r="AT181" s="225" t="s">
        <v>143</v>
      </c>
      <c r="AU181" s="225" t="s">
        <v>84</v>
      </c>
      <c r="AY181" s="16" t="s">
        <v>140</v>
      </c>
      <c r="BE181" s="226">
        <f>IF(O181="základní",K181,0)</f>
        <v>0</v>
      </c>
      <c r="BF181" s="226">
        <f>IF(O181="snížená",K181,0)</f>
        <v>0</v>
      </c>
      <c r="BG181" s="226">
        <f>IF(O181="zákl. přenesená",K181,0)</f>
        <v>0</v>
      </c>
      <c r="BH181" s="226">
        <f>IF(O181="sníž. přenesená",K181,0)</f>
        <v>0</v>
      </c>
      <c r="BI181" s="226">
        <f>IF(O181="nulová",K181,0)</f>
        <v>0</v>
      </c>
      <c r="BJ181" s="16" t="s">
        <v>82</v>
      </c>
      <c r="BK181" s="226">
        <f>ROUND(P181*H181,2)</f>
        <v>0</v>
      </c>
      <c r="BL181" s="16" t="s">
        <v>148</v>
      </c>
      <c r="BM181" s="225" t="s">
        <v>257</v>
      </c>
    </row>
    <row r="182" s="2" customFormat="1">
      <c r="A182" s="37"/>
      <c r="B182" s="38"/>
      <c r="C182" s="39"/>
      <c r="D182" s="227" t="s">
        <v>150</v>
      </c>
      <c r="E182" s="39"/>
      <c r="F182" s="228" t="s">
        <v>258</v>
      </c>
      <c r="G182" s="39"/>
      <c r="H182" s="39"/>
      <c r="I182" s="229"/>
      <c r="J182" s="229"/>
      <c r="K182" s="39"/>
      <c r="L182" s="39"/>
      <c r="M182" s="43"/>
      <c r="N182" s="230"/>
      <c r="O182" s="231"/>
      <c r="P182" s="90"/>
      <c r="Q182" s="90"/>
      <c r="R182" s="90"/>
      <c r="S182" s="90"/>
      <c r="T182" s="90"/>
      <c r="U182" s="90"/>
      <c r="V182" s="90"/>
      <c r="W182" s="90"/>
      <c r="X182" s="91"/>
      <c r="Y182" s="37"/>
      <c r="Z182" s="37"/>
      <c r="AA182" s="37"/>
      <c r="AB182" s="37"/>
      <c r="AC182" s="37"/>
      <c r="AD182" s="37"/>
      <c r="AE182" s="37"/>
      <c r="AT182" s="16" t="s">
        <v>150</v>
      </c>
      <c r="AU182" s="16" t="s">
        <v>84</v>
      </c>
    </row>
    <row r="183" s="2" customFormat="1" ht="24.15" customHeight="1">
      <c r="A183" s="37"/>
      <c r="B183" s="38"/>
      <c r="C183" s="213" t="s">
        <v>259</v>
      </c>
      <c r="D183" s="213" t="s">
        <v>143</v>
      </c>
      <c r="E183" s="214" t="s">
        <v>260</v>
      </c>
      <c r="F183" s="215" t="s">
        <v>261</v>
      </c>
      <c r="G183" s="216" t="s">
        <v>156</v>
      </c>
      <c r="H183" s="217">
        <v>279</v>
      </c>
      <c r="I183" s="218"/>
      <c r="J183" s="218"/>
      <c r="K183" s="219">
        <f>ROUND(P183*H183,2)</f>
        <v>0</v>
      </c>
      <c r="L183" s="215" t="s">
        <v>147</v>
      </c>
      <c r="M183" s="43"/>
      <c r="N183" s="220" t="s">
        <v>1</v>
      </c>
      <c r="O183" s="221" t="s">
        <v>40</v>
      </c>
      <c r="P183" s="222">
        <f>I183+J183</f>
        <v>0</v>
      </c>
      <c r="Q183" s="222">
        <f>ROUND(I183*H183,2)</f>
        <v>0</v>
      </c>
      <c r="R183" s="222">
        <f>ROUND(J183*H183,2)</f>
        <v>0</v>
      </c>
      <c r="S183" s="90"/>
      <c r="T183" s="223">
        <f>S183*H183</f>
        <v>0</v>
      </c>
      <c r="U183" s="223">
        <v>0</v>
      </c>
      <c r="V183" s="223">
        <f>U183*H183</f>
        <v>0</v>
      </c>
      <c r="W183" s="223">
        <v>0.058999999999999997</v>
      </c>
      <c r="X183" s="224">
        <f>W183*H183</f>
        <v>16.460999999999999</v>
      </c>
      <c r="Y183" s="37"/>
      <c r="Z183" s="37"/>
      <c r="AA183" s="37"/>
      <c r="AB183" s="37"/>
      <c r="AC183" s="37"/>
      <c r="AD183" s="37"/>
      <c r="AE183" s="37"/>
      <c r="AR183" s="225" t="s">
        <v>148</v>
      </c>
      <c r="AT183" s="225" t="s">
        <v>143</v>
      </c>
      <c r="AU183" s="225" t="s">
        <v>84</v>
      </c>
      <c r="AY183" s="16" t="s">
        <v>140</v>
      </c>
      <c r="BE183" s="226">
        <f>IF(O183="základní",K183,0)</f>
        <v>0</v>
      </c>
      <c r="BF183" s="226">
        <f>IF(O183="snížená",K183,0)</f>
        <v>0</v>
      </c>
      <c r="BG183" s="226">
        <f>IF(O183="zákl. přenesená",K183,0)</f>
        <v>0</v>
      </c>
      <c r="BH183" s="226">
        <f>IF(O183="sníž. přenesená",K183,0)</f>
        <v>0</v>
      </c>
      <c r="BI183" s="226">
        <f>IF(O183="nulová",K183,0)</f>
        <v>0</v>
      </c>
      <c r="BJ183" s="16" t="s">
        <v>82</v>
      </c>
      <c r="BK183" s="226">
        <f>ROUND(P183*H183,2)</f>
        <v>0</v>
      </c>
      <c r="BL183" s="16" t="s">
        <v>148</v>
      </c>
      <c r="BM183" s="225" t="s">
        <v>262</v>
      </c>
    </row>
    <row r="184" s="2" customFormat="1">
      <c r="A184" s="37"/>
      <c r="B184" s="38"/>
      <c r="C184" s="39"/>
      <c r="D184" s="227" t="s">
        <v>150</v>
      </c>
      <c r="E184" s="39"/>
      <c r="F184" s="228" t="s">
        <v>263</v>
      </c>
      <c r="G184" s="39"/>
      <c r="H184" s="39"/>
      <c r="I184" s="229"/>
      <c r="J184" s="229"/>
      <c r="K184" s="39"/>
      <c r="L184" s="39"/>
      <c r="M184" s="43"/>
      <c r="N184" s="230"/>
      <c r="O184" s="231"/>
      <c r="P184" s="90"/>
      <c r="Q184" s="90"/>
      <c r="R184" s="90"/>
      <c r="S184" s="90"/>
      <c r="T184" s="90"/>
      <c r="U184" s="90"/>
      <c r="V184" s="90"/>
      <c r="W184" s="90"/>
      <c r="X184" s="91"/>
      <c r="Y184" s="37"/>
      <c r="Z184" s="37"/>
      <c r="AA184" s="37"/>
      <c r="AB184" s="37"/>
      <c r="AC184" s="37"/>
      <c r="AD184" s="37"/>
      <c r="AE184" s="37"/>
      <c r="AT184" s="16" t="s">
        <v>150</v>
      </c>
      <c r="AU184" s="16" t="s">
        <v>84</v>
      </c>
    </row>
    <row r="185" s="2" customFormat="1" ht="16.5" customHeight="1">
      <c r="A185" s="37"/>
      <c r="B185" s="38"/>
      <c r="C185" s="213" t="s">
        <v>264</v>
      </c>
      <c r="D185" s="213" t="s">
        <v>143</v>
      </c>
      <c r="E185" s="214" t="s">
        <v>265</v>
      </c>
      <c r="F185" s="215" t="s">
        <v>266</v>
      </c>
      <c r="G185" s="216" t="s">
        <v>156</v>
      </c>
      <c r="H185" s="217">
        <v>16</v>
      </c>
      <c r="I185" s="218"/>
      <c r="J185" s="218"/>
      <c r="K185" s="219">
        <f>ROUND(P185*H185,2)</f>
        <v>0</v>
      </c>
      <c r="L185" s="215" t="s">
        <v>1</v>
      </c>
      <c r="M185" s="43"/>
      <c r="N185" s="220" t="s">
        <v>1</v>
      </c>
      <c r="O185" s="221" t="s">
        <v>40</v>
      </c>
      <c r="P185" s="222">
        <f>I185+J185</f>
        <v>0</v>
      </c>
      <c r="Q185" s="222">
        <f>ROUND(I185*H185,2)</f>
        <v>0</v>
      </c>
      <c r="R185" s="222">
        <f>ROUND(J185*H185,2)</f>
        <v>0</v>
      </c>
      <c r="S185" s="90"/>
      <c r="T185" s="223">
        <f>S185*H185</f>
        <v>0</v>
      </c>
      <c r="U185" s="223">
        <v>0</v>
      </c>
      <c r="V185" s="223">
        <f>U185*H185</f>
        <v>0</v>
      </c>
      <c r="W185" s="223">
        <v>0.014</v>
      </c>
      <c r="X185" s="224">
        <f>W185*H185</f>
        <v>0.22400000000000001</v>
      </c>
      <c r="Y185" s="37"/>
      <c r="Z185" s="37"/>
      <c r="AA185" s="37"/>
      <c r="AB185" s="37"/>
      <c r="AC185" s="37"/>
      <c r="AD185" s="37"/>
      <c r="AE185" s="37"/>
      <c r="AR185" s="225" t="s">
        <v>148</v>
      </c>
      <c r="AT185" s="225" t="s">
        <v>143</v>
      </c>
      <c r="AU185" s="225" t="s">
        <v>84</v>
      </c>
      <c r="AY185" s="16" t="s">
        <v>140</v>
      </c>
      <c r="BE185" s="226">
        <f>IF(O185="základní",K185,0)</f>
        <v>0</v>
      </c>
      <c r="BF185" s="226">
        <f>IF(O185="snížená",K185,0)</f>
        <v>0</v>
      </c>
      <c r="BG185" s="226">
        <f>IF(O185="zákl. přenesená",K185,0)</f>
        <v>0</v>
      </c>
      <c r="BH185" s="226">
        <f>IF(O185="sníž. přenesená",K185,0)</f>
        <v>0</v>
      </c>
      <c r="BI185" s="226">
        <f>IF(O185="nulová",K185,0)</f>
        <v>0</v>
      </c>
      <c r="BJ185" s="16" t="s">
        <v>82</v>
      </c>
      <c r="BK185" s="226">
        <f>ROUND(P185*H185,2)</f>
        <v>0</v>
      </c>
      <c r="BL185" s="16" t="s">
        <v>148</v>
      </c>
      <c r="BM185" s="225" t="s">
        <v>267</v>
      </c>
    </row>
    <row r="186" s="2" customFormat="1" ht="21.75" customHeight="1">
      <c r="A186" s="37"/>
      <c r="B186" s="38"/>
      <c r="C186" s="213" t="s">
        <v>268</v>
      </c>
      <c r="D186" s="213" t="s">
        <v>143</v>
      </c>
      <c r="E186" s="214" t="s">
        <v>269</v>
      </c>
      <c r="F186" s="215" t="s">
        <v>270</v>
      </c>
      <c r="G186" s="216" t="s">
        <v>243</v>
      </c>
      <c r="H186" s="217">
        <v>21</v>
      </c>
      <c r="I186" s="218"/>
      <c r="J186" s="218"/>
      <c r="K186" s="219">
        <f>ROUND(P186*H186,2)</f>
        <v>0</v>
      </c>
      <c r="L186" s="215" t="s">
        <v>1</v>
      </c>
      <c r="M186" s="43"/>
      <c r="N186" s="220" t="s">
        <v>1</v>
      </c>
      <c r="O186" s="221" t="s">
        <v>40</v>
      </c>
      <c r="P186" s="222">
        <f>I186+J186</f>
        <v>0</v>
      </c>
      <c r="Q186" s="222">
        <f>ROUND(I186*H186,2)</f>
        <v>0</v>
      </c>
      <c r="R186" s="222">
        <f>ROUND(J186*H186,2)</f>
        <v>0</v>
      </c>
      <c r="S186" s="90"/>
      <c r="T186" s="223">
        <f>S186*H186</f>
        <v>0</v>
      </c>
      <c r="U186" s="223">
        <v>0.0011299999999999999</v>
      </c>
      <c r="V186" s="223">
        <f>U186*H186</f>
        <v>0.023729999999999998</v>
      </c>
      <c r="W186" s="223">
        <v>0</v>
      </c>
      <c r="X186" s="224">
        <f>W186*H186</f>
        <v>0</v>
      </c>
      <c r="Y186" s="37"/>
      <c r="Z186" s="37"/>
      <c r="AA186" s="37"/>
      <c r="AB186" s="37"/>
      <c r="AC186" s="37"/>
      <c r="AD186" s="37"/>
      <c r="AE186" s="37"/>
      <c r="AR186" s="225" t="s">
        <v>148</v>
      </c>
      <c r="AT186" s="225" t="s">
        <v>143</v>
      </c>
      <c r="AU186" s="225" t="s">
        <v>84</v>
      </c>
      <c r="AY186" s="16" t="s">
        <v>140</v>
      </c>
      <c r="BE186" s="226">
        <f>IF(O186="základní",K186,0)</f>
        <v>0</v>
      </c>
      <c r="BF186" s="226">
        <f>IF(O186="snížená",K186,0)</f>
        <v>0</v>
      </c>
      <c r="BG186" s="226">
        <f>IF(O186="zákl. přenesená",K186,0)</f>
        <v>0</v>
      </c>
      <c r="BH186" s="226">
        <f>IF(O186="sníž. přenesená",K186,0)</f>
        <v>0</v>
      </c>
      <c r="BI186" s="226">
        <f>IF(O186="nulová",K186,0)</f>
        <v>0</v>
      </c>
      <c r="BJ186" s="16" t="s">
        <v>82</v>
      </c>
      <c r="BK186" s="226">
        <f>ROUND(P186*H186,2)</f>
        <v>0</v>
      </c>
      <c r="BL186" s="16" t="s">
        <v>148</v>
      </c>
      <c r="BM186" s="225" t="s">
        <v>271</v>
      </c>
    </row>
    <row r="187" s="12" customFormat="1" ht="22.8" customHeight="1">
      <c r="A187" s="12"/>
      <c r="B187" s="196"/>
      <c r="C187" s="197"/>
      <c r="D187" s="198" t="s">
        <v>76</v>
      </c>
      <c r="E187" s="211" t="s">
        <v>272</v>
      </c>
      <c r="F187" s="211" t="s">
        <v>273</v>
      </c>
      <c r="G187" s="197"/>
      <c r="H187" s="197"/>
      <c r="I187" s="200"/>
      <c r="J187" s="200"/>
      <c r="K187" s="212">
        <f>BK187</f>
        <v>0</v>
      </c>
      <c r="L187" s="197"/>
      <c r="M187" s="202"/>
      <c r="N187" s="203"/>
      <c r="O187" s="204"/>
      <c r="P187" s="204"/>
      <c r="Q187" s="205">
        <f>SUM(Q188:Q197)</f>
        <v>0</v>
      </c>
      <c r="R187" s="205">
        <f>SUM(R188:R197)</f>
        <v>0</v>
      </c>
      <c r="S187" s="204"/>
      <c r="T187" s="206">
        <f>SUM(T188:T197)</f>
        <v>0</v>
      </c>
      <c r="U187" s="204"/>
      <c r="V187" s="206">
        <f>SUM(V188:V197)</f>
        <v>0</v>
      </c>
      <c r="W187" s="204"/>
      <c r="X187" s="207">
        <f>SUM(X188:X197)</f>
        <v>0</v>
      </c>
      <c r="Y187" s="12"/>
      <c r="Z187" s="12"/>
      <c r="AA187" s="12"/>
      <c r="AB187" s="12"/>
      <c r="AC187" s="12"/>
      <c r="AD187" s="12"/>
      <c r="AE187" s="12"/>
      <c r="AR187" s="208" t="s">
        <v>82</v>
      </c>
      <c r="AT187" s="209" t="s">
        <v>76</v>
      </c>
      <c r="AU187" s="209" t="s">
        <v>82</v>
      </c>
      <c r="AY187" s="208" t="s">
        <v>140</v>
      </c>
      <c r="BK187" s="210">
        <f>SUM(BK188:BK197)</f>
        <v>0</v>
      </c>
    </row>
    <row r="188" s="2" customFormat="1" ht="24.15" customHeight="1">
      <c r="A188" s="37"/>
      <c r="B188" s="38"/>
      <c r="C188" s="213" t="s">
        <v>274</v>
      </c>
      <c r="D188" s="213" t="s">
        <v>143</v>
      </c>
      <c r="E188" s="214" t="s">
        <v>275</v>
      </c>
      <c r="F188" s="215" t="s">
        <v>276</v>
      </c>
      <c r="G188" s="216" t="s">
        <v>277</v>
      </c>
      <c r="H188" s="217">
        <v>20.568000000000001</v>
      </c>
      <c r="I188" s="218"/>
      <c r="J188" s="218"/>
      <c r="K188" s="219">
        <f>ROUND(P188*H188,2)</f>
        <v>0</v>
      </c>
      <c r="L188" s="215" t="s">
        <v>1</v>
      </c>
      <c r="M188" s="43"/>
      <c r="N188" s="220" t="s">
        <v>1</v>
      </c>
      <c r="O188" s="221" t="s">
        <v>40</v>
      </c>
      <c r="P188" s="222">
        <f>I188+J188</f>
        <v>0</v>
      </c>
      <c r="Q188" s="222">
        <f>ROUND(I188*H188,2)</f>
        <v>0</v>
      </c>
      <c r="R188" s="222">
        <f>ROUND(J188*H188,2)</f>
        <v>0</v>
      </c>
      <c r="S188" s="90"/>
      <c r="T188" s="223">
        <f>S188*H188</f>
        <v>0</v>
      </c>
      <c r="U188" s="223">
        <v>0</v>
      </c>
      <c r="V188" s="223">
        <f>U188*H188</f>
        <v>0</v>
      </c>
      <c r="W188" s="223">
        <v>0</v>
      </c>
      <c r="X188" s="224">
        <f>W188*H188</f>
        <v>0</v>
      </c>
      <c r="Y188" s="37"/>
      <c r="Z188" s="37"/>
      <c r="AA188" s="37"/>
      <c r="AB188" s="37"/>
      <c r="AC188" s="37"/>
      <c r="AD188" s="37"/>
      <c r="AE188" s="37"/>
      <c r="AR188" s="225" t="s">
        <v>148</v>
      </c>
      <c r="AT188" s="225" t="s">
        <v>143</v>
      </c>
      <c r="AU188" s="225" t="s">
        <v>84</v>
      </c>
      <c r="AY188" s="16" t="s">
        <v>140</v>
      </c>
      <c r="BE188" s="226">
        <f>IF(O188="základní",K188,0)</f>
        <v>0</v>
      </c>
      <c r="BF188" s="226">
        <f>IF(O188="snížená",K188,0)</f>
        <v>0</v>
      </c>
      <c r="BG188" s="226">
        <f>IF(O188="zákl. přenesená",K188,0)</f>
        <v>0</v>
      </c>
      <c r="BH188" s="226">
        <f>IF(O188="sníž. přenesená",K188,0)</f>
        <v>0</v>
      </c>
      <c r="BI188" s="226">
        <f>IF(O188="nulová",K188,0)</f>
        <v>0</v>
      </c>
      <c r="BJ188" s="16" t="s">
        <v>82</v>
      </c>
      <c r="BK188" s="226">
        <f>ROUND(P188*H188,2)</f>
        <v>0</v>
      </c>
      <c r="BL188" s="16" t="s">
        <v>148</v>
      </c>
      <c r="BM188" s="225" t="s">
        <v>278</v>
      </c>
    </row>
    <row r="189" s="2" customFormat="1" ht="21.75" customHeight="1">
      <c r="A189" s="37"/>
      <c r="B189" s="38"/>
      <c r="C189" s="213" t="s">
        <v>279</v>
      </c>
      <c r="D189" s="213" t="s">
        <v>143</v>
      </c>
      <c r="E189" s="214" t="s">
        <v>280</v>
      </c>
      <c r="F189" s="215" t="s">
        <v>281</v>
      </c>
      <c r="G189" s="216" t="s">
        <v>277</v>
      </c>
      <c r="H189" s="217">
        <v>20.568000000000001</v>
      </c>
      <c r="I189" s="218"/>
      <c r="J189" s="218"/>
      <c r="K189" s="219">
        <f>ROUND(P189*H189,2)</f>
        <v>0</v>
      </c>
      <c r="L189" s="215" t="s">
        <v>1</v>
      </c>
      <c r="M189" s="43"/>
      <c r="N189" s="220" t="s">
        <v>1</v>
      </c>
      <c r="O189" s="221" t="s">
        <v>40</v>
      </c>
      <c r="P189" s="222">
        <f>I189+J189</f>
        <v>0</v>
      </c>
      <c r="Q189" s="222">
        <f>ROUND(I189*H189,2)</f>
        <v>0</v>
      </c>
      <c r="R189" s="222">
        <f>ROUND(J189*H189,2)</f>
        <v>0</v>
      </c>
      <c r="S189" s="90"/>
      <c r="T189" s="223">
        <f>S189*H189</f>
        <v>0</v>
      </c>
      <c r="U189" s="223">
        <v>0</v>
      </c>
      <c r="V189" s="223">
        <f>U189*H189</f>
        <v>0</v>
      </c>
      <c r="W189" s="223">
        <v>0</v>
      </c>
      <c r="X189" s="224">
        <f>W189*H189</f>
        <v>0</v>
      </c>
      <c r="Y189" s="37"/>
      <c r="Z189" s="37"/>
      <c r="AA189" s="37"/>
      <c r="AB189" s="37"/>
      <c r="AC189" s="37"/>
      <c r="AD189" s="37"/>
      <c r="AE189" s="37"/>
      <c r="AR189" s="225" t="s">
        <v>148</v>
      </c>
      <c r="AT189" s="225" t="s">
        <v>143</v>
      </c>
      <c r="AU189" s="225" t="s">
        <v>84</v>
      </c>
      <c r="AY189" s="16" t="s">
        <v>140</v>
      </c>
      <c r="BE189" s="226">
        <f>IF(O189="základní",K189,0)</f>
        <v>0</v>
      </c>
      <c r="BF189" s="226">
        <f>IF(O189="snížená",K189,0)</f>
        <v>0</v>
      </c>
      <c r="BG189" s="226">
        <f>IF(O189="zákl. přenesená",K189,0)</f>
        <v>0</v>
      </c>
      <c r="BH189" s="226">
        <f>IF(O189="sníž. přenesená",K189,0)</f>
        <v>0</v>
      </c>
      <c r="BI189" s="226">
        <f>IF(O189="nulová",K189,0)</f>
        <v>0</v>
      </c>
      <c r="BJ189" s="16" t="s">
        <v>82</v>
      </c>
      <c r="BK189" s="226">
        <f>ROUND(P189*H189,2)</f>
        <v>0</v>
      </c>
      <c r="BL189" s="16" t="s">
        <v>148</v>
      </c>
      <c r="BM189" s="225" t="s">
        <v>282</v>
      </c>
    </row>
    <row r="190" s="2" customFormat="1" ht="24.15" customHeight="1">
      <c r="A190" s="37"/>
      <c r="B190" s="38"/>
      <c r="C190" s="213" t="s">
        <v>283</v>
      </c>
      <c r="D190" s="213" t="s">
        <v>143</v>
      </c>
      <c r="E190" s="214" t="s">
        <v>284</v>
      </c>
      <c r="F190" s="215" t="s">
        <v>285</v>
      </c>
      <c r="G190" s="216" t="s">
        <v>277</v>
      </c>
      <c r="H190" s="217">
        <v>802.15200000000004</v>
      </c>
      <c r="I190" s="218"/>
      <c r="J190" s="218"/>
      <c r="K190" s="219">
        <f>ROUND(P190*H190,2)</f>
        <v>0</v>
      </c>
      <c r="L190" s="215" t="s">
        <v>1</v>
      </c>
      <c r="M190" s="43"/>
      <c r="N190" s="220" t="s">
        <v>1</v>
      </c>
      <c r="O190" s="221" t="s">
        <v>40</v>
      </c>
      <c r="P190" s="222">
        <f>I190+J190</f>
        <v>0</v>
      </c>
      <c r="Q190" s="222">
        <f>ROUND(I190*H190,2)</f>
        <v>0</v>
      </c>
      <c r="R190" s="222">
        <f>ROUND(J190*H190,2)</f>
        <v>0</v>
      </c>
      <c r="S190" s="90"/>
      <c r="T190" s="223">
        <f>S190*H190</f>
        <v>0</v>
      </c>
      <c r="U190" s="223">
        <v>0</v>
      </c>
      <c r="V190" s="223">
        <f>U190*H190</f>
        <v>0</v>
      </c>
      <c r="W190" s="223">
        <v>0</v>
      </c>
      <c r="X190" s="224">
        <f>W190*H190</f>
        <v>0</v>
      </c>
      <c r="Y190" s="37"/>
      <c r="Z190" s="37"/>
      <c r="AA190" s="37"/>
      <c r="AB190" s="37"/>
      <c r="AC190" s="37"/>
      <c r="AD190" s="37"/>
      <c r="AE190" s="37"/>
      <c r="AR190" s="225" t="s">
        <v>148</v>
      </c>
      <c r="AT190" s="225" t="s">
        <v>143</v>
      </c>
      <c r="AU190" s="225" t="s">
        <v>84</v>
      </c>
      <c r="AY190" s="16" t="s">
        <v>140</v>
      </c>
      <c r="BE190" s="226">
        <f>IF(O190="základní",K190,0)</f>
        <v>0</v>
      </c>
      <c r="BF190" s="226">
        <f>IF(O190="snížená",K190,0)</f>
        <v>0</v>
      </c>
      <c r="BG190" s="226">
        <f>IF(O190="zákl. přenesená",K190,0)</f>
        <v>0</v>
      </c>
      <c r="BH190" s="226">
        <f>IF(O190="sníž. přenesená",K190,0)</f>
        <v>0</v>
      </c>
      <c r="BI190" s="226">
        <f>IF(O190="nulová",K190,0)</f>
        <v>0</v>
      </c>
      <c r="BJ190" s="16" t="s">
        <v>82</v>
      </c>
      <c r="BK190" s="226">
        <f>ROUND(P190*H190,2)</f>
        <v>0</v>
      </c>
      <c r="BL190" s="16" t="s">
        <v>148</v>
      </c>
      <c r="BM190" s="225" t="s">
        <v>286</v>
      </c>
    </row>
    <row r="191" s="13" customFormat="1">
      <c r="A191" s="13"/>
      <c r="B191" s="232"/>
      <c r="C191" s="233"/>
      <c r="D191" s="234" t="s">
        <v>152</v>
      </c>
      <c r="E191" s="235" t="s">
        <v>1</v>
      </c>
      <c r="F191" s="236" t="s">
        <v>287</v>
      </c>
      <c r="G191" s="233"/>
      <c r="H191" s="237">
        <v>802.15200000000004</v>
      </c>
      <c r="I191" s="238"/>
      <c r="J191" s="238"/>
      <c r="K191" s="233"/>
      <c r="L191" s="233"/>
      <c r="M191" s="239"/>
      <c r="N191" s="240"/>
      <c r="O191" s="241"/>
      <c r="P191" s="241"/>
      <c r="Q191" s="241"/>
      <c r="R191" s="241"/>
      <c r="S191" s="241"/>
      <c r="T191" s="241"/>
      <c r="U191" s="241"/>
      <c r="V191" s="241"/>
      <c r="W191" s="241"/>
      <c r="X191" s="242"/>
      <c r="Y191" s="13"/>
      <c r="Z191" s="13"/>
      <c r="AA191" s="13"/>
      <c r="AB191" s="13"/>
      <c r="AC191" s="13"/>
      <c r="AD191" s="13"/>
      <c r="AE191" s="13"/>
      <c r="AT191" s="243" t="s">
        <v>152</v>
      </c>
      <c r="AU191" s="243" t="s">
        <v>84</v>
      </c>
      <c r="AV191" s="13" t="s">
        <v>84</v>
      </c>
      <c r="AW191" s="13" t="s">
        <v>5</v>
      </c>
      <c r="AX191" s="13" t="s">
        <v>82</v>
      </c>
      <c r="AY191" s="243" t="s">
        <v>140</v>
      </c>
    </row>
    <row r="192" s="2" customFormat="1" ht="24.15" customHeight="1">
      <c r="A192" s="37"/>
      <c r="B192" s="38"/>
      <c r="C192" s="213" t="s">
        <v>288</v>
      </c>
      <c r="D192" s="213" t="s">
        <v>143</v>
      </c>
      <c r="E192" s="214" t="s">
        <v>289</v>
      </c>
      <c r="F192" s="215" t="s">
        <v>290</v>
      </c>
      <c r="G192" s="216" t="s">
        <v>277</v>
      </c>
      <c r="H192" s="217">
        <v>16.800000000000001</v>
      </c>
      <c r="I192" s="218"/>
      <c r="J192" s="218"/>
      <c r="K192" s="219">
        <f>ROUND(P192*H192,2)</f>
        <v>0</v>
      </c>
      <c r="L192" s="215" t="s">
        <v>1</v>
      </c>
      <c r="M192" s="43"/>
      <c r="N192" s="220" t="s">
        <v>1</v>
      </c>
      <c r="O192" s="221" t="s">
        <v>40</v>
      </c>
      <c r="P192" s="222">
        <f>I192+J192</f>
        <v>0</v>
      </c>
      <c r="Q192" s="222">
        <f>ROUND(I192*H192,2)</f>
        <v>0</v>
      </c>
      <c r="R192" s="222">
        <f>ROUND(J192*H192,2)</f>
        <v>0</v>
      </c>
      <c r="S192" s="90"/>
      <c r="T192" s="223">
        <f>S192*H192</f>
        <v>0</v>
      </c>
      <c r="U192" s="223">
        <v>0</v>
      </c>
      <c r="V192" s="223">
        <f>U192*H192</f>
        <v>0</v>
      </c>
      <c r="W192" s="223">
        <v>0</v>
      </c>
      <c r="X192" s="224">
        <f>W192*H192</f>
        <v>0</v>
      </c>
      <c r="Y192" s="37"/>
      <c r="Z192" s="37"/>
      <c r="AA192" s="37"/>
      <c r="AB192" s="37"/>
      <c r="AC192" s="37"/>
      <c r="AD192" s="37"/>
      <c r="AE192" s="37"/>
      <c r="AR192" s="225" t="s">
        <v>148</v>
      </c>
      <c r="AT192" s="225" t="s">
        <v>143</v>
      </c>
      <c r="AU192" s="225" t="s">
        <v>84</v>
      </c>
      <c r="AY192" s="16" t="s">
        <v>140</v>
      </c>
      <c r="BE192" s="226">
        <f>IF(O192="základní",K192,0)</f>
        <v>0</v>
      </c>
      <c r="BF192" s="226">
        <f>IF(O192="snížená",K192,0)</f>
        <v>0</v>
      </c>
      <c r="BG192" s="226">
        <f>IF(O192="zákl. přenesená",K192,0)</f>
        <v>0</v>
      </c>
      <c r="BH192" s="226">
        <f>IF(O192="sníž. přenesená",K192,0)</f>
        <v>0</v>
      </c>
      <c r="BI192" s="226">
        <f>IF(O192="nulová",K192,0)</f>
        <v>0</v>
      </c>
      <c r="BJ192" s="16" t="s">
        <v>82</v>
      </c>
      <c r="BK192" s="226">
        <f>ROUND(P192*H192,2)</f>
        <v>0</v>
      </c>
      <c r="BL192" s="16" t="s">
        <v>148</v>
      </c>
      <c r="BM192" s="225" t="s">
        <v>291</v>
      </c>
    </row>
    <row r="193" s="2" customFormat="1">
      <c r="A193" s="37"/>
      <c r="B193" s="38"/>
      <c r="C193" s="213" t="s">
        <v>292</v>
      </c>
      <c r="D193" s="213" t="s">
        <v>143</v>
      </c>
      <c r="E193" s="214" t="s">
        <v>293</v>
      </c>
      <c r="F193" s="215" t="s">
        <v>294</v>
      </c>
      <c r="G193" s="216" t="s">
        <v>277</v>
      </c>
      <c r="H193" s="217">
        <v>2.298</v>
      </c>
      <c r="I193" s="218"/>
      <c r="J193" s="218"/>
      <c r="K193" s="219">
        <f>ROUND(P193*H193,2)</f>
        <v>0</v>
      </c>
      <c r="L193" s="215" t="s">
        <v>147</v>
      </c>
      <c r="M193" s="43"/>
      <c r="N193" s="220" t="s">
        <v>1</v>
      </c>
      <c r="O193" s="221" t="s">
        <v>40</v>
      </c>
      <c r="P193" s="222">
        <f>I193+J193</f>
        <v>0</v>
      </c>
      <c r="Q193" s="222">
        <f>ROUND(I193*H193,2)</f>
        <v>0</v>
      </c>
      <c r="R193" s="222">
        <f>ROUND(J193*H193,2)</f>
        <v>0</v>
      </c>
      <c r="S193" s="90"/>
      <c r="T193" s="223">
        <f>S193*H193</f>
        <v>0</v>
      </c>
      <c r="U193" s="223">
        <v>0</v>
      </c>
      <c r="V193" s="223">
        <f>U193*H193</f>
        <v>0</v>
      </c>
      <c r="W193" s="223">
        <v>0</v>
      </c>
      <c r="X193" s="224">
        <f>W193*H193</f>
        <v>0</v>
      </c>
      <c r="Y193" s="37"/>
      <c r="Z193" s="37"/>
      <c r="AA193" s="37"/>
      <c r="AB193" s="37"/>
      <c r="AC193" s="37"/>
      <c r="AD193" s="37"/>
      <c r="AE193" s="37"/>
      <c r="AR193" s="225" t="s">
        <v>148</v>
      </c>
      <c r="AT193" s="225" t="s">
        <v>143</v>
      </c>
      <c r="AU193" s="225" t="s">
        <v>84</v>
      </c>
      <c r="AY193" s="16" t="s">
        <v>140</v>
      </c>
      <c r="BE193" s="226">
        <f>IF(O193="základní",K193,0)</f>
        <v>0</v>
      </c>
      <c r="BF193" s="226">
        <f>IF(O193="snížená",K193,0)</f>
        <v>0</v>
      </c>
      <c r="BG193" s="226">
        <f>IF(O193="zákl. přenesená",K193,0)</f>
        <v>0</v>
      </c>
      <c r="BH193" s="226">
        <f>IF(O193="sníž. přenesená",K193,0)</f>
        <v>0</v>
      </c>
      <c r="BI193" s="226">
        <f>IF(O193="nulová",K193,0)</f>
        <v>0</v>
      </c>
      <c r="BJ193" s="16" t="s">
        <v>82</v>
      </c>
      <c r="BK193" s="226">
        <f>ROUND(P193*H193,2)</f>
        <v>0</v>
      </c>
      <c r="BL193" s="16" t="s">
        <v>148</v>
      </c>
      <c r="BM193" s="225" t="s">
        <v>295</v>
      </c>
    </row>
    <row r="194" s="2" customFormat="1">
      <c r="A194" s="37"/>
      <c r="B194" s="38"/>
      <c r="C194" s="39"/>
      <c r="D194" s="227" t="s">
        <v>150</v>
      </c>
      <c r="E194" s="39"/>
      <c r="F194" s="228" t="s">
        <v>296</v>
      </c>
      <c r="G194" s="39"/>
      <c r="H194" s="39"/>
      <c r="I194" s="229"/>
      <c r="J194" s="229"/>
      <c r="K194" s="39"/>
      <c r="L194" s="39"/>
      <c r="M194" s="43"/>
      <c r="N194" s="230"/>
      <c r="O194" s="231"/>
      <c r="P194" s="90"/>
      <c r="Q194" s="90"/>
      <c r="R194" s="90"/>
      <c r="S194" s="90"/>
      <c r="T194" s="90"/>
      <c r="U194" s="90"/>
      <c r="V194" s="90"/>
      <c r="W194" s="90"/>
      <c r="X194" s="91"/>
      <c r="Y194" s="37"/>
      <c r="Z194" s="37"/>
      <c r="AA194" s="37"/>
      <c r="AB194" s="37"/>
      <c r="AC194" s="37"/>
      <c r="AD194" s="37"/>
      <c r="AE194" s="37"/>
      <c r="AT194" s="16" t="s">
        <v>150</v>
      </c>
      <c r="AU194" s="16" t="s">
        <v>84</v>
      </c>
    </row>
    <row r="195" s="13" customFormat="1">
      <c r="A195" s="13"/>
      <c r="B195" s="232"/>
      <c r="C195" s="233"/>
      <c r="D195" s="234" t="s">
        <v>152</v>
      </c>
      <c r="E195" s="235" t="s">
        <v>1</v>
      </c>
      <c r="F195" s="236" t="s">
        <v>297</v>
      </c>
      <c r="G195" s="233"/>
      <c r="H195" s="237">
        <v>2.298</v>
      </c>
      <c r="I195" s="238"/>
      <c r="J195" s="238"/>
      <c r="K195" s="233"/>
      <c r="L195" s="233"/>
      <c r="M195" s="239"/>
      <c r="N195" s="240"/>
      <c r="O195" s="241"/>
      <c r="P195" s="241"/>
      <c r="Q195" s="241"/>
      <c r="R195" s="241"/>
      <c r="S195" s="241"/>
      <c r="T195" s="241"/>
      <c r="U195" s="241"/>
      <c r="V195" s="241"/>
      <c r="W195" s="241"/>
      <c r="X195" s="242"/>
      <c r="Y195" s="13"/>
      <c r="Z195" s="13"/>
      <c r="AA195" s="13"/>
      <c r="AB195" s="13"/>
      <c r="AC195" s="13"/>
      <c r="AD195" s="13"/>
      <c r="AE195" s="13"/>
      <c r="AT195" s="243" t="s">
        <v>152</v>
      </c>
      <c r="AU195" s="243" t="s">
        <v>84</v>
      </c>
      <c r="AV195" s="13" t="s">
        <v>84</v>
      </c>
      <c r="AW195" s="13" t="s">
        <v>5</v>
      </c>
      <c r="AX195" s="13" t="s">
        <v>82</v>
      </c>
      <c r="AY195" s="243" t="s">
        <v>140</v>
      </c>
    </row>
    <row r="196" s="2" customFormat="1">
      <c r="A196" s="37"/>
      <c r="B196" s="38"/>
      <c r="C196" s="213" t="s">
        <v>298</v>
      </c>
      <c r="D196" s="213" t="s">
        <v>143</v>
      </c>
      <c r="E196" s="214" t="s">
        <v>299</v>
      </c>
      <c r="F196" s="215" t="s">
        <v>300</v>
      </c>
      <c r="G196" s="216" t="s">
        <v>277</v>
      </c>
      <c r="H196" s="217">
        <v>1.47</v>
      </c>
      <c r="I196" s="218"/>
      <c r="J196" s="218"/>
      <c r="K196" s="219">
        <f>ROUND(P196*H196,2)</f>
        <v>0</v>
      </c>
      <c r="L196" s="215" t="s">
        <v>147</v>
      </c>
      <c r="M196" s="43"/>
      <c r="N196" s="220" t="s">
        <v>1</v>
      </c>
      <c r="O196" s="221" t="s">
        <v>40</v>
      </c>
      <c r="P196" s="222">
        <f>I196+J196</f>
        <v>0</v>
      </c>
      <c r="Q196" s="222">
        <f>ROUND(I196*H196,2)</f>
        <v>0</v>
      </c>
      <c r="R196" s="222">
        <f>ROUND(J196*H196,2)</f>
        <v>0</v>
      </c>
      <c r="S196" s="90"/>
      <c r="T196" s="223">
        <f>S196*H196</f>
        <v>0</v>
      </c>
      <c r="U196" s="223">
        <v>0</v>
      </c>
      <c r="V196" s="223">
        <f>U196*H196</f>
        <v>0</v>
      </c>
      <c r="W196" s="223">
        <v>0</v>
      </c>
      <c r="X196" s="224">
        <f>W196*H196</f>
        <v>0</v>
      </c>
      <c r="Y196" s="37"/>
      <c r="Z196" s="37"/>
      <c r="AA196" s="37"/>
      <c r="AB196" s="37"/>
      <c r="AC196" s="37"/>
      <c r="AD196" s="37"/>
      <c r="AE196" s="37"/>
      <c r="AR196" s="225" t="s">
        <v>148</v>
      </c>
      <c r="AT196" s="225" t="s">
        <v>143</v>
      </c>
      <c r="AU196" s="225" t="s">
        <v>84</v>
      </c>
      <c r="AY196" s="16" t="s">
        <v>140</v>
      </c>
      <c r="BE196" s="226">
        <f>IF(O196="základní",K196,0)</f>
        <v>0</v>
      </c>
      <c r="BF196" s="226">
        <f>IF(O196="snížená",K196,0)</f>
        <v>0</v>
      </c>
      <c r="BG196" s="226">
        <f>IF(O196="zákl. přenesená",K196,0)</f>
        <v>0</v>
      </c>
      <c r="BH196" s="226">
        <f>IF(O196="sníž. přenesená",K196,0)</f>
        <v>0</v>
      </c>
      <c r="BI196" s="226">
        <f>IF(O196="nulová",K196,0)</f>
        <v>0</v>
      </c>
      <c r="BJ196" s="16" t="s">
        <v>82</v>
      </c>
      <c r="BK196" s="226">
        <f>ROUND(P196*H196,2)</f>
        <v>0</v>
      </c>
      <c r="BL196" s="16" t="s">
        <v>148</v>
      </c>
      <c r="BM196" s="225" t="s">
        <v>301</v>
      </c>
    </row>
    <row r="197" s="2" customFormat="1">
      <c r="A197" s="37"/>
      <c r="B197" s="38"/>
      <c r="C197" s="39"/>
      <c r="D197" s="227" t="s">
        <v>150</v>
      </c>
      <c r="E197" s="39"/>
      <c r="F197" s="228" t="s">
        <v>302</v>
      </c>
      <c r="G197" s="39"/>
      <c r="H197" s="39"/>
      <c r="I197" s="229"/>
      <c r="J197" s="229"/>
      <c r="K197" s="39"/>
      <c r="L197" s="39"/>
      <c r="M197" s="43"/>
      <c r="N197" s="230"/>
      <c r="O197" s="231"/>
      <c r="P197" s="90"/>
      <c r="Q197" s="90"/>
      <c r="R197" s="90"/>
      <c r="S197" s="90"/>
      <c r="T197" s="90"/>
      <c r="U197" s="90"/>
      <c r="V197" s="90"/>
      <c r="W197" s="90"/>
      <c r="X197" s="91"/>
      <c r="Y197" s="37"/>
      <c r="Z197" s="37"/>
      <c r="AA197" s="37"/>
      <c r="AB197" s="37"/>
      <c r="AC197" s="37"/>
      <c r="AD197" s="37"/>
      <c r="AE197" s="37"/>
      <c r="AT197" s="16" t="s">
        <v>150</v>
      </c>
      <c r="AU197" s="16" t="s">
        <v>84</v>
      </c>
    </row>
    <row r="198" s="12" customFormat="1" ht="22.8" customHeight="1">
      <c r="A198" s="12"/>
      <c r="B198" s="196"/>
      <c r="C198" s="197"/>
      <c r="D198" s="198" t="s">
        <v>76</v>
      </c>
      <c r="E198" s="211" t="s">
        <v>303</v>
      </c>
      <c r="F198" s="211" t="s">
        <v>304</v>
      </c>
      <c r="G198" s="197"/>
      <c r="H198" s="197"/>
      <c r="I198" s="200"/>
      <c r="J198" s="200"/>
      <c r="K198" s="212">
        <f>BK198</f>
        <v>0</v>
      </c>
      <c r="L198" s="197"/>
      <c r="M198" s="202"/>
      <c r="N198" s="203"/>
      <c r="O198" s="204"/>
      <c r="P198" s="204"/>
      <c r="Q198" s="205">
        <f>Q199</f>
        <v>0</v>
      </c>
      <c r="R198" s="205">
        <f>R199</f>
        <v>0</v>
      </c>
      <c r="S198" s="204"/>
      <c r="T198" s="206">
        <f>T199</f>
        <v>0</v>
      </c>
      <c r="U198" s="204"/>
      <c r="V198" s="206">
        <f>V199</f>
        <v>0</v>
      </c>
      <c r="W198" s="204"/>
      <c r="X198" s="207">
        <f>X199</f>
        <v>0</v>
      </c>
      <c r="Y198" s="12"/>
      <c r="Z198" s="12"/>
      <c r="AA198" s="12"/>
      <c r="AB198" s="12"/>
      <c r="AC198" s="12"/>
      <c r="AD198" s="12"/>
      <c r="AE198" s="12"/>
      <c r="AR198" s="208" t="s">
        <v>82</v>
      </c>
      <c r="AT198" s="209" t="s">
        <v>76</v>
      </c>
      <c r="AU198" s="209" t="s">
        <v>82</v>
      </c>
      <c r="AY198" s="208" t="s">
        <v>140</v>
      </c>
      <c r="BK198" s="210">
        <f>BK199</f>
        <v>0</v>
      </c>
    </row>
    <row r="199" s="2" customFormat="1" ht="33" customHeight="1">
      <c r="A199" s="37"/>
      <c r="B199" s="38"/>
      <c r="C199" s="213" t="s">
        <v>305</v>
      </c>
      <c r="D199" s="213" t="s">
        <v>143</v>
      </c>
      <c r="E199" s="214" t="s">
        <v>306</v>
      </c>
      <c r="F199" s="215" t="s">
        <v>307</v>
      </c>
      <c r="G199" s="216" t="s">
        <v>277</v>
      </c>
      <c r="H199" s="217">
        <v>10.867000000000001</v>
      </c>
      <c r="I199" s="218"/>
      <c r="J199" s="218"/>
      <c r="K199" s="219">
        <f>ROUND(P199*H199,2)</f>
        <v>0</v>
      </c>
      <c r="L199" s="215" t="s">
        <v>1</v>
      </c>
      <c r="M199" s="43"/>
      <c r="N199" s="220" t="s">
        <v>1</v>
      </c>
      <c r="O199" s="221" t="s">
        <v>40</v>
      </c>
      <c r="P199" s="222">
        <f>I199+J199</f>
        <v>0</v>
      </c>
      <c r="Q199" s="222">
        <f>ROUND(I199*H199,2)</f>
        <v>0</v>
      </c>
      <c r="R199" s="222">
        <f>ROUND(J199*H199,2)</f>
        <v>0</v>
      </c>
      <c r="S199" s="90"/>
      <c r="T199" s="223">
        <f>S199*H199</f>
        <v>0</v>
      </c>
      <c r="U199" s="223">
        <v>0</v>
      </c>
      <c r="V199" s="223">
        <f>U199*H199</f>
        <v>0</v>
      </c>
      <c r="W199" s="223">
        <v>0</v>
      </c>
      <c r="X199" s="224">
        <f>W199*H199</f>
        <v>0</v>
      </c>
      <c r="Y199" s="37"/>
      <c r="Z199" s="37"/>
      <c r="AA199" s="37"/>
      <c r="AB199" s="37"/>
      <c r="AC199" s="37"/>
      <c r="AD199" s="37"/>
      <c r="AE199" s="37"/>
      <c r="AR199" s="225" t="s">
        <v>148</v>
      </c>
      <c r="AT199" s="225" t="s">
        <v>143</v>
      </c>
      <c r="AU199" s="225" t="s">
        <v>84</v>
      </c>
      <c r="AY199" s="16" t="s">
        <v>140</v>
      </c>
      <c r="BE199" s="226">
        <f>IF(O199="základní",K199,0)</f>
        <v>0</v>
      </c>
      <c r="BF199" s="226">
        <f>IF(O199="snížená",K199,0)</f>
        <v>0</v>
      </c>
      <c r="BG199" s="226">
        <f>IF(O199="zákl. přenesená",K199,0)</f>
        <v>0</v>
      </c>
      <c r="BH199" s="226">
        <f>IF(O199="sníž. přenesená",K199,0)</f>
        <v>0</v>
      </c>
      <c r="BI199" s="226">
        <f>IF(O199="nulová",K199,0)</f>
        <v>0</v>
      </c>
      <c r="BJ199" s="16" t="s">
        <v>82</v>
      </c>
      <c r="BK199" s="226">
        <f>ROUND(P199*H199,2)</f>
        <v>0</v>
      </c>
      <c r="BL199" s="16" t="s">
        <v>148</v>
      </c>
      <c r="BM199" s="225" t="s">
        <v>308</v>
      </c>
    </row>
    <row r="200" s="12" customFormat="1" ht="25.92" customHeight="1">
      <c r="A200" s="12"/>
      <c r="B200" s="196"/>
      <c r="C200" s="197"/>
      <c r="D200" s="198" t="s">
        <v>76</v>
      </c>
      <c r="E200" s="199" t="s">
        <v>309</v>
      </c>
      <c r="F200" s="199" t="s">
        <v>310</v>
      </c>
      <c r="G200" s="197"/>
      <c r="H200" s="197"/>
      <c r="I200" s="200"/>
      <c r="J200" s="200"/>
      <c r="K200" s="201">
        <f>BK200</f>
        <v>0</v>
      </c>
      <c r="L200" s="197"/>
      <c r="M200" s="202"/>
      <c r="N200" s="203"/>
      <c r="O200" s="204"/>
      <c r="P200" s="204"/>
      <c r="Q200" s="205">
        <f>Q201+Q214+Q220+Q224+Q233+Q306+Q308+Q339+Q341+Q349</f>
        <v>0</v>
      </c>
      <c r="R200" s="205">
        <f>R201+R214+R220+R224+R233+R306+R308+R339+R341+R349</f>
        <v>0</v>
      </c>
      <c r="S200" s="204"/>
      <c r="T200" s="206">
        <f>T201+T214+T220+T224+T233+T306+T308+T339+T341+T349</f>
        <v>0</v>
      </c>
      <c r="U200" s="204"/>
      <c r="V200" s="206">
        <f>V201+V214+V220+V224+V233+V306+V308+V339+V341+V349</f>
        <v>7.4097780600000007</v>
      </c>
      <c r="W200" s="204"/>
      <c r="X200" s="207">
        <f>X201+X214+X220+X224+X233+X306+X308+X339+X341+X349</f>
        <v>4.4951516800000002</v>
      </c>
      <c r="Y200" s="12"/>
      <c r="Z200" s="12"/>
      <c r="AA200" s="12"/>
      <c r="AB200" s="12"/>
      <c r="AC200" s="12"/>
      <c r="AD200" s="12"/>
      <c r="AE200" s="12"/>
      <c r="AR200" s="208" t="s">
        <v>84</v>
      </c>
      <c r="AT200" s="209" t="s">
        <v>76</v>
      </c>
      <c r="AU200" s="209" t="s">
        <v>77</v>
      </c>
      <c r="AY200" s="208" t="s">
        <v>140</v>
      </c>
      <c r="BK200" s="210">
        <f>BK201+BK214+BK220+BK224+BK233+BK306+BK308+BK339+BK341+BK349</f>
        <v>0</v>
      </c>
    </row>
    <row r="201" s="12" customFormat="1" ht="22.8" customHeight="1">
      <c r="A201" s="12"/>
      <c r="B201" s="196"/>
      <c r="C201" s="197"/>
      <c r="D201" s="198" t="s">
        <v>76</v>
      </c>
      <c r="E201" s="211" t="s">
        <v>311</v>
      </c>
      <c r="F201" s="211" t="s">
        <v>312</v>
      </c>
      <c r="G201" s="197"/>
      <c r="H201" s="197"/>
      <c r="I201" s="200"/>
      <c r="J201" s="200"/>
      <c r="K201" s="212">
        <f>BK201</f>
        <v>0</v>
      </c>
      <c r="L201" s="197"/>
      <c r="M201" s="202"/>
      <c r="N201" s="203"/>
      <c r="O201" s="204"/>
      <c r="P201" s="204"/>
      <c r="Q201" s="205">
        <f>SUM(Q202:Q213)</f>
        <v>0</v>
      </c>
      <c r="R201" s="205">
        <f>SUM(R202:R213)</f>
        <v>0</v>
      </c>
      <c r="S201" s="204"/>
      <c r="T201" s="206">
        <f>SUM(T202:T213)</f>
        <v>0</v>
      </c>
      <c r="U201" s="204"/>
      <c r="V201" s="206">
        <f>SUM(V202:V213)</f>
        <v>0.27230599999999999</v>
      </c>
      <c r="W201" s="204"/>
      <c r="X201" s="207">
        <f>SUM(X202:X213)</f>
        <v>0.16176599999999999</v>
      </c>
      <c r="Y201" s="12"/>
      <c r="Z201" s="12"/>
      <c r="AA201" s="12"/>
      <c r="AB201" s="12"/>
      <c r="AC201" s="12"/>
      <c r="AD201" s="12"/>
      <c r="AE201" s="12"/>
      <c r="AR201" s="208" t="s">
        <v>84</v>
      </c>
      <c r="AT201" s="209" t="s">
        <v>76</v>
      </c>
      <c r="AU201" s="209" t="s">
        <v>82</v>
      </c>
      <c r="AY201" s="208" t="s">
        <v>140</v>
      </c>
      <c r="BK201" s="210">
        <f>SUM(BK202:BK213)</f>
        <v>0</v>
      </c>
    </row>
    <row r="202" s="2" customFormat="1" ht="16.5" customHeight="1">
      <c r="A202" s="37"/>
      <c r="B202" s="38"/>
      <c r="C202" s="213" t="s">
        <v>313</v>
      </c>
      <c r="D202" s="213" t="s">
        <v>143</v>
      </c>
      <c r="E202" s="214" t="s">
        <v>314</v>
      </c>
      <c r="F202" s="215" t="s">
        <v>315</v>
      </c>
      <c r="G202" s="216" t="s">
        <v>156</v>
      </c>
      <c r="H202" s="217">
        <v>245.09999999999999</v>
      </c>
      <c r="I202" s="218"/>
      <c r="J202" s="218"/>
      <c r="K202" s="219">
        <f>ROUND(P202*H202,2)</f>
        <v>0</v>
      </c>
      <c r="L202" s="215" t="s">
        <v>1</v>
      </c>
      <c r="M202" s="43"/>
      <c r="N202" s="220" t="s">
        <v>1</v>
      </c>
      <c r="O202" s="221" t="s">
        <v>40</v>
      </c>
      <c r="P202" s="222">
        <f>I202+J202</f>
        <v>0</v>
      </c>
      <c r="Q202" s="222">
        <f>ROUND(I202*H202,2)</f>
        <v>0</v>
      </c>
      <c r="R202" s="222">
        <f>ROUND(J202*H202,2)</f>
        <v>0</v>
      </c>
      <c r="S202" s="90"/>
      <c r="T202" s="223">
        <f>S202*H202</f>
        <v>0</v>
      </c>
      <c r="U202" s="223">
        <v>0</v>
      </c>
      <c r="V202" s="223">
        <f>U202*H202</f>
        <v>0</v>
      </c>
      <c r="W202" s="223">
        <v>0</v>
      </c>
      <c r="X202" s="224">
        <f>W202*H202</f>
        <v>0</v>
      </c>
      <c r="Y202" s="37"/>
      <c r="Z202" s="37"/>
      <c r="AA202" s="37"/>
      <c r="AB202" s="37"/>
      <c r="AC202" s="37"/>
      <c r="AD202" s="37"/>
      <c r="AE202" s="37"/>
      <c r="AR202" s="225" t="s">
        <v>188</v>
      </c>
      <c r="AT202" s="225" t="s">
        <v>143</v>
      </c>
      <c r="AU202" s="225" t="s">
        <v>84</v>
      </c>
      <c r="AY202" s="16" t="s">
        <v>140</v>
      </c>
      <c r="BE202" s="226">
        <f>IF(O202="základní",K202,0)</f>
        <v>0</v>
      </c>
      <c r="BF202" s="226">
        <f>IF(O202="snížená",K202,0)</f>
        <v>0</v>
      </c>
      <c r="BG202" s="226">
        <f>IF(O202="zákl. přenesená",K202,0)</f>
        <v>0</v>
      </c>
      <c r="BH202" s="226">
        <f>IF(O202="sníž. přenesená",K202,0)</f>
        <v>0</v>
      </c>
      <c r="BI202" s="226">
        <f>IF(O202="nulová",K202,0)</f>
        <v>0</v>
      </c>
      <c r="BJ202" s="16" t="s">
        <v>82</v>
      </c>
      <c r="BK202" s="226">
        <f>ROUND(P202*H202,2)</f>
        <v>0</v>
      </c>
      <c r="BL202" s="16" t="s">
        <v>188</v>
      </c>
      <c r="BM202" s="225" t="s">
        <v>316</v>
      </c>
    </row>
    <row r="203" s="2" customFormat="1" ht="24.15" customHeight="1">
      <c r="A203" s="37"/>
      <c r="B203" s="38"/>
      <c r="C203" s="213" t="s">
        <v>317</v>
      </c>
      <c r="D203" s="213" t="s">
        <v>143</v>
      </c>
      <c r="E203" s="214" t="s">
        <v>318</v>
      </c>
      <c r="F203" s="215" t="s">
        <v>319</v>
      </c>
      <c r="G203" s="216" t="s">
        <v>156</v>
      </c>
      <c r="H203" s="217">
        <v>245.09999999999999</v>
      </c>
      <c r="I203" s="218"/>
      <c r="J203" s="218"/>
      <c r="K203" s="219">
        <f>ROUND(P203*H203,2)</f>
        <v>0</v>
      </c>
      <c r="L203" s="215" t="s">
        <v>147</v>
      </c>
      <c r="M203" s="43"/>
      <c r="N203" s="220" t="s">
        <v>1</v>
      </c>
      <c r="O203" s="221" t="s">
        <v>40</v>
      </c>
      <c r="P203" s="222">
        <f>I203+J203</f>
        <v>0</v>
      </c>
      <c r="Q203" s="222">
        <f>ROUND(I203*H203,2)</f>
        <v>0</v>
      </c>
      <c r="R203" s="222">
        <f>ROUND(J203*H203,2)</f>
        <v>0</v>
      </c>
      <c r="S203" s="90"/>
      <c r="T203" s="223">
        <f>S203*H203</f>
        <v>0</v>
      </c>
      <c r="U203" s="223">
        <v>0</v>
      </c>
      <c r="V203" s="223">
        <f>U203*H203</f>
        <v>0</v>
      </c>
      <c r="W203" s="223">
        <v>0.00066</v>
      </c>
      <c r="X203" s="224">
        <f>W203*H203</f>
        <v>0.16176599999999999</v>
      </c>
      <c r="Y203" s="37"/>
      <c r="Z203" s="37"/>
      <c r="AA203" s="37"/>
      <c r="AB203" s="37"/>
      <c r="AC203" s="37"/>
      <c r="AD203" s="37"/>
      <c r="AE203" s="37"/>
      <c r="AR203" s="225" t="s">
        <v>188</v>
      </c>
      <c r="AT203" s="225" t="s">
        <v>143</v>
      </c>
      <c r="AU203" s="225" t="s">
        <v>84</v>
      </c>
      <c r="AY203" s="16" t="s">
        <v>140</v>
      </c>
      <c r="BE203" s="226">
        <f>IF(O203="základní",K203,0)</f>
        <v>0</v>
      </c>
      <c r="BF203" s="226">
        <f>IF(O203="snížená",K203,0)</f>
        <v>0</v>
      </c>
      <c r="BG203" s="226">
        <f>IF(O203="zákl. přenesená",K203,0)</f>
        <v>0</v>
      </c>
      <c r="BH203" s="226">
        <f>IF(O203="sníž. přenesená",K203,0)</f>
        <v>0</v>
      </c>
      <c r="BI203" s="226">
        <f>IF(O203="nulová",K203,0)</f>
        <v>0</v>
      </c>
      <c r="BJ203" s="16" t="s">
        <v>82</v>
      </c>
      <c r="BK203" s="226">
        <f>ROUND(P203*H203,2)</f>
        <v>0</v>
      </c>
      <c r="BL203" s="16" t="s">
        <v>188</v>
      </c>
      <c r="BM203" s="225" t="s">
        <v>320</v>
      </c>
    </row>
    <row r="204" s="2" customFormat="1">
      <c r="A204" s="37"/>
      <c r="B204" s="38"/>
      <c r="C204" s="39"/>
      <c r="D204" s="227" t="s">
        <v>150</v>
      </c>
      <c r="E204" s="39"/>
      <c r="F204" s="228" t="s">
        <v>321</v>
      </c>
      <c r="G204" s="39"/>
      <c r="H204" s="39"/>
      <c r="I204" s="229"/>
      <c r="J204" s="229"/>
      <c r="K204" s="39"/>
      <c r="L204" s="39"/>
      <c r="M204" s="43"/>
      <c r="N204" s="230"/>
      <c r="O204" s="231"/>
      <c r="P204" s="90"/>
      <c r="Q204" s="90"/>
      <c r="R204" s="90"/>
      <c r="S204" s="90"/>
      <c r="T204" s="90"/>
      <c r="U204" s="90"/>
      <c r="V204" s="90"/>
      <c r="W204" s="90"/>
      <c r="X204" s="91"/>
      <c r="Y204" s="37"/>
      <c r="Z204" s="37"/>
      <c r="AA204" s="37"/>
      <c r="AB204" s="37"/>
      <c r="AC204" s="37"/>
      <c r="AD204" s="37"/>
      <c r="AE204" s="37"/>
      <c r="AT204" s="16" t="s">
        <v>150</v>
      </c>
      <c r="AU204" s="16" t="s">
        <v>84</v>
      </c>
    </row>
    <row r="205" s="2" customFormat="1" ht="24.15" customHeight="1">
      <c r="A205" s="37"/>
      <c r="B205" s="38"/>
      <c r="C205" s="213" t="s">
        <v>322</v>
      </c>
      <c r="D205" s="213" t="s">
        <v>143</v>
      </c>
      <c r="E205" s="214" t="s">
        <v>323</v>
      </c>
      <c r="F205" s="215" t="s">
        <v>324</v>
      </c>
      <c r="G205" s="216" t="s">
        <v>156</v>
      </c>
      <c r="H205" s="217">
        <v>245.09999999999999</v>
      </c>
      <c r="I205" s="218"/>
      <c r="J205" s="218"/>
      <c r="K205" s="219">
        <f>ROUND(P205*H205,2)</f>
        <v>0</v>
      </c>
      <c r="L205" s="215" t="s">
        <v>147</v>
      </c>
      <c r="M205" s="43"/>
      <c r="N205" s="220" t="s">
        <v>1</v>
      </c>
      <c r="O205" s="221" t="s">
        <v>40</v>
      </c>
      <c r="P205" s="222">
        <f>I205+J205</f>
        <v>0</v>
      </c>
      <c r="Q205" s="222">
        <f>ROUND(I205*H205,2)</f>
        <v>0</v>
      </c>
      <c r="R205" s="222">
        <f>ROUND(J205*H205,2)</f>
        <v>0</v>
      </c>
      <c r="S205" s="90"/>
      <c r="T205" s="223">
        <f>S205*H205</f>
        <v>0</v>
      </c>
      <c r="U205" s="223">
        <v>0</v>
      </c>
      <c r="V205" s="223">
        <f>U205*H205</f>
        <v>0</v>
      </c>
      <c r="W205" s="223">
        <v>0</v>
      </c>
      <c r="X205" s="224">
        <f>W205*H205</f>
        <v>0</v>
      </c>
      <c r="Y205" s="37"/>
      <c r="Z205" s="37"/>
      <c r="AA205" s="37"/>
      <c r="AB205" s="37"/>
      <c r="AC205" s="37"/>
      <c r="AD205" s="37"/>
      <c r="AE205" s="37"/>
      <c r="AR205" s="225" t="s">
        <v>188</v>
      </c>
      <c r="AT205" s="225" t="s">
        <v>143</v>
      </c>
      <c r="AU205" s="225" t="s">
        <v>84</v>
      </c>
      <c r="AY205" s="16" t="s">
        <v>140</v>
      </c>
      <c r="BE205" s="226">
        <f>IF(O205="základní",K205,0)</f>
        <v>0</v>
      </c>
      <c r="BF205" s="226">
        <f>IF(O205="snížená",K205,0)</f>
        <v>0</v>
      </c>
      <c r="BG205" s="226">
        <f>IF(O205="zákl. přenesená",K205,0)</f>
        <v>0</v>
      </c>
      <c r="BH205" s="226">
        <f>IF(O205="sníž. přenesená",K205,0)</f>
        <v>0</v>
      </c>
      <c r="BI205" s="226">
        <f>IF(O205="nulová",K205,0)</f>
        <v>0</v>
      </c>
      <c r="BJ205" s="16" t="s">
        <v>82</v>
      </c>
      <c r="BK205" s="226">
        <f>ROUND(P205*H205,2)</f>
        <v>0</v>
      </c>
      <c r="BL205" s="16" t="s">
        <v>188</v>
      </c>
      <c r="BM205" s="225" t="s">
        <v>325</v>
      </c>
    </row>
    <row r="206" s="2" customFormat="1">
      <c r="A206" s="37"/>
      <c r="B206" s="38"/>
      <c r="C206" s="39"/>
      <c r="D206" s="227" t="s">
        <v>150</v>
      </c>
      <c r="E206" s="39"/>
      <c r="F206" s="228" t="s">
        <v>326</v>
      </c>
      <c r="G206" s="39"/>
      <c r="H206" s="39"/>
      <c r="I206" s="229"/>
      <c r="J206" s="229"/>
      <c r="K206" s="39"/>
      <c r="L206" s="39"/>
      <c r="M206" s="43"/>
      <c r="N206" s="230"/>
      <c r="O206" s="231"/>
      <c r="P206" s="90"/>
      <c r="Q206" s="90"/>
      <c r="R206" s="90"/>
      <c r="S206" s="90"/>
      <c r="T206" s="90"/>
      <c r="U206" s="90"/>
      <c r="V206" s="90"/>
      <c r="W206" s="90"/>
      <c r="X206" s="91"/>
      <c r="Y206" s="37"/>
      <c r="Z206" s="37"/>
      <c r="AA206" s="37"/>
      <c r="AB206" s="37"/>
      <c r="AC206" s="37"/>
      <c r="AD206" s="37"/>
      <c r="AE206" s="37"/>
      <c r="AT206" s="16" t="s">
        <v>150</v>
      </c>
      <c r="AU206" s="16" t="s">
        <v>84</v>
      </c>
    </row>
    <row r="207" s="2" customFormat="1" ht="24.15" customHeight="1">
      <c r="A207" s="37"/>
      <c r="B207" s="38"/>
      <c r="C207" s="255" t="s">
        <v>327</v>
      </c>
      <c r="D207" s="255" t="s">
        <v>328</v>
      </c>
      <c r="E207" s="256" t="s">
        <v>329</v>
      </c>
      <c r="F207" s="257" t="s">
        <v>330</v>
      </c>
      <c r="G207" s="258" t="s">
        <v>331</v>
      </c>
      <c r="H207" s="259">
        <v>2.6960000000000002</v>
      </c>
      <c r="I207" s="260"/>
      <c r="J207" s="261"/>
      <c r="K207" s="262">
        <f>ROUND(P207*H207,2)</f>
        <v>0</v>
      </c>
      <c r="L207" s="257" t="s">
        <v>147</v>
      </c>
      <c r="M207" s="263"/>
      <c r="N207" s="264" t="s">
        <v>1</v>
      </c>
      <c r="O207" s="221" t="s">
        <v>40</v>
      </c>
      <c r="P207" s="222">
        <f>I207+J207</f>
        <v>0</v>
      </c>
      <c r="Q207" s="222">
        <f>ROUND(I207*H207,2)</f>
        <v>0</v>
      </c>
      <c r="R207" s="222">
        <f>ROUND(J207*H207,2)</f>
        <v>0</v>
      </c>
      <c r="S207" s="90"/>
      <c r="T207" s="223">
        <f>S207*H207</f>
        <v>0</v>
      </c>
      <c r="U207" s="223">
        <v>0.001</v>
      </c>
      <c r="V207" s="223">
        <f>U207*H207</f>
        <v>0.002696</v>
      </c>
      <c r="W207" s="223">
        <v>0</v>
      </c>
      <c r="X207" s="224">
        <f>W207*H207</f>
        <v>0</v>
      </c>
      <c r="Y207" s="37"/>
      <c r="Z207" s="37"/>
      <c r="AA207" s="37"/>
      <c r="AB207" s="37"/>
      <c r="AC207" s="37"/>
      <c r="AD207" s="37"/>
      <c r="AE207" s="37"/>
      <c r="AR207" s="225" t="s">
        <v>292</v>
      </c>
      <c r="AT207" s="225" t="s">
        <v>328</v>
      </c>
      <c r="AU207" s="225" t="s">
        <v>84</v>
      </c>
      <c r="AY207" s="16" t="s">
        <v>140</v>
      </c>
      <c r="BE207" s="226">
        <f>IF(O207="základní",K207,0)</f>
        <v>0</v>
      </c>
      <c r="BF207" s="226">
        <f>IF(O207="snížená",K207,0)</f>
        <v>0</v>
      </c>
      <c r="BG207" s="226">
        <f>IF(O207="zákl. přenesená",K207,0)</f>
        <v>0</v>
      </c>
      <c r="BH207" s="226">
        <f>IF(O207="sníž. přenesená",K207,0)</f>
        <v>0</v>
      </c>
      <c r="BI207" s="226">
        <f>IF(O207="nulová",K207,0)</f>
        <v>0</v>
      </c>
      <c r="BJ207" s="16" t="s">
        <v>82</v>
      </c>
      <c r="BK207" s="226">
        <f>ROUND(P207*H207,2)</f>
        <v>0</v>
      </c>
      <c r="BL207" s="16" t="s">
        <v>188</v>
      </c>
      <c r="BM207" s="225" t="s">
        <v>332</v>
      </c>
    </row>
    <row r="208" s="13" customFormat="1">
      <c r="A208" s="13"/>
      <c r="B208" s="232"/>
      <c r="C208" s="233"/>
      <c r="D208" s="234" t="s">
        <v>152</v>
      </c>
      <c r="E208" s="235" t="s">
        <v>1</v>
      </c>
      <c r="F208" s="236" t="s">
        <v>333</v>
      </c>
      <c r="G208" s="233"/>
      <c r="H208" s="237">
        <v>2.6960000000000002</v>
      </c>
      <c r="I208" s="238"/>
      <c r="J208" s="238"/>
      <c r="K208" s="233"/>
      <c r="L208" s="233"/>
      <c r="M208" s="239"/>
      <c r="N208" s="240"/>
      <c r="O208" s="241"/>
      <c r="P208" s="241"/>
      <c r="Q208" s="241"/>
      <c r="R208" s="241"/>
      <c r="S208" s="241"/>
      <c r="T208" s="241"/>
      <c r="U208" s="241"/>
      <c r="V208" s="241"/>
      <c r="W208" s="241"/>
      <c r="X208" s="242"/>
      <c r="Y208" s="13"/>
      <c r="Z208" s="13"/>
      <c r="AA208" s="13"/>
      <c r="AB208" s="13"/>
      <c r="AC208" s="13"/>
      <c r="AD208" s="13"/>
      <c r="AE208" s="13"/>
      <c r="AT208" s="243" t="s">
        <v>152</v>
      </c>
      <c r="AU208" s="243" t="s">
        <v>84</v>
      </c>
      <c r="AV208" s="13" t="s">
        <v>84</v>
      </c>
      <c r="AW208" s="13" t="s">
        <v>5</v>
      </c>
      <c r="AX208" s="13" t="s">
        <v>82</v>
      </c>
      <c r="AY208" s="243" t="s">
        <v>140</v>
      </c>
    </row>
    <row r="209" s="2" customFormat="1" ht="16.5" customHeight="1">
      <c r="A209" s="37"/>
      <c r="B209" s="38"/>
      <c r="C209" s="255" t="s">
        <v>334</v>
      </c>
      <c r="D209" s="255" t="s">
        <v>328</v>
      </c>
      <c r="E209" s="256" t="s">
        <v>335</v>
      </c>
      <c r="F209" s="257" t="s">
        <v>336</v>
      </c>
      <c r="G209" s="258" t="s">
        <v>156</v>
      </c>
      <c r="H209" s="259">
        <v>269.61000000000001</v>
      </c>
      <c r="I209" s="260"/>
      <c r="J209" s="261"/>
      <c r="K209" s="262">
        <f>ROUND(P209*H209,2)</f>
        <v>0</v>
      </c>
      <c r="L209" s="257" t="s">
        <v>1</v>
      </c>
      <c r="M209" s="263"/>
      <c r="N209" s="264" t="s">
        <v>1</v>
      </c>
      <c r="O209" s="221" t="s">
        <v>40</v>
      </c>
      <c r="P209" s="222">
        <f>I209+J209</f>
        <v>0</v>
      </c>
      <c r="Q209" s="222">
        <f>ROUND(I209*H209,2)</f>
        <v>0</v>
      </c>
      <c r="R209" s="222">
        <f>ROUND(J209*H209,2)</f>
        <v>0</v>
      </c>
      <c r="S209" s="90"/>
      <c r="T209" s="223">
        <f>S209*H209</f>
        <v>0</v>
      </c>
      <c r="U209" s="223">
        <v>0.001</v>
      </c>
      <c r="V209" s="223">
        <f>U209*H209</f>
        <v>0.26961000000000002</v>
      </c>
      <c r="W209" s="223">
        <v>0</v>
      </c>
      <c r="X209" s="224">
        <f>W209*H209</f>
        <v>0</v>
      </c>
      <c r="Y209" s="37"/>
      <c r="Z209" s="37"/>
      <c r="AA209" s="37"/>
      <c r="AB209" s="37"/>
      <c r="AC209" s="37"/>
      <c r="AD209" s="37"/>
      <c r="AE209" s="37"/>
      <c r="AR209" s="225" t="s">
        <v>292</v>
      </c>
      <c r="AT209" s="225" t="s">
        <v>328</v>
      </c>
      <c r="AU209" s="225" t="s">
        <v>84</v>
      </c>
      <c r="AY209" s="16" t="s">
        <v>140</v>
      </c>
      <c r="BE209" s="226">
        <f>IF(O209="základní",K209,0)</f>
        <v>0</v>
      </c>
      <c r="BF209" s="226">
        <f>IF(O209="snížená",K209,0)</f>
        <v>0</v>
      </c>
      <c r="BG209" s="226">
        <f>IF(O209="zákl. přenesená",K209,0)</f>
        <v>0</v>
      </c>
      <c r="BH209" s="226">
        <f>IF(O209="sníž. přenesená",K209,0)</f>
        <v>0</v>
      </c>
      <c r="BI209" s="226">
        <f>IF(O209="nulová",K209,0)</f>
        <v>0</v>
      </c>
      <c r="BJ209" s="16" t="s">
        <v>82</v>
      </c>
      <c r="BK209" s="226">
        <f>ROUND(P209*H209,2)</f>
        <v>0</v>
      </c>
      <c r="BL209" s="16" t="s">
        <v>188</v>
      </c>
      <c r="BM209" s="225" t="s">
        <v>337</v>
      </c>
    </row>
    <row r="210" s="13" customFormat="1">
      <c r="A210" s="13"/>
      <c r="B210" s="232"/>
      <c r="C210" s="233"/>
      <c r="D210" s="234" t="s">
        <v>152</v>
      </c>
      <c r="E210" s="235" t="s">
        <v>1</v>
      </c>
      <c r="F210" s="236" t="s">
        <v>338</v>
      </c>
      <c r="G210" s="233"/>
      <c r="H210" s="237">
        <v>245.09999999999999</v>
      </c>
      <c r="I210" s="238"/>
      <c r="J210" s="238"/>
      <c r="K210" s="233"/>
      <c r="L210" s="233"/>
      <c r="M210" s="239"/>
      <c r="N210" s="240"/>
      <c r="O210" s="241"/>
      <c r="P210" s="241"/>
      <c r="Q210" s="241"/>
      <c r="R210" s="241"/>
      <c r="S210" s="241"/>
      <c r="T210" s="241"/>
      <c r="U210" s="241"/>
      <c r="V210" s="241"/>
      <c r="W210" s="241"/>
      <c r="X210" s="242"/>
      <c r="Y210" s="13"/>
      <c r="Z210" s="13"/>
      <c r="AA210" s="13"/>
      <c r="AB210" s="13"/>
      <c r="AC210" s="13"/>
      <c r="AD210" s="13"/>
      <c r="AE210" s="13"/>
      <c r="AT210" s="243" t="s">
        <v>152</v>
      </c>
      <c r="AU210" s="243" t="s">
        <v>84</v>
      </c>
      <c r="AV210" s="13" t="s">
        <v>84</v>
      </c>
      <c r="AW210" s="13" t="s">
        <v>5</v>
      </c>
      <c r="AX210" s="13" t="s">
        <v>77</v>
      </c>
      <c r="AY210" s="243" t="s">
        <v>140</v>
      </c>
    </row>
    <row r="211" s="13" customFormat="1">
      <c r="A211" s="13"/>
      <c r="B211" s="232"/>
      <c r="C211" s="233"/>
      <c r="D211" s="234" t="s">
        <v>152</v>
      </c>
      <c r="E211" s="235" t="s">
        <v>1</v>
      </c>
      <c r="F211" s="236" t="s">
        <v>339</v>
      </c>
      <c r="G211" s="233"/>
      <c r="H211" s="237">
        <v>269.61000000000001</v>
      </c>
      <c r="I211" s="238"/>
      <c r="J211" s="238"/>
      <c r="K211" s="233"/>
      <c r="L211" s="233"/>
      <c r="M211" s="239"/>
      <c r="N211" s="240"/>
      <c r="O211" s="241"/>
      <c r="P211" s="241"/>
      <c r="Q211" s="241"/>
      <c r="R211" s="241"/>
      <c r="S211" s="241"/>
      <c r="T211" s="241"/>
      <c r="U211" s="241"/>
      <c r="V211" s="241"/>
      <c r="W211" s="241"/>
      <c r="X211" s="242"/>
      <c r="Y211" s="13"/>
      <c r="Z211" s="13"/>
      <c r="AA211" s="13"/>
      <c r="AB211" s="13"/>
      <c r="AC211" s="13"/>
      <c r="AD211" s="13"/>
      <c r="AE211" s="13"/>
      <c r="AT211" s="243" t="s">
        <v>152</v>
      </c>
      <c r="AU211" s="243" t="s">
        <v>84</v>
      </c>
      <c r="AV211" s="13" t="s">
        <v>84</v>
      </c>
      <c r="AW211" s="13" t="s">
        <v>5</v>
      </c>
      <c r="AX211" s="13" t="s">
        <v>82</v>
      </c>
      <c r="AY211" s="243" t="s">
        <v>140</v>
      </c>
    </row>
    <row r="212" s="2" customFormat="1" ht="24.15" customHeight="1">
      <c r="A212" s="37"/>
      <c r="B212" s="38"/>
      <c r="C212" s="213" t="s">
        <v>340</v>
      </c>
      <c r="D212" s="213" t="s">
        <v>143</v>
      </c>
      <c r="E212" s="214" t="s">
        <v>341</v>
      </c>
      <c r="F212" s="215" t="s">
        <v>342</v>
      </c>
      <c r="G212" s="216" t="s">
        <v>277</v>
      </c>
      <c r="H212" s="217">
        <v>0.27200000000000002</v>
      </c>
      <c r="I212" s="218"/>
      <c r="J212" s="218"/>
      <c r="K212" s="219">
        <f>ROUND(P212*H212,2)</f>
        <v>0</v>
      </c>
      <c r="L212" s="215" t="s">
        <v>147</v>
      </c>
      <c r="M212" s="43"/>
      <c r="N212" s="220" t="s">
        <v>1</v>
      </c>
      <c r="O212" s="221" t="s">
        <v>40</v>
      </c>
      <c r="P212" s="222">
        <f>I212+J212</f>
        <v>0</v>
      </c>
      <c r="Q212" s="222">
        <f>ROUND(I212*H212,2)</f>
        <v>0</v>
      </c>
      <c r="R212" s="222">
        <f>ROUND(J212*H212,2)</f>
        <v>0</v>
      </c>
      <c r="S212" s="90"/>
      <c r="T212" s="223">
        <f>S212*H212</f>
        <v>0</v>
      </c>
      <c r="U212" s="223">
        <v>0</v>
      </c>
      <c r="V212" s="223">
        <f>U212*H212</f>
        <v>0</v>
      </c>
      <c r="W212" s="223">
        <v>0</v>
      </c>
      <c r="X212" s="224">
        <f>W212*H212</f>
        <v>0</v>
      </c>
      <c r="Y212" s="37"/>
      <c r="Z212" s="37"/>
      <c r="AA212" s="37"/>
      <c r="AB212" s="37"/>
      <c r="AC212" s="37"/>
      <c r="AD212" s="37"/>
      <c r="AE212" s="37"/>
      <c r="AR212" s="225" t="s">
        <v>188</v>
      </c>
      <c r="AT212" s="225" t="s">
        <v>143</v>
      </c>
      <c r="AU212" s="225" t="s">
        <v>84</v>
      </c>
      <c r="AY212" s="16" t="s">
        <v>140</v>
      </c>
      <c r="BE212" s="226">
        <f>IF(O212="základní",K212,0)</f>
        <v>0</v>
      </c>
      <c r="BF212" s="226">
        <f>IF(O212="snížená",K212,0)</f>
        <v>0</v>
      </c>
      <c r="BG212" s="226">
        <f>IF(O212="zákl. přenesená",K212,0)</f>
        <v>0</v>
      </c>
      <c r="BH212" s="226">
        <f>IF(O212="sníž. přenesená",K212,0)</f>
        <v>0</v>
      </c>
      <c r="BI212" s="226">
        <f>IF(O212="nulová",K212,0)</f>
        <v>0</v>
      </c>
      <c r="BJ212" s="16" t="s">
        <v>82</v>
      </c>
      <c r="BK212" s="226">
        <f>ROUND(P212*H212,2)</f>
        <v>0</v>
      </c>
      <c r="BL212" s="16" t="s">
        <v>188</v>
      </c>
      <c r="BM212" s="225" t="s">
        <v>343</v>
      </c>
    </row>
    <row r="213" s="2" customFormat="1">
      <c r="A213" s="37"/>
      <c r="B213" s="38"/>
      <c r="C213" s="39"/>
      <c r="D213" s="227" t="s">
        <v>150</v>
      </c>
      <c r="E213" s="39"/>
      <c r="F213" s="228" t="s">
        <v>344</v>
      </c>
      <c r="G213" s="39"/>
      <c r="H213" s="39"/>
      <c r="I213" s="229"/>
      <c r="J213" s="229"/>
      <c r="K213" s="39"/>
      <c r="L213" s="39"/>
      <c r="M213" s="43"/>
      <c r="N213" s="230"/>
      <c r="O213" s="231"/>
      <c r="P213" s="90"/>
      <c r="Q213" s="90"/>
      <c r="R213" s="90"/>
      <c r="S213" s="90"/>
      <c r="T213" s="90"/>
      <c r="U213" s="90"/>
      <c r="V213" s="90"/>
      <c r="W213" s="90"/>
      <c r="X213" s="91"/>
      <c r="Y213" s="37"/>
      <c r="Z213" s="37"/>
      <c r="AA213" s="37"/>
      <c r="AB213" s="37"/>
      <c r="AC213" s="37"/>
      <c r="AD213" s="37"/>
      <c r="AE213" s="37"/>
      <c r="AT213" s="16" t="s">
        <v>150</v>
      </c>
      <c r="AU213" s="16" t="s">
        <v>84</v>
      </c>
    </row>
    <row r="214" s="12" customFormat="1" ht="22.8" customHeight="1">
      <c r="A214" s="12"/>
      <c r="B214" s="196"/>
      <c r="C214" s="197"/>
      <c r="D214" s="198" t="s">
        <v>76</v>
      </c>
      <c r="E214" s="211" t="s">
        <v>345</v>
      </c>
      <c r="F214" s="211" t="s">
        <v>346</v>
      </c>
      <c r="G214" s="197"/>
      <c r="H214" s="197"/>
      <c r="I214" s="200"/>
      <c r="J214" s="200"/>
      <c r="K214" s="212">
        <f>BK214</f>
        <v>0</v>
      </c>
      <c r="L214" s="197"/>
      <c r="M214" s="202"/>
      <c r="N214" s="203"/>
      <c r="O214" s="204"/>
      <c r="P214" s="204"/>
      <c r="Q214" s="205">
        <f>SUM(Q215:Q219)</f>
        <v>0</v>
      </c>
      <c r="R214" s="205">
        <f>SUM(R215:R219)</f>
        <v>0</v>
      </c>
      <c r="S214" s="204"/>
      <c r="T214" s="206">
        <f>SUM(T215:T219)</f>
        <v>0</v>
      </c>
      <c r="U214" s="204"/>
      <c r="V214" s="206">
        <f>SUM(V215:V219)</f>
        <v>0.053039999999999997</v>
      </c>
      <c r="W214" s="204"/>
      <c r="X214" s="207">
        <f>SUM(X215:X219)</f>
        <v>0</v>
      </c>
      <c r="Y214" s="12"/>
      <c r="Z214" s="12"/>
      <c r="AA214" s="12"/>
      <c r="AB214" s="12"/>
      <c r="AC214" s="12"/>
      <c r="AD214" s="12"/>
      <c r="AE214" s="12"/>
      <c r="AR214" s="208" t="s">
        <v>84</v>
      </c>
      <c r="AT214" s="209" t="s">
        <v>76</v>
      </c>
      <c r="AU214" s="209" t="s">
        <v>82</v>
      </c>
      <c r="AY214" s="208" t="s">
        <v>140</v>
      </c>
      <c r="BK214" s="210">
        <f>SUM(BK215:BK219)</f>
        <v>0</v>
      </c>
    </row>
    <row r="215" s="2" customFormat="1" ht="24.15" customHeight="1">
      <c r="A215" s="37"/>
      <c r="B215" s="38"/>
      <c r="C215" s="213" t="s">
        <v>347</v>
      </c>
      <c r="D215" s="213" t="s">
        <v>143</v>
      </c>
      <c r="E215" s="214" t="s">
        <v>348</v>
      </c>
      <c r="F215" s="215" t="s">
        <v>349</v>
      </c>
      <c r="G215" s="216" t="s">
        <v>350</v>
      </c>
      <c r="H215" s="217">
        <v>2</v>
      </c>
      <c r="I215" s="218"/>
      <c r="J215" s="218"/>
      <c r="K215" s="219">
        <f>ROUND(P215*H215,2)</f>
        <v>0</v>
      </c>
      <c r="L215" s="215" t="s">
        <v>147</v>
      </c>
      <c r="M215" s="43"/>
      <c r="N215" s="220" t="s">
        <v>1</v>
      </c>
      <c r="O215" s="221" t="s">
        <v>40</v>
      </c>
      <c r="P215" s="222">
        <f>I215+J215</f>
        <v>0</v>
      </c>
      <c r="Q215" s="222">
        <f>ROUND(I215*H215,2)</f>
        <v>0</v>
      </c>
      <c r="R215" s="222">
        <f>ROUND(J215*H215,2)</f>
        <v>0</v>
      </c>
      <c r="S215" s="90"/>
      <c r="T215" s="223">
        <f>S215*H215</f>
        <v>0</v>
      </c>
      <c r="U215" s="223">
        <v>0.0010200000000000001</v>
      </c>
      <c r="V215" s="223">
        <f>U215*H215</f>
        <v>0.0020400000000000001</v>
      </c>
      <c r="W215" s="223">
        <v>0</v>
      </c>
      <c r="X215" s="224">
        <f>W215*H215</f>
        <v>0</v>
      </c>
      <c r="Y215" s="37"/>
      <c r="Z215" s="37"/>
      <c r="AA215" s="37"/>
      <c r="AB215" s="37"/>
      <c r="AC215" s="37"/>
      <c r="AD215" s="37"/>
      <c r="AE215" s="37"/>
      <c r="AR215" s="225" t="s">
        <v>188</v>
      </c>
      <c r="AT215" s="225" t="s">
        <v>143</v>
      </c>
      <c r="AU215" s="225" t="s">
        <v>84</v>
      </c>
      <c r="AY215" s="16" t="s">
        <v>140</v>
      </c>
      <c r="BE215" s="226">
        <f>IF(O215="základní",K215,0)</f>
        <v>0</v>
      </c>
      <c r="BF215" s="226">
        <f>IF(O215="snížená",K215,0)</f>
        <v>0</v>
      </c>
      <c r="BG215" s="226">
        <f>IF(O215="zákl. přenesená",K215,0)</f>
        <v>0</v>
      </c>
      <c r="BH215" s="226">
        <f>IF(O215="sníž. přenesená",K215,0)</f>
        <v>0</v>
      </c>
      <c r="BI215" s="226">
        <f>IF(O215="nulová",K215,0)</f>
        <v>0</v>
      </c>
      <c r="BJ215" s="16" t="s">
        <v>82</v>
      </c>
      <c r="BK215" s="226">
        <f>ROUND(P215*H215,2)</f>
        <v>0</v>
      </c>
      <c r="BL215" s="16" t="s">
        <v>188</v>
      </c>
      <c r="BM215" s="225" t="s">
        <v>351</v>
      </c>
    </row>
    <row r="216" s="2" customFormat="1">
      <c r="A216" s="37"/>
      <c r="B216" s="38"/>
      <c r="C216" s="39"/>
      <c r="D216" s="227" t="s">
        <v>150</v>
      </c>
      <c r="E216" s="39"/>
      <c r="F216" s="228" t="s">
        <v>352</v>
      </c>
      <c r="G216" s="39"/>
      <c r="H216" s="39"/>
      <c r="I216" s="229"/>
      <c r="J216" s="229"/>
      <c r="K216" s="39"/>
      <c r="L216" s="39"/>
      <c r="M216" s="43"/>
      <c r="N216" s="230"/>
      <c r="O216" s="231"/>
      <c r="P216" s="90"/>
      <c r="Q216" s="90"/>
      <c r="R216" s="90"/>
      <c r="S216" s="90"/>
      <c r="T216" s="90"/>
      <c r="U216" s="90"/>
      <c r="V216" s="90"/>
      <c r="W216" s="90"/>
      <c r="X216" s="91"/>
      <c r="Y216" s="37"/>
      <c r="Z216" s="37"/>
      <c r="AA216" s="37"/>
      <c r="AB216" s="37"/>
      <c r="AC216" s="37"/>
      <c r="AD216" s="37"/>
      <c r="AE216" s="37"/>
      <c r="AT216" s="16" t="s">
        <v>150</v>
      </c>
      <c r="AU216" s="16" t="s">
        <v>84</v>
      </c>
    </row>
    <row r="217" s="2" customFormat="1" ht="24.15" customHeight="1">
      <c r="A217" s="37"/>
      <c r="B217" s="38"/>
      <c r="C217" s="255" t="s">
        <v>353</v>
      </c>
      <c r="D217" s="255" t="s">
        <v>328</v>
      </c>
      <c r="E217" s="256" t="s">
        <v>354</v>
      </c>
      <c r="F217" s="257" t="s">
        <v>355</v>
      </c>
      <c r="G217" s="258" t="s">
        <v>350</v>
      </c>
      <c r="H217" s="259">
        <v>2</v>
      </c>
      <c r="I217" s="260"/>
      <c r="J217" s="261"/>
      <c r="K217" s="262">
        <f>ROUND(P217*H217,2)</f>
        <v>0</v>
      </c>
      <c r="L217" s="257" t="s">
        <v>147</v>
      </c>
      <c r="M217" s="263"/>
      <c r="N217" s="264" t="s">
        <v>1</v>
      </c>
      <c r="O217" s="221" t="s">
        <v>40</v>
      </c>
      <c r="P217" s="222">
        <f>I217+J217</f>
        <v>0</v>
      </c>
      <c r="Q217" s="222">
        <f>ROUND(I217*H217,2)</f>
        <v>0</v>
      </c>
      <c r="R217" s="222">
        <f>ROUND(J217*H217,2)</f>
        <v>0</v>
      </c>
      <c r="S217" s="90"/>
      <c r="T217" s="223">
        <f>S217*H217</f>
        <v>0</v>
      </c>
      <c r="U217" s="223">
        <v>0.025499999999999998</v>
      </c>
      <c r="V217" s="223">
        <f>U217*H217</f>
        <v>0.050999999999999997</v>
      </c>
      <c r="W217" s="223">
        <v>0</v>
      </c>
      <c r="X217" s="224">
        <f>W217*H217</f>
        <v>0</v>
      </c>
      <c r="Y217" s="37"/>
      <c r="Z217" s="37"/>
      <c r="AA217" s="37"/>
      <c r="AB217" s="37"/>
      <c r="AC217" s="37"/>
      <c r="AD217" s="37"/>
      <c r="AE217" s="37"/>
      <c r="AR217" s="225" t="s">
        <v>292</v>
      </c>
      <c r="AT217" s="225" t="s">
        <v>328</v>
      </c>
      <c r="AU217" s="225" t="s">
        <v>84</v>
      </c>
      <c r="AY217" s="16" t="s">
        <v>140</v>
      </c>
      <c r="BE217" s="226">
        <f>IF(O217="základní",K217,0)</f>
        <v>0</v>
      </c>
      <c r="BF217" s="226">
        <f>IF(O217="snížená",K217,0)</f>
        <v>0</v>
      </c>
      <c r="BG217" s="226">
        <f>IF(O217="zákl. přenesená",K217,0)</f>
        <v>0</v>
      </c>
      <c r="BH217" s="226">
        <f>IF(O217="sníž. přenesená",K217,0)</f>
        <v>0</v>
      </c>
      <c r="BI217" s="226">
        <f>IF(O217="nulová",K217,0)</f>
        <v>0</v>
      </c>
      <c r="BJ217" s="16" t="s">
        <v>82</v>
      </c>
      <c r="BK217" s="226">
        <f>ROUND(P217*H217,2)</f>
        <v>0</v>
      </c>
      <c r="BL217" s="16" t="s">
        <v>188</v>
      </c>
      <c r="BM217" s="225" t="s">
        <v>356</v>
      </c>
    </row>
    <row r="218" s="2" customFormat="1" ht="24.15" customHeight="1">
      <c r="A218" s="37"/>
      <c r="B218" s="38"/>
      <c r="C218" s="213" t="s">
        <v>357</v>
      </c>
      <c r="D218" s="213" t="s">
        <v>143</v>
      </c>
      <c r="E218" s="214" t="s">
        <v>358</v>
      </c>
      <c r="F218" s="215" t="s">
        <v>359</v>
      </c>
      <c r="G218" s="216" t="s">
        <v>277</v>
      </c>
      <c r="H218" s="217">
        <v>0.052999999999999998</v>
      </c>
      <c r="I218" s="218"/>
      <c r="J218" s="218"/>
      <c r="K218" s="219">
        <f>ROUND(P218*H218,2)</f>
        <v>0</v>
      </c>
      <c r="L218" s="215" t="s">
        <v>147</v>
      </c>
      <c r="M218" s="43"/>
      <c r="N218" s="220" t="s">
        <v>1</v>
      </c>
      <c r="O218" s="221" t="s">
        <v>40</v>
      </c>
      <c r="P218" s="222">
        <f>I218+J218</f>
        <v>0</v>
      </c>
      <c r="Q218" s="222">
        <f>ROUND(I218*H218,2)</f>
        <v>0</v>
      </c>
      <c r="R218" s="222">
        <f>ROUND(J218*H218,2)</f>
        <v>0</v>
      </c>
      <c r="S218" s="90"/>
      <c r="T218" s="223">
        <f>S218*H218</f>
        <v>0</v>
      </c>
      <c r="U218" s="223">
        <v>0</v>
      </c>
      <c r="V218" s="223">
        <f>U218*H218</f>
        <v>0</v>
      </c>
      <c r="W218" s="223">
        <v>0</v>
      </c>
      <c r="X218" s="224">
        <f>W218*H218</f>
        <v>0</v>
      </c>
      <c r="Y218" s="37"/>
      <c r="Z218" s="37"/>
      <c r="AA218" s="37"/>
      <c r="AB218" s="37"/>
      <c r="AC218" s="37"/>
      <c r="AD218" s="37"/>
      <c r="AE218" s="37"/>
      <c r="AR218" s="225" t="s">
        <v>188</v>
      </c>
      <c r="AT218" s="225" t="s">
        <v>143</v>
      </c>
      <c r="AU218" s="225" t="s">
        <v>84</v>
      </c>
      <c r="AY218" s="16" t="s">
        <v>140</v>
      </c>
      <c r="BE218" s="226">
        <f>IF(O218="základní",K218,0)</f>
        <v>0</v>
      </c>
      <c r="BF218" s="226">
        <f>IF(O218="snížená",K218,0)</f>
        <v>0</v>
      </c>
      <c r="BG218" s="226">
        <f>IF(O218="zákl. přenesená",K218,0)</f>
        <v>0</v>
      </c>
      <c r="BH218" s="226">
        <f>IF(O218="sníž. přenesená",K218,0)</f>
        <v>0</v>
      </c>
      <c r="BI218" s="226">
        <f>IF(O218="nulová",K218,0)</f>
        <v>0</v>
      </c>
      <c r="BJ218" s="16" t="s">
        <v>82</v>
      </c>
      <c r="BK218" s="226">
        <f>ROUND(P218*H218,2)</f>
        <v>0</v>
      </c>
      <c r="BL218" s="16" t="s">
        <v>188</v>
      </c>
      <c r="BM218" s="225" t="s">
        <v>360</v>
      </c>
    </row>
    <row r="219" s="2" customFormat="1">
      <c r="A219" s="37"/>
      <c r="B219" s="38"/>
      <c r="C219" s="39"/>
      <c r="D219" s="227" t="s">
        <v>150</v>
      </c>
      <c r="E219" s="39"/>
      <c r="F219" s="228" t="s">
        <v>361</v>
      </c>
      <c r="G219" s="39"/>
      <c r="H219" s="39"/>
      <c r="I219" s="229"/>
      <c r="J219" s="229"/>
      <c r="K219" s="39"/>
      <c r="L219" s="39"/>
      <c r="M219" s="43"/>
      <c r="N219" s="230"/>
      <c r="O219" s="231"/>
      <c r="P219" s="90"/>
      <c r="Q219" s="90"/>
      <c r="R219" s="90"/>
      <c r="S219" s="90"/>
      <c r="T219" s="90"/>
      <c r="U219" s="90"/>
      <c r="V219" s="90"/>
      <c r="W219" s="90"/>
      <c r="X219" s="91"/>
      <c r="Y219" s="37"/>
      <c r="Z219" s="37"/>
      <c r="AA219" s="37"/>
      <c r="AB219" s="37"/>
      <c r="AC219" s="37"/>
      <c r="AD219" s="37"/>
      <c r="AE219" s="37"/>
      <c r="AT219" s="16" t="s">
        <v>150</v>
      </c>
      <c r="AU219" s="16" t="s">
        <v>84</v>
      </c>
    </row>
    <row r="220" s="12" customFormat="1" ht="22.8" customHeight="1">
      <c r="A220" s="12"/>
      <c r="B220" s="196"/>
      <c r="C220" s="197"/>
      <c r="D220" s="198" t="s">
        <v>76</v>
      </c>
      <c r="E220" s="211" t="s">
        <v>362</v>
      </c>
      <c r="F220" s="211" t="s">
        <v>363</v>
      </c>
      <c r="G220" s="197"/>
      <c r="H220" s="197"/>
      <c r="I220" s="200"/>
      <c r="J220" s="200"/>
      <c r="K220" s="212">
        <f>BK220</f>
        <v>0</v>
      </c>
      <c r="L220" s="197"/>
      <c r="M220" s="202"/>
      <c r="N220" s="203"/>
      <c r="O220" s="204"/>
      <c r="P220" s="204"/>
      <c r="Q220" s="205">
        <f>SUM(Q221:Q223)</f>
        <v>0</v>
      </c>
      <c r="R220" s="205">
        <f>SUM(R221:R223)</f>
        <v>0</v>
      </c>
      <c r="S220" s="204"/>
      <c r="T220" s="206">
        <f>SUM(T221:T223)</f>
        <v>0</v>
      </c>
      <c r="U220" s="204"/>
      <c r="V220" s="206">
        <f>SUM(V221:V223)</f>
        <v>0</v>
      </c>
      <c r="W220" s="204"/>
      <c r="X220" s="207">
        <f>SUM(X221:X223)</f>
        <v>0.0030400000000000002</v>
      </c>
      <c r="Y220" s="12"/>
      <c r="Z220" s="12"/>
      <c r="AA220" s="12"/>
      <c r="AB220" s="12"/>
      <c r="AC220" s="12"/>
      <c r="AD220" s="12"/>
      <c r="AE220" s="12"/>
      <c r="AR220" s="208" t="s">
        <v>84</v>
      </c>
      <c r="AT220" s="209" t="s">
        <v>76</v>
      </c>
      <c r="AU220" s="209" t="s">
        <v>82</v>
      </c>
      <c r="AY220" s="208" t="s">
        <v>140</v>
      </c>
      <c r="BK220" s="210">
        <f>SUM(BK221:BK223)</f>
        <v>0</v>
      </c>
    </row>
    <row r="221" s="2" customFormat="1" ht="16.5" customHeight="1">
      <c r="A221" s="37"/>
      <c r="B221" s="38"/>
      <c r="C221" s="213" t="s">
        <v>364</v>
      </c>
      <c r="D221" s="213" t="s">
        <v>143</v>
      </c>
      <c r="E221" s="214" t="s">
        <v>365</v>
      </c>
      <c r="F221" s="215" t="s">
        <v>366</v>
      </c>
      <c r="G221" s="216" t="s">
        <v>367</v>
      </c>
      <c r="H221" s="217">
        <v>9</v>
      </c>
      <c r="I221" s="218"/>
      <c r="J221" s="218"/>
      <c r="K221" s="219">
        <f>ROUND(P221*H221,2)</f>
        <v>0</v>
      </c>
      <c r="L221" s="215" t="s">
        <v>1</v>
      </c>
      <c r="M221" s="43"/>
      <c r="N221" s="220" t="s">
        <v>1</v>
      </c>
      <c r="O221" s="221" t="s">
        <v>40</v>
      </c>
      <c r="P221" s="222">
        <f>I221+J221</f>
        <v>0</v>
      </c>
      <c r="Q221" s="222">
        <f>ROUND(I221*H221,2)</f>
        <v>0</v>
      </c>
      <c r="R221" s="222">
        <f>ROUND(J221*H221,2)</f>
        <v>0</v>
      </c>
      <c r="S221" s="90"/>
      <c r="T221" s="223">
        <f>S221*H221</f>
        <v>0</v>
      </c>
      <c r="U221" s="223">
        <v>0</v>
      </c>
      <c r="V221" s="223">
        <f>U221*H221</f>
        <v>0</v>
      </c>
      <c r="W221" s="223">
        <v>0.00020000000000000001</v>
      </c>
      <c r="X221" s="224">
        <f>W221*H221</f>
        <v>0.0018000000000000002</v>
      </c>
      <c r="Y221" s="37"/>
      <c r="Z221" s="37"/>
      <c r="AA221" s="37"/>
      <c r="AB221" s="37"/>
      <c r="AC221" s="37"/>
      <c r="AD221" s="37"/>
      <c r="AE221" s="37"/>
      <c r="AR221" s="225" t="s">
        <v>188</v>
      </c>
      <c r="AT221" s="225" t="s">
        <v>143</v>
      </c>
      <c r="AU221" s="225" t="s">
        <v>84</v>
      </c>
      <c r="AY221" s="16" t="s">
        <v>140</v>
      </c>
      <c r="BE221" s="226">
        <f>IF(O221="základní",K221,0)</f>
        <v>0</v>
      </c>
      <c r="BF221" s="226">
        <f>IF(O221="snížená",K221,0)</f>
        <v>0</v>
      </c>
      <c r="BG221" s="226">
        <f>IF(O221="zákl. přenesená",K221,0)</f>
        <v>0</v>
      </c>
      <c r="BH221" s="226">
        <f>IF(O221="sníž. přenesená",K221,0)</f>
        <v>0</v>
      </c>
      <c r="BI221" s="226">
        <f>IF(O221="nulová",K221,0)</f>
        <v>0</v>
      </c>
      <c r="BJ221" s="16" t="s">
        <v>82</v>
      </c>
      <c r="BK221" s="226">
        <f>ROUND(P221*H221,2)</f>
        <v>0</v>
      </c>
      <c r="BL221" s="16" t="s">
        <v>188</v>
      </c>
      <c r="BM221" s="225" t="s">
        <v>368</v>
      </c>
    </row>
    <row r="222" s="2" customFormat="1" ht="16.5" customHeight="1">
      <c r="A222" s="37"/>
      <c r="B222" s="38"/>
      <c r="C222" s="213" t="s">
        <v>369</v>
      </c>
      <c r="D222" s="213" t="s">
        <v>143</v>
      </c>
      <c r="E222" s="214" t="s">
        <v>370</v>
      </c>
      <c r="F222" s="215" t="s">
        <v>371</v>
      </c>
      <c r="G222" s="216" t="s">
        <v>372</v>
      </c>
      <c r="H222" s="217">
        <v>1</v>
      </c>
      <c r="I222" s="218"/>
      <c r="J222" s="218"/>
      <c r="K222" s="219">
        <f>ROUND(P222*H222,2)</f>
        <v>0</v>
      </c>
      <c r="L222" s="215" t="s">
        <v>1</v>
      </c>
      <c r="M222" s="43"/>
      <c r="N222" s="220" t="s">
        <v>1</v>
      </c>
      <c r="O222" s="221" t="s">
        <v>40</v>
      </c>
      <c r="P222" s="222">
        <f>I222+J222</f>
        <v>0</v>
      </c>
      <c r="Q222" s="222">
        <f>ROUND(I222*H222,2)</f>
        <v>0</v>
      </c>
      <c r="R222" s="222">
        <f>ROUND(J222*H222,2)</f>
        <v>0</v>
      </c>
      <c r="S222" s="90"/>
      <c r="T222" s="223">
        <f>S222*H222</f>
        <v>0</v>
      </c>
      <c r="U222" s="223">
        <v>0</v>
      </c>
      <c r="V222" s="223">
        <f>U222*H222</f>
        <v>0</v>
      </c>
      <c r="W222" s="223">
        <v>0.00062</v>
      </c>
      <c r="X222" s="224">
        <f>W222*H222</f>
        <v>0.00062</v>
      </c>
      <c r="Y222" s="37"/>
      <c r="Z222" s="37"/>
      <c r="AA222" s="37"/>
      <c r="AB222" s="37"/>
      <c r="AC222" s="37"/>
      <c r="AD222" s="37"/>
      <c r="AE222" s="37"/>
      <c r="AR222" s="225" t="s">
        <v>188</v>
      </c>
      <c r="AT222" s="225" t="s">
        <v>143</v>
      </c>
      <c r="AU222" s="225" t="s">
        <v>84</v>
      </c>
      <c r="AY222" s="16" t="s">
        <v>140</v>
      </c>
      <c r="BE222" s="226">
        <f>IF(O222="základní",K222,0)</f>
        <v>0</v>
      </c>
      <c r="BF222" s="226">
        <f>IF(O222="snížená",K222,0)</f>
        <v>0</v>
      </c>
      <c r="BG222" s="226">
        <f>IF(O222="zákl. přenesená",K222,0)</f>
        <v>0</v>
      </c>
      <c r="BH222" s="226">
        <f>IF(O222="sníž. přenesená",K222,0)</f>
        <v>0</v>
      </c>
      <c r="BI222" s="226">
        <f>IF(O222="nulová",K222,0)</f>
        <v>0</v>
      </c>
      <c r="BJ222" s="16" t="s">
        <v>82</v>
      </c>
      <c r="BK222" s="226">
        <f>ROUND(P222*H222,2)</f>
        <v>0</v>
      </c>
      <c r="BL222" s="16" t="s">
        <v>188</v>
      </c>
      <c r="BM222" s="225" t="s">
        <v>373</v>
      </c>
    </row>
    <row r="223" s="2" customFormat="1" ht="21.75" customHeight="1">
      <c r="A223" s="37"/>
      <c r="B223" s="38"/>
      <c r="C223" s="213" t="s">
        <v>374</v>
      </c>
      <c r="D223" s="213" t="s">
        <v>143</v>
      </c>
      <c r="E223" s="214" t="s">
        <v>375</v>
      </c>
      <c r="F223" s="215" t="s">
        <v>376</v>
      </c>
      <c r="G223" s="216" t="s">
        <v>372</v>
      </c>
      <c r="H223" s="217">
        <v>1</v>
      </c>
      <c r="I223" s="218"/>
      <c r="J223" s="218"/>
      <c r="K223" s="219">
        <f>ROUND(P223*H223,2)</f>
        <v>0</v>
      </c>
      <c r="L223" s="215" t="s">
        <v>1</v>
      </c>
      <c r="M223" s="43"/>
      <c r="N223" s="220" t="s">
        <v>1</v>
      </c>
      <c r="O223" s="221" t="s">
        <v>40</v>
      </c>
      <c r="P223" s="222">
        <f>I223+J223</f>
        <v>0</v>
      </c>
      <c r="Q223" s="222">
        <f>ROUND(I223*H223,2)</f>
        <v>0</v>
      </c>
      <c r="R223" s="222">
        <f>ROUND(J223*H223,2)</f>
        <v>0</v>
      </c>
      <c r="S223" s="90"/>
      <c r="T223" s="223">
        <f>S223*H223</f>
        <v>0</v>
      </c>
      <c r="U223" s="223">
        <v>0</v>
      </c>
      <c r="V223" s="223">
        <f>U223*H223</f>
        <v>0</v>
      </c>
      <c r="W223" s="223">
        <v>0.00062</v>
      </c>
      <c r="X223" s="224">
        <f>W223*H223</f>
        <v>0.00062</v>
      </c>
      <c r="Y223" s="37"/>
      <c r="Z223" s="37"/>
      <c r="AA223" s="37"/>
      <c r="AB223" s="37"/>
      <c r="AC223" s="37"/>
      <c r="AD223" s="37"/>
      <c r="AE223" s="37"/>
      <c r="AR223" s="225" t="s">
        <v>188</v>
      </c>
      <c r="AT223" s="225" t="s">
        <v>143</v>
      </c>
      <c r="AU223" s="225" t="s">
        <v>84</v>
      </c>
      <c r="AY223" s="16" t="s">
        <v>140</v>
      </c>
      <c r="BE223" s="226">
        <f>IF(O223="základní",K223,0)</f>
        <v>0</v>
      </c>
      <c r="BF223" s="226">
        <f>IF(O223="snížená",K223,0)</f>
        <v>0</v>
      </c>
      <c r="BG223" s="226">
        <f>IF(O223="zákl. přenesená",K223,0)</f>
        <v>0</v>
      </c>
      <c r="BH223" s="226">
        <f>IF(O223="sníž. přenesená",K223,0)</f>
        <v>0</v>
      </c>
      <c r="BI223" s="226">
        <f>IF(O223="nulová",K223,0)</f>
        <v>0</v>
      </c>
      <c r="BJ223" s="16" t="s">
        <v>82</v>
      </c>
      <c r="BK223" s="226">
        <f>ROUND(P223*H223,2)</f>
        <v>0</v>
      </c>
      <c r="BL223" s="16" t="s">
        <v>188</v>
      </c>
      <c r="BM223" s="225" t="s">
        <v>377</v>
      </c>
    </row>
    <row r="224" s="12" customFormat="1" ht="22.8" customHeight="1">
      <c r="A224" s="12"/>
      <c r="B224" s="196"/>
      <c r="C224" s="197"/>
      <c r="D224" s="198" t="s">
        <v>76</v>
      </c>
      <c r="E224" s="211" t="s">
        <v>378</v>
      </c>
      <c r="F224" s="211" t="s">
        <v>379</v>
      </c>
      <c r="G224" s="197"/>
      <c r="H224" s="197"/>
      <c r="I224" s="200"/>
      <c r="J224" s="200"/>
      <c r="K224" s="212">
        <f>BK224</f>
        <v>0</v>
      </c>
      <c r="L224" s="197"/>
      <c r="M224" s="202"/>
      <c r="N224" s="203"/>
      <c r="O224" s="204"/>
      <c r="P224" s="204"/>
      <c r="Q224" s="205">
        <f>SUM(Q225:Q232)</f>
        <v>0</v>
      </c>
      <c r="R224" s="205">
        <f>SUM(R225:R232)</f>
        <v>0</v>
      </c>
      <c r="S224" s="204"/>
      <c r="T224" s="206">
        <f>SUM(T225:T232)</f>
        <v>0</v>
      </c>
      <c r="U224" s="204"/>
      <c r="V224" s="206">
        <f>SUM(V225:V232)</f>
        <v>1.8954365000000002</v>
      </c>
      <c r="W224" s="204"/>
      <c r="X224" s="207">
        <f>SUM(X225:X232)</f>
        <v>1.47</v>
      </c>
      <c r="Y224" s="12"/>
      <c r="Z224" s="12"/>
      <c r="AA224" s="12"/>
      <c r="AB224" s="12"/>
      <c r="AC224" s="12"/>
      <c r="AD224" s="12"/>
      <c r="AE224" s="12"/>
      <c r="AR224" s="208" t="s">
        <v>84</v>
      </c>
      <c r="AT224" s="209" t="s">
        <v>76</v>
      </c>
      <c r="AU224" s="209" t="s">
        <v>82</v>
      </c>
      <c r="AY224" s="208" t="s">
        <v>140</v>
      </c>
      <c r="BK224" s="210">
        <f>SUM(BK225:BK232)</f>
        <v>0</v>
      </c>
    </row>
    <row r="225" s="2" customFormat="1" ht="24.15" customHeight="1">
      <c r="A225" s="37"/>
      <c r="B225" s="38"/>
      <c r="C225" s="213" t="s">
        <v>380</v>
      </c>
      <c r="D225" s="213" t="s">
        <v>143</v>
      </c>
      <c r="E225" s="214" t="s">
        <v>381</v>
      </c>
      <c r="F225" s="215" t="s">
        <v>382</v>
      </c>
      <c r="G225" s="216" t="s">
        <v>243</v>
      </c>
      <c r="H225" s="217">
        <v>36</v>
      </c>
      <c r="I225" s="218"/>
      <c r="J225" s="218"/>
      <c r="K225" s="219">
        <f>ROUND(P225*H225,2)</f>
        <v>0</v>
      </c>
      <c r="L225" s="215" t="s">
        <v>1</v>
      </c>
      <c r="M225" s="43"/>
      <c r="N225" s="220" t="s">
        <v>1</v>
      </c>
      <c r="O225" s="221" t="s">
        <v>40</v>
      </c>
      <c r="P225" s="222">
        <f>I225+J225</f>
        <v>0</v>
      </c>
      <c r="Q225" s="222">
        <f>ROUND(I225*H225,2)</f>
        <v>0</v>
      </c>
      <c r="R225" s="222">
        <f>ROUND(J225*H225,2)</f>
        <v>0</v>
      </c>
      <c r="S225" s="90"/>
      <c r="T225" s="223">
        <f>S225*H225</f>
        <v>0</v>
      </c>
      <c r="U225" s="223">
        <v>0.01363</v>
      </c>
      <c r="V225" s="223">
        <f>U225*H225</f>
        <v>0.49068000000000001</v>
      </c>
      <c r="W225" s="223">
        <v>0</v>
      </c>
      <c r="X225" s="224">
        <f>W225*H225</f>
        <v>0</v>
      </c>
      <c r="Y225" s="37"/>
      <c r="Z225" s="37"/>
      <c r="AA225" s="37"/>
      <c r="AB225" s="37"/>
      <c r="AC225" s="37"/>
      <c r="AD225" s="37"/>
      <c r="AE225" s="37"/>
      <c r="AR225" s="225" t="s">
        <v>188</v>
      </c>
      <c r="AT225" s="225" t="s">
        <v>143</v>
      </c>
      <c r="AU225" s="225" t="s">
        <v>84</v>
      </c>
      <c r="AY225" s="16" t="s">
        <v>140</v>
      </c>
      <c r="BE225" s="226">
        <f>IF(O225="základní",K225,0)</f>
        <v>0</v>
      </c>
      <c r="BF225" s="226">
        <f>IF(O225="snížená",K225,0)</f>
        <v>0</v>
      </c>
      <c r="BG225" s="226">
        <f>IF(O225="zákl. přenesená",K225,0)</f>
        <v>0</v>
      </c>
      <c r="BH225" s="226">
        <f>IF(O225="sníž. přenesená",K225,0)</f>
        <v>0</v>
      </c>
      <c r="BI225" s="226">
        <f>IF(O225="nulová",K225,0)</f>
        <v>0</v>
      </c>
      <c r="BJ225" s="16" t="s">
        <v>82</v>
      </c>
      <c r="BK225" s="226">
        <f>ROUND(P225*H225,2)</f>
        <v>0</v>
      </c>
      <c r="BL225" s="16" t="s">
        <v>188</v>
      </c>
      <c r="BM225" s="225" t="s">
        <v>383</v>
      </c>
    </row>
    <row r="226" s="2" customFormat="1" ht="24.15" customHeight="1">
      <c r="A226" s="37"/>
      <c r="B226" s="38"/>
      <c r="C226" s="213" t="s">
        <v>384</v>
      </c>
      <c r="D226" s="213" t="s">
        <v>143</v>
      </c>
      <c r="E226" s="214" t="s">
        <v>385</v>
      </c>
      <c r="F226" s="215" t="s">
        <v>386</v>
      </c>
      <c r="G226" s="216" t="s">
        <v>156</v>
      </c>
      <c r="H226" s="217">
        <v>98</v>
      </c>
      <c r="I226" s="218"/>
      <c r="J226" s="218"/>
      <c r="K226" s="219">
        <f>ROUND(P226*H226,2)</f>
        <v>0</v>
      </c>
      <c r="L226" s="215" t="s">
        <v>1</v>
      </c>
      <c r="M226" s="43"/>
      <c r="N226" s="220" t="s">
        <v>1</v>
      </c>
      <c r="O226" s="221" t="s">
        <v>40</v>
      </c>
      <c r="P226" s="222">
        <f>I226+J226</f>
        <v>0</v>
      </c>
      <c r="Q226" s="222">
        <f>ROUND(I226*H226,2)</f>
        <v>0</v>
      </c>
      <c r="R226" s="222">
        <f>ROUND(J226*H226,2)</f>
        <v>0</v>
      </c>
      <c r="S226" s="90"/>
      <c r="T226" s="223">
        <f>S226*H226</f>
        <v>0</v>
      </c>
      <c r="U226" s="223">
        <v>0</v>
      </c>
      <c r="V226" s="223">
        <f>U226*H226</f>
        <v>0</v>
      </c>
      <c r="W226" s="223">
        <v>0</v>
      </c>
      <c r="X226" s="224">
        <f>W226*H226</f>
        <v>0</v>
      </c>
      <c r="Y226" s="37"/>
      <c r="Z226" s="37"/>
      <c r="AA226" s="37"/>
      <c r="AB226" s="37"/>
      <c r="AC226" s="37"/>
      <c r="AD226" s="37"/>
      <c r="AE226" s="37"/>
      <c r="AR226" s="225" t="s">
        <v>188</v>
      </c>
      <c r="AT226" s="225" t="s">
        <v>143</v>
      </c>
      <c r="AU226" s="225" t="s">
        <v>84</v>
      </c>
      <c r="AY226" s="16" t="s">
        <v>140</v>
      </c>
      <c r="BE226" s="226">
        <f>IF(O226="základní",K226,0)</f>
        <v>0</v>
      </c>
      <c r="BF226" s="226">
        <f>IF(O226="snížená",K226,0)</f>
        <v>0</v>
      </c>
      <c r="BG226" s="226">
        <f>IF(O226="zákl. přenesená",K226,0)</f>
        <v>0</v>
      </c>
      <c r="BH226" s="226">
        <f>IF(O226="sníž. přenesená",K226,0)</f>
        <v>0</v>
      </c>
      <c r="BI226" s="226">
        <f>IF(O226="nulová",K226,0)</f>
        <v>0</v>
      </c>
      <c r="BJ226" s="16" t="s">
        <v>82</v>
      </c>
      <c r="BK226" s="226">
        <f>ROUND(P226*H226,2)</f>
        <v>0</v>
      </c>
      <c r="BL226" s="16" t="s">
        <v>188</v>
      </c>
      <c r="BM226" s="225" t="s">
        <v>387</v>
      </c>
    </row>
    <row r="227" s="2" customFormat="1" ht="16.5" customHeight="1">
      <c r="A227" s="37"/>
      <c r="B227" s="38"/>
      <c r="C227" s="255" t="s">
        <v>388</v>
      </c>
      <c r="D227" s="255" t="s">
        <v>328</v>
      </c>
      <c r="E227" s="256" t="s">
        <v>389</v>
      </c>
      <c r="F227" s="257" t="s">
        <v>390</v>
      </c>
      <c r="G227" s="258" t="s">
        <v>146</v>
      </c>
      <c r="H227" s="259">
        <v>2.4500000000000002</v>
      </c>
      <c r="I227" s="260"/>
      <c r="J227" s="261"/>
      <c r="K227" s="262">
        <f>ROUND(P227*H227,2)</f>
        <v>0</v>
      </c>
      <c r="L227" s="257" t="s">
        <v>1</v>
      </c>
      <c r="M227" s="263"/>
      <c r="N227" s="264" t="s">
        <v>1</v>
      </c>
      <c r="O227" s="221" t="s">
        <v>40</v>
      </c>
      <c r="P227" s="222">
        <f>I227+J227</f>
        <v>0</v>
      </c>
      <c r="Q227" s="222">
        <f>ROUND(I227*H227,2)</f>
        <v>0</v>
      </c>
      <c r="R227" s="222">
        <f>ROUND(J227*H227,2)</f>
        <v>0</v>
      </c>
      <c r="S227" s="90"/>
      <c r="T227" s="223">
        <f>S227*H227</f>
        <v>0</v>
      </c>
      <c r="U227" s="223">
        <v>0.55000000000000004</v>
      </c>
      <c r="V227" s="223">
        <f>U227*H227</f>
        <v>1.3475000000000001</v>
      </c>
      <c r="W227" s="223">
        <v>0</v>
      </c>
      <c r="X227" s="224">
        <f>W227*H227</f>
        <v>0</v>
      </c>
      <c r="Y227" s="37"/>
      <c r="Z227" s="37"/>
      <c r="AA227" s="37"/>
      <c r="AB227" s="37"/>
      <c r="AC227" s="37"/>
      <c r="AD227" s="37"/>
      <c r="AE227" s="37"/>
      <c r="AR227" s="225" t="s">
        <v>292</v>
      </c>
      <c r="AT227" s="225" t="s">
        <v>328</v>
      </c>
      <c r="AU227" s="225" t="s">
        <v>84</v>
      </c>
      <c r="AY227" s="16" t="s">
        <v>140</v>
      </c>
      <c r="BE227" s="226">
        <f>IF(O227="základní",K227,0)</f>
        <v>0</v>
      </c>
      <c r="BF227" s="226">
        <f>IF(O227="snížená",K227,0)</f>
        <v>0</v>
      </c>
      <c r="BG227" s="226">
        <f>IF(O227="zákl. přenesená",K227,0)</f>
        <v>0</v>
      </c>
      <c r="BH227" s="226">
        <f>IF(O227="sníž. přenesená",K227,0)</f>
        <v>0</v>
      </c>
      <c r="BI227" s="226">
        <f>IF(O227="nulová",K227,0)</f>
        <v>0</v>
      </c>
      <c r="BJ227" s="16" t="s">
        <v>82</v>
      </c>
      <c r="BK227" s="226">
        <f>ROUND(P227*H227,2)</f>
        <v>0</v>
      </c>
      <c r="BL227" s="16" t="s">
        <v>188</v>
      </c>
      <c r="BM227" s="225" t="s">
        <v>391</v>
      </c>
    </row>
    <row r="228" s="13" customFormat="1">
      <c r="A228" s="13"/>
      <c r="B228" s="232"/>
      <c r="C228" s="233"/>
      <c r="D228" s="234" t="s">
        <v>152</v>
      </c>
      <c r="E228" s="235" t="s">
        <v>1</v>
      </c>
      <c r="F228" s="236" t="s">
        <v>392</v>
      </c>
      <c r="G228" s="233"/>
      <c r="H228" s="237">
        <v>2.4500000000000002</v>
      </c>
      <c r="I228" s="238"/>
      <c r="J228" s="238"/>
      <c r="K228" s="233"/>
      <c r="L228" s="233"/>
      <c r="M228" s="239"/>
      <c r="N228" s="240"/>
      <c r="O228" s="241"/>
      <c r="P228" s="241"/>
      <c r="Q228" s="241"/>
      <c r="R228" s="241"/>
      <c r="S228" s="241"/>
      <c r="T228" s="241"/>
      <c r="U228" s="241"/>
      <c r="V228" s="241"/>
      <c r="W228" s="241"/>
      <c r="X228" s="242"/>
      <c r="Y228" s="13"/>
      <c r="Z228" s="13"/>
      <c r="AA228" s="13"/>
      <c r="AB228" s="13"/>
      <c r="AC228" s="13"/>
      <c r="AD228" s="13"/>
      <c r="AE228" s="13"/>
      <c r="AT228" s="243" t="s">
        <v>152</v>
      </c>
      <c r="AU228" s="243" t="s">
        <v>84</v>
      </c>
      <c r="AV228" s="13" t="s">
        <v>84</v>
      </c>
      <c r="AW228" s="13" t="s">
        <v>5</v>
      </c>
      <c r="AX228" s="13" t="s">
        <v>82</v>
      </c>
      <c r="AY228" s="243" t="s">
        <v>140</v>
      </c>
    </row>
    <row r="229" s="2" customFormat="1" ht="24.15" customHeight="1">
      <c r="A229" s="37"/>
      <c r="B229" s="38"/>
      <c r="C229" s="213" t="s">
        <v>393</v>
      </c>
      <c r="D229" s="213" t="s">
        <v>143</v>
      </c>
      <c r="E229" s="214" t="s">
        <v>394</v>
      </c>
      <c r="F229" s="215" t="s">
        <v>395</v>
      </c>
      <c r="G229" s="216" t="s">
        <v>156</v>
      </c>
      <c r="H229" s="217">
        <v>98</v>
      </c>
      <c r="I229" s="218"/>
      <c r="J229" s="218"/>
      <c r="K229" s="219">
        <f>ROUND(P229*H229,2)</f>
        <v>0</v>
      </c>
      <c r="L229" s="215" t="s">
        <v>1</v>
      </c>
      <c r="M229" s="43"/>
      <c r="N229" s="220" t="s">
        <v>1</v>
      </c>
      <c r="O229" s="221" t="s">
        <v>40</v>
      </c>
      <c r="P229" s="222">
        <f>I229+J229</f>
        <v>0</v>
      </c>
      <c r="Q229" s="222">
        <f>ROUND(I229*H229,2)</f>
        <v>0</v>
      </c>
      <c r="R229" s="222">
        <f>ROUND(J229*H229,2)</f>
        <v>0</v>
      </c>
      <c r="S229" s="90"/>
      <c r="T229" s="223">
        <f>S229*H229</f>
        <v>0</v>
      </c>
      <c r="U229" s="223">
        <v>0</v>
      </c>
      <c r="V229" s="223">
        <f>U229*H229</f>
        <v>0</v>
      </c>
      <c r="W229" s="223">
        <v>0.014999999999999999</v>
      </c>
      <c r="X229" s="224">
        <f>W229*H229</f>
        <v>1.47</v>
      </c>
      <c r="Y229" s="37"/>
      <c r="Z229" s="37"/>
      <c r="AA229" s="37"/>
      <c r="AB229" s="37"/>
      <c r="AC229" s="37"/>
      <c r="AD229" s="37"/>
      <c r="AE229" s="37"/>
      <c r="AR229" s="225" t="s">
        <v>188</v>
      </c>
      <c r="AT229" s="225" t="s">
        <v>143</v>
      </c>
      <c r="AU229" s="225" t="s">
        <v>84</v>
      </c>
      <c r="AY229" s="16" t="s">
        <v>140</v>
      </c>
      <c r="BE229" s="226">
        <f>IF(O229="základní",K229,0)</f>
        <v>0</v>
      </c>
      <c r="BF229" s="226">
        <f>IF(O229="snížená",K229,0)</f>
        <v>0</v>
      </c>
      <c r="BG229" s="226">
        <f>IF(O229="zákl. přenesená",K229,0)</f>
        <v>0</v>
      </c>
      <c r="BH229" s="226">
        <f>IF(O229="sníž. přenesená",K229,0)</f>
        <v>0</v>
      </c>
      <c r="BI229" s="226">
        <f>IF(O229="nulová",K229,0)</f>
        <v>0</v>
      </c>
      <c r="BJ229" s="16" t="s">
        <v>82</v>
      </c>
      <c r="BK229" s="226">
        <f>ROUND(P229*H229,2)</f>
        <v>0</v>
      </c>
      <c r="BL229" s="16" t="s">
        <v>188</v>
      </c>
      <c r="BM229" s="225" t="s">
        <v>396</v>
      </c>
    </row>
    <row r="230" s="13" customFormat="1">
      <c r="A230" s="13"/>
      <c r="B230" s="232"/>
      <c r="C230" s="233"/>
      <c r="D230" s="234" t="s">
        <v>152</v>
      </c>
      <c r="E230" s="235" t="s">
        <v>1</v>
      </c>
      <c r="F230" s="236" t="s">
        <v>397</v>
      </c>
      <c r="G230" s="233"/>
      <c r="H230" s="237">
        <v>98</v>
      </c>
      <c r="I230" s="238"/>
      <c r="J230" s="238"/>
      <c r="K230" s="233"/>
      <c r="L230" s="233"/>
      <c r="M230" s="239"/>
      <c r="N230" s="240"/>
      <c r="O230" s="241"/>
      <c r="P230" s="241"/>
      <c r="Q230" s="241"/>
      <c r="R230" s="241"/>
      <c r="S230" s="241"/>
      <c r="T230" s="241"/>
      <c r="U230" s="241"/>
      <c r="V230" s="241"/>
      <c r="W230" s="241"/>
      <c r="X230" s="242"/>
      <c r="Y230" s="13"/>
      <c r="Z230" s="13"/>
      <c r="AA230" s="13"/>
      <c r="AB230" s="13"/>
      <c r="AC230" s="13"/>
      <c r="AD230" s="13"/>
      <c r="AE230" s="13"/>
      <c r="AT230" s="243" t="s">
        <v>152</v>
      </c>
      <c r="AU230" s="243" t="s">
        <v>84</v>
      </c>
      <c r="AV230" s="13" t="s">
        <v>84</v>
      </c>
      <c r="AW230" s="13" t="s">
        <v>5</v>
      </c>
      <c r="AX230" s="13" t="s">
        <v>82</v>
      </c>
      <c r="AY230" s="243" t="s">
        <v>140</v>
      </c>
    </row>
    <row r="231" s="2" customFormat="1" ht="21.75" customHeight="1">
      <c r="A231" s="37"/>
      <c r="B231" s="38"/>
      <c r="C231" s="213" t="s">
        <v>398</v>
      </c>
      <c r="D231" s="213" t="s">
        <v>143</v>
      </c>
      <c r="E231" s="214" t="s">
        <v>399</v>
      </c>
      <c r="F231" s="215" t="s">
        <v>400</v>
      </c>
      <c r="G231" s="216" t="s">
        <v>146</v>
      </c>
      <c r="H231" s="217">
        <v>2.4500000000000002</v>
      </c>
      <c r="I231" s="218"/>
      <c r="J231" s="218"/>
      <c r="K231" s="219">
        <f>ROUND(P231*H231,2)</f>
        <v>0</v>
      </c>
      <c r="L231" s="215" t="s">
        <v>1</v>
      </c>
      <c r="M231" s="43"/>
      <c r="N231" s="220" t="s">
        <v>1</v>
      </c>
      <c r="O231" s="221" t="s">
        <v>40</v>
      </c>
      <c r="P231" s="222">
        <f>I231+J231</f>
        <v>0</v>
      </c>
      <c r="Q231" s="222">
        <f>ROUND(I231*H231,2)</f>
        <v>0</v>
      </c>
      <c r="R231" s="222">
        <f>ROUND(J231*H231,2)</f>
        <v>0</v>
      </c>
      <c r="S231" s="90"/>
      <c r="T231" s="223">
        <f>S231*H231</f>
        <v>0</v>
      </c>
      <c r="U231" s="223">
        <v>0.023369999999999998</v>
      </c>
      <c r="V231" s="223">
        <f>U231*H231</f>
        <v>0.057256500000000002</v>
      </c>
      <c r="W231" s="223">
        <v>0</v>
      </c>
      <c r="X231" s="224">
        <f>W231*H231</f>
        <v>0</v>
      </c>
      <c r="Y231" s="37"/>
      <c r="Z231" s="37"/>
      <c r="AA231" s="37"/>
      <c r="AB231" s="37"/>
      <c r="AC231" s="37"/>
      <c r="AD231" s="37"/>
      <c r="AE231" s="37"/>
      <c r="AR231" s="225" t="s">
        <v>188</v>
      </c>
      <c r="AT231" s="225" t="s">
        <v>143</v>
      </c>
      <c r="AU231" s="225" t="s">
        <v>84</v>
      </c>
      <c r="AY231" s="16" t="s">
        <v>140</v>
      </c>
      <c r="BE231" s="226">
        <f>IF(O231="základní",K231,0)</f>
        <v>0</v>
      </c>
      <c r="BF231" s="226">
        <f>IF(O231="snížená",K231,0)</f>
        <v>0</v>
      </c>
      <c r="BG231" s="226">
        <f>IF(O231="zákl. přenesená",K231,0)</f>
        <v>0</v>
      </c>
      <c r="BH231" s="226">
        <f>IF(O231="sníž. přenesená",K231,0)</f>
        <v>0</v>
      </c>
      <c r="BI231" s="226">
        <f>IF(O231="nulová",K231,0)</f>
        <v>0</v>
      </c>
      <c r="BJ231" s="16" t="s">
        <v>82</v>
      </c>
      <c r="BK231" s="226">
        <f>ROUND(P231*H231,2)</f>
        <v>0</v>
      </c>
      <c r="BL231" s="16" t="s">
        <v>188</v>
      </c>
      <c r="BM231" s="225" t="s">
        <v>401</v>
      </c>
    </row>
    <row r="232" s="2" customFormat="1" ht="24.15" customHeight="1">
      <c r="A232" s="37"/>
      <c r="B232" s="38"/>
      <c r="C232" s="213" t="s">
        <v>402</v>
      </c>
      <c r="D232" s="213" t="s">
        <v>143</v>
      </c>
      <c r="E232" s="214" t="s">
        <v>403</v>
      </c>
      <c r="F232" s="215" t="s">
        <v>404</v>
      </c>
      <c r="G232" s="216" t="s">
        <v>277</v>
      </c>
      <c r="H232" s="217">
        <v>1.895</v>
      </c>
      <c r="I232" s="218"/>
      <c r="J232" s="218"/>
      <c r="K232" s="219">
        <f>ROUND(P232*H232,2)</f>
        <v>0</v>
      </c>
      <c r="L232" s="215" t="s">
        <v>1</v>
      </c>
      <c r="M232" s="43"/>
      <c r="N232" s="220" t="s">
        <v>1</v>
      </c>
      <c r="O232" s="221" t="s">
        <v>40</v>
      </c>
      <c r="P232" s="222">
        <f>I232+J232</f>
        <v>0</v>
      </c>
      <c r="Q232" s="222">
        <f>ROUND(I232*H232,2)</f>
        <v>0</v>
      </c>
      <c r="R232" s="222">
        <f>ROUND(J232*H232,2)</f>
        <v>0</v>
      </c>
      <c r="S232" s="90"/>
      <c r="T232" s="223">
        <f>S232*H232</f>
        <v>0</v>
      </c>
      <c r="U232" s="223">
        <v>0</v>
      </c>
      <c r="V232" s="223">
        <f>U232*H232</f>
        <v>0</v>
      </c>
      <c r="W232" s="223">
        <v>0</v>
      </c>
      <c r="X232" s="224">
        <f>W232*H232</f>
        <v>0</v>
      </c>
      <c r="Y232" s="37"/>
      <c r="Z232" s="37"/>
      <c r="AA232" s="37"/>
      <c r="AB232" s="37"/>
      <c r="AC232" s="37"/>
      <c r="AD232" s="37"/>
      <c r="AE232" s="37"/>
      <c r="AR232" s="225" t="s">
        <v>188</v>
      </c>
      <c r="AT232" s="225" t="s">
        <v>143</v>
      </c>
      <c r="AU232" s="225" t="s">
        <v>84</v>
      </c>
      <c r="AY232" s="16" t="s">
        <v>140</v>
      </c>
      <c r="BE232" s="226">
        <f>IF(O232="základní",K232,0)</f>
        <v>0</v>
      </c>
      <c r="BF232" s="226">
        <f>IF(O232="snížená",K232,0)</f>
        <v>0</v>
      </c>
      <c r="BG232" s="226">
        <f>IF(O232="zákl. přenesená",K232,0)</f>
        <v>0</v>
      </c>
      <c r="BH232" s="226">
        <f>IF(O232="sníž. přenesená",K232,0)</f>
        <v>0</v>
      </c>
      <c r="BI232" s="226">
        <f>IF(O232="nulová",K232,0)</f>
        <v>0</v>
      </c>
      <c r="BJ232" s="16" t="s">
        <v>82</v>
      </c>
      <c r="BK232" s="226">
        <f>ROUND(P232*H232,2)</f>
        <v>0</v>
      </c>
      <c r="BL232" s="16" t="s">
        <v>188</v>
      </c>
      <c r="BM232" s="225" t="s">
        <v>405</v>
      </c>
    </row>
    <row r="233" s="12" customFormat="1" ht="22.8" customHeight="1">
      <c r="A233" s="12"/>
      <c r="B233" s="196"/>
      <c r="C233" s="197"/>
      <c r="D233" s="198" t="s">
        <v>76</v>
      </c>
      <c r="E233" s="211" t="s">
        <v>406</v>
      </c>
      <c r="F233" s="211" t="s">
        <v>407</v>
      </c>
      <c r="G233" s="197"/>
      <c r="H233" s="197"/>
      <c r="I233" s="200"/>
      <c r="J233" s="200"/>
      <c r="K233" s="212">
        <f>BK233</f>
        <v>0</v>
      </c>
      <c r="L233" s="197"/>
      <c r="M233" s="202"/>
      <c r="N233" s="203"/>
      <c r="O233" s="204"/>
      <c r="P233" s="204"/>
      <c r="Q233" s="205">
        <f>SUM(Q234:Q305)</f>
        <v>0</v>
      </c>
      <c r="R233" s="205">
        <f>SUM(R234:R305)</f>
        <v>0</v>
      </c>
      <c r="S233" s="204"/>
      <c r="T233" s="206">
        <f>SUM(T234:T305)</f>
        <v>0</v>
      </c>
      <c r="U233" s="204"/>
      <c r="V233" s="206">
        <f>SUM(V234:V305)</f>
        <v>2.2252555200000002</v>
      </c>
      <c r="W233" s="204"/>
      <c r="X233" s="207">
        <f>SUM(X234:X305)</f>
        <v>0.69408067999999989</v>
      </c>
      <c r="Y233" s="12"/>
      <c r="Z233" s="12"/>
      <c r="AA233" s="12"/>
      <c r="AB233" s="12"/>
      <c r="AC233" s="12"/>
      <c r="AD233" s="12"/>
      <c r="AE233" s="12"/>
      <c r="AR233" s="208" t="s">
        <v>84</v>
      </c>
      <c r="AT233" s="209" t="s">
        <v>76</v>
      </c>
      <c r="AU233" s="209" t="s">
        <v>82</v>
      </c>
      <c r="AY233" s="208" t="s">
        <v>140</v>
      </c>
      <c r="BK233" s="210">
        <f>SUM(BK234:BK305)</f>
        <v>0</v>
      </c>
    </row>
    <row r="234" s="2" customFormat="1" ht="24.15" customHeight="1">
      <c r="A234" s="37"/>
      <c r="B234" s="38"/>
      <c r="C234" s="213" t="s">
        <v>408</v>
      </c>
      <c r="D234" s="213" t="s">
        <v>143</v>
      </c>
      <c r="E234" s="214" t="s">
        <v>409</v>
      </c>
      <c r="F234" s="215" t="s">
        <v>410</v>
      </c>
      <c r="G234" s="216" t="s">
        <v>243</v>
      </c>
      <c r="H234" s="217">
        <v>23.27</v>
      </c>
      <c r="I234" s="218"/>
      <c r="J234" s="218"/>
      <c r="K234" s="219">
        <f>ROUND(P234*H234,2)</f>
        <v>0</v>
      </c>
      <c r="L234" s="215" t="s">
        <v>147</v>
      </c>
      <c r="M234" s="43"/>
      <c r="N234" s="220" t="s">
        <v>1</v>
      </c>
      <c r="O234" s="221" t="s">
        <v>40</v>
      </c>
      <c r="P234" s="222">
        <f>I234+J234</f>
        <v>0</v>
      </c>
      <c r="Q234" s="222">
        <f>ROUND(I234*H234,2)</f>
        <v>0</v>
      </c>
      <c r="R234" s="222">
        <f>ROUND(J234*H234,2)</f>
        <v>0</v>
      </c>
      <c r="S234" s="90"/>
      <c r="T234" s="223">
        <f>S234*H234</f>
        <v>0</v>
      </c>
      <c r="U234" s="223">
        <v>0</v>
      </c>
      <c r="V234" s="223">
        <f>U234*H234</f>
        <v>0</v>
      </c>
      <c r="W234" s="223">
        <v>0.0018699999999999999</v>
      </c>
      <c r="X234" s="224">
        <f>W234*H234</f>
        <v>0.043514899999999995</v>
      </c>
      <c r="Y234" s="37"/>
      <c r="Z234" s="37"/>
      <c r="AA234" s="37"/>
      <c r="AB234" s="37"/>
      <c r="AC234" s="37"/>
      <c r="AD234" s="37"/>
      <c r="AE234" s="37"/>
      <c r="AR234" s="225" t="s">
        <v>188</v>
      </c>
      <c r="AT234" s="225" t="s">
        <v>143</v>
      </c>
      <c r="AU234" s="225" t="s">
        <v>84</v>
      </c>
      <c r="AY234" s="16" t="s">
        <v>140</v>
      </c>
      <c r="BE234" s="226">
        <f>IF(O234="základní",K234,0)</f>
        <v>0</v>
      </c>
      <c r="BF234" s="226">
        <f>IF(O234="snížená",K234,0)</f>
        <v>0</v>
      </c>
      <c r="BG234" s="226">
        <f>IF(O234="zákl. přenesená",K234,0)</f>
        <v>0</v>
      </c>
      <c r="BH234" s="226">
        <f>IF(O234="sníž. přenesená",K234,0)</f>
        <v>0</v>
      </c>
      <c r="BI234" s="226">
        <f>IF(O234="nulová",K234,0)</f>
        <v>0</v>
      </c>
      <c r="BJ234" s="16" t="s">
        <v>82</v>
      </c>
      <c r="BK234" s="226">
        <f>ROUND(P234*H234,2)</f>
        <v>0</v>
      </c>
      <c r="BL234" s="16" t="s">
        <v>188</v>
      </c>
      <c r="BM234" s="225" t="s">
        <v>411</v>
      </c>
    </row>
    <row r="235" s="2" customFormat="1">
      <c r="A235" s="37"/>
      <c r="B235" s="38"/>
      <c r="C235" s="39"/>
      <c r="D235" s="227" t="s">
        <v>150</v>
      </c>
      <c r="E235" s="39"/>
      <c r="F235" s="228" t="s">
        <v>412</v>
      </c>
      <c r="G235" s="39"/>
      <c r="H235" s="39"/>
      <c r="I235" s="229"/>
      <c r="J235" s="229"/>
      <c r="K235" s="39"/>
      <c r="L235" s="39"/>
      <c r="M235" s="43"/>
      <c r="N235" s="230"/>
      <c r="O235" s="231"/>
      <c r="P235" s="90"/>
      <c r="Q235" s="90"/>
      <c r="R235" s="90"/>
      <c r="S235" s="90"/>
      <c r="T235" s="90"/>
      <c r="U235" s="90"/>
      <c r="V235" s="90"/>
      <c r="W235" s="90"/>
      <c r="X235" s="91"/>
      <c r="Y235" s="37"/>
      <c r="Z235" s="37"/>
      <c r="AA235" s="37"/>
      <c r="AB235" s="37"/>
      <c r="AC235" s="37"/>
      <c r="AD235" s="37"/>
      <c r="AE235" s="37"/>
      <c r="AT235" s="16" t="s">
        <v>150</v>
      </c>
      <c r="AU235" s="16" t="s">
        <v>84</v>
      </c>
    </row>
    <row r="236" s="2" customFormat="1" ht="24.15" customHeight="1">
      <c r="A236" s="37"/>
      <c r="B236" s="38"/>
      <c r="C236" s="213" t="s">
        <v>413</v>
      </c>
      <c r="D236" s="213" t="s">
        <v>143</v>
      </c>
      <c r="E236" s="214" t="s">
        <v>414</v>
      </c>
      <c r="F236" s="215" t="s">
        <v>415</v>
      </c>
      <c r="G236" s="216" t="s">
        <v>243</v>
      </c>
      <c r="H236" s="217">
        <v>82.313999999999993</v>
      </c>
      <c r="I236" s="218"/>
      <c r="J236" s="218"/>
      <c r="K236" s="219">
        <f>ROUND(P236*H236,2)</f>
        <v>0</v>
      </c>
      <c r="L236" s="215" t="s">
        <v>147</v>
      </c>
      <c r="M236" s="43"/>
      <c r="N236" s="220" t="s">
        <v>1</v>
      </c>
      <c r="O236" s="221" t="s">
        <v>40</v>
      </c>
      <c r="P236" s="222">
        <f>I236+J236</f>
        <v>0</v>
      </c>
      <c r="Q236" s="222">
        <f>ROUND(I236*H236,2)</f>
        <v>0</v>
      </c>
      <c r="R236" s="222">
        <f>ROUND(J236*H236,2)</f>
        <v>0</v>
      </c>
      <c r="S236" s="90"/>
      <c r="T236" s="223">
        <f>S236*H236</f>
        <v>0</v>
      </c>
      <c r="U236" s="223">
        <v>0</v>
      </c>
      <c r="V236" s="223">
        <f>U236*H236</f>
        <v>0</v>
      </c>
      <c r="W236" s="223">
        <v>0.0018699999999999999</v>
      </c>
      <c r="X236" s="224">
        <f>W236*H236</f>
        <v>0.15392717999999997</v>
      </c>
      <c r="Y236" s="37"/>
      <c r="Z236" s="37"/>
      <c r="AA236" s="37"/>
      <c r="AB236" s="37"/>
      <c r="AC236" s="37"/>
      <c r="AD236" s="37"/>
      <c r="AE236" s="37"/>
      <c r="AR236" s="225" t="s">
        <v>188</v>
      </c>
      <c r="AT236" s="225" t="s">
        <v>143</v>
      </c>
      <c r="AU236" s="225" t="s">
        <v>84</v>
      </c>
      <c r="AY236" s="16" t="s">
        <v>140</v>
      </c>
      <c r="BE236" s="226">
        <f>IF(O236="základní",K236,0)</f>
        <v>0</v>
      </c>
      <c r="BF236" s="226">
        <f>IF(O236="snížená",K236,0)</f>
        <v>0</v>
      </c>
      <c r="BG236" s="226">
        <f>IF(O236="zákl. přenesená",K236,0)</f>
        <v>0</v>
      </c>
      <c r="BH236" s="226">
        <f>IF(O236="sníž. přenesená",K236,0)</f>
        <v>0</v>
      </c>
      <c r="BI236" s="226">
        <f>IF(O236="nulová",K236,0)</f>
        <v>0</v>
      </c>
      <c r="BJ236" s="16" t="s">
        <v>82</v>
      </c>
      <c r="BK236" s="226">
        <f>ROUND(P236*H236,2)</f>
        <v>0</v>
      </c>
      <c r="BL236" s="16" t="s">
        <v>188</v>
      </c>
      <c r="BM236" s="225" t="s">
        <v>416</v>
      </c>
    </row>
    <row r="237" s="2" customFormat="1">
      <c r="A237" s="37"/>
      <c r="B237" s="38"/>
      <c r="C237" s="39"/>
      <c r="D237" s="227" t="s">
        <v>150</v>
      </c>
      <c r="E237" s="39"/>
      <c r="F237" s="228" t="s">
        <v>417</v>
      </c>
      <c r="G237" s="39"/>
      <c r="H237" s="39"/>
      <c r="I237" s="229"/>
      <c r="J237" s="229"/>
      <c r="K237" s="39"/>
      <c r="L237" s="39"/>
      <c r="M237" s="43"/>
      <c r="N237" s="230"/>
      <c r="O237" s="231"/>
      <c r="P237" s="90"/>
      <c r="Q237" s="90"/>
      <c r="R237" s="90"/>
      <c r="S237" s="90"/>
      <c r="T237" s="90"/>
      <c r="U237" s="90"/>
      <c r="V237" s="90"/>
      <c r="W237" s="90"/>
      <c r="X237" s="91"/>
      <c r="Y237" s="37"/>
      <c r="Z237" s="37"/>
      <c r="AA237" s="37"/>
      <c r="AB237" s="37"/>
      <c r="AC237" s="37"/>
      <c r="AD237" s="37"/>
      <c r="AE237" s="37"/>
      <c r="AT237" s="16" t="s">
        <v>150</v>
      </c>
      <c r="AU237" s="16" t="s">
        <v>84</v>
      </c>
    </row>
    <row r="238" s="13" customFormat="1">
      <c r="A238" s="13"/>
      <c r="B238" s="232"/>
      <c r="C238" s="233"/>
      <c r="D238" s="234" t="s">
        <v>152</v>
      </c>
      <c r="E238" s="235" t="s">
        <v>1</v>
      </c>
      <c r="F238" s="236" t="s">
        <v>418</v>
      </c>
      <c r="G238" s="233"/>
      <c r="H238" s="237">
        <v>82.313999999999993</v>
      </c>
      <c r="I238" s="238"/>
      <c r="J238" s="238"/>
      <c r="K238" s="233"/>
      <c r="L238" s="233"/>
      <c r="M238" s="239"/>
      <c r="N238" s="240"/>
      <c r="O238" s="241"/>
      <c r="P238" s="241"/>
      <c r="Q238" s="241"/>
      <c r="R238" s="241"/>
      <c r="S238" s="241"/>
      <c r="T238" s="241"/>
      <c r="U238" s="241"/>
      <c r="V238" s="241"/>
      <c r="W238" s="241"/>
      <c r="X238" s="242"/>
      <c r="Y238" s="13"/>
      <c r="Z238" s="13"/>
      <c r="AA238" s="13"/>
      <c r="AB238" s="13"/>
      <c r="AC238" s="13"/>
      <c r="AD238" s="13"/>
      <c r="AE238" s="13"/>
      <c r="AT238" s="243" t="s">
        <v>152</v>
      </c>
      <c r="AU238" s="243" t="s">
        <v>84</v>
      </c>
      <c r="AV238" s="13" t="s">
        <v>84</v>
      </c>
      <c r="AW238" s="13" t="s">
        <v>5</v>
      </c>
      <c r="AX238" s="13" t="s">
        <v>82</v>
      </c>
      <c r="AY238" s="243" t="s">
        <v>140</v>
      </c>
    </row>
    <row r="239" s="2" customFormat="1" ht="24.15" customHeight="1">
      <c r="A239" s="37"/>
      <c r="B239" s="38"/>
      <c r="C239" s="213" t="s">
        <v>419</v>
      </c>
      <c r="D239" s="213" t="s">
        <v>143</v>
      </c>
      <c r="E239" s="214" t="s">
        <v>420</v>
      </c>
      <c r="F239" s="215" t="s">
        <v>421</v>
      </c>
      <c r="G239" s="216" t="s">
        <v>243</v>
      </c>
      <c r="H239" s="217">
        <v>4.96</v>
      </c>
      <c r="I239" s="218"/>
      <c r="J239" s="218"/>
      <c r="K239" s="219">
        <f>ROUND(P239*H239,2)</f>
        <v>0</v>
      </c>
      <c r="L239" s="215" t="s">
        <v>147</v>
      </c>
      <c r="M239" s="43"/>
      <c r="N239" s="220" t="s">
        <v>1</v>
      </c>
      <c r="O239" s="221" t="s">
        <v>40</v>
      </c>
      <c r="P239" s="222">
        <f>I239+J239</f>
        <v>0</v>
      </c>
      <c r="Q239" s="222">
        <f>ROUND(I239*H239,2)</f>
        <v>0</v>
      </c>
      <c r="R239" s="222">
        <f>ROUND(J239*H239,2)</f>
        <v>0</v>
      </c>
      <c r="S239" s="90"/>
      <c r="T239" s="223">
        <f>S239*H239</f>
        <v>0</v>
      </c>
      <c r="U239" s="223">
        <v>0</v>
      </c>
      <c r="V239" s="223">
        <f>U239*H239</f>
        <v>0</v>
      </c>
      <c r="W239" s="223">
        <v>0.00348</v>
      </c>
      <c r="X239" s="224">
        <f>W239*H239</f>
        <v>0.0172608</v>
      </c>
      <c r="Y239" s="37"/>
      <c r="Z239" s="37"/>
      <c r="AA239" s="37"/>
      <c r="AB239" s="37"/>
      <c r="AC239" s="37"/>
      <c r="AD239" s="37"/>
      <c r="AE239" s="37"/>
      <c r="AR239" s="225" t="s">
        <v>188</v>
      </c>
      <c r="AT239" s="225" t="s">
        <v>143</v>
      </c>
      <c r="AU239" s="225" t="s">
        <v>84</v>
      </c>
      <c r="AY239" s="16" t="s">
        <v>140</v>
      </c>
      <c r="BE239" s="226">
        <f>IF(O239="základní",K239,0)</f>
        <v>0</v>
      </c>
      <c r="BF239" s="226">
        <f>IF(O239="snížená",K239,0)</f>
        <v>0</v>
      </c>
      <c r="BG239" s="226">
        <f>IF(O239="zákl. přenesená",K239,0)</f>
        <v>0</v>
      </c>
      <c r="BH239" s="226">
        <f>IF(O239="sníž. přenesená",K239,0)</f>
        <v>0</v>
      </c>
      <c r="BI239" s="226">
        <f>IF(O239="nulová",K239,0)</f>
        <v>0</v>
      </c>
      <c r="BJ239" s="16" t="s">
        <v>82</v>
      </c>
      <c r="BK239" s="226">
        <f>ROUND(P239*H239,2)</f>
        <v>0</v>
      </c>
      <c r="BL239" s="16" t="s">
        <v>188</v>
      </c>
      <c r="BM239" s="225" t="s">
        <v>422</v>
      </c>
    </row>
    <row r="240" s="2" customFormat="1">
      <c r="A240" s="37"/>
      <c r="B240" s="38"/>
      <c r="C240" s="39"/>
      <c r="D240" s="227" t="s">
        <v>150</v>
      </c>
      <c r="E240" s="39"/>
      <c r="F240" s="228" t="s">
        <v>423</v>
      </c>
      <c r="G240" s="39"/>
      <c r="H240" s="39"/>
      <c r="I240" s="229"/>
      <c r="J240" s="229"/>
      <c r="K240" s="39"/>
      <c r="L240" s="39"/>
      <c r="M240" s="43"/>
      <c r="N240" s="230"/>
      <c r="O240" s="231"/>
      <c r="P240" s="90"/>
      <c r="Q240" s="90"/>
      <c r="R240" s="90"/>
      <c r="S240" s="90"/>
      <c r="T240" s="90"/>
      <c r="U240" s="90"/>
      <c r="V240" s="90"/>
      <c r="W240" s="90"/>
      <c r="X240" s="91"/>
      <c r="Y240" s="37"/>
      <c r="Z240" s="37"/>
      <c r="AA240" s="37"/>
      <c r="AB240" s="37"/>
      <c r="AC240" s="37"/>
      <c r="AD240" s="37"/>
      <c r="AE240" s="37"/>
      <c r="AT240" s="16" t="s">
        <v>150</v>
      </c>
      <c r="AU240" s="16" t="s">
        <v>84</v>
      </c>
    </row>
    <row r="241" s="2" customFormat="1" ht="16.5" customHeight="1">
      <c r="A241" s="37"/>
      <c r="B241" s="38"/>
      <c r="C241" s="213" t="s">
        <v>424</v>
      </c>
      <c r="D241" s="213" t="s">
        <v>143</v>
      </c>
      <c r="E241" s="214" t="s">
        <v>425</v>
      </c>
      <c r="F241" s="215" t="s">
        <v>426</v>
      </c>
      <c r="G241" s="216" t="s">
        <v>243</v>
      </c>
      <c r="H241" s="217">
        <v>20.870000000000001</v>
      </c>
      <c r="I241" s="218"/>
      <c r="J241" s="218"/>
      <c r="K241" s="219">
        <f>ROUND(P241*H241,2)</f>
        <v>0</v>
      </c>
      <c r="L241" s="215" t="s">
        <v>1</v>
      </c>
      <c r="M241" s="43"/>
      <c r="N241" s="220" t="s">
        <v>1</v>
      </c>
      <c r="O241" s="221" t="s">
        <v>40</v>
      </c>
      <c r="P241" s="222">
        <f>I241+J241</f>
        <v>0</v>
      </c>
      <c r="Q241" s="222">
        <f>ROUND(I241*H241,2)</f>
        <v>0</v>
      </c>
      <c r="R241" s="222">
        <f>ROUND(J241*H241,2)</f>
        <v>0</v>
      </c>
      <c r="S241" s="90"/>
      <c r="T241" s="223">
        <f>S241*H241</f>
        <v>0</v>
      </c>
      <c r="U241" s="223">
        <v>0</v>
      </c>
      <c r="V241" s="223">
        <f>U241*H241</f>
        <v>0</v>
      </c>
      <c r="W241" s="223">
        <v>0.0016999999999999999</v>
      </c>
      <c r="X241" s="224">
        <f>W241*H241</f>
        <v>0.035478999999999997</v>
      </c>
      <c r="Y241" s="37"/>
      <c r="Z241" s="37"/>
      <c r="AA241" s="37"/>
      <c r="AB241" s="37"/>
      <c r="AC241" s="37"/>
      <c r="AD241" s="37"/>
      <c r="AE241" s="37"/>
      <c r="AR241" s="225" t="s">
        <v>188</v>
      </c>
      <c r="AT241" s="225" t="s">
        <v>143</v>
      </c>
      <c r="AU241" s="225" t="s">
        <v>84</v>
      </c>
      <c r="AY241" s="16" t="s">
        <v>140</v>
      </c>
      <c r="BE241" s="226">
        <f>IF(O241="základní",K241,0)</f>
        <v>0</v>
      </c>
      <c r="BF241" s="226">
        <f>IF(O241="snížená",K241,0)</f>
        <v>0</v>
      </c>
      <c r="BG241" s="226">
        <f>IF(O241="zákl. přenesená",K241,0)</f>
        <v>0</v>
      </c>
      <c r="BH241" s="226">
        <f>IF(O241="sníž. přenesená",K241,0)</f>
        <v>0</v>
      </c>
      <c r="BI241" s="226">
        <f>IF(O241="nulová",K241,0)</f>
        <v>0</v>
      </c>
      <c r="BJ241" s="16" t="s">
        <v>82</v>
      </c>
      <c r="BK241" s="226">
        <f>ROUND(P241*H241,2)</f>
        <v>0</v>
      </c>
      <c r="BL241" s="16" t="s">
        <v>188</v>
      </c>
      <c r="BM241" s="225" t="s">
        <v>427</v>
      </c>
    </row>
    <row r="242" s="13" customFormat="1">
      <c r="A242" s="13"/>
      <c r="B242" s="232"/>
      <c r="C242" s="233"/>
      <c r="D242" s="234" t="s">
        <v>152</v>
      </c>
      <c r="E242" s="235" t="s">
        <v>1</v>
      </c>
      <c r="F242" s="236" t="s">
        <v>428</v>
      </c>
      <c r="G242" s="233"/>
      <c r="H242" s="237">
        <v>20.870000000000001</v>
      </c>
      <c r="I242" s="238"/>
      <c r="J242" s="238"/>
      <c r="K242" s="233"/>
      <c r="L242" s="233"/>
      <c r="M242" s="239"/>
      <c r="N242" s="240"/>
      <c r="O242" s="241"/>
      <c r="P242" s="241"/>
      <c r="Q242" s="241"/>
      <c r="R242" s="241"/>
      <c r="S242" s="241"/>
      <c r="T242" s="241"/>
      <c r="U242" s="241"/>
      <c r="V242" s="241"/>
      <c r="W242" s="241"/>
      <c r="X242" s="242"/>
      <c r="Y242" s="13"/>
      <c r="Z242" s="13"/>
      <c r="AA242" s="13"/>
      <c r="AB242" s="13"/>
      <c r="AC242" s="13"/>
      <c r="AD242" s="13"/>
      <c r="AE242" s="13"/>
      <c r="AT242" s="243" t="s">
        <v>152</v>
      </c>
      <c r="AU242" s="243" t="s">
        <v>84</v>
      </c>
      <c r="AV242" s="13" t="s">
        <v>84</v>
      </c>
      <c r="AW242" s="13" t="s">
        <v>5</v>
      </c>
      <c r="AX242" s="13" t="s">
        <v>82</v>
      </c>
      <c r="AY242" s="243" t="s">
        <v>140</v>
      </c>
    </row>
    <row r="243" s="2" customFormat="1" ht="24.15" customHeight="1">
      <c r="A243" s="37"/>
      <c r="B243" s="38"/>
      <c r="C243" s="213" t="s">
        <v>429</v>
      </c>
      <c r="D243" s="213" t="s">
        <v>143</v>
      </c>
      <c r="E243" s="214" t="s">
        <v>430</v>
      </c>
      <c r="F243" s="215" t="s">
        <v>431</v>
      </c>
      <c r="G243" s="216" t="s">
        <v>243</v>
      </c>
      <c r="H243" s="217">
        <v>52.905000000000001</v>
      </c>
      <c r="I243" s="218"/>
      <c r="J243" s="218"/>
      <c r="K243" s="219">
        <f>ROUND(P243*H243,2)</f>
        <v>0</v>
      </c>
      <c r="L243" s="215" t="s">
        <v>147</v>
      </c>
      <c r="M243" s="43"/>
      <c r="N243" s="220" t="s">
        <v>1</v>
      </c>
      <c r="O243" s="221" t="s">
        <v>40</v>
      </c>
      <c r="P243" s="222">
        <f>I243+J243</f>
        <v>0</v>
      </c>
      <c r="Q243" s="222">
        <f>ROUND(I243*H243,2)</f>
        <v>0</v>
      </c>
      <c r="R243" s="222">
        <f>ROUND(J243*H243,2)</f>
        <v>0</v>
      </c>
      <c r="S243" s="90"/>
      <c r="T243" s="223">
        <f>S243*H243</f>
        <v>0</v>
      </c>
      <c r="U243" s="223">
        <v>0</v>
      </c>
      <c r="V243" s="223">
        <f>U243*H243</f>
        <v>0</v>
      </c>
      <c r="W243" s="223">
        <v>0.0017700000000000001</v>
      </c>
      <c r="X243" s="224">
        <f>W243*H243</f>
        <v>0.093641850000000013</v>
      </c>
      <c r="Y243" s="37"/>
      <c r="Z243" s="37"/>
      <c r="AA243" s="37"/>
      <c r="AB243" s="37"/>
      <c r="AC243" s="37"/>
      <c r="AD243" s="37"/>
      <c r="AE243" s="37"/>
      <c r="AR243" s="225" t="s">
        <v>188</v>
      </c>
      <c r="AT243" s="225" t="s">
        <v>143</v>
      </c>
      <c r="AU243" s="225" t="s">
        <v>84</v>
      </c>
      <c r="AY243" s="16" t="s">
        <v>140</v>
      </c>
      <c r="BE243" s="226">
        <f>IF(O243="základní",K243,0)</f>
        <v>0</v>
      </c>
      <c r="BF243" s="226">
        <f>IF(O243="snížená",K243,0)</f>
        <v>0</v>
      </c>
      <c r="BG243" s="226">
        <f>IF(O243="zákl. přenesená",K243,0)</f>
        <v>0</v>
      </c>
      <c r="BH243" s="226">
        <f>IF(O243="sníž. přenesená",K243,0)</f>
        <v>0</v>
      </c>
      <c r="BI243" s="226">
        <f>IF(O243="nulová",K243,0)</f>
        <v>0</v>
      </c>
      <c r="BJ243" s="16" t="s">
        <v>82</v>
      </c>
      <c r="BK243" s="226">
        <f>ROUND(P243*H243,2)</f>
        <v>0</v>
      </c>
      <c r="BL243" s="16" t="s">
        <v>188</v>
      </c>
      <c r="BM243" s="225" t="s">
        <v>432</v>
      </c>
    </row>
    <row r="244" s="2" customFormat="1">
      <c r="A244" s="37"/>
      <c r="B244" s="38"/>
      <c r="C244" s="39"/>
      <c r="D244" s="227" t="s">
        <v>150</v>
      </c>
      <c r="E244" s="39"/>
      <c r="F244" s="228" t="s">
        <v>433</v>
      </c>
      <c r="G244" s="39"/>
      <c r="H244" s="39"/>
      <c r="I244" s="229"/>
      <c r="J244" s="229"/>
      <c r="K244" s="39"/>
      <c r="L244" s="39"/>
      <c r="M244" s="43"/>
      <c r="N244" s="230"/>
      <c r="O244" s="231"/>
      <c r="P244" s="90"/>
      <c r="Q244" s="90"/>
      <c r="R244" s="90"/>
      <c r="S244" s="90"/>
      <c r="T244" s="90"/>
      <c r="U244" s="90"/>
      <c r="V244" s="90"/>
      <c r="W244" s="90"/>
      <c r="X244" s="91"/>
      <c r="Y244" s="37"/>
      <c r="Z244" s="37"/>
      <c r="AA244" s="37"/>
      <c r="AB244" s="37"/>
      <c r="AC244" s="37"/>
      <c r="AD244" s="37"/>
      <c r="AE244" s="37"/>
      <c r="AT244" s="16" t="s">
        <v>150</v>
      </c>
      <c r="AU244" s="16" t="s">
        <v>84</v>
      </c>
    </row>
    <row r="245" s="2" customFormat="1" ht="16.5" customHeight="1">
      <c r="A245" s="37"/>
      <c r="B245" s="38"/>
      <c r="C245" s="213" t="s">
        <v>434</v>
      </c>
      <c r="D245" s="213" t="s">
        <v>143</v>
      </c>
      <c r="E245" s="214" t="s">
        <v>435</v>
      </c>
      <c r="F245" s="215" t="s">
        <v>436</v>
      </c>
      <c r="G245" s="216" t="s">
        <v>350</v>
      </c>
      <c r="H245" s="217">
        <v>1</v>
      </c>
      <c r="I245" s="218"/>
      <c r="J245" s="218"/>
      <c r="K245" s="219">
        <f>ROUND(P245*H245,2)</f>
        <v>0</v>
      </c>
      <c r="L245" s="215" t="s">
        <v>1</v>
      </c>
      <c r="M245" s="43"/>
      <c r="N245" s="220" t="s">
        <v>1</v>
      </c>
      <c r="O245" s="221" t="s">
        <v>40</v>
      </c>
      <c r="P245" s="222">
        <f>I245+J245</f>
        <v>0</v>
      </c>
      <c r="Q245" s="222">
        <f>ROUND(I245*H245,2)</f>
        <v>0</v>
      </c>
      <c r="R245" s="222">
        <f>ROUND(J245*H245,2)</f>
        <v>0</v>
      </c>
      <c r="S245" s="90"/>
      <c r="T245" s="223">
        <f>S245*H245</f>
        <v>0</v>
      </c>
      <c r="U245" s="223">
        <v>0</v>
      </c>
      <c r="V245" s="223">
        <f>U245*H245</f>
        <v>0</v>
      </c>
      <c r="W245" s="223">
        <v>0.0090600000000000003</v>
      </c>
      <c r="X245" s="224">
        <f>W245*H245</f>
        <v>0.0090600000000000003</v>
      </c>
      <c r="Y245" s="37"/>
      <c r="Z245" s="37"/>
      <c r="AA245" s="37"/>
      <c r="AB245" s="37"/>
      <c r="AC245" s="37"/>
      <c r="AD245" s="37"/>
      <c r="AE245" s="37"/>
      <c r="AR245" s="225" t="s">
        <v>188</v>
      </c>
      <c r="AT245" s="225" t="s">
        <v>143</v>
      </c>
      <c r="AU245" s="225" t="s">
        <v>84</v>
      </c>
      <c r="AY245" s="16" t="s">
        <v>140</v>
      </c>
      <c r="BE245" s="226">
        <f>IF(O245="základní",K245,0)</f>
        <v>0</v>
      </c>
      <c r="BF245" s="226">
        <f>IF(O245="snížená",K245,0)</f>
        <v>0</v>
      </c>
      <c r="BG245" s="226">
        <f>IF(O245="zákl. přenesená",K245,0)</f>
        <v>0</v>
      </c>
      <c r="BH245" s="226">
        <f>IF(O245="sníž. přenesená",K245,0)</f>
        <v>0</v>
      </c>
      <c r="BI245" s="226">
        <f>IF(O245="nulová",K245,0)</f>
        <v>0</v>
      </c>
      <c r="BJ245" s="16" t="s">
        <v>82</v>
      </c>
      <c r="BK245" s="226">
        <f>ROUND(P245*H245,2)</f>
        <v>0</v>
      </c>
      <c r="BL245" s="16" t="s">
        <v>188</v>
      </c>
      <c r="BM245" s="225" t="s">
        <v>437</v>
      </c>
    </row>
    <row r="246" s="2" customFormat="1" ht="24.15" customHeight="1">
      <c r="A246" s="37"/>
      <c r="B246" s="38"/>
      <c r="C246" s="213" t="s">
        <v>438</v>
      </c>
      <c r="D246" s="213" t="s">
        <v>143</v>
      </c>
      <c r="E246" s="214" t="s">
        <v>439</v>
      </c>
      <c r="F246" s="215" t="s">
        <v>440</v>
      </c>
      <c r="G246" s="216" t="s">
        <v>243</v>
      </c>
      <c r="H246" s="217">
        <v>14.800000000000001</v>
      </c>
      <c r="I246" s="218"/>
      <c r="J246" s="218"/>
      <c r="K246" s="219">
        <f>ROUND(P246*H246,2)</f>
        <v>0</v>
      </c>
      <c r="L246" s="215" t="s">
        <v>147</v>
      </c>
      <c r="M246" s="43"/>
      <c r="N246" s="220" t="s">
        <v>1</v>
      </c>
      <c r="O246" s="221" t="s">
        <v>40</v>
      </c>
      <c r="P246" s="222">
        <f>I246+J246</f>
        <v>0</v>
      </c>
      <c r="Q246" s="222">
        <f>ROUND(I246*H246,2)</f>
        <v>0</v>
      </c>
      <c r="R246" s="222">
        <f>ROUND(J246*H246,2)</f>
        <v>0</v>
      </c>
      <c r="S246" s="90"/>
      <c r="T246" s="223">
        <f>S246*H246</f>
        <v>0</v>
      </c>
      <c r="U246" s="223">
        <v>0</v>
      </c>
      <c r="V246" s="223">
        <f>U246*H246</f>
        <v>0</v>
      </c>
      <c r="W246" s="223">
        <v>0.00167</v>
      </c>
      <c r="X246" s="224">
        <f>W246*H246</f>
        <v>0.024716000000000002</v>
      </c>
      <c r="Y246" s="37"/>
      <c r="Z246" s="37"/>
      <c r="AA246" s="37"/>
      <c r="AB246" s="37"/>
      <c r="AC246" s="37"/>
      <c r="AD246" s="37"/>
      <c r="AE246" s="37"/>
      <c r="AR246" s="225" t="s">
        <v>188</v>
      </c>
      <c r="AT246" s="225" t="s">
        <v>143</v>
      </c>
      <c r="AU246" s="225" t="s">
        <v>84</v>
      </c>
      <c r="AY246" s="16" t="s">
        <v>140</v>
      </c>
      <c r="BE246" s="226">
        <f>IF(O246="základní",K246,0)</f>
        <v>0</v>
      </c>
      <c r="BF246" s="226">
        <f>IF(O246="snížená",K246,0)</f>
        <v>0</v>
      </c>
      <c r="BG246" s="226">
        <f>IF(O246="zákl. přenesená",K246,0)</f>
        <v>0</v>
      </c>
      <c r="BH246" s="226">
        <f>IF(O246="sníž. přenesená",K246,0)</f>
        <v>0</v>
      </c>
      <c r="BI246" s="226">
        <f>IF(O246="nulová",K246,0)</f>
        <v>0</v>
      </c>
      <c r="BJ246" s="16" t="s">
        <v>82</v>
      </c>
      <c r="BK246" s="226">
        <f>ROUND(P246*H246,2)</f>
        <v>0</v>
      </c>
      <c r="BL246" s="16" t="s">
        <v>188</v>
      </c>
      <c r="BM246" s="225" t="s">
        <v>441</v>
      </c>
    </row>
    <row r="247" s="2" customFormat="1">
      <c r="A247" s="37"/>
      <c r="B247" s="38"/>
      <c r="C247" s="39"/>
      <c r="D247" s="227" t="s">
        <v>150</v>
      </c>
      <c r="E247" s="39"/>
      <c r="F247" s="228" t="s">
        <v>442</v>
      </c>
      <c r="G247" s="39"/>
      <c r="H247" s="39"/>
      <c r="I247" s="229"/>
      <c r="J247" s="229"/>
      <c r="K247" s="39"/>
      <c r="L247" s="39"/>
      <c r="M247" s="43"/>
      <c r="N247" s="230"/>
      <c r="O247" s="231"/>
      <c r="P247" s="90"/>
      <c r="Q247" s="90"/>
      <c r="R247" s="90"/>
      <c r="S247" s="90"/>
      <c r="T247" s="90"/>
      <c r="U247" s="90"/>
      <c r="V247" s="90"/>
      <c r="W247" s="90"/>
      <c r="X247" s="91"/>
      <c r="Y247" s="37"/>
      <c r="Z247" s="37"/>
      <c r="AA247" s="37"/>
      <c r="AB247" s="37"/>
      <c r="AC247" s="37"/>
      <c r="AD247" s="37"/>
      <c r="AE247" s="37"/>
      <c r="AT247" s="16" t="s">
        <v>150</v>
      </c>
      <c r="AU247" s="16" t="s">
        <v>84</v>
      </c>
    </row>
    <row r="248" s="13" customFormat="1">
      <c r="A248" s="13"/>
      <c r="B248" s="232"/>
      <c r="C248" s="233"/>
      <c r="D248" s="234" t="s">
        <v>152</v>
      </c>
      <c r="E248" s="235" t="s">
        <v>1</v>
      </c>
      <c r="F248" s="236" t="s">
        <v>443</v>
      </c>
      <c r="G248" s="233"/>
      <c r="H248" s="237">
        <v>14.800000000000001</v>
      </c>
      <c r="I248" s="238"/>
      <c r="J248" s="238"/>
      <c r="K248" s="233"/>
      <c r="L248" s="233"/>
      <c r="M248" s="239"/>
      <c r="N248" s="240"/>
      <c r="O248" s="241"/>
      <c r="P248" s="241"/>
      <c r="Q248" s="241"/>
      <c r="R248" s="241"/>
      <c r="S248" s="241"/>
      <c r="T248" s="241"/>
      <c r="U248" s="241"/>
      <c r="V248" s="241"/>
      <c r="W248" s="241"/>
      <c r="X248" s="242"/>
      <c r="Y248" s="13"/>
      <c r="Z248" s="13"/>
      <c r="AA248" s="13"/>
      <c r="AB248" s="13"/>
      <c r="AC248" s="13"/>
      <c r="AD248" s="13"/>
      <c r="AE248" s="13"/>
      <c r="AT248" s="243" t="s">
        <v>152</v>
      </c>
      <c r="AU248" s="243" t="s">
        <v>84</v>
      </c>
      <c r="AV248" s="13" t="s">
        <v>84</v>
      </c>
      <c r="AW248" s="13" t="s">
        <v>5</v>
      </c>
      <c r="AX248" s="13" t="s">
        <v>82</v>
      </c>
      <c r="AY248" s="243" t="s">
        <v>140</v>
      </c>
    </row>
    <row r="249" s="2" customFormat="1" ht="16.5" customHeight="1">
      <c r="A249" s="37"/>
      <c r="B249" s="38"/>
      <c r="C249" s="213" t="s">
        <v>444</v>
      </c>
      <c r="D249" s="213" t="s">
        <v>143</v>
      </c>
      <c r="E249" s="214" t="s">
        <v>445</v>
      </c>
      <c r="F249" s="215" t="s">
        <v>446</v>
      </c>
      <c r="G249" s="216" t="s">
        <v>243</v>
      </c>
      <c r="H249" s="217">
        <v>22.702999999999999</v>
      </c>
      <c r="I249" s="218"/>
      <c r="J249" s="218"/>
      <c r="K249" s="219">
        <f>ROUND(P249*H249,2)</f>
        <v>0</v>
      </c>
      <c r="L249" s="215" t="s">
        <v>1</v>
      </c>
      <c r="M249" s="43"/>
      <c r="N249" s="220" t="s">
        <v>1</v>
      </c>
      <c r="O249" s="221" t="s">
        <v>40</v>
      </c>
      <c r="P249" s="222">
        <f>I249+J249</f>
        <v>0</v>
      </c>
      <c r="Q249" s="222">
        <f>ROUND(I249*H249,2)</f>
        <v>0</v>
      </c>
      <c r="R249" s="222">
        <f>ROUND(J249*H249,2)</f>
        <v>0</v>
      </c>
      <c r="S249" s="90"/>
      <c r="T249" s="223">
        <f>S249*H249</f>
        <v>0</v>
      </c>
      <c r="U249" s="223">
        <v>0</v>
      </c>
      <c r="V249" s="223">
        <f>U249*H249</f>
        <v>0</v>
      </c>
      <c r="W249" s="223">
        <v>0.00175</v>
      </c>
      <c r="X249" s="224">
        <f>W249*H249</f>
        <v>0.039730250000000002</v>
      </c>
      <c r="Y249" s="37"/>
      <c r="Z249" s="37"/>
      <c r="AA249" s="37"/>
      <c r="AB249" s="37"/>
      <c r="AC249" s="37"/>
      <c r="AD249" s="37"/>
      <c r="AE249" s="37"/>
      <c r="AR249" s="225" t="s">
        <v>188</v>
      </c>
      <c r="AT249" s="225" t="s">
        <v>143</v>
      </c>
      <c r="AU249" s="225" t="s">
        <v>84</v>
      </c>
      <c r="AY249" s="16" t="s">
        <v>140</v>
      </c>
      <c r="BE249" s="226">
        <f>IF(O249="základní",K249,0)</f>
        <v>0</v>
      </c>
      <c r="BF249" s="226">
        <f>IF(O249="snížená",K249,0)</f>
        <v>0</v>
      </c>
      <c r="BG249" s="226">
        <f>IF(O249="zákl. přenesená",K249,0)</f>
        <v>0</v>
      </c>
      <c r="BH249" s="226">
        <f>IF(O249="sníž. přenesená",K249,0)</f>
        <v>0</v>
      </c>
      <c r="BI249" s="226">
        <f>IF(O249="nulová",K249,0)</f>
        <v>0</v>
      </c>
      <c r="BJ249" s="16" t="s">
        <v>82</v>
      </c>
      <c r="BK249" s="226">
        <f>ROUND(P249*H249,2)</f>
        <v>0</v>
      </c>
      <c r="BL249" s="16" t="s">
        <v>188</v>
      </c>
      <c r="BM249" s="225" t="s">
        <v>447</v>
      </c>
    </row>
    <row r="250" s="2" customFormat="1" ht="16.5" customHeight="1">
      <c r="A250" s="37"/>
      <c r="B250" s="38"/>
      <c r="C250" s="213" t="s">
        <v>448</v>
      </c>
      <c r="D250" s="213" t="s">
        <v>143</v>
      </c>
      <c r="E250" s="214" t="s">
        <v>449</v>
      </c>
      <c r="F250" s="215" t="s">
        <v>450</v>
      </c>
      <c r="G250" s="216" t="s">
        <v>350</v>
      </c>
      <c r="H250" s="217">
        <v>1</v>
      </c>
      <c r="I250" s="218"/>
      <c r="J250" s="218"/>
      <c r="K250" s="219">
        <f>ROUND(P250*H250,2)</f>
        <v>0</v>
      </c>
      <c r="L250" s="215" t="s">
        <v>1</v>
      </c>
      <c r="M250" s="43"/>
      <c r="N250" s="220" t="s">
        <v>1</v>
      </c>
      <c r="O250" s="221" t="s">
        <v>40</v>
      </c>
      <c r="P250" s="222">
        <f>I250+J250</f>
        <v>0</v>
      </c>
      <c r="Q250" s="222">
        <f>ROUND(I250*H250,2)</f>
        <v>0</v>
      </c>
      <c r="R250" s="222">
        <f>ROUND(J250*H250,2)</f>
        <v>0</v>
      </c>
      <c r="S250" s="90"/>
      <c r="T250" s="223">
        <f>S250*H250</f>
        <v>0</v>
      </c>
      <c r="U250" s="223">
        <v>0</v>
      </c>
      <c r="V250" s="223">
        <f>U250*H250</f>
        <v>0</v>
      </c>
      <c r="W250" s="223">
        <v>0.00022000000000000001</v>
      </c>
      <c r="X250" s="224">
        <f>W250*H250</f>
        <v>0.00022000000000000001</v>
      </c>
      <c r="Y250" s="37"/>
      <c r="Z250" s="37"/>
      <c r="AA250" s="37"/>
      <c r="AB250" s="37"/>
      <c r="AC250" s="37"/>
      <c r="AD250" s="37"/>
      <c r="AE250" s="37"/>
      <c r="AR250" s="225" t="s">
        <v>188</v>
      </c>
      <c r="AT250" s="225" t="s">
        <v>143</v>
      </c>
      <c r="AU250" s="225" t="s">
        <v>84</v>
      </c>
      <c r="AY250" s="16" t="s">
        <v>140</v>
      </c>
      <c r="BE250" s="226">
        <f>IF(O250="základní",K250,0)</f>
        <v>0</v>
      </c>
      <c r="BF250" s="226">
        <f>IF(O250="snížená",K250,0)</f>
        <v>0</v>
      </c>
      <c r="BG250" s="226">
        <f>IF(O250="zákl. přenesená",K250,0)</f>
        <v>0</v>
      </c>
      <c r="BH250" s="226">
        <f>IF(O250="sníž. přenesená",K250,0)</f>
        <v>0</v>
      </c>
      <c r="BI250" s="226">
        <f>IF(O250="nulová",K250,0)</f>
        <v>0</v>
      </c>
      <c r="BJ250" s="16" t="s">
        <v>82</v>
      </c>
      <c r="BK250" s="226">
        <f>ROUND(P250*H250,2)</f>
        <v>0</v>
      </c>
      <c r="BL250" s="16" t="s">
        <v>188</v>
      </c>
      <c r="BM250" s="225" t="s">
        <v>451</v>
      </c>
    </row>
    <row r="251" s="2" customFormat="1" ht="24.15" customHeight="1">
      <c r="A251" s="37"/>
      <c r="B251" s="38"/>
      <c r="C251" s="213" t="s">
        <v>452</v>
      </c>
      <c r="D251" s="213" t="s">
        <v>143</v>
      </c>
      <c r="E251" s="214" t="s">
        <v>453</v>
      </c>
      <c r="F251" s="215" t="s">
        <v>454</v>
      </c>
      <c r="G251" s="216" t="s">
        <v>350</v>
      </c>
      <c r="H251" s="217">
        <v>4</v>
      </c>
      <c r="I251" s="218"/>
      <c r="J251" s="218"/>
      <c r="K251" s="219">
        <f>ROUND(P251*H251,2)</f>
        <v>0</v>
      </c>
      <c r="L251" s="215" t="s">
        <v>1</v>
      </c>
      <c r="M251" s="43"/>
      <c r="N251" s="220" t="s">
        <v>1</v>
      </c>
      <c r="O251" s="221" t="s">
        <v>40</v>
      </c>
      <c r="P251" s="222">
        <f>I251+J251</f>
        <v>0</v>
      </c>
      <c r="Q251" s="222">
        <f>ROUND(I251*H251,2)</f>
        <v>0</v>
      </c>
      <c r="R251" s="222">
        <f>ROUND(J251*H251,2)</f>
        <v>0</v>
      </c>
      <c r="S251" s="90"/>
      <c r="T251" s="223">
        <f>S251*H251</f>
        <v>0</v>
      </c>
      <c r="U251" s="223">
        <v>0</v>
      </c>
      <c r="V251" s="223">
        <f>U251*H251</f>
        <v>0</v>
      </c>
      <c r="W251" s="223">
        <v>0.0018799999999999999</v>
      </c>
      <c r="X251" s="224">
        <f>W251*H251</f>
        <v>0.0075199999999999998</v>
      </c>
      <c r="Y251" s="37"/>
      <c r="Z251" s="37"/>
      <c r="AA251" s="37"/>
      <c r="AB251" s="37"/>
      <c r="AC251" s="37"/>
      <c r="AD251" s="37"/>
      <c r="AE251" s="37"/>
      <c r="AR251" s="225" t="s">
        <v>188</v>
      </c>
      <c r="AT251" s="225" t="s">
        <v>143</v>
      </c>
      <c r="AU251" s="225" t="s">
        <v>84</v>
      </c>
      <c r="AY251" s="16" t="s">
        <v>140</v>
      </c>
      <c r="BE251" s="226">
        <f>IF(O251="základní",K251,0)</f>
        <v>0</v>
      </c>
      <c r="BF251" s="226">
        <f>IF(O251="snížená",K251,0)</f>
        <v>0</v>
      </c>
      <c r="BG251" s="226">
        <f>IF(O251="zákl. přenesená",K251,0)</f>
        <v>0</v>
      </c>
      <c r="BH251" s="226">
        <f>IF(O251="sníž. přenesená",K251,0)</f>
        <v>0</v>
      </c>
      <c r="BI251" s="226">
        <f>IF(O251="nulová",K251,0)</f>
        <v>0</v>
      </c>
      <c r="BJ251" s="16" t="s">
        <v>82</v>
      </c>
      <c r="BK251" s="226">
        <f>ROUND(P251*H251,2)</f>
        <v>0</v>
      </c>
      <c r="BL251" s="16" t="s">
        <v>188</v>
      </c>
      <c r="BM251" s="225" t="s">
        <v>455</v>
      </c>
    </row>
    <row r="252" s="2" customFormat="1" ht="24.15" customHeight="1">
      <c r="A252" s="37"/>
      <c r="B252" s="38"/>
      <c r="C252" s="213" t="s">
        <v>456</v>
      </c>
      <c r="D252" s="213" t="s">
        <v>143</v>
      </c>
      <c r="E252" s="214" t="s">
        <v>457</v>
      </c>
      <c r="F252" s="215" t="s">
        <v>458</v>
      </c>
      <c r="G252" s="216" t="s">
        <v>243</v>
      </c>
      <c r="H252" s="217">
        <v>52.905000000000001</v>
      </c>
      <c r="I252" s="218"/>
      <c r="J252" s="218"/>
      <c r="K252" s="219">
        <f>ROUND(P252*H252,2)</f>
        <v>0</v>
      </c>
      <c r="L252" s="215" t="s">
        <v>147</v>
      </c>
      <c r="M252" s="43"/>
      <c r="N252" s="220" t="s">
        <v>1</v>
      </c>
      <c r="O252" s="221" t="s">
        <v>40</v>
      </c>
      <c r="P252" s="222">
        <f>I252+J252</f>
        <v>0</v>
      </c>
      <c r="Q252" s="222">
        <f>ROUND(I252*H252,2)</f>
        <v>0</v>
      </c>
      <c r="R252" s="222">
        <f>ROUND(J252*H252,2)</f>
        <v>0</v>
      </c>
      <c r="S252" s="90"/>
      <c r="T252" s="223">
        <f>S252*H252</f>
        <v>0</v>
      </c>
      <c r="U252" s="223">
        <v>0</v>
      </c>
      <c r="V252" s="223">
        <f>U252*H252</f>
        <v>0</v>
      </c>
      <c r="W252" s="223">
        <v>0.0025999999999999999</v>
      </c>
      <c r="X252" s="224">
        <f>W252*H252</f>
        <v>0.13755300000000001</v>
      </c>
      <c r="Y252" s="37"/>
      <c r="Z252" s="37"/>
      <c r="AA252" s="37"/>
      <c r="AB252" s="37"/>
      <c r="AC252" s="37"/>
      <c r="AD252" s="37"/>
      <c r="AE252" s="37"/>
      <c r="AR252" s="225" t="s">
        <v>188</v>
      </c>
      <c r="AT252" s="225" t="s">
        <v>143</v>
      </c>
      <c r="AU252" s="225" t="s">
        <v>84</v>
      </c>
      <c r="AY252" s="16" t="s">
        <v>140</v>
      </c>
      <c r="BE252" s="226">
        <f>IF(O252="základní",K252,0)</f>
        <v>0</v>
      </c>
      <c r="BF252" s="226">
        <f>IF(O252="snížená",K252,0)</f>
        <v>0</v>
      </c>
      <c r="BG252" s="226">
        <f>IF(O252="zákl. přenesená",K252,0)</f>
        <v>0</v>
      </c>
      <c r="BH252" s="226">
        <f>IF(O252="sníž. přenesená",K252,0)</f>
        <v>0</v>
      </c>
      <c r="BI252" s="226">
        <f>IF(O252="nulová",K252,0)</f>
        <v>0</v>
      </c>
      <c r="BJ252" s="16" t="s">
        <v>82</v>
      </c>
      <c r="BK252" s="226">
        <f>ROUND(P252*H252,2)</f>
        <v>0</v>
      </c>
      <c r="BL252" s="16" t="s">
        <v>188</v>
      </c>
      <c r="BM252" s="225" t="s">
        <v>459</v>
      </c>
    </row>
    <row r="253" s="2" customFormat="1">
      <c r="A253" s="37"/>
      <c r="B253" s="38"/>
      <c r="C253" s="39"/>
      <c r="D253" s="227" t="s">
        <v>150</v>
      </c>
      <c r="E253" s="39"/>
      <c r="F253" s="228" t="s">
        <v>460</v>
      </c>
      <c r="G253" s="39"/>
      <c r="H253" s="39"/>
      <c r="I253" s="229"/>
      <c r="J253" s="229"/>
      <c r="K253" s="39"/>
      <c r="L253" s="39"/>
      <c r="M253" s="43"/>
      <c r="N253" s="230"/>
      <c r="O253" s="231"/>
      <c r="P253" s="90"/>
      <c r="Q253" s="90"/>
      <c r="R253" s="90"/>
      <c r="S253" s="90"/>
      <c r="T253" s="90"/>
      <c r="U253" s="90"/>
      <c r="V253" s="90"/>
      <c r="W253" s="90"/>
      <c r="X253" s="91"/>
      <c r="Y253" s="37"/>
      <c r="Z253" s="37"/>
      <c r="AA253" s="37"/>
      <c r="AB253" s="37"/>
      <c r="AC253" s="37"/>
      <c r="AD253" s="37"/>
      <c r="AE253" s="37"/>
      <c r="AT253" s="16" t="s">
        <v>150</v>
      </c>
      <c r="AU253" s="16" t="s">
        <v>84</v>
      </c>
    </row>
    <row r="254" s="13" customFormat="1">
      <c r="A254" s="13"/>
      <c r="B254" s="232"/>
      <c r="C254" s="233"/>
      <c r="D254" s="234" t="s">
        <v>152</v>
      </c>
      <c r="E254" s="235" t="s">
        <v>1</v>
      </c>
      <c r="F254" s="236" t="s">
        <v>461</v>
      </c>
      <c r="G254" s="233"/>
      <c r="H254" s="237">
        <v>52.905000000000001</v>
      </c>
      <c r="I254" s="238"/>
      <c r="J254" s="238"/>
      <c r="K254" s="233"/>
      <c r="L254" s="233"/>
      <c r="M254" s="239"/>
      <c r="N254" s="240"/>
      <c r="O254" s="241"/>
      <c r="P254" s="241"/>
      <c r="Q254" s="241"/>
      <c r="R254" s="241"/>
      <c r="S254" s="241"/>
      <c r="T254" s="241"/>
      <c r="U254" s="241"/>
      <c r="V254" s="241"/>
      <c r="W254" s="241"/>
      <c r="X254" s="242"/>
      <c r="Y254" s="13"/>
      <c r="Z254" s="13"/>
      <c r="AA254" s="13"/>
      <c r="AB254" s="13"/>
      <c r="AC254" s="13"/>
      <c r="AD254" s="13"/>
      <c r="AE254" s="13"/>
      <c r="AT254" s="243" t="s">
        <v>152</v>
      </c>
      <c r="AU254" s="243" t="s">
        <v>84</v>
      </c>
      <c r="AV254" s="13" t="s">
        <v>84</v>
      </c>
      <c r="AW254" s="13" t="s">
        <v>5</v>
      </c>
      <c r="AX254" s="13" t="s">
        <v>82</v>
      </c>
      <c r="AY254" s="243" t="s">
        <v>140</v>
      </c>
    </row>
    <row r="255" s="2" customFormat="1" ht="16.5" customHeight="1">
      <c r="A255" s="37"/>
      <c r="B255" s="38"/>
      <c r="C255" s="213" t="s">
        <v>462</v>
      </c>
      <c r="D255" s="213" t="s">
        <v>143</v>
      </c>
      <c r="E255" s="214" t="s">
        <v>463</v>
      </c>
      <c r="F255" s="215" t="s">
        <v>464</v>
      </c>
      <c r="G255" s="216" t="s">
        <v>243</v>
      </c>
      <c r="H255" s="217">
        <v>2.5299999999999998</v>
      </c>
      <c r="I255" s="218"/>
      <c r="J255" s="218"/>
      <c r="K255" s="219">
        <f>ROUND(P255*H255,2)</f>
        <v>0</v>
      </c>
      <c r="L255" s="215" t="s">
        <v>1</v>
      </c>
      <c r="M255" s="43"/>
      <c r="N255" s="220" t="s">
        <v>1</v>
      </c>
      <c r="O255" s="221" t="s">
        <v>40</v>
      </c>
      <c r="P255" s="222">
        <f>I255+J255</f>
        <v>0</v>
      </c>
      <c r="Q255" s="222">
        <f>ROUND(I255*H255,2)</f>
        <v>0</v>
      </c>
      <c r="R255" s="222">
        <f>ROUND(J255*H255,2)</f>
        <v>0</v>
      </c>
      <c r="S255" s="90"/>
      <c r="T255" s="223">
        <f>S255*H255</f>
        <v>0</v>
      </c>
      <c r="U255" s="223">
        <v>0</v>
      </c>
      <c r="V255" s="223">
        <f>U255*H255</f>
        <v>0</v>
      </c>
      <c r="W255" s="223">
        <v>0.0060499999999999998</v>
      </c>
      <c r="X255" s="224">
        <f>W255*H255</f>
        <v>0.015306499999999999</v>
      </c>
      <c r="Y255" s="37"/>
      <c r="Z255" s="37"/>
      <c r="AA255" s="37"/>
      <c r="AB255" s="37"/>
      <c r="AC255" s="37"/>
      <c r="AD255" s="37"/>
      <c r="AE255" s="37"/>
      <c r="AR255" s="225" t="s">
        <v>188</v>
      </c>
      <c r="AT255" s="225" t="s">
        <v>143</v>
      </c>
      <c r="AU255" s="225" t="s">
        <v>84</v>
      </c>
      <c r="AY255" s="16" t="s">
        <v>140</v>
      </c>
      <c r="BE255" s="226">
        <f>IF(O255="základní",K255,0)</f>
        <v>0</v>
      </c>
      <c r="BF255" s="226">
        <f>IF(O255="snížená",K255,0)</f>
        <v>0</v>
      </c>
      <c r="BG255" s="226">
        <f>IF(O255="zákl. přenesená",K255,0)</f>
        <v>0</v>
      </c>
      <c r="BH255" s="226">
        <f>IF(O255="sníž. přenesená",K255,0)</f>
        <v>0</v>
      </c>
      <c r="BI255" s="226">
        <f>IF(O255="nulová",K255,0)</f>
        <v>0</v>
      </c>
      <c r="BJ255" s="16" t="s">
        <v>82</v>
      </c>
      <c r="BK255" s="226">
        <f>ROUND(P255*H255,2)</f>
        <v>0</v>
      </c>
      <c r="BL255" s="16" t="s">
        <v>188</v>
      </c>
      <c r="BM255" s="225" t="s">
        <v>465</v>
      </c>
    </row>
    <row r="256" s="2" customFormat="1" ht="16.5" customHeight="1">
      <c r="A256" s="37"/>
      <c r="B256" s="38"/>
      <c r="C256" s="213" t="s">
        <v>466</v>
      </c>
      <c r="D256" s="213" t="s">
        <v>143</v>
      </c>
      <c r="E256" s="214" t="s">
        <v>467</v>
      </c>
      <c r="F256" s="215" t="s">
        <v>468</v>
      </c>
      <c r="G256" s="216" t="s">
        <v>243</v>
      </c>
      <c r="H256" s="217">
        <v>29.48</v>
      </c>
      <c r="I256" s="218"/>
      <c r="J256" s="218"/>
      <c r="K256" s="219">
        <f>ROUND(P256*H256,2)</f>
        <v>0</v>
      </c>
      <c r="L256" s="215" t="s">
        <v>1</v>
      </c>
      <c r="M256" s="43"/>
      <c r="N256" s="220" t="s">
        <v>1</v>
      </c>
      <c r="O256" s="221" t="s">
        <v>40</v>
      </c>
      <c r="P256" s="222">
        <f>I256+J256</f>
        <v>0</v>
      </c>
      <c r="Q256" s="222">
        <f>ROUND(I256*H256,2)</f>
        <v>0</v>
      </c>
      <c r="R256" s="222">
        <f>ROUND(J256*H256,2)</f>
        <v>0</v>
      </c>
      <c r="S256" s="90"/>
      <c r="T256" s="223">
        <f>S256*H256</f>
        <v>0</v>
      </c>
      <c r="U256" s="223">
        <v>0</v>
      </c>
      <c r="V256" s="223">
        <f>U256*H256</f>
        <v>0</v>
      </c>
      <c r="W256" s="223">
        <v>0.0039399999999999999</v>
      </c>
      <c r="X256" s="224">
        <f>W256*H256</f>
        <v>0.1161512</v>
      </c>
      <c r="Y256" s="37"/>
      <c r="Z256" s="37"/>
      <c r="AA256" s="37"/>
      <c r="AB256" s="37"/>
      <c r="AC256" s="37"/>
      <c r="AD256" s="37"/>
      <c r="AE256" s="37"/>
      <c r="AR256" s="225" t="s">
        <v>188</v>
      </c>
      <c r="AT256" s="225" t="s">
        <v>143</v>
      </c>
      <c r="AU256" s="225" t="s">
        <v>84</v>
      </c>
      <c r="AY256" s="16" t="s">
        <v>140</v>
      </c>
      <c r="BE256" s="226">
        <f>IF(O256="základní",K256,0)</f>
        <v>0</v>
      </c>
      <c r="BF256" s="226">
        <f>IF(O256="snížená",K256,0)</f>
        <v>0</v>
      </c>
      <c r="BG256" s="226">
        <f>IF(O256="zákl. přenesená",K256,0)</f>
        <v>0</v>
      </c>
      <c r="BH256" s="226">
        <f>IF(O256="sníž. přenesená",K256,0)</f>
        <v>0</v>
      </c>
      <c r="BI256" s="226">
        <f>IF(O256="nulová",K256,0)</f>
        <v>0</v>
      </c>
      <c r="BJ256" s="16" t="s">
        <v>82</v>
      </c>
      <c r="BK256" s="226">
        <f>ROUND(P256*H256,2)</f>
        <v>0</v>
      </c>
      <c r="BL256" s="16" t="s">
        <v>188</v>
      </c>
      <c r="BM256" s="225" t="s">
        <v>469</v>
      </c>
    </row>
    <row r="257" s="2" customFormat="1" ht="24.15" customHeight="1">
      <c r="A257" s="37"/>
      <c r="B257" s="38"/>
      <c r="C257" s="213" t="s">
        <v>470</v>
      </c>
      <c r="D257" s="213" t="s">
        <v>143</v>
      </c>
      <c r="E257" s="214" t="s">
        <v>471</v>
      </c>
      <c r="F257" s="215" t="s">
        <v>472</v>
      </c>
      <c r="G257" s="216" t="s">
        <v>156</v>
      </c>
      <c r="H257" s="217">
        <v>224.87000000000001</v>
      </c>
      <c r="I257" s="218"/>
      <c r="J257" s="218"/>
      <c r="K257" s="219">
        <f>ROUND(P257*H257,2)</f>
        <v>0</v>
      </c>
      <c r="L257" s="215" t="s">
        <v>147</v>
      </c>
      <c r="M257" s="43"/>
      <c r="N257" s="220" t="s">
        <v>1</v>
      </c>
      <c r="O257" s="221" t="s">
        <v>40</v>
      </c>
      <c r="P257" s="222">
        <f>I257+J257</f>
        <v>0</v>
      </c>
      <c r="Q257" s="222">
        <f>ROUND(I257*H257,2)</f>
        <v>0</v>
      </c>
      <c r="R257" s="222">
        <f>ROUND(J257*H257,2)</f>
        <v>0</v>
      </c>
      <c r="S257" s="90"/>
      <c r="T257" s="223">
        <f>S257*H257</f>
        <v>0</v>
      </c>
      <c r="U257" s="223">
        <v>0</v>
      </c>
      <c r="V257" s="223">
        <f>U257*H257</f>
        <v>0</v>
      </c>
      <c r="W257" s="223">
        <v>0</v>
      </c>
      <c r="X257" s="224">
        <f>W257*H257</f>
        <v>0</v>
      </c>
      <c r="Y257" s="37"/>
      <c r="Z257" s="37"/>
      <c r="AA257" s="37"/>
      <c r="AB257" s="37"/>
      <c r="AC257" s="37"/>
      <c r="AD257" s="37"/>
      <c r="AE257" s="37"/>
      <c r="AR257" s="225" t="s">
        <v>188</v>
      </c>
      <c r="AT257" s="225" t="s">
        <v>143</v>
      </c>
      <c r="AU257" s="225" t="s">
        <v>84</v>
      </c>
      <c r="AY257" s="16" t="s">
        <v>140</v>
      </c>
      <c r="BE257" s="226">
        <f>IF(O257="základní",K257,0)</f>
        <v>0</v>
      </c>
      <c r="BF257" s="226">
        <f>IF(O257="snížená",K257,0)</f>
        <v>0</v>
      </c>
      <c r="BG257" s="226">
        <f>IF(O257="zákl. přenesená",K257,0)</f>
        <v>0</v>
      </c>
      <c r="BH257" s="226">
        <f>IF(O257="sníž. přenesená",K257,0)</f>
        <v>0</v>
      </c>
      <c r="BI257" s="226">
        <f>IF(O257="nulová",K257,0)</f>
        <v>0</v>
      </c>
      <c r="BJ257" s="16" t="s">
        <v>82</v>
      </c>
      <c r="BK257" s="226">
        <f>ROUND(P257*H257,2)</f>
        <v>0</v>
      </c>
      <c r="BL257" s="16" t="s">
        <v>188</v>
      </c>
      <c r="BM257" s="225" t="s">
        <v>473</v>
      </c>
    </row>
    <row r="258" s="2" customFormat="1">
      <c r="A258" s="37"/>
      <c r="B258" s="38"/>
      <c r="C258" s="39"/>
      <c r="D258" s="227" t="s">
        <v>150</v>
      </c>
      <c r="E258" s="39"/>
      <c r="F258" s="228" t="s">
        <v>474</v>
      </c>
      <c r="G258" s="39"/>
      <c r="H258" s="39"/>
      <c r="I258" s="229"/>
      <c r="J258" s="229"/>
      <c r="K258" s="39"/>
      <c r="L258" s="39"/>
      <c r="M258" s="43"/>
      <c r="N258" s="230"/>
      <c r="O258" s="231"/>
      <c r="P258" s="90"/>
      <c r="Q258" s="90"/>
      <c r="R258" s="90"/>
      <c r="S258" s="90"/>
      <c r="T258" s="90"/>
      <c r="U258" s="90"/>
      <c r="V258" s="90"/>
      <c r="W258" s="90"/>
      <c r="X258" s="91"/>
      <c r="Y258" s="37"/>
      <c r="Z258" s="37"/>
      <c r="AA258" s="37"/>
      <c r="AB258" s="37"/>
      <c r="AC258" s="37"/>
      <c r="AD258" s="37"/>
      <c r="AE258" s="37"/>
      <c r="AT258" s="16" t="s">
        <v>150</v>
      </c>
      <c r="AU258" s="16" t="s">
        <v>84</v>
      </c>
    </row>
    <row r="259" s="2" customFormat="1" ht="24.15" customHeight="1">
      <c r="A259" s="37"/>
      <c r="B259" s="38"/>
      <c r="C259" s="255" t="s">
        <v>475</v>
      </c>
      <c r="D259" s="255" t="s">
        <v>328</v>
      </c>
      <c r="E259" s="256" t="s">
        <v>476</v>
      </c>
      <c r="F259" s="257" t="s">
        <v>477</v>
      </c>
      <c r="G259" s="258" t="s">
        <v>156</v>
      </c>
      <c r="H259" s="259">
        <v>258.601</v>
      </c>
      <c r="I259" s="260"/>
      <c r="J259" s="261"/>
      <c r="K259" s="262">
        <f>ROUND(P259*H259,2)</f>
        <v>0</v>
      </c>
      <c r="L259" s="257" t="s">
        <v>147</v>
      </c>
      <c r="M259" s="263"/>
      <c r="N259" s="264" t="s">
        <v>1</v>
      </c>
      <c r="O259" s="221" t="s">
        <v>40</v>
      </c>
      <c r="P259" s="222">
        <f>I259+J259</f>
        <v>0</v>
      </c>
      <c r="Q259" s="222">
        <f>ROUND(I259*H259,2)</f>
        <v>0</v>
      </c>
      <c r="R259" s="222">
        <f>ROUND(J259*H259,2)</f>
        <v>0</v>
      </c>
      <c r="S259" s="90"/>
      <c r="T259" s="223">
        <f>S259*H259</f>
        <v>0</v>
      </c>
      <c r="U259" s="223">
        <v>0.0050000000000000001</v>
      </c>
      <c r="V259" s="223">
        <f>U259*H259</f>
        <v>1.293005</v>
      </c>
      <c r="W259" s="223">
        <v>0</v>
      </c>
      <c r="X259" s="224">
        <f>W259*H259</f>
        <v>0</v>
      </c>
      <c r="Y259" s="37"/>
      <c r="Z259" s="37"/>
      <c r="AA259" s="37"/>
      <c r="AB259" s="37"/>
      <c r="AC259" s="37"/>
      <c r="AD259" s="37"/>
      <c r="AE259" s="37"/>
      <c r="AR259" s="225" t="s">
        <v>292</v>
      </c>
      <c r="AT259" s="225" t="s">
        <v>328</v>
      </c>
      <c r="AU259" s="225" t="s">
        <v>84</v>
      </c>
      <c r="AY259" s="16" t="s">
        <v>140</v>
      </c>
      <c r="BE259" s="226">
        <f>IF(O259="základní",K259,0)</f>
        <v>0</v>
      </c>
      <c r="BF259" s="226">
        <f>IF(O259="snížená",K259,0)</f>
        <v>0</v>
      </c>
      <c r="BG259" s="226">
        <f>IF(O259="zákl. přenesená",K259,0)</f>
        <v>0</v>
      </c>
      <c r="BH259" s="226">
        <f>IF(O259="sníž. přenesená",K259,0)</f>
        <v>0</v>
      </c>
      <c r="BI259" s="226">
        <f>IF(O259="nulová",K259,0)</f>
        <v>0</v>
      </c>
      <c r="BJ259" s="16" t="s">
        <v>82</v>
      </c>
      <c r="BK259" s="226">
        <f>ROUND(P259*H259,2)</f>
        <v>0</v>
      </c>
      <c r="BL259" s="16" t="s">
        <v>188</v>
      </c>
      <c r="BM259" s="225" t="s">
        <v>478</v>
      </c>
    </row>
    <row r="260" s="13" customFormat="1">
      <c r="A260" s="13"/>
      <c r="B260" s="232"/>
      <c r="C260" s="233"/>
      <c r="D260" s="234" t="s">
        <v>152</v>
      </c>
      <c r="E260" s="235" t="s">
        <v>1</v>
      </c>
      <c r="F260" s="236" t="s">
        <v>479</v>
      </c>
      <c r="G260" s="233"/>
      <c r="H260" s="237">
        <v>258.601</v>
      </c>
      <c r="I260" s="238"/>
      <c r="J260" s="238"/>
      <c r="K260" s="233"/>
      <c r="L260" s="233"/>
      <c r="M260" s="239"/>
      <c r="N260" s="240"/>
      <c r="O260" s="241"/>
      <c r="P260" s="241"/>
      <c r="Q260" s="241"/>
      <c r="R260" s="241"/>
      <c r="S260" s="241"/>
      <c r="T260" s="241"/>
      <c r="U260" s="241"/>
      <c r="V260" s="241"/>
      <c r="W260" s="241"/>
      <c r="X260" s="242"/>
      <c r="Y260" s="13"/>
      <c r="Z260" s="13"/>
      <c r="AA260" s="13"/>
      <c r="AB260" s="13"/>
      <c r="AC260" s="13"/>
      <c r="AD260" s="13"/>
      <c r="AE260" s="13"/>
      <c r="AT260" s="243" t="s">
        <v>152</v>
      </c>
      <c r="AU260" s="243" t="s">
        <v>84</v>
      </c>
      <c r="AV260" s="13" t="s">
        <v>84</v>
      </c>
      <c r="AW260" s="13" t="s">
        <v>5</v>
      </c>
      <c r="AX260" s="13" t="s">
        <v>82</v>
      </c>
      <c r="AY260" s="243" t="s">
        <v>140</v>
      </c>
    </row>
    <row r="261" s="2" customFormat="1" ht="24.15" customHeight="1">
      <c r="A261" s="37"/>
      <c r="B261" s="38"/>
      <c r="C261" s="213" t="s">
        <v>480</v>
      </c>
      <c r="D261" s="213" t="s">
        <v>143</v>
      </c>
      <c r="E261" s="214" t="s">
        <v>481</v>
      </c>
      <c r="F261" s="215" t="s">
        <v>482</v>
      </c>
      <c r="G261" s="216" t="s">
        <v>243</v>
      </c>
      <c r="H261" s="217">
        <v>23.27</v>
      </c>
      <c r="I261" s="218"/>
      <c r="J261" s="218"/>
      <c r="K261" s="219">
        <f>ROUND(P261*H261,2)</f>
        <v>0</v>
      </c>
      <c r="L261" s="215" t="s">
        <v>147</v>
      </c>
      <c r="M261" s="43"/>
      <c r="N261" s="220" t="s">
        <v>1</v>
      </c>
      <c r="O261" s="221" t="s">
        <v>40</v>
      </c>
      <c r="P261" s="222">
        <f>I261+J261</f>
        <v>0</v>
      </c>
      <c r="Q261" s="222">
        <f>ROUND(I261*H261,2)</f>
        <v>0</v>
      </c>
      <c r="R261" s="222">
        <f>ROUND(J261*H261,2)</f>
        <v>0</v>
      </c>
      <c r="S261" s="90"/>
      <c r="T261" s="223">
        <f>S261*H261</f>
        <v>0</v>
      </c>
      <c r="U261" s="223">
        <v>0.00091</v>
      </c>
      <c r="V261" s="223">
        <f>U261*H261</f>
        <v>0.021175699999999999</v>
      </c>
      <c r="W261" s="223">
        <v>0</v>
      </c>
      <c r="X261" s="224">
        <f>W261*H261</f>
        <v>0</v>
      </c>
      <c r="Y261" s="37"/>
      <c r="Z261" s="37"/>
      <c r="AA261" s="37"/>
      <c r="AB261" s="37"/>
      <c r="AC261" s="37"/>
      <c r="AD261" s="37"/>
      <c r="AE261" s="37"/>
      <c r="AR261" s="225" t="s">
        <v>188</v>
      </c>
      <c r="AT261" s="225" t="s">
        <v>143</v>
      </c>
      <c r="AU261" s="225" t="s">
        <v>84</v>
      </c>
      <c r="AY261" s="16" t="s">
        <v>140</v>
      </c>
      <c r="BE261" s="226">
        <f>IF(O261="základní",K261,0)</f>
        <v>0</v>
      </c>
      <c r="BF261" s="226">
        <f>IF(O261="snížená",K261,0)</f>
        <v>0</v>
      </c>
      <c r="BG261" s="226">
        <f>IF(O261="zákl. přenesená",K261,0)</f>
        <v>0</v>
      </c>
      <c r="BH261" s="226">
        <f>IF(O261="sníž. přenesená",K261,0)</f>
        <v>0</v>
      </c>
      <c r="BI261" s="226">
        <f>IF(O261="nulová",K261,0)</f>
        <v>0</v>
      </c>
      <c r="BJ261" s="16" t="s">
        <v>82</v>
      </c>
      <c r="BK261" s="226">
        <f>ROUND(P261*H261,2)</f>
        <v>0</v>
      </c>
      <c r="BL261" s="16" t="s">
        <v>188</v>
      </c>
      <c r="BM261" s="225" t="s">
        <v>483</v>
      </c>
    </row>
    <row r="262" s="2" customFormat="1">
      <c r="A262" s="37"/>
      <c r="B262" s="38"/>
      <c r="C262" s="39"/>
      <c r="D262" s="227" t="s">
        <v>150</v>
      </c>
      <c r="E262" s="39"/>
      <c r="F262" s="228" t="s">
        <v>484</v>
      </c>
      <c r="G262" s="39"/>
      <c r="H262" s="39"/>
      <c r="I262" s="229"/>
      <c r="J262" s="229"/>
      <c r="K262" s="39"/>
      <c r="L262" s="39"/>
      <c r="M262" s="43"/>
      <c r="N262" s="230"/>
      <c r="O262" s="231"/>
      <c r="P262" s="90"/>
      <c r="Q262" s="90"/>
      <c r="R262" s="90"/>
      <c r="S262" s="90"/>
      <c r="T262" s="90"/>
      <c r="U262" s="90"/>
      <c r="V262" s="90"/>
      <c r="W262" s="90"/>
      <c r="X262" s="91"/>
      <c r="Y262" s="37"/>
      <c r="Z262" s="37"/>
      <c r="AA262" s="37"/>
      <c r="AB262" s="37"/>
      <c r="AC262" s="37"/>
      <c r="AD262" s="37"/>
      <c r="AE262" s="37"/>
      <c r="AT262" s="16" t="s">
        <v>150</v>
      </c>
      <c r="AU262" s="16" t="s">
        <v>84</v>
      </c>
    </row>
    <row r="263" s="2" customFormat="1" ht="24.15" customHeight="1">
      <c r="A263" s="37"/>
      <c r="B263" s="38"/>
      <c r="C263" s="255" t="s">
        <v>485</v>
      </c>
      <c r="D263" s="255" t="s">
        <v>328</v>
      </c>
      <c r="E263" s="256" t="s">
        <v>486</v>
      </c>
      <c r="F263" s="257" t="s">
        <v>487</v>
      </c>
      <c r="G263" s="258" t="s">
        <v>243</v>
      </c>
      <c r="H263" s="259">
        <v>26.760999999999999</v>
      </c>
      <c r="I263" s="260"/>
      <c r="J263" s="261"/>
      <c r="K263" s="262">
        <f>ROUND(P263*H263,2)</f>
        <v>0</v>
      </c>
      <c r="L263" s="257" t="s">
        <v>147</v>
      </c>
      <c r="M263" s="263"/>
      <c r="N263" s="264" t="s">
        <v>1</v>
      </c>
      <c r="O263" s="221" t="s">
        <v>40</v>
      </c>
      <c r="P263" s="222">
        <f>I263+J263</f>
        <v>0</v>
      </c>
      <c r="Q263" s="222">
        <f>ROUND(I263*H263,2)</f>
        <v>0</v>
      </c>
      <c r="R263" s="222">
        <f>ROUND(J263*H263,2)</f>
        <v>0</v>
      </c>
      <c r="S263" s="90"/>
      <c r="T263" s="223">
        <f>S263*H263</f>
        <v>0</v>
      </c>
      <c r="U263" s="223">
        <v>0.0019499999999999999</v>
      </c>
      <c r="V263" s="223">
        <f>U263*H263</f>
        <v>0.052183949999999993</v>
      </c>
      <c r="W263" s="223">
        <v>0</v>
      </c>
      <c r="X263" s="224">
        <f>W263*H263</f>
        <v>0</v>
      </c>
      <c r="Y263" s="37"/>
      <c r="Z263" s="37"/>
      <c r="AA263" s="37"/>
      <c r="AB263" s="37"/>
      <c r="AC263" s="37"/>
      <c r="AD263" s="37"/>
      <c r="AE263" s="37"/>
      <c r="AR263" s="225" t="s">
        <v>292</v>
      </c>
      <c r="AT263" s="225" t="s">
        <v>328</v>
      </c>
      <c r="AU263" s="225" t="s">
        <v>84</v>
      </c>
      <c r="AY263" s="16" t="s">
        <v>140</v>
      </c>
      <c r="BE263" s="226">
        <f>IF(O263="základní",K263,0)</f>
        <v>0</v>
      </c>
      <c r="BF263" s="226">
        <f>IF(O263="snížená",K263,0)</f>
        <v>0</v>
      </c>
      <c r="BG263" s="226">
        <f>IF(O263="zákl. přenesená",K263,0)</f>
        <v>0</v>
      </c>
      <c r="BH263" s="226">
        <f>IF(O263="sníž. přenesená",K263,0)</f>
        <v>0</v>
      </c>
      <c r="BI263" s="226">
        <f>IF(O263="nulová",K263,0)</f>
        <v>0</v>
      </c>
      <c r="BJ263" s="16" t="s">
        <v>82</v>
      </c>
      <c r="BK263" s="226">
        <f>ROUND(P263*H263,2)</f>
        <v>0</v>
      </c>
      <c r="BL263" s="16" t="s">
        <v>188</v>
      </c>
      <c r="BM263" s="225" t="s">
        <v>488</v>
      </c>
    </row>
    <row r="264" s="13" customFormat="1">
      <c r="A264" s="13"/>
      <c r="B264" s="232"/>
      <c r="C264" s="233"/>
      <c r="D264" s="234" t="s">
        <v>152</v>
      </c>
      <c r="E264" s="235" t="s">
        <v>1</v>
      </c>
      <c r="F264" s="236" t="s">
        <v>489</v>
      </c>
      <c r="G264" s="233"/>
      <c r="H264" s="237">
        <v>26.760999999999999</v>
      </c>
      <c r="I264" s="238"/>
      <c r="J264" s="238"/>
      <c r="K264" s="233"/>
      <c r="L264" s="233"/>
      <c r="M264" s="239"/>
      <c r="N264" s="240"/>
      <c r="O264" s="241"/>
      <c r="P264" s="241"/>
      <c r="Q264" s="241"/>
      <c r="R264" s="241"/>
      <c r="S264" s="241"/>
      <c r="T264" s="241"/>
      <c r="U264" s="241"/>
      <c r="V264" s="241"/>
      <c r="W264" s="241"/>
      <c r="X264" s="242"/>
      <c r="Y264" s="13"/>
      <c r="Z264" s="13"/>
      <c r="AA264" s="13"/>
      <c r="AB264" s="13"/>
      <c r="AC264" s="13"/>
      <c r="AD264" s="13"/>
      <c r="AE264" s="13"/>
      <c r="AT264" s="243" t="s">
        <v>152</v>
      </c>
      <c r="AU264" s="243" t="s">
        <v>84</v>
      </c>
      <c r="AV264" s="13" t="s">
        <v>84</v>
      </c>
      <c r="AW264" s="13" t="s">
        <v>5</v>
      </c>
      <c r="AX264" s="13" t="s">
        <v>82</v>
      </c>
      <c r="AY264" s="243" t="s">
        <v>140</v>
      </c>
    </row>
    <row r="265" s="2" customFormat="1" ht="24.15" customHeight="1">
      <c r="A265" s="37"/>
      <c r="B265" s="38"/>
      <c r="C265" s="213" t="s">
        <v>490</v>
      </c>
      <c r="D265" s="213" t="s">
        <v>143</v>
      </c>
      <c r="E265" s="214" t="s">
        <v>491</v>
      </c>
      <c r="F265" s="215" t="s">
        <v>492</v>
      </c>
      <c r="G265" s="216" t="s">
        <v>243</v>
      </c>
      <c r="H265" s="217">
        <v>50.514000000000003</v>
      </c>
      <c r="I265" s="218"/>
      <c r="J265" s="218"/>
      <c r="K265" s="219">
        <f>ROUND(P265*H265,2)</f>
        <v>0</v>
      </c>
      <c r="L265" s="215" t="s">
        <v>147</v>
      </c>
      <c r="M265" s="43"/>
      <c r="N265" s="220" t="s">
        <v>1</v>
      </c>
      <c r="O265" s="221" t="s">
        <v>40</v>
      </c>
      <c r="P265" s="222">
        <f>I265+J265</f>
        <v>0</v>
      </c>
      <c r="Q265" s="222">
        <f>ROUND(I265*H265,2)</f>
        <v>0</v>
      </c>
      <c r="R265" s="222">
        <f>ROUND(J265*H265,2)</f>
        <v>0</v>
      </c>
      <c r="S265" s="90"/>
      <c r="T265" s="223">
        <f>S265*H265</f>
        <v>0</v>
      </c>
      <c r="U265" s="223">
        <v>0</v>
      </c>
      <c r="V265" s="223">
        <f>U265*H265</f>
        <v>0</v>
      </c>
      <c r="W265" s="223">
        <v>0</v>
      </c>
      <c r="X265" s="224">
        <f>W265*H265</f>
        <v>0</v>
      </c>
      <c r="Y265" s="37"/>
      <c r="Z265" s="37"/>
      <c r="AA265" s="37"/>
      <c r="AB265" s="37"/>
      <c r="AC265" s="37"/>
      <c r="AD265" s="37"/>
      <c r="AE265" s="37"/>
      <c r="AR265" s="225" t="s">
        <v>188</v>
      </c>
      <c r="AT265" s="225" t="s">
        <v>143</v>
      </c>
      <c r="AU265" s="225" t="s">
        <v>84</v>
      </c>
      <c r="AY265" s="16" t="s">
        <v>140</v>
      </c>
      <c r="BE265" s="226">
        <f>IF(O265="základní",K265,0)</f>
        <v>0</v>
      </c>
      <c r="BF265" s="226">
        <f>IF(O265="snížená",K265,0)</f>
        <v>0</v>
      </c>
      <c r="BG265" s="226">
        <f>IF(O265="zákl. přenesená",K265,0)</f>
        <v>0</v>
      </c>
      <c r="BH265" s="226">
        <f>IF(O265="sníž. přenesená",K265,0)</f>
        <v>0</v>
      </c>
      <c r="BI265" s="226">
        <f>IF(O265="nulová",K265,0)</f>
        <v>0</v>
      </c>
      <c r="BJ265" s="16" t="s">
        <v>82</v>
      </c>
      <c r="BK265" s="226">
        <f>ROUND(P265*H265,2)</f>
        <v>0</v>
      </c>
      <c r="BL265" s="16" t="s">
        <v>188</v>
      </c>
      <c r="BM265" s="225" t="s">
        <v>493</v>
      </c>
    </row>
    <row r="266" s="2" customFormat="1">
      <c r="A266" s="37"/>
      <c r="B266" s="38"/>
      <c r="C266" s="39"/>
      <c r="D266" s="227" t="s">
        <v>150</v>
      </c>
      <c r="E266" s="39"/>
      <c r="F266" s="228" t="s">
        <v>494</v>
      </c>
      <c r="G266" s="39"/>
      <c r="H266" s="39"/>
      <c r="I266" s="229"/>
      <c r="J266" s="229"/>
      <c r="K266" s="39"/>
      <c r="L266" s="39"/>
      <c r="M266" s="43"/>
      <c r="N266" s="230"/>
      <c r="O266" s="231"/>
      <c r="P266" s="90"/>
      <c r="Q266" s="90"/>
      <c r="R266" s="90"/>
      <c r="S266" s="90"/>
      <c r="T266" s="90"/>
      <c r="U266" s="90"/>
      <c r="V266" s="90"/>
      <c r="W266" s="90"/>
      <c r="X266" s="91"/>
      <c r="Y266" s="37"/>
      <c r="Z266" s="37"/>
      <c r="AA266" s="37"/>
      <c r="AB266" s="37"/>
      <c r="AC266" s="37"/>
      <c r="AD266" s="37"/>
      <c r="AE266" s="37"/>
      <c r="AT266" s="16" t="s">
        <v>150</v>
      </c>
      <c r="AU266" s="16" t="s">
        <v>84</v>
      </c>
    </row>
    <row r="267" s="13" customFormat="1">
      <c r="A267" s="13"/>
      <c r="B267" s="232"/>
      <c r="C267" s="233"/>
      <c r="D267" s="234" t="s">
        <v>152</v>
      </c>
      <c r="E267" s="235" t="s">
        <v>1</v>
      </c>
      <c r="F267" s="236" t="s">
        <v>495</v>
      </c>
      <c r="G267" s="233"/>
      <c r="H267" s="237">
        <v>50.514000000000003</v>
      </c>
      <c r="I267" s="238"/>
      <c r="J267" s="238"/>
      <c r="K267" s="233"/>
      <c r="L267" s="233"/>
      <c r="M267" s="239"/>
      <c r="N267" s="240"/>
      <c r="O267" s="241"/>
      <c r="P267" s="241"/>
      <c r="Q267" s="241"/>
      <c r="R267" s="241"/>
      <c r="S267" s="241"/>
      <c r="T267" s="241"/>
      <c r="U267" s="241"/>
      <c r="V267" s="241"/>
      <c r="W267" s="241"/>
      <c r="X267" s="242"/>
      <c r="Y267" s="13"/>
      <c r="Z267" s="13"/>
      <c r="AA267" s="13"/>
      <c r="AB267" s="13"/>
      <c r="AC267" s="13"/>
      <c r="AD267" s="13"/>
      <c r="AE267" s="13"/>
      <c r="AT267" s="243" t="s">
        <v>152</v>
      </c>
      <c r="AU267" s="243" t="s">
        <v>84</v>
      </c>
      <c r="AV267" s="13" t="s">
        <v>84</v>
      </c>
      <c r="AW267" s="13" t="s">
        <v>5</v>
      </c>
      <c r="AX267" s="13" t="s">
        <v>82</v>
      </c>
      <c r="AY267" s="243" t="s">
        <v>140</v>
      </c>
    </row>
    <row r="268" s="2" customFormat="1" ht="24.15" customHeight="1">
      <c r="A268" s="37"/>
      <c r="B268" s="38"/>
      <c r="C268" s="255" t="s">
        <v>496</v>
      </c>
      <c r="D268" s="255" t="s">
        <v>328</v>
      </c>
      <c r="E268" s="256" t="s">
        <v>497</v>
      </c>
      <c r="F268" s="257" t="s">
        <v>498</v>
      </c>
      <c r="G268" s="258" t="s">
        <v>156</v>
      </c>
      <c r="H268" s="259">
        <v>25.257000000000001</v>
      </c>
      <c r="I268" s="260"/>
      <c r="J268" s="261"/>
      <c r="K268" s="262">
        <f>ROUND(P268*H268,2)</f>
        <v>0</v>
      </c>
      <c r="L268" s="257" t="s">
        <v>147</v>
      </c>
      <c r="M268" s="263"/>
      <c r="N268" s="264" t="s">
        <v>1</v>
      </c>
      <c r="O268" s="221" t="s">
        <v>40</v>
      </c>
      <c r="P268" s="222">
        <f>I268+J268</f>
        <v>0</v>
      </c>
      <c r="Q268" s="222">
        <f>ROUND(I268*H268,2)</f>
        <v>0</v>
      </c>
      <c r="R268" s="222">
        <f>ROUND(J268*H268,2)</f>
        <v>0</v>
      </c>
      <c r="S268" s="90"/>
      <c r="T268" s="223">
        <f>S268*H268</f>
        <v>0</v>
      </c>
      <c r="U268" s="223">
        <v>0.01</v>
      </c>
      <c r="V268" s="223">
        <f>U268*H268</f>
        <v>0.25257000000000002</v>
      </c>
      <c r="W268" s="223">
        <v>0</v>
      </c>
      <c r="X268" s="224">
        <f>W268*H268</f>
        <v>0</v>
      </c>
      <c r="Y268" s="37"/>
      <c r="Z268" s="37"/>
      <c r="AA268" s="37"/>
      <c r="AB268" s="37"/>
      <c r="AC268" s="37"/>
      <c r="AD268" s="37"/>
      <c r="AE268" s="37"/>
      <c r="AR268" s="225" t="s">
        <v>292</v>
      </c>
      <c r="AT268" s="225" t="s">
        <v>328</v>
      </c>
      <c r="AU268" s="225" t="s">
        <v>84</v>
      </c>
      <c r="AY268" s="16" t="s">
        <v>140</v>
      </c>
      <c r="BE268" s="226">
        <f>IF(O268="základní",K268,0)</f>
        <v>0</v>
      </c>
      <c r="BF268" s="226">
        <f>IF(O268="snížená",K268,0)</f>
        <v>0</v>
      </c>
      <c r="BG268" s="226">
        <f>IF(O268="zákl. přenesená",K268,0)</f>
        <v>0</v>
      </c>
      <c r="BH268" s="226">
        <f>IF(O268="sníž. přenesená",K268,0)</f>
        <v>0</v>
      </c>
      <c r="BI268" s="226">
        <f>IF(O268="nulová",K268,0)</f>
        <v>0</v>
      </c>
      <c r="BJ268" s="16" t="s">
        <v>82</v>
      </c>
      <c r="BK268" s="226">
        <f>ROUND(P268*H268,2)</f>
        <v>0</v>
      </c>
      <c r="BL268" s="16" t="s">
        <v>188</v>
      </c>
      <c r="BM268" s="225" t="s">
        <v>499</v>
      </c>
    </row>
    <row r="269" s="13" customFormat="1">
      <c r="A269" s="13"/>
      <c r="B269" s="232"/>
      <c r="C269" s="233"/>
      <c r="D269" s="234" t="s">
        <v>152</v>
      </c>
      <c r="E269" s="235" t="s">
        <v>1</v>
      </c>
      <c r="F269" s="236" t="s">
        <v>500</v>
      </c>
      <c r="G269" s="233"/>
      <c r="H269" s="237">
        <v>25.257000000000001</v>
      </c>
      <c r="I269" s="238"/>
      <c r="J269" s="238"/>
      <c r="K269" s="233"/>
      <c r="L269" s="233"/>
      <c r="M269" s="239"/>
      <c r="N269" s="240"/>
      <c r="O269" s="241"/>
      <c r="P269" s="241"/>
      <c r="Q269" s="241"/>
      <c r="R269" s="241"/>
      <c r="S269" s="241"/>
      <c r="T269" s="241"/>
      <c r="U269" s="241"/>
      <c r="V269" s="241"/>
      <c r="W269" s="241"/>
      <c r="X269" s="242"/>
      <c r="Y269" s="13"/>
      <c r="Z269" s="13"/>
      <c r="AA269" s="13"/>
      <c r="AB269" s="13"/>
      <c r="AC269" s="13"/>
      <c r="AD269" s="13"/>
      <c r="AE269" s="13"/>
      <c r="AT269" s="243" t="s">
        <v>152</v>
      </c>
      <c r="AU269" s="243" t="s">
        <v>84</v>
      </c>
      <c r="AV269" s="13" t="s">
        <v>84</v>
      </c>
      <c r="AW269" s="13" t="s">
        <v>5</v>
      </c>
      <c r="AX269" s="13" t="s">
        <v>82</v>
      </c>
      <c r="AY269" s="243" t="s">
        <v>140</v>
      </c>
    </row>
    <row r="270" s="2" customFormat="1" ht="24.15" customHeight="1">
      <c r="A270" s="37"/>
      <c r="B270" s="38"/>
      <c r="C270" s="213" t="s">
        <v>501</v>
      </c>
      <c r="D270" s="213" t="s">
        <v>143</v>
      </c>
      <c r="E270" s="214" t="s">
        <v>502</v>
      </c>
      <c r="F270" s="215" t="s">
        <v>503</v>
      </c>
      <c r="G270" s="216" t="s">
        <v>243</v>
      </c>
      <c r="H270" s="217">
        <v>4.96</v>
      </c>
      <c r="I270" s="218"/>
      <c r="J270" s="218"/>
      <c r="K270" s="219">
        <f>ROUND(P270*H270,2)</f>
        <v>0</v>
      </c>
      <c r="L270" s="215" t="s">
        <v>147</v>
      </c>
      <c r="M270" s="43"/>
      <c r="N270" s="220" t="s">
        <v>1</v>
      </c>
      <c r="O270" s="221" t="s">
        <v>40</v>
      </c>
      <c r="P270" s="222">
        <f>I270+J270</f>
        <v>0</v>
      </c>
      <c r="Q270" s="222">
        <f>ROUND(I270*H270,2)</f>
        <v>0</v>
      </c>
      <c r="R270" s="222">
        <f>ROUND(J270*H270,2)</f>
        <v>0</v>
      </c>
      <c r="S270" s="90"/>
      <c r="T270" s="223">
        <f>S270*H270</f>
        <v>0</v>
      </c>
      <c r="U270" s="223">
        <v>0</v>
      </c>
      <c r="V270" s="223">
        <f>U270*H270</f>
        <v>0</v>
      </c>
      <c r="W270" s="223">
        <v>0</v>
      </c>
      <c r="X270" s="224">
        <f>W270*H270</f>
        <v>0</v>
      </c>
      <c r="Y270" s="37"/>
      <c r="Z270" s="37"/>
      <c r="AA270" s="37"/>
      <c r="AB270" s="37"/>
      <c r="AC270" s="37"/>
      <c r="AD270" s="37"/>
      <c r="AE270" s="37"/>
      <c r="AR270" s="225" t="s">
        <v>188</v>
      </c>
      <c r="AT270" s="225" t="s">
        <v>143</v>
      </c>
      <c r="AU270" s="225" t="s">
        <v>84</v>
      </c>
      <c r="AY270" s="16" t="s">
        <v>140</v>
      </c>
      <c r="BE270" s="226">
        <f>IF(O270="základní",K270,0)</f>
        <v>0</v>
      </c>
      <c r="BF270" s="226">
        <f>IF(O270="snížená",K270,0)</f>
        <v>0</v>
      </c>
      <c r="BG270" s="226">
        <f>IF(O270="zákl. přenesená",K270,0)</f>
        <v>0</v>
      </c>
      <c r="BH270" s="226">
        <f>IF(O270="sníž. přenesená",K270,0)</f>
        <v>0</v>
      </c>
      <c r="BI270" s="226">
        <f>IF(O270="nulová",K270,0)</f>
        <v>0</v>
      </c>
      <c r="BJ270" s="16" t="s">
        <v>82</v>
      </c>
      <c r="BK270" s="226">
        <f>ROUND(P270*H270,2)</f>
        <v>0</v>
      </c>
      <c r="BL270" s="16" t="s">
        <v>188</v>
      </c>
      <c r="BM270" s="225" t="s">
        <v>504</v>
      </c>
    </row>
    <row r="271" s="2" customFormat="1">
      <c r="A271" s="37"/>
      <c r="B271" s="38"/>
      <c r="C271" s="39"/>
      <c r="D271" s="227" t="s">
        <v>150</v>
      </c>
      <c r="E271" s="39"/>
      <c r="F271" s="228" t="s">
        <v>505</v>
      </c>
      <c r="G271" s="39"/>
      <c r="H271" s="39"/>
      <c r="I271" s="229"/>
      <c r="J271" s="229"/>
      <c r="K271" s="39"/>
      <c r="L271" s="39"/>
      <c r="M271" s="43"/>
      <c r="N271" s="230"/>
      <c r="O271" s="231"/>
      <c r="P271" s="90"/>
      <c r="Q271" s="90"/>
      <c r="R271" s="90"/>
      <c r="S271" s="90"/>
      <c r="T271" s="90"/>
      <c r="U271" s="90"/>
      <c r="V271" s="90"/>
      <c r="W271" s="90"/>
      <c r="X271" s="91"/>
      <c r="Y271" s="37"/>
      <c r="Z271" s="37"/>
      <c r="AA271" s="37"/>
      <c r="AB271" s="37"/>
      <c r="AC271" s="37"/>
      <c r="AD271" s="37"/>
      <c r="AE271" s="37"/>
      <c r="AT271" s="16" t="s">
        <v>150</v>
      </c>
      <c r="AU271" s="16" t="s">
        <v>84</v>
      </c>
    </row>
    <row r="272" s="2" customFormat="1" ht="24.15" customHeight="1">
      <c r="A272" s="37"/>
      <c r="B272" s="38"/>
      <c r="C272" s="255" t="s">
        <v>506</v>
      </c>
      <c r="D272" s="255" t="s">
        <v>328</v>
      </c>
      <c r="E272" s="256" t="s">
        <v>507</v>
      </c>
      <c r="F272" s="257" t="s">
        <v>508</v>
      </c>
      <c r="G272" s="258" t="s">
        <v>277</v>
      </c>
      <c r="H272" s="259">
        <v>0.017000000000000001</v>
      </c>
      <c r="I272" s="260"/>
      <c r="J272" s="261"/>
      <c r="K272" s="262">
        <f>ROUND(P272*H272,2)</f>
        <v>0</v>
      </c>
      <c r="L272" s="257" t="s">
        <v>147</v>
      </c>
      <c r="M272" s="263"/>
      <c r="N272" s="264" t="s">
        <v>1</v>
      </c>
      <c r="O272" s="221" t="s">
        <v>40</v>
      </c>
      <c r="P272" s="222">
        <f>I272+J272</f>
        <v>0</v>
      </c>
      <c r="Q272" s="222">
        <f>ROUND(I272*H272,2)</f>
        <v>0</v>
      </c>
      <c r="R272" s="222">
        <f>ROUND(J272*H272,2)</f>
        <v>0</v>
      </c>
      <c r="S272" s="90"/>
      <c r="T272" s="223">
        <f>S272*H272</f>
        <v>0</v>
      </c>
      <c r="U272" s="223">
        <v>1</v>
      </c>
      <c r="V272" s="223">
        <f>U272*H272</f>
        <v>0.017000000000000001</v>
      </c>
      <c r="W272" s="223">
        <v>0</v>
      </c>
      <c r="X272" s="224">
        <f>W272*H272</f>
        <v>0</v>
      </c>
      <c r="Y272" s="37"/>
      <c r="Z272" s="37"/>
      <c r="AA272" s="37"/>
      <c r="AB272" s="37"/>
      <c r="AC272" s="37"/>
      <c r="AD272" s="37"/>
      <c r="AE272" s="37"/>
      <c r="AR272" s="225" t="s">
        <v>292</v>
      </c>
      <c r="AT272" s="225" t="s">
        <v>328</v>
      </c>
      <c r="AU272" s="225" t="s">
        <v>84</v>
      </c>
      <c r="AY272" s="16" t="s">
        <v>140</v>
      </c>
      <c r="BE272" s="226">
        <f>IF(O272="základní",K272,0)</f>
        <v>0</v>
      </c>
      <c r="BF272" s="226">
        <f>IF(O272="snížená",K272,0)</f>
        <v>0</v>
      </c>
      <c r="BG272" s="226">
        <f>IF(O272="zákl. přenesená",K272,0)</f>
        <v>0</v>
      </c>
      <c r="BH272" s="226">
        <f>IF(O272="sníž. přenesená",K272,0)</f>
        <v>0</v>
      </c>
      <c r="BI272" s="226">
        <f>IF(O272="nulová",K272,0)</f>
        <v>0</v>
      </c>
      <c r="BJ272" s="16" t="s">
        <v>82</v>
      </c>
      <c r="BK272" s="226">
        <f>ROUND(P272*H272,2)</f>
        <v>0</v>
      </c>
      <c r="BL272" s="16" t="s">
        <v>188</v>
      </c>
      <c r="BM272" s="225" t="s">
        <v>509</v>
      </c>
    </row>
    <row r="273" s="2" customFormat="1" ht="24.15" customHeight="1">
      <c r="A273" s="37"/>
      <c r="B273" s="38"/>
      <c r="C273" s="213" t="s">
        <v>510</v>
      </c>
      <c r="D273" s="213" t="s">
        <v>143</v>
      </c>
      <c r="E273" s="214" t="s">
        <v>511</v>
      </c>
      <c r="F273" s="215" t="s">
        <v>512</v>
      </c>
      <c r="G273" s="216" t="s">
        <v>243</v>
      </c>
      <c r="H273" s="217">
        <v>20.870000000000001</v>
      </c>
      <c r="I273" s="218"/>
      <c r="J273" s="218"/>
      <c r="K273" s="219">
        <f>ROUND(P273*H273,2)</f>
        <v>0</v>
      </c>
      <c r="L273" s="215" t="s">
        <v>147</v>
      </c>
      <c r="M273" s="43"/>
      <c r="N273" s="220" t="s">
        <v>1</v>
      </c>
      <c r="O273" s="221" t="s">
        <v>40</v>
      </c>
      <c r="P273" s="222">
        <f>I273+J273</f>
        <v>0</v>
      </c>
      <c r="Q273" s="222">
        <f>ROUND(I273*H273,2)</f>
        <v>0</v>
      </c>
      <c r="R273" s="222">
        <f>ROUND(J273*H273,2)</f>
        <v>0</v>
      </c>
      <c r="S273" s="90"/>
      <c r="T273" s="223">
        <f>S273*H273</f>
        <v>0</v>
      </c>
      <c r="U273" s="223">
        <v>0</v>
      </c>
      <c r="V273" s="223">
        <f>U273*H273</f>
        <v>0</v>
      </c>
      <c r="W273" s="223">
        <v>0</v>
      </c>
      <c r="X273" s="224">
        <f>W273*H273</f>
        <v>0</v>
      </c>
      <c r="Y273" s="37"/>
      <c r="Z273" s="37"/>
      <c r="AA273" s="37"/>
      <c r="AB273" s="37"/>
      <c r="AC273" s="37"/>
      <c r="AD273" s="37"/>
      <c r="AE273" s="37"/>
      <c r="AR273" s="225" t="s">
        <v>188</v>
      </c>
      <c r="AT273" s="225" t="s">
        <v>143</v>
      </c>
      <c r="AU273" s="225" t="s">
        <v>84</v>
      </c>
      <c r="AY273" s="16" t="s">
        <v>140</v>
      </c>
      <c r="BE273" s="226">
        <f>IF(O273="základní",K273,0)</f>
        <v>0</v>
      </c>
      <c r="BF273" s="226">
        <f>IF(O273="snížená",K273,0)</f>
        <v>0</v>
      </c>
      <c r="BG273" s="226">
        <f>IF(O273="zákl. přenesená",K273,0)</f>
        <v>0</v>
      </c>
      <c r="BH273" s="226">
        <f>IF(O273="sníž. přenesená",K273,0)</f>
        <v>0</v>
      </c>
      <c r="BI273" s="226">
        <f>IF(O273="nulová",K273,0)</f>
        <v>0</v>
      </c>
      <c r="BJ273" s="16" t="s">
        <v>82</v>
      </c>
      <c r="BK273" s="226">
        <f>ROUND(P273*H273,2)</f>
        <v>0</v>
      </c>
      <c r="BL273" s="16" t="s">
        <v>188</v>
      </c>
      <c r="BM273" s="225" t="s">
        <v>513</v>
      </c>
    </row>
    <row r="274" s="2" customFormat="1">
      <c r="A274" s="37"/>
      <c r="B274" s="38"/>
      <c r="C274" s="39"/>
      <c r="D274" s="227" t="s">
        <v>150</v>
      </c>
      <c r="E274" s="39"/>
      <c r="F274" s="228" t="s">
        <v>514</v>
      </c>
      <c r="G274" s="39"/>
      <c r="H274" s="39"/>
      <c r="I274" s="229"/>
      <c r="J274" s="229"/>
      <c r="K274" s="39"/>
      <c r="L274" s="39"/>
      <c r="M274" s="43"/>
      <c r="N274" s="230"/>
      <c r="O274" s="231"/>
      <c r="P274" s="90"/>
      <c r="Q274" s="90"/>
      <c r="R274" s="90"/>
      <c r="S274" s="90"/>
      <c r="T274" s="90"/>
      <c r="U274" s="90"/>
      <c r="V274" s="90"/>
      <c r="W274" s="90"/>
      <c r="X274" s="91"/>
      <c r="Y274" s="37"/>
      <c r="Z274" s="37"/>
      <c r="AA274" s="37"/>
      <c r="AB274" s="37"/>
      <c r="AC274" s="37"/>
      <c r="AD274" s="37"/>
      <c r="AE274" s="37"/>
      <c r="AT274" s="16" t="s">
        <v>150</v>
      </c>
      <c r="AU274" s="16" t="s">
        <v>84</v>
      </c>
    </row>
    <row r="275" s="2" customFormat="1" ht="16.5" customHeight="1">
      <c r="A275" s="37"/>
      <c r="B275" s="38"/>
      <c r="C275" s="255" t="s">
        <v>515</v>
      </c>
      <c r="D275" s="255" t="s">
        <v>328</v>
      </c>
      <c r="E275" s="256" t="s">
        <v>516</v>
      </c>
      <c r="F275" s="257" t="s">
        <v>517</v>
      </c>
      <c r="G275" s="258" t="s">
        <v>350</v>
      </c>
      <c r="H275" s="259">
        <v>11</v>
      </c>
      <c r="I275" s="260"/>
      <c r="J275" s="261"/>
      <c r="K275" s="262">
        <f>ROUND(P275*H275,2)</f>
        <v>0</v>
      </c>
      <c r="L275" s="257" t="s">
        <v>1</v>
      </c>
      <c r="M275" s="263"/>
      <c r="N275" s="264" t="s">
        <v>1</v>
      </c>
      <c r="O275" s="221" t="s">
        <v>40</v>
      </c>
      <c r="P275" s="222">
        <f>I275+J275</f>
        <v>0</v>
      </c>
      <c r="Q275" s="222">
        <f>ROUND(I275*H275,2)</f>
        <v>0</v>
      </c>
      <c r="R275" s="222">
        <f>ROUND(J275*H275,2)</f>
        <v>0</v>
      </c>
      <c r="S275" s="90"/>
      <c r="T275" s="223">
        <f>S275*H275</f>
        <v>0</v>
      </c>
      <c r="U275" s="223">
        <v>0.0032499999999999999</v>
      </c>
      <c r="V275" s="223">
        <f>U275*H275</f>
        <v>0.035749999999999997</v>
      </c>
      <c r="W275" s="223">
        <v>0</v>
      </c>
      <c r="X275" s="224">
        <f>W275*H275</f>
        <v>0</v>
      </c>
      <c r="Y275" s="37"/>
      <c r="Z275" s="37"/>
      <c r="AA275" s="37"/>
      <c r="AB275" s="37"/>
      <c r="AC275" s="37"/>
      <c r="AD275" s="37"/>
      <c r="AE275" s="37"/>
      <c r="AR275" s="225" t="s">
        <v>292</v>
      </c>
      <c r="AT275" s="225" t="s">
        <v>328</v>
      </c>
      <c r="AU275" s="225" t="s">
        <v>84</v>
      </c>
      <c r="AY275" s="16" t="s">
        <v>140</v>
      </c>
      <c r="BE275" s="226">
        <f>IF(O275="základní",K275,0)</f>
        <v>0</v>
      </c>
      <c r="BF275" s="226">
        <f>IF(O275="snížená",K275,0)</f>
        <v>0</v>
      </c>
      <c r="BG275" s="226">
        <f>IF(O275="zákl. přenesená",K275,0)</f>
        <v>0</v>
      </c>
      <c r="BH275" s="226">
        <f>IF(O275="sníž. přenesená",K275,0)</f>
        <v>0</v>
      </c>
      <c r="BI275" s="226">
        <f>IF(O275="nulová",K275,0)</f>
        <v>0</v>
      </c>
      <c r="BJ275" s="16" t="s">
        <v>82</v>
      </c>
      <c r="BK275" s="226">
        <f>ROUND(P275*H275,2)</f>
        <v>0</v>
      </c>
      <c r="BL275" s="16" t="s">
        <v>188</v>
      </c>
      <c r="BM275" s="225" t="s">
        <v>518</v>
      </c>
    </row>
    <row r="276" s="2" customFormat="1" ht="24.15" customHeight="1">
      <c r="A276" s="37"/>
      <c r="B276" s="38"/>
      <c r="C276" s="213" t="s">
        <v>519</v>
      </c>
      <c r="D276" s="213" t="s">
        <v>143</v>
      </c>
      <c r="E276" s="214" t="s">
        <v>520</v>
      </c>
      <c r="F276" s="215" t="s">
        <v>521</v>
      </c>
      <c r="G276" s="216" t="s">
        <v>350</v>
      </c>
      <c r="H276" s="217">
        <v>1</v>
      </c>
      <c r="I276" s="218"/>
      <c r="J276" s="218"/>
      <c r="K276" s="219">
        <f>ROUND(P276*H276,2)</f>
        <v>0</v>
      </c>
      <c r="L276" s="215" t="s">
        <v>147</v>
      </c>
      <c r="M276" s="43"/>
      <c r="N276" s="220" t="s">
        <v>1</v>
      </c>
      <c r="O276" s="221" t="s">
        <v>40</v>
      </c>
      <c r="P276" s="222">
        <f>I276+J276</f>
        <v>0</v>
      </c>
      <c r="Q276" s="222">
        <f>ROUND(I276*H276,2)</f>
        <v>0</v>
      </c>
      <c r="R276" s="222">
        <f>ROUND(J276*H276,2)</f>
        <v>0</v>
      </c>
      <c r="S276" s="90"/>
      <c r="T276" s="223">
        <f>S276*H276</f>
        <v>0</v>
      </c>
      <c r="U276" s="223">
        <v>0</v>
      </c>
      <c r="V276" s="223">
        <f>U276*H276</f>
        <v>0</v>
      </c>
      <c r="W276" s="223">
        <v>0</v>
      </c>
      <c r="X276" s="224">
        <f>W276*H276</f>
        <v>0</v>
      </c>
      <c r="Y276" s="37"/>
      <c r="Z276" s="37"/>
      <c r="AA276" s="37"/>
      <c r="AB276" s="37"/>
      <c r="AC276" s="37"/>
      <c r="AD276" s="37"/>
      <c r="AE276" s="37"/>
      <c r="AR276" s="225" t="s">
        <v>188</v>
      </c>
      <c r="AT276" s="225" t="s">
        <v>143</v>
      </c>
      <c r="AU276" s="225" t="s">
        <v>84</v>
      </c>
      <c r="AY276" s="16" t="s">
        <v>140</v>
      </c>
      <c r="BE276" s="226">
        <f>IF(O276="základní",K276,0)</f>
        <v>0</v>
      </c>
      <c r="BF276" s="226">
        <f>IF(O276="snížená",K276,0)</f>
        <v>0</v>
      </c>
      <c r="BG276" s="226">
        <f>IF(O276="zákl. přenesená",K276,0)</f>
        <v>0</v>
      </c>
      <c r="BH276" s="226">
        <f>IF(O276="sníž. přenesená",K276,0)</f>
        <v>0</v>
      </c>
      <c r="BI276" s="226">
        <f>IF(O276="nulová",K276,0)</f>
        <v>0</v>
      </c>
      <c r="BJ276" s="16" t="s">
        <v>82</v>
      </c>
      <c r="BK276" s="226">
        <f>ROUND(P276*H276,2)</f>
        <v>0</v>
      </c>
      <c r="BL276" s="16" t="s">
        <v>188</v>
      </c>
      <c r="BM276" s="225" t="s">
        <v>522</v>
      </c>
    </row>
    <row r="277" s="2" customFormat="1">
      <c r="A277" s="37"/>
      <c r="B277" s="38"/>
      <c r="C277" s="39"/>
      <c r="D277" s="227" t="s">
        <v>150</v>
      </c>
      <c r="E277" s="39"/>
      <c r="F277" s="228" t="s">
        <v>523</v>
      </c>
      <c r="G277" s="39"/>
      <c r="H277" s="39"/>
      <c r="I277" s="229"/>
      <c r="J277" s="229"/>
      <c r="K277" s="39"/>
      <c r="L277" s="39"/>
      <c r="M277" s="43"/>
      <c r="N277" s="230"/>
      <c r="O277" s="231"/>
      <c r="P277" s="90"/>
      <c r="Q277" s="90"/>
      <c r="R277" s="90"/>
      <c r="S277" s="90"/>
      <c r="T277" s="90"/>
      <c r="U277" s="90"/>
      <c r="V277" s="90"/>
      <c r="W277" s="90"/>
      <c r="X277" s="91"/>
      <c r="Y277" s="37"/>
      <c r="Z277" s="37"/>
      <c r="AA277" s="37"/>
      <c r="AB277" s="37"/>
      <c r="AC277" s="37"/>
      <c r="AD277" s="37"/>
      <c r="AE277" s="37"/>
      <c r="AT277" s="16" t="s">
        <v>150</v>
      </c>
      <c r="AU277" s="16" t="s">
        <v>84</v>
      </c>
    </row>
    <row r="278" s="2" customFormat="1" ht="16.5" customHeight="1">
      <c r="A278" s="37"/>
      <c r="B278" s="38"/>
      <c r="C278" s="255" t="s">
        <v>524</v>
      </c>
      <c r="D278" s="255" t="s">
        <v>328</v>
      </c>
      <c r="E278" s="256" t="s">
        <v>525</v>
      </c>
      <c r="F278" s="257" t="s">
        <v>526</v>
      </c>
      <c r="G278" s="258" t="s">
        <v>350</v>
      </c>
      <c r="H278" s="259">
        <v>1</v>
      </c>
      <c r="I278" s="260"/>
      <c r="J278" s="261"/>
      <c r="K278" s="262">
        <f>ROUND(P278*H278,2)</f>
        <v>0</v>
      </c>
      <c r="L278" s="257" t="s">
        <v>1</v>
      </c>
      <c r="M278" s="263"/>
      <c r="N278" s="264" t="s">
        <v>1</v>
      </c>
      <c r="O278" s="221" t="s">
        <v>40</v>
      </c>
      <c r="P278" s="222">
        <f>I278+J278</f>
        <v>0</v>
      </c>
      <c r="Q278" s="222">
        <f>ROUND(I278*H278,2)</f>
        <v>0</v>
      </c>
      <c r="R278" s="222">
        <f>ROUND(J278*H278,2)</f>
        <v>0</v>
      </c>
      <c r="S278" s="90"/>
      <c r="T278" s="223">
        <f>S278*H278</f>
        <v>0</v>
      </c>
      <c r="U278" s="223">
        <v>0.014999999999999999</v>
      </c>
      <c r="V278" s="223">
        <f>U278*H278</f>
        <v>0.014999999999999999</v>
      </c>
      <c r="W278" s="223">
        <v>0</v>
      </c>
      <c r="X278" s="224">
        <f>W278*H278</f>
        <v>0</v>
      </c>
      <c r="Y278" s="37"/>
      <c r="Z278" s="37"/>
      <c r="AA278" s="37"/>
      <c r="AB278" s="37"/>
      <c r="AC278" s="37"/>
      <c r="AD278" s="37"/>
      <c r="AE278" s="37"/>
      <c r="AR278" s="225" t="s">
        <v>292</v>
      </c>
      <c r="AT278" s="225" t="s">
        <v>328</v>
      </c>
      <c r="AU278" s="225" t="s">
        <v>84</v>
      </c>
      <c r="AY278" s="16" t="s">
        <v>140</v>
      </c>
      <c r="BE278" s="226">
        <f>IF(O278="základní",K278,0)</f>
        <v>0</v>
      </c>
      <c r="BF278" s="226">
        <f>IF(O278="snížená",K278,0)</f>
        <v>0</v>
      </c>
      <c r="BG278" s="226">
        <f>IF(O278="zákl. přenesená",K278,0)</f>
        <v>0</v>
      </c>
      <c r="BH278" s="226">
        <f>IF(O278="sníž. přenesená",K278,0)</f>
        <v>0</v>
      </c>
      <c r="BI278" s="226">
        <f>IF(O278="nulová",K278,0)</f>
        <v>0</v>
      </c>
      <c r="BJ278" s="16" t="s">
        <v>82</v>
      </c>
      <c r="BK278" s="226">
        <f>ROUND(P278*H278,2)</f>
        <v>0</v>
      </c>
      <c r="BL278" s="16" t="s">
        <v>188</v>
      </c>
      <c r="BM278" s="225" t="s">
        <v>527</v>
      </c>
    </row>
    <row r="279" s="2" customFormat="1" ht="24.15" customHeight="1">
      <c r="A279" s="37"/>
      <c r="B279" s="38"/>
      <c r="C279" s="213" t="s">
        <v>528</v>
      </c>
      <c r="D279" s="213" t="s">
        <v>143</v>
      </c>
      <c r="E279" s="214" t="s">
        <v>529</v>
      </c>
      <c r="F279" s="215" t="s">
        <v>530</v>
      </c>
      <c r="G279" s="216" t="s">
        <v>243</v>
      </c>
      <c r="H279" s="217">
        <v>12.824999999999999</v>
      </c>
      <c r="I279" s="218"/>
      <c r="J279" s="218"/>
      <c r="K279" s="219">
        <f>ROUND(P279*H279,2)</f>
        <v>0</v>
      </c>
      <c r="L279" s="215" t="s">
        <v>147</v>
      </c>
      <c r="M279" s="43"/>
      <c r="N279" s="220" t="s">
        <v>1</v>
      </c>
      <c r="O279" s="221" t="s">
        <v>40</v>
      </c>
      <c r="P279" s="222">
        <f>I279+J279</f>
        <v>0</v>
      </c>
      <c r="Q279" s="222">
        <f>ROUND(I279*H279,2)</f>
        <v>0</v>
      </c>
      <c r="R279" s="222">
        <f>ROUND(J279*H279,2)</f>
        <v>0</v>
      </c>
      <c r="S279" s="90"/>
      <c r="T279" s="223">
        <f>S279*H279</f>
        <v>0</v>
      </c>
      <c r="U279" s="223">
        <v>0</v>
      </c>
      <c r="V279" s="223">
        <f>U279*H279</f>
        <v>0</v>
      </c>
      <c r="W279" s="223">
        <v>0</v>
      </c>
      <c r="X279" s="224">
        <f>W279*H279</f>
        <v>0</v>
      </c>
      <c r="Y279" s="37"/>
      <c r="Z279" s="37"/>
      <c r="AA279" s="37"/>
      <c r="AB279" s="37"/>
      <c r="AC279" s="37"/>
      <c r="AD279" s="37"/>
      <c r="AE279" s="37"/>
      <c r="AR279" s="225" t="s">
        <v>188</v>
      </c>
      <c r="AT279" s="225" t="s">
        <v>143</v>
      </c>
      <c r="AU279" s="225" t="s">
        <v>84</v>
      </c>
      <c r="AY279" s="16" t="s">
        <v>140</v>
      </c>
      <c r="BE279" s="226">
        <f>IF(O279="základní",K279,0)</f>
        <v>0</v>
      </c>
      <c r="BF279" s="226">
        <f>IF(O279="snížená",K279,0)</f>
        <v>0</v>
      </c>
      <c r="BG279" s="226">
        <f>IF(O279="zákl. přenesená",K279,0)</f>
        <v>0</v>
      </c>
      <c r="BH279" s="226">
        <f>IF(O279="sníž. přenesená",K279,0)</f>
        <v>0</v>
      </c>
      <c r="BI279" s="226">
        <f>IF(O279="nulová",K279,0)</f>
        <v>0</v>
      </c>
      <c r="BJ279" s="16" t="s">
        <v>82</v>
      </c>
      <c r="BK279" s="226">
        <f>ROUND(P279*H279,2)</f>
        <v>0</v>
      </c>
      <c r="BL279" s="16" t="s">
        <v>188</v>
      </c>
      <c r="BM279" s="225" t="s">
        <v>531</v>
      </c>
    </row>
    <row r="280" s="2" customFormat="1">
      <c r="A280" s="37"/>
      <c r="B280" s="38"/>
      <c r="C280" s="39"/>
      <c r="D280" s="227" t="s">
        <v>150</v>
      </c>
      <c r="E280" s="39"/>
      <c r="F280" s="228" t="s">
        <v>532</v>
      </c>
      <c r="G280" s="39"/>
      <c r="H280" s="39"/>
      <c r="I280" s="229"/>
      <c r="J280" s="229"/>
      <c r="K280" s="39"/>
      <c r="L280" s="39"/>
      <c r="M280" s="43"/>
      <c r="N280" s="230"/>
      <c r="O280" s="231"/>
      <c r="P280" s="90"/>
      <c r="Q280" s="90"/>
      <c r="R280" s="90"/>
      <c r="S280" s="90"/>
      <c r="T280" s="90"/>
      <c r="U280" s="90"/>
      <c r="V280" s="90"/>
      <c r="W280" s="90"/>
      <c r="X280" s="91"/>
      <c r="Y280" s="37"/>
      <c r="Z280" s="37"/>
      <c r="AA280" s="37"/>
      <c r="AB280" s="37"/>
      <c r="AC280" s="37"/>
      <c r="AD280" s="37"/>
      <c r="AE280" s="37"/>
      <c r="AT280" s="16" t="s">
        <v>150</v>
      </c>
      <c r="AU280" s="16" t="s">
        <v>84</v>
      </c>
    </row>
    <row r="281" s="2" customFormat="1" ht="24.15" customHeight="1">
      <c r="A281" s="37"/>
      <c r="B281" s="38"/>
      <c r="C281" s="255" t="s">
        <v>533</v>
      </c>
      <c r="D281" s="255" t="s">
        <v>328</v>
      </c>
      <c r="E281" s="256" t="s">
        <v>534</v>
      </c>
      <c r="F281" s="257" t="s">
        <v>535</v>
      </c>
      <c r="G281" s="258" t="s">
        <v>243</v>
      </c>
      <c r="H281" s="259">
        <v>13.158</v>
      </c>
      <c r="I281" s="260"/>
      <c r="J281" s="261"/>
      <c r="K281" s="262">
        <f>ROUND(P281*H281,2)</f>
        <v>0</v>
      </c>
      <c r="L281" s="257" t="s">
        <v>147</v>
      </c>
      <c r="M281" s="263"/>
      <c r="N281" s="264" t="s">
        <v>1</v>
      </c>
      <c r="O281" s="221" t="s">
        <v>40</v>
      </c>
      <c r="P281" s="222">
        <f>I281+J281</f>
        <v>0</v>
      </c>
      <c r="Q281" s="222">
        <f>ROUND(I281*H281,2)</f>
        <v>0</v>
      </c>
      <c r="R281" s="222">
        <f>ROUND(J281*H281,2)</f>
        <v>0</v>
      </c>
      <c r="S281" s="90"/>
      <c r="T281" s="223">
        <f>S281*H281</f>
        <v>0</v>
      </c>
      <c r="U281" s="223">
        <v>0.002</v>
      </c>
      <c r="V281" s="223">
        <f>U281*H281</f>
        <v>0.026315999999999999</v>
      </c>
      <c r="W281" s="223">
        <v>0</v>
      </c>
      <c r="X281" s="224">
        <f>W281*H281</f>
        <v>0</v>
      </c>
      <c r="Y281" s="37"/>
      <c r="Z281" s="37"/>
      <c r="AA281" s="37"/>
      <c r="AB281" s="37"/>
      <c r="AC281" s="37"/>
      <c r="AD281" s="37"/>
      <c r="AE281" s="37"/>
      <c r="AR281" s="225" t="s">
        <v>292</v>
      </c>
      <c r="AT281" s="225" t="s">
        <v>328</v>
      </c>
      <c r="AU281" s="225" t="s">
        <v>84</v>
      </c>
      <c r="AY281" s="16" t="s">
        <v>140</v>
      </c>
      <c r="BE281" s="226">
        <f>IF(O281="základní",K281,0)</f>
        <v>0</v>
      </c>
      <c r="BF281" s="226">
        <f>IF(O281="snížená",K281,0)</f>
        <v>0</v>
      </c>
      <c r="BG281" s="226">
        <f>IF(O281="zákl. přenesená",K281,0)</f>
        <v>0</v>
      </c>
      <c r="BH281" s="226">
        <f>IF(O281="sníž. přenesená",K281,0)</f>
        <v>0</v>
      </c>
      <c r="BI281" s="226">
        <f>IF(O281="nulová",K281,0)</f>
        <v>0</v>
      </c>
      <c r="BJ281" s="16" t="s">
        <v>82</v>
      </c>
      <c r="BK281" s="226">
        <f>ROUND(P281*H281,2)</f>
        <v>0</v>
      </c>
      <c r="BL281" s="16" t="s">
        <v>188</v>
      </c>
      <c r="BM281" s="225" t="s">
        <v>536</v>
      </c>
    </row>
    <row r="282" s="13" customFormat="1">
      <c r="A282" s="13"/>
      <c r="B282" s="232"/>
      <c r="C282" s="233"/>
      <c r="D282" s="234" t="s">
        <v>152</v>
      </c>
      <c r="E282" s="235" t="s">
        <v>1</v>
      </c>
      <c r="F282" s="236" t="s">
        <v>537</v>
      </c>
      <c r="G282" s="233"/>
      <c r="H282" s="237">
        <v>13.158</v>
      </c>
      <c r="I282" s="238"/>
      <c r="J282" s="238"/>
      <c r="K282" s="233"/>
      <c r="L282" s="233"/>
      <c r="M282" s="239"/>
      <c r="N282" s="240"/>
      <c r="O282" s="241"/>
      <c r="P282" s="241"/>
      <c r="Q282" s="241"/>
      <c r="R282" s="241"/>
      <c r="S282" s="241"/>
      <c r="T282" s="241"/>
      <c r="U282" s="241"/>
      <c r="V282" s="241"/>
      <c r="W282" s="241"/>
      <c r="X282" s="242"/>
      <c r="Y282" s="13"/>
      <c r="Z282" s="13"/>
      <c r="AA282" s="13"/>
      <c r="AB282" s="13"/>
      <c r="AC282" s="13"/>
      <c r="AD282" s="13"/>
      <c r="AE282" s="13"/>
      <c r="AT282" s="243" t="s">
        <v>152</v>
      </c>
      <c r="AU282" s="243" t="s">
        <v>84</v>
      </c>
      <c r="AV282" s="13" t="s">
        <v>84</v>
      </c>
      <c r="AW282" s="13" t="s">
        <v>5</v>
      </c>
      <c r="AX282" s="13" t="s">
        <v>82</v>
      </c>
      <c r="AY282" s="243" t="s">
        <v>140</v>
      </c>
    </row>
    <row r="283" s="2" customFormat="1" ht="24.15" customHeight="1">
      <c r="A283" s="37"/>
      <c r="B283" s="38"/>
      <c r="C283" s="213" t="s">
        <v>538</v>
      </c>
      <c r="D283" s="213" t="s">
        <v>143</v>
      </c>
      <c r="E283" s="214" t="s">
        <v>539</v>
      </c>
      <c r="F283" s="215" t="s">
        <v>540</v>
      </c>
      <c r="G283" s="216" t="s">
        <v>243</v>
      </c>
      <c r="H283" s="217">
        <v>31.800000000000001</v>
      </c>
      <c r="I283" s="218"/>
      <c r="J283" s="218"/>
      <c r="K283" s="219">
        <f>ROUND(P283*H283,2)</f>
        <v>0</v>
      </c>
      <c r="L283" s="215" t="s">
        <v>147</v>
      </c>
      <c r="M283" s="43"/>
      <c r="N283" s="220" t="s">
        <v>1</v>
      </c>
      <c r="O283" s="221" t="s">
        <v>40</v>
      </c>
      <c r="P283" s="222">
        <f>I283+J283</f>
        <v>0</v>
      </c>
      <c r="Q283" s="222">
        <f>ROUND(I283*H283,2)</f>
        <v>0</v>
      </c>
      <c r="R283" s="222">
        <f>ROUND(J283*H283,2)</f>
        <v>0</v>
      </c>
      <c r="S283" s="90"/>
      <c r="T283" s="223">
        <f>S283*H283</f>
        <v>0</v>
      </c>
      <c r="U283" s="223">
        <v>0.0022200000000000002</v>
      </c>
      <c r="V283" s="223">
        <f>U283*H283</f>
        <v>0.070596000000000006</v>
      </c>
      <c r="W283" s="223">
        <v>0</v>
      </c>
      <c r="X283" s="224">
        <f>W283*H283</f>
        <v>0</v>
      </c>
      <c r="Y283" s="37"/>
      <c r="Z283" s="37"/>
      <c r="AA283" s="37"/>
      <c r="AB283" s="37"/>
      <c r="AC283" s="37"/>
      <c r="AD283" s="37"/>
      <c r="AE283" s="37"/>
      <c r="AR283" s="225" t="s">
        <v>188</v>
      </c>
      <c r="AT283" s="225" t="s">
        <v>143</v>
      </c>
      <c r="AU283" s="225" t="s">
        <v>84</v>
      </c>
      <c r="AY283" s="16" t="s">
        <v>140</v>
      </c>
      <c r="BE283" s="226">
        <f>IF(O283="základní",K283,0)</f>
        <v>0</v>
      </c>
      <c r="BF283" s="226">
        <f>IF(O283="snížená",K283,0)</f>
        <v>0</v>
      </c>
      <c r="BG283" s="226">
        <f>IF(O283="zákl. přenesená",K283,0)</f>
        <v>0</v>
      </c>
      <c r="BH283" s="226">
        <f>IF(O283="sníž. přenesená",K283,0)</f>
        <v>0</v>
      </c>
      <c r="BI283" s="226">
        <f>IF(O283="nulová",K283,0)</f>
        <v>0</v>
      </c>
      <c r="BJ283" s="16" t="s">
        <v>82</v>
      </c>
      <c r="BK283" s="226">
        <f>ROUND(P283*H283,2)</f>
        <v>0</v>
      </c>
      <c r="BL283" s="16" t="s">
        <v>188</v>
      </c>
      <c r="BM283" s="225" t="s">
        <v>541</v>
      </c>
    </row>
    <row r="284" s="2" customFormat="1">
      <c r="A284" s="37"/>
      <c r="B284" s="38"/>
      <c r="C284" s="39"/>
      <c r="D284" s="227" t="s">
        <v>150</v>
      </c>
      <c r="E284" s="39"/>
      <c r="F284" s="228" t="s">
        <v>542</v>
      </c>
      <c r="G284" s="39"/>
      <c r="H284" s="39"/>
      <c r="I284" s="229"/>
      <c r="J284" s="229"/>
      <c r="K284" s="39"/>
      <c r="L284" s="39"/>
      <c r="M284" s="43"/>
      <c r="N284" s="230"/>
      <c r="O284" s="231"/>
      <c r="P284" s="90"/>
      <c r="Q284" s="90"/>
      <c r="R284" s="90"/>
      <c r="S284" s="90"/>
      <c r="T284" s="90"/>
      <c r="U284" s="90"/>
      <c r="V284" s="90"/>
      <c r="W284" s="90"/>
      <c r="X284" s="91"/>
      <c r="Y284" s="37"/>
      <c r="Z284" s="37"/>
      <c r="AA284" s="37"/>
      <c r="AB284" s="37"/>
      <c r="AC284" s="37"/>
      <c r="AD284" s="37"/>
      <c r="AE284" s="37"/>
      <c r="AT284" s="16" t="s">
        <v>150</v>
      </c>
      <c r="AU284" s="16" t="s">
        <v>84</v>
      </c>
    </row>
    <row r="285" s="2" customFormat="1" ht="24.15" customHeight="1">
      <c r="A285" s="37"/>
      <c r="B285" s="38"/>
      <c r="C285" s="213" t="s">
        <v>543</v>
      </c>
      <c r="D285" s="213" t="s">
        <v>143</v>
      </c>
      <c r="E285" s="214" t="s">
        <v>544</v>
      </c>
      <c r="F285" s="215" t="s">
        <v>545</v>
      </c>
      <c r="G285" s="216" t="s">
        <v>243</v>
      </c>
      <c r="H285" s="217">
        <v>52.905000000000001</v>
      </c>
      <c r="I285" s="218"/>
      <c r="J285" s="218"/>
      <c r="K285" s="219">
        <f>ROUND(P285*H285,2)</f>
        <v>0</v>
      </c>
      <c r="L285" s="215" t="s">
        <v>147</v>
      </c>
      <c r="M285" s="43"/>
      <c r="N285" s="220" t="s">
        <v>1</v>
      </c>
      <c r="O285" s="221" t="s">
        <v>40</v>
      </c>
      <c r="P285" s="222">
        <f>I285+J285</f>
        <v>0</v>
      </c>
      <c r="Q285" s="222">
        <f>ROUND(I285*H285,2)</f>
        <v>0</v>
      </c>
      <c r="R285" s="222">
        <f>ROUND(J285*H285,2)</f>
        <v>0</v>
      </c>
      <c r="S285" s="90"/>
      <c r="T285" s="223">
        <f>S285*H285</f>
        <v>0</v>
      </c>
      <c r="U285" s="223">
        <v>0.0022799999999999999</v>
      </c>
      <c r="V285" s="223">
        <f>U285*H285</f>
        <v>0.12062339999999999</v>
      </c>
      <c r="W285" s="223">
        <v>0</v>
      </c>
      <c r="X285" s="224">
        <f>W285*H285</f>
        <v>0</v>
      </c>
      <c r="Y285" s="37"/>
      <c r="Z285" s="37"/>
      <c r="AA285" s="37"/>
      <c r="AB285" s="37"/>
      <c r="AC285" s="37"/>
      <c r="AD285" s="37"/>
      <c r="AE285" s="37"/>
      <c r="AR285" s="225" t="s">
        <v>188</v>
      </c>
      <c r="AT285" s="225" t="s">
        <v>143</v>
      </c>
      <c r="AU285" s="225" t="s">
        <v>84</v>
      </c>
      <c r="AY285" s="16" t="s">
        <v>140</v>
      </c>
      <c r="BE285" s="226">
        <f>IF(O285="základní",K285,0)</f>
        <v>0</v>
      </c>
      <c r="BF285" s="226">
        <f>IF(O285="snížená",K285,0)</f>
        <v>0</v>
      </c>
      <c r="BG285" s="226">
        <f>IF(O285="zákl. přenesená",K285,0)</f>
        <v>0</v>
      </c>
      <c r="BH285" s="226">
        <f>IF(O285="sníž. přenesená",K285,0)</f>
        <v>0</v>
      </c>
      <c r="BI285" s="226">
        <f>IF(O285="nulová",K285,0)</f>
        <v>0</v>
      </c>
      <c r="BJ285" s="16" t="s">
        <v>82</v>
      </c>
      <c r="BK285" s="226">
        <f>ROUND(P285*H285,2)</f>
        <v>0</v>
      </c>
      <c r="BL285" s="16" t="s">
        <v>188</v>
      </c>
      <c r="BM285" s="225" t="s">
        <v>546</v>
      </c>
    </row>
    <row r="286" s="2" customFormat="1">
      <c r="A286" s="37"/>
      <c r="B286" s="38"/>
      <c r="C286" s="39"/>
      <c r="D286" s="227" t="s">
        <v>150</v>
      </c>
      <c r="E286" s="39"/>
      <c r="F286" s="228" t="s">
        <v>547</v>
      </c>
      <c r="G286" s="39"/>
      <c r="H286" s="39"/>
      <c r="I286" s="229"/>
      <c r="J286" s="229"/>
      <c r="K286" s="39"/>
      <c r="L286" s="39"/>
      <c r="M286" s="43"/>
      <c r="N286" s="230"/>
      <c r="O286" s="231"/>
      <c r="P286" s="90"/>
      <c r="Q286" s="90"/>
      <c r="R286" s="90"/>
      <c r="S286" s="90"/>
      <c r="T286" s="90"/>
      <c r="U286" s="90"/>
      <c r="V286" s="90"/>
      <c r="W286" s="90"/>
      <c r="X286" s="91"/>
      <c r="Y286" s="37"/>
      <c r="Z286" s="37"/>
      <c r="AA286" s="37"/>
      <c r="AB286" s="37"/>
      <c r="AC286" s="37"/>
      <c r="AD286" s="37"/>
      <c r="AE286" s="37"/>
      <c r="AT286" s="16" t="s">
        <v>150</v>
      </c>
      <c r="AU286" s="16" t="s">
        <v>84</v>
      </c>
    </row>
    <row r="287" s="2" customFormat="1" ht="16.5" customHeight="1">
      <c r="A287" s="37"/>
      <c r="B287" s="38"/>
      <c r="C287" s="213" t="s">
        <v>548</v>
      </c>
      <c r="D287" s="213" t="s">
        <v>143</v>
      </c>
      <c r="E287" s="214" t="s">
        <v>549</v>
      </c>
      <c r="F287" s="215" t="s">
        <v>550</v>
      </c>
      <c r="G287" s="216" t="s">
        <v>156</v>
      </c>
      <c r="H287" s="217">
        <v>0.20000000000000001</v>
      </c>
      <c r="I287" s="218"/>
      <c r="J287" s="218"/>
      <c r="K287" s="219">
        <f>ROUND(P287*H287,2)</f>
        <v>0</v>
      </c>
      <c r="L287" s="215" t="s">
        <v>1</v>
      </c>
      <c r="M287" s="43"/>
      <c r="N287" s="220" t="s">
        <v>1</v>
      </c>
      <c r="O287" s="221" t="s">
        <v>40</v>
      </c>
      <c r="P287" s="222">
        <f>I287+J287</f>
        <v>0</v>
      </c>
      <c r="Q287" s="222">
        <f>ROUND(I287*H287,2)</f>
        <v>0</v>
      </c>
      <c r="R287" s="222">
        <f>ROUND(J287*H287,2)</f>
        <v>0</v>
      </c>
      <c r="S287" s="90"/>
      <c r="T287" s="223">
        <f>S287*H287</f>
        <v>0</v>
      </c>
      <c r="U287" s="223">
        <v>0.0059100000000000003</v>
      </c>
      <c r="V287" s="223">
        <f>U287*H287</f>
        <v>0.0011820000000000001</v>
      </c>
      <c r="W287" s="223">
        <v>0</v>
      </c>
      <c r="X287" s="224">
        <f>W287*H287</f>
        <v>0</v>
      </c>
      <c r="Y287" s="37"/>
      <c r="Z287" s="37"/>
      <c r="AA287" s="37"/>
      <c r="AB287" s="37"/>
      <c r="AC287" s="37"/>
      <c r="AD287" s="37"/>
      <c r="AE287" s="37"/>
      <c r="AR287" s="225" t="s">
        <v>188</v>
      </c>
      <c r="AT287" s="225" t="s">
        <v>143</v>
      </c>
      <c r="AU287" s="225" t="s">
        <v>84</v>
      </c>
      <c r="AY287" s="16" t="s">
        <v>140</v>
      </c>
      <c r="BE287" s="226">
        <f>IF(O287="základní",K287,0)</f>
        <v>0</v>
      </c>
      <c r="BF287" s="226">
        <f>IF(O287="snížená",K287,0)</f>
        <v>0</v>
      </c>
      <c r="BG287" s="226">
        <f>IF(O287="zákl. přenesená",K287,0)</f>
        <v>0</v>
      </c>
      <c r="BH287" s="226">
        <f>IF(O287="sníž. přenesená",K287,0)</f>
        <v>0</v>
      </c>
      <c r="BI287" s="226">
        <f>IF(O287="nulová",K287,0)</f>
        <v>0</v>
      </c>
      <c r="BJ287" s="16" t="s">
        <v>82</v>
      </c>
      <c r="BK287" s="226">
        <f>ROUND(P287*H287,2)</f>
        <v>0</v>
      </c>
      <c r="BL287" s="16" t="s">
        <v>188</v>
      </c>
      <c r="BM287" s="225" t="s">
        <v>551</v>
      </c>
    </row>
    <row r="288" s="2" customFormat="1" ht="24.15" customHeight="1">
      <c r="A288" s="37"/>
      <c r="B288" s="38"/>
      <c r="C288" s="213" t="s">
        <v>552</v>
      </c>
      <c r="D288" s="213" t="s">
        <v>143</v>
      </c>
      <c r="E288" s="214" t="s">
        <v>553</v>
      </c>
      <c r="F288" s="215" t="s">
        <v>554</v>
      </c>
      <c r="G288" s="216" t="s">
        <v>243</v>
      </c>
      <c r="H288" s="217">
        <v>17.120000000000001</v>
      </c>
      <c r="I288" s="218"/>
      <c r="J288" s="218"/>
      <c r="K288" s="219">
        <f>ROUND(P288*H288,2)</f>
        <v>0</v>
      </c>
      <c r="L288" s="215" t="s">
        <v>147</v>
      </c>
      <c r="M288" s="43"/>
      <c r="N288" s="220" t="s">
        <v>1</v>
      </c>
      <c r="O288" s="221" t="s">
        <v>40</v>
      </c>
      <c r="P288" s="222">
        <f>I288+J288</f>
        <v>0</v>
      </c>
      <c r="Q288" s="222">
        <f>ROUND(I288*H288,2)</f>
        <v>0</v>
      </c>
      <c r="R288" s="222">
        <f>ROUND(J288*H288,2)</f>
        <v>0</v>
      </c>
      <c r="S288" s="90"/>
      <c r="T288" s="223">
        <f>S288*H288</f>
        <v>0</v>
      </c>
      <c r="U288" s="223">
        <v>0.0022200000000000002</v>
      </c>
      <c r="V288" s="223">
        <f>U288*H288</f>
        <v>0.038006400000000003</v>
      </c>
      <c r="W288" s="223">
        <v>0</v>
      </c>
      <c r="X288" s="224">
        <f>W288*H288</f>
        <v>0</v>
      </c>
      <c r="Y288" s="37"/>
      <c r="Z288" s="37"/>
      <c r="AA288" s="37"/>
      <c r="AB288" s="37"/>
      <c r="AC288" s="37"/>
      <c r="AD288" s="37"/>
      <c r="AE288" s="37"/>
      <c r="AR288" s="225" t="s">
        <v>188</v>
      </c>
      <c r="AT288" s="225" t="s">
        <v>143</v>
      </c>
      <c r="AU288" s="225" t="s">
        <v>84</v>
      </c>
      <c r="AY288" s="16" t="s">
        <v>140</v>
      </c>
      <c r="BE288" s="226">
        <f>IF(O288="základní",K288,0)</f>
        <v>0</v>
      </c>
      <c r="BF288" s="226">
        <f>IF(O288="snížená",K288,0)</f>
        <v>0</v>
      </c>
      <c r="BG288" s="226">
        <f>IF(O288="zákl. přenesená",K288,0)</f>
        <v>0</v>
      </c>
      <c r="BH288" s="226">
        <f>IF(O288="sníž. přenesená",K288,0)</f>
        <v>0</v>
      </c>
      <c r="BI288" s="226">
        <f>IF(O288="nulová",K288,0)</f>
        <v>0</v>
      </c>
      <c r="BJ288" s="16" t="s">
        <v>82</v>
      </c>
      <c r="BK288" s="226">
        <f>ROUND(P288*H288,2)</f>
        <v>0</v>
      </c>
      <c r="BL288" s="16" t="s">
        <v>188</v>
      </c>
      <c r="BM288" s="225" t="s">
        <v>555</v>
      </c>
    </row>
    <row r="289" s="2" customFormat="1">
      <c r="A289" s="37"/>
      <c r="B289" s="38"/>
      <c r="C289" s="39"/>
      <c r="D289" s="227" t="s">
        <v>150</v>
      </c>
      <c r="E289" s="39"/>
      <c r="F289" s="228" t="s">
        <v>556</v>
      </c>
      <c r="G289" s="39"/>
      <c r="H289" s="39"/>
      <c r="I289" s="229"/>
      <c r="J289" s="229"/>
      <c r="K289" s="39"/>
      <c r="L289" s="39"/>
      <c r="M289" s="43"/>
      <c r="N289" s="230"/>
      <c r="O289" s="231"/>
      <c r="P289" s="90"/>
      <c r="Q289" s="90"/>
      <c r="R289" s="90"/>
      <c r="S289" s="90"/>
      <c r="T289" s="90"/>
      <c r="U289" s="90"/>
      <c r="V289" s="90"/>
      <c r="W289" s="90"/>
      <c r="X289" s="91"/>
      <c r="Y289" s="37"/>
      <c r="Z289" s="37"/>
      <c r="AA289" s="37"/>
      <c r="AB289" s="37"/>
      <c r="AC289" s="37"/>
      <c r="AD289" s="37"/>
      <c r="AE289" s="37"/>
      <c r="AT289" s="16" t="s">
        <v>150</v>
      </c>
      <c r="AU289" s="16" t="s">
        <v>84</v>
      </c>
    </row>
    <row r="290" s="2" customFormat="1" ht="24.15" customHeight="1">
      <c r="A290" s="37"/>
      <c r="B290" s="38"/>
      <c r="C290" s="213" t="s">
        <v>557</v>
      </c>
      <c r="D290" s="213" t="s">
        <v>143</v>
      </c>
      <c r="E290" s="214" t="s">
        <v>558</v>
      </c>
      <c r="F290" s="215" t="s">
        <v>559</v>
      </c>
      <c r="G290" s="216" t="s">
        <v>350</v>
      </c>
      <c r="H290" s="217">
        <v>2</v>
      </c>
      <c r="I290" s="218"/>
      <c r="J290" s="218"/>
      <c r="K290" s="219">
        <f>ROUND(P290*H290,2)</f>
        <v>0</v>
      </c>
      <c r="L290" s="215" t="s">
        <v>147</v>
      </c>
      <c r="M290" s="43"/>
      <c r="N290" s="220" t="s">
        <v>1</v>
      </c>
      <c r="O290" s="221" t="s">
        <v>40</v>
      </c>
      <c r="P290" s="222">
        <f>I290+J290</f>
        <v>0</v>
      </c>
      <c r="Q290" s="222">
        <f>ROUND(I290*H290,2)</f>
        <v>0</v>
      </c>
      <c r="R290" s="222">
        <f>ROUND(J290*H290,2)</f>
        <v>0</v>
      </c>
      <c r="S290" s="90"/>
      <c r="T290" s="223">
        <f>S290*H290</f>
        <v>0</v>
      </c>
      <c r="U290" s="223">
        <v>0</v>
      </c>
      <c r="V290" s="223">
        <f>U290*H290</f>
        <v>0</v>
      </c>
      <c r="W290" s="223">
        <v>0</v>
      </c>
      <c r="X290" s="224">
        <f>W290*H290</f>
        <v>0</v>
      </c>
      <c r="Y290" s="37"/>
      <c r="Z290" s="37"/>
      <c r="AA290" s="37"/>
      <c r="AB290" s="37"/>
      <c r="AC290" s="37"/>
      <c r="AD290" s="37"/>
      <c r="AE290" s="37"/>
      <c r="AR290" s="225" t="s">
        <v>188</v>
      </c>
      <c r="AT290" s="225" t="s">
        <v>143</v>
      </c>
      <c r="AU290" s="225" t="s">
        <v>84</v>
      </c>
      <c r="AY290" s="16" t="s">
        <v>140</v>
      </c>
      <c r="BE290" s="226">
        <f>IF(O290="základní",K290,0)</f>
        <v>0</v>
      </c>
      <c r="BF290" s="226">
        <f>IF(O290="snížená",K290,0)</f>
        <v>0</v>
      </c>
      <c r="BG290" s="226">
        <f>IF(O290="zákl. přenesená",K290,0)</f>
        <v>0</v>
      </c>
      <c r="BH290" s="226">
        <f>IF(O290="sníž. přenesená",K290,0)</f>
        <v>0</v>
      </c>
      <c r="BI290" s="226">
        <f>IF(O290="nulová",K290,0)</f>
        <v>0</v>
      </c>
      <c r="BJ290" s="16" t="s">
        <v>82</v>
      </c>
      <c r="BK290" s="226">
        <f>ROUND(P290*H290,2)</f>
        <v>0</v>
      </c>
      <c r="BL290" s="16" t="s">
        <v>188</v>
      </c>
      <c r="BM290" s="225" t="s">
        <v>560</v>
      </c>
    </row>
    <row r="291" s="2" customFormat="1">
      <c r="A291" s="37"/>
      <c r="B291" s="38"/>
      <c r="C291" s="39"/>
      <c r="D291" s="227" t="s">
        <v>150</v>
      </c>
      <c r="E291" s="39"/>
      <c r="F291" s="228" t="s">
        <v>561</v>
      </c>
      <c r="G291" s="39"/>
      <c r="H291" s="39"/>
      <c r="I291" s="229"/>
      <c r="J291" s="229"/>
      <c r="K291" s="39"/>
      <c r="L291" s="39"/>
      <c r="M291" s="43"/>
      <c r="N291" s="230"/>
      <c r="O291" s="231"/>
      <c r="P291" s="90"/>
      <c r="Q291" s="90"/>
      <c r="R291" s="90"/>
      <c r="S291" s="90"/>
      <c r="T291" s="90"/>
      <c r="U291" s="90"/>
      <c r="V291" s="90"/>
      <c r="W291" s="90"/>
      <c r="X291" s="91"/>
      <c r="Y291" s="37"/>
      <c r="Z291" s="37"/>
      <c r="AA291" s="37"/>
      <c r="AB291" s="37"/>
      <c r="AC291" s="37"/>
      <c r="AD291" s="37"/>
      <c r="AE291" s="37"/>
      <c r="AT291" s="16" t="s">
        <v>150</v>
      </c>
      <c r="AU291" s="16" t="s">
        <v>84</v>
      </c>
    </row>
    <row r="292" s="2" customFormat="1" ht="24.15" customHeight="1">
      <c r="A292" s="37"/>
      <c r="B292" s="38"/>
      <c r="C292" s="213" t="s">
        <v>562</v>
      </c>
      <c r="D292" s="213" t="s">
        <v>143</v>
      </c>
      <c r="E292" s="214" t="s">
        <v>563</v>
      </c>
      <c r="F292" s="215" t="s">
        <v>564</v>
      </c>
      <c r="G292" s="216" t="s">
        <v>350</v>
      </c>
      <c r="H292" s="217">
        <v>2</v>
      </c>
      <c r="I292" s="218"/>
      <c r="J292" s="218"/>
      <c r="K292" s="219">
        <f>ROUND(P292*H292,2)</f>
        <v>0</v>
      </c>
      <c r="L292" s="215" t="s">
        <v>147</v>
      </c>
      <c r="M292" s="43"/>
      <c r="N292" s="220" t="s">
        <v>1</v>
      </c>
      <c r="O292" s="221" t="s">
        <v>40</v>
      </c>
      <c r="P292" s="222">
        <f>I292+J292</f>
        <v>0</v>
      </c>
      <c r="Q292" s="222">
        <f>ROUND(I292*H292,2)</f>
        <v>0</v>
      </c>
      <c r="R292" s="222">
        <f>ROUND(J292*H292,2)</f>
        <v>0</v>
      </c>
      <c r="S292" s="90"/>
      <c r="T292" s="223">
        <f>S292*H292</f>
        <v>0</v>
      </c>
      <c r="U292" s="223">
        <v>0</v>
      </c>
      <c r="V292" s="223">
        <f>U292*H292</f>
        <v>0</v>
      </c>
      <c r="W292" s="223">
        <v>0</v>
      </c>
      <c r="X292" s="224">
        <f>W292*H292</f>
        <v>0</v>
      </c>
      <c r="Y292" s="37"/>
      <c r="Z292" s="37"/>
      <c r="AA292" s="37"/>
      <c r="AB292" s="37"/>
      <c r="AC292" s="37"/>
      <c r="AD292" s="37"/>
      <c r="AE292" s="37"/>
      <c r="AR292" s="225" t="s">
        <v>188</v>
      </c>
      <c r="AT292" s="225" t="s">
        <v>143</v>
      </c>
      <c r="AU292" s="225" t="s">
        <v>84</v>
      </c>
      <c r="AY292" s="16" t="s">
        <v>140</v>
      </c>
      <c r="BE292" s="226">
        <f>IF(O292="základní",K292,0)</f>
        <v>0</v>
      </c>
      <c r="BF292" s="226">
        <f>IF(O292="snížená",K292,0)</f>
        <v>0</v>
      </c>
      <c r="BG292" s="226">
        <f>IF(O292="zákl. přenesená",K292,0)</f>
        <v>0</v>
      </c>
      <c r="BH292" s="226">
        <f>IF(O292="sníž. přenesená",K292,0)</f>
        <v>0</v>
      </c>
      <c r="BI292" s="226">
        <f>IF(O292="nulová",K292,0)</f>
        <v>0</v>
      </c>
      <c r="BJ292" s="16" t="s">
        <v>82</v>
      </c>
      <c r="BK292" s="226">
        <f>ROUND(P292*H292,2)</f>
        <v>0</v>
      </c>
      <c r="BL292" s="16" t="s">
        <v>188</v>
      </c>
      <c r="BM292" s="225" t="s">
        <v>565</v>
      </c>
    </row>
    <row r="293" s="2" customFormat="1">
      <c r="A293" s="37"/>
      <c r="B293" s="38"/>
      <c r="C293" s="39"/>
      <c r="D293" s="227" t="s">
        <v>150</v>
      </c>
      <c r="E293" s="39"/>
      <c r="F293" s="228" t="s">
        <v>566</v>
      </c>
      <c r="G293" s="39"/>
      <c r="H293" s="39"/>
      <c r="I293" s="229"/>
      <c r="J293" s="229"/>
      <c r="K293" s="39"/>
      <c r="L293" s="39"/>
      <c r="M293" s="43"/>
      <c r="N293" s="230"/>
      <c r="O293" s="231"/>
      <c r="P293" s="90"/>
      <c r="Q293" s="90"/>
      <c r="R293" s="90"/>
      <c r="S293" s="90"/>
      <c r="T293" s="90"/>
      <c r="U293" s="90"/>
      <c r="V293" s="90"/>
      <c r="W293" s="90"/>
      <c r="X293" s="91"/>
      <c r="Y293" s="37"/>
      <c r="Z293" s="37"/>
      <c r="AA293" s="37"/>
      <c r="AB293" s="37"/>
      <c r="AC293" s="37"/>
      <c r="AD293" s="37"/>
      <c r="AE293" s="37"/>
      <c r="AT293" s="16" t="s">
        <v>150</v>
      </c>
      <c r="AU293" s="16" t="s">
        <v>84</v>
      </c>
    </row>
    <row r="294" s="2" customFormat="1" ht="24.15" customHeight="1">
      <c r="A294" s="37"/>
      <c r="B294" s="38"/>
      <c r="C294" s="213" t="s">
        <v>567</v>
      </c>
      <c r="D294" s="213" t="s">
        <v>143</v>
      </c>
      <c r="E294" s="214" t="s">
        <v>568</v>
      </c>
      <c r="F294" s="215" t="s">
        <v>569</v>
      </c>
      <c r="G294" s="216" t="s">
        <v>243</v>
      </c>
      <c r="H294" s="217">
        <v>22.702999999999999</v>
      </c>
      <c r="I294" s="218"/>
      <c r="J294" s="218"/>
      <c r="K294" s="219">
        <f>ROUND(P294*H294,2)</f>
        <v>0</v>
      </c>
      <c r="L294" s="215" t="s">
        <v>147</v>
      </c>
      <c r="M294" s="43"/>
      <c r="N294" s="220" t="s">
        <v>1</v>
      </c>
      <c r="O294" s="221" t="s">
        <v>40</v>
      </c>
      <c r="P294" s="222">
        <f>I294+J294</f>
        <v>0</v>
      </c>
      <c r="Q294" s="222">
        <f>ROUND(I294*H294,2)</f>
        <v>0</v>
      </c>
      <c r="R294" s="222">
        <f>ROUND(J294*H294,2)</f>
        <v>0</v>
      </c>
      <c r="S294" s="90"/>
      <c r="T294" s="223">
        <f>S294*H294</f>
        <v>0</v>
      </c>
      <c r="U294" s="223">
        <v>0.0028900000000000002</v>
      </c>
      <c r="V294" s="223">
        <f>U294*H294</f>
        <v>0.065611669999999997</v>
      </c>
      <c r="W294" s="223">
        <v>0</v>
      </c>
      <c r="X294" s="224">
        <f>W294*H294</f>
        <v>0</v>
      </c>
      <c r="Y294" s="37"/>
      <c r="Z294" s="37"/>
      <c r="AA294" s="37"/>
      <c r="AB294" s="37"/>
      <c r="AC294" s="37"/>
      <c r="AD294" s="37"/>
      <c r="AE294" s="37"/>
      <c r="AR294" s="225" t="s">
        <v>188</v>
      </c>
      <c r="AT294" s="225" t="s">
        <v>143</v>
      </c>
      <c r="AU294" s="225" t="s">
        <v>84</v>
      </c>
      <c r="AY294" s="16" t="s">
        <v>140</v>
      </c>
      <c r="BE294" s="226">
        <f>IF(O294="základní",K294,0)</f>
        <v>0</v>
      </c>
      <c r="BF294" s="226">
        <f>IF(O294="snížená",K294,0)</f>
        <v>0</v>
      </c>
      <c r="BG294" s="226">
        <f>IF(O294="zákl. přenesená",K294,0)</f>
        <v>0</v>
      </c>
      <c r="BH294" s="226">
        <f>IF(O294="sníž. přenesená",K294,0)</f>
        <v>0</v>
      </c>
      <c r="BI294" s="226">
        <f>IF(O294="nulová",K294,0)</f>
        <v>0</v>
      </c>
      <c r="BJ294" s="16" t="s">
        <v>82</v>
      </c>
      <c r="BK294" s="226">
        <f>ROUND(P294*H294,2)</f>
        <v>0</v>
      </c>
      <c r="BL294" s="16" t="s">
        <v>188</v>
      </c>
      <c r="BM294" s="225" t="s">
        <v>570</v>
      </c>
    </row>
    <row r="295" s="2" customFormat="1">
      <c r="A295" s="37"/>
      <c r="B295" s="38"/>
      <c r="C295" s="39"/>
      <c r="D295" s="227" t="s">
        <v>150</v>
      </c>
      <c r="E295" s="39"/>
      <c r="F295" s="228" t="s">
        <v>571</v>
      </c>
      <c r="G295" s="39"/>
      <c r="H295" s="39"/>
      <c r="I295" s="229"/>
      <c r="J295" s="229"/>
      <c r="K295" s="39"/>
      <c r="L295" s="39"/>
      <c r="M295" s="43"/>
      <c r="N295" s="230"/>
      <c r="O295" s="231"/>
      <c r="P295" s="90"/>
      <c r="Q295" s="90"/>
      <c r="R295" s="90"/>
      <c r="S295" s="90"/>
      <c r="T295" s="90"/>
      <c r="U295" s="90"/>
      <c r="V295" s="90"/>
      <c r="W295" s="90"/>
      <c r="X295" s="91"/>
      <c r="Y295" s="37"/>
      <c r="Z295" s="37"/>
      <c r="AA295" s="37"/>
      <c r="AB295" s="37"/>
      <c r="AC295" s="37"/>
      <c r="AD295" s="37"/>
      <c r="AE295" s="37"/>
      <c r="AT295" s="16" t="s">
        <v>150</v>
      </c>
      <c r="AU295" s="16" t="s">
        <v>84</v>
      </c>
    </row>
    <row r="296" s="2" customFormat="1" ht="24.15" customHeight="1">
      <c r="A296" s="37"/>
      <c r="B296" s="38"/>
      <c r="C296" s="213" t="s">
        <v>572</v>
      </c>
      <c r="D296" s="213" t="s">
        <v>143</v>
      </c>
      <c r="E296" s="214" t="s">
        <v>573</v>
      </c>
      <c r="F296" s="215" t="s">
        <v>574</v>
      </c>
      <c r="G296" s="216" t="s">
        <v>243</v>
      </c>
      <c r="H296" s="217">
        <v>2.5299999999999998</v>
      </c>
      <c r="I296" s="218"/>
      <c r="J296" s="218"/>
      <c r="K296" s="219">
        <f>ROUND(P296*H296,2)</f>
        <v>0</v>
      </c>
      <c r="L296" s="215" t="s">
        <v>147</v>
      </c>
      <c r="M296" s="43"/>
      <c r="N296" s="220" t="s">
        <v>1</v>
      </c>
      <c r="O296" s="221" t="s">
        <v>40</v>
      </c>
      <c r="P296" s="222">
        <f>I296+J296</f>
        <v>0</v>
      </c>
      <c r="Q296" s="222">
        <f>ROUND(I296*H296,2)</f>
        <v>0</v>
      </c>
      <c r="R296" s="222">
        <f>ROUND(J296*H296,2)</f>
        <v>0</v>
      </c>
      <c r="S296" s="90"/>
      <c r="T296" s="223">
        <f>S296*H296</f>
        <v>0</v>
      </c>
      <c r="U296" s="223">
        <v>0</v>
      </c>
      <c r="V296" s="223">
        <f>U296*H296</f>
        <v>0</v>
      </c>
      <c r="W296" s="223">
        <v>0</v>
      </c>
      <c r="X296" s="224">
        <f>W296*H296</f>
        <v>0</v>
      </c>
      <c r="Y296" s="37"/>
      <c r="Z296" s="37"/>
      <c r="AA296" s="37"/>
      <c r="AB296" s="37"/>
      <c r="AC296" s="37"/>
      <c r="AD296" s="37"/>
      <c r="AE296" s="37"/>
      <c r="AR296" s="225" t="s">
        <v>188</v>
      </c>
      <c r="AT296" s="225" t="s">
        <v>143</v>
      </c>
      <c r="AU296" s="225" t="s">
        <v>84</v>
      </c>
      <c r="AY296" s="16" t="s">
        <v>140</v>
      </c>
      <c r="BE296" s="226">
        <f>IF(O296="základní",K296,0)</f>
        <v>0</v>
      </c>
      <c r="BF296" s="226">
        <f>IF(O296="snížená",K296,0)</f>
        <v>0</v>
      </c>
      <c r="BG296" s="226">
        <f>IF(O296="zákl. přenesená",K296,0)</f>
        <v>0</v>
      </c>
      <c r="BH296" s="226">
        <f>IF(O296="sníž. přenesená",K296,0)</f>
        <v>0</v>
      </c>
      <c r="BI296" s="226">
        <f>IF(O296="nulová",K296,0)</f>
        <v>0</v>
      </c>
      <c r="BJ296" s="16" t="s">
        <v>82</v>
      </c>
      <c r="BK296" s="226">
        <f>ROUND(P296*H296,2)</f>
        <v>0</v>
      </c>
      <c r="BL296" s="16" t="s">
        <v>188</v>
      </c>
      <c r="BM296" s="225" t="s">
        <v>575</v>
      </c>
    </row>
    <row r="297" s="2" customFormat="1">
      <c r="A297" s="37"/>
      <c r="B297" s="38"/>
      <c r="C297" s="39"/>
      <c r="D297" s="227" t="s">
        <v>150</v>
      </c>
      <c r="E297" s="39"/>
      <c r="F297" s="228" t="s">
        <v>576</v>
      </c>
      <c r="G297" s="39"/>
      <c r="H297" s="39"/>
      <c r="I297" s="229"/>
      <c r="J297" s="229"/>
      <c r="K297" s="39"/>
      <c r="L297" s="39"/>
      <c r="M297" s="43"/>
      <c r="N297" s="230"/>
      <c r="O297" s="231"/>
      <c r="P297" s="90"/>
      <c r="Q297" s="90"/>
      <c r="R297" s="90"/>
      <c r="S297" s="90"/>
      <c r="T297" s="90"/>
      <c r="U297" s="90"/>
      <c r="V297" s="90"/>
      <c r="W297" s="90"/>
      <c r="X297" s="91"/>
      <c r="Y297" s="37"/>
      <c r="Z297" s="37"/>
      <c r="AA297" s="37"/>
      <c r="AB297" s="37"/>
      <c r="AC297" s="37"/>
      <c r="AD297" s="37"/>
      <c r="AE297" s="37"/>
      <c r="AT297" s="16" t="s">
        <v>150</v>
      </c>
      <c r="AU297" s="16" t="s">
        <v>84</v>
      </c>
    </row>
    <row r="298" s="2" customFormat="1" ht="16.5" customHeight="1">
      <c r="A298" s="37"/>
      <c r="B298" s="38"/>
      <c r="C298" s="255" t="s">
        <v>577</v>
      </c>
      <c r="D298" s="255" t="s">
        <v>328</v>
      </c>
      <c r="E298" s="256" t="s">
        <v>578</v>
      </c>
      <c r="F298" s="257" t="s">
        <v>579</v>
      </c>
      <c r="G298" s="258" t="s">
        <v>243</v>
      </c>
      <c r="H298" s="259">
        <v>3.036</v>
      </c>
      <c r="I298" s="260"/>
      <c r="J298" s="261"/>
      <c r="K298" s="262">
        <f>ROUND(P298*H298,2)</f>
        <v>0</v>
      </c>
      <c r="L298" s="257" t="s">
        <v>1</v>
      </c>
      <c r="M298" s="263"/>
      <c r="N298" s="264" t="s">
        <v>1</v>
      </c>
      <c r="O298" s="221" t="s">
        <v>40</v>
      </c>
      <c r="P298" s="222">
        <f>I298+J298</f>
        <v>0</v>
      </c>
      <c r="Q298" s="222">
        <f>ROUND(I298*H298,2)</f>
        <v>0</v>
      </c>
      <c r="R298" s="222">
        <f>ROUND(J298*H298,2)</f>
        <v>0</v>
      </c>
      <c r="S298" s="90"/>
      <c r="T298" s="223">
        <f>S298*H298</f>
        <v>0</v>
      </c>
      <c r="U298" s="223">
        <v>0.0011000000000000001</v>
      </c>
      <c r="V298" s="223">
        <f>U298*H298</f>
        <v>0.0033396000000000003</v>
      </c>
      <c r="W298" s="223">
        <v>0</v>
      </c>
      <c r="X298" s="224">
        <f>W298*H298</f>
        <v>0</v>
      </c>
      <c r="Y298" s="37"/>
      <c r="Z298" s="37"/>
      <c r="AA298" s="37"/>
      <c r="AB298" s="37"/>
      <c r="AC298" s="37"/>
      <c r="AD298" s="37"/>
      <c r="AE298" s="37"/>
      <c r="AR298" s="225" t="s">
        <v>292</v>
      </c>
      <c r="AT298" s="225" t="s">
        <v>328</v>
      </c>
      <c r="AU298" s="225" t="s">
        <v>84</v>
      </c>
      <c r="AY298" s="16" t="s">
        <v>140</v>
      </c>
      <c r="BE298" s="226">
        <f>IF(O298="základní",K298,0)</f>
        <v>0</v>
      </c>
      <c r="BF298" s="226">
        <f>IF(O298="snížená",K298,0)</f>
        <v>0</v>
      </c>
      <c r="BG298" s="226">
        <f>IF(O298="zákl. přenesená",K298,0)</f>
        <v>0</v>
      </c>
      <c r="BH298" s="226">
        <f>IF(O298="sníž. přenesená",K298,0)</f>
        <v>0</v>
      </c>
      <c r="BI298" s="226">
        <f>IF(O298="nulová",K298,0)</f>
        <v>0</v>
      </c>
      <c r="BJ298" s="16" t="s">
        <v>82</v>
      </c>
      <c r="BK298" s="226">
        <f>ROUND(P298*H298,2)</f>
        <v>0</v>
      </c>
      <c r="BL298" s="16" t="s">
        <v>188</v>
      </c>
      <c r="BM298" s="225" t="s">
        <v>580</v>
      </c>
    </row>
    <row r="299" s="13" customFormat="1">
      <c r="A299" s="13"/>
      <c r="B299" s="232"/>
      <c r="C299" s="233"/>
      <c r="D299" s="234" t="s">
        <v>152</v>
      </c>
      <c r="E299" s="235" t="s">
        <v>1</v>
      </c>
      <c r="F299" s="236" t="s">
        <v>581</v>
      </c>
      <c r="G299" s="233"/>
      <c r="H299" s="237">
        <v>2.5299999999999998</v>
      </c>
      <c r="I299" s="238"/>
      <c r="J299" s="238"/>
      <c r="K299" s="233"/>
      <c r="L299" s="233"/>
      <c r="M299" s="239"/>
      <c r="N299" s="240"/>
      <c r="O299" s="241"/>
      <c r="P299" s="241"/>
      <c r="Q299" s="241"/>
      <c r="R299" s="241"/>
      <c r="S299" s="241"/>
      <c r="T299" s="241"/>
      <c r="U299" s="241"/>
      <c r="V299" s="241"/>
      <c r="W299" s="241"/>
      <c r="X299" s="242"/>
      <c r="Y299" s="13"/>
      <c r="Z299" s="13"/>
      <c r="AA299" s="13"/>
      <c r="AB299" s="13"/>
      <c r="AC299" s="13"/>
      <c r="AD299" s="13"/>
      <c r="AE299" s="13"/>
      <c r="AT299" s="243" t="s">
        <v>152</v>
      </c>
      <c r="AU299" s="243" t="s">
        <v>84</v>
      </c>
      <c r="AV299" s="13" t="s">
        <v>84</v>
      </c>
      <c r="AW299" s="13" t="s">
        <v>5</v>
      </c>
      <c r="AX299" s="13" t="s">
        <v>77</v>
      </c>
      <c r="AY299" s="243" t="s">
        <v>140</v>
      </c>
    </row>
    <row r="300" s="13" customFormat="1">
      <c r="A300" s="13"/>
      <c r="B300" s="232"/>
      <c r="C300" s="233"/>
      <c r="D300" s="234" t="s">
        <v>152</v>
      </c>
      <c r="E300" s="235" t="s">
        <v>1</v>
      </c>
      <c r="F300" s="236" t="s">
        <v>582</v>
      </c>
      <c r="G300" s="233"/>
      <c r="H300" s="237">
        <v>3.036</v>
      </c>
      <c r="I300" s="238"/>
      <c r="J300" s="238"/>
      <c r="K300" s="233"/>
      <c r="L300" s="233"/>
      <c r="M300" s="239"/>
      <c r="N300" s="240"/>
      <c r="O300" s="241"/>
      <c r="P300" s="241"/>
      <c r="Q300" s="241"/>
      <c r="R300" s="241"/>
      <c r="S300" s="241"/>
      <c r="T300" s="241"/>
      <c r="U300" s="241"/>
      <c r="V300" s="241"/>
      <c r="W300" s="241"/>
      <c r="X300" s="242"/>
      <c r="Y300" s="13"/>
      <c r="Z300" s="13"/>
      <c r="AA300" s="13"/>
      <c r="AB300" s="13"/>
      <c r="AC300" s="13"/>
      <c r="AD300" s="13"/>
      <c r="AE300" s="13"/>
      <c r="AT300" s="243" t="s">
        <v>152</v>
      </c>
      <c r="AU300" s="243" t="s">
        <v>84</v>
      </c>
      <c r="AV300" s="13" t="s">
        <v>84</v>
      </c>
      <c r="AW300" s="13" t="s">
        <v>5</v>
      </c>
      <c r="AX300" s="13" t="s">
        <v>82</v>
      </c>
      <c r="AY300" s="243" t="s">
        <v>140</v>
      </c>
    </row>
    <row r="301" s="2" customFormat="1" ht="24.15" customHeight="1">
      <c r="A301" s="37"/>
      <c r="B301" s="38"/>
      <c r="C301" s="213" t="s">
        <v>583</v>
      </c>
      <c r="D301" s="213" t="s">
        <v>143</v>
      </c>
      <c r="E301" s="214" t="s">
        <v>584</v>
      </c>
      <c r="F301" s="215" t="s">
        <v>585</v>
      </c>
      <c r="G301" s="216" t="s">
        <v>243</v>
      </c>
      <c r="H301" s="217">
        <v>52.905000000000001</v>
      </c>
      <c r="I301" s="218"/>
      <c r="J301" s="218"/>
      <c r="K301" s="219">
        <f>ROUND(P301*H301,2)</f>
        <v>0</v>
      </c>
      <c r="L301" s="215" t="s">
        <v>147</v>
      </c>
      <c r="M301" s="43"/>
      <c r="N301" s="220" t="s">
        <v>1</v>
      </c>
      <c r="O301" s="221" t="s">
        <v>40</v>
      </c>
      <c r="P301" s="222">
        <f>I301+J301</f>
        <v>0</v>
      </c>
      <c r="Q301" s="222">
        <f>ROUND(I301*H301,2)</f>
        <v>0</v>
      </c>
      <c r="R301" s="222">
        <f>ROUND(J301*H301,2)</f>
        <v>0</v>
      </c>
      <c r="S301" s="90"/>
      <c r="T301" s="223">
        <f>S301*H301</f>
        <v>0</v>
      </c>
      <c r="U301" s="223">
        <v>0.0022799999999999999</v>
      </c>
      <c r="V301" s="223">
        <f>U301*H301</f>
        <v>0.12062339999999999</v>
      </c>
      <c r="W301" s="223">
        <v>0</v>
      </c>
      <c r="X301" s="224">
        <f>W301*H301</f>
        <v>0</v>
      </c>
      <c r="Y301" s="37"/>
      <c r="Z301" s="37"/>
      <c r="AA301" s="37"/>
      <c r="AB301" s="37"/>
      <c r="AC301" s="37"/>
      <c r="AD301" s="37"/>
      <c r="AE301" s="37"/>
      <c r="AR301" s="225" t="s">
        <v>188</v>
      </c>
      <c r="AT301" s="225" t="s">
        <v>143</v>
      </c>
      <c r="AU301" s="225" t="s">
        <v>84</v>
      </c>
      <c r="AY301" s="16" t="s">
        <v>140</v>
      </c>
      <c r="BE301" s="226">
        <f>IF(O301="základní",K301,0)</f>
        <v>0</v>
      </c>
      <c r="BF301" s="226">
        <f>IF(O301="snížená",K301,0)</f>
        <v>0</v>
      </c>
      <c r="BG301" s="226">
        <f>IF(O301="zákl. přenesená",K301,0)</f>
        <v>0</v>
      </c>
      <c r="BH301" s="226">
        <f>IF(O301="sníž. přenesená",K301,0)</f>
        <v>0</v>
      </c>
      <c r="BI301" s="226">
        <f>IF(O301="nulová",K301,0)</f>
        <v>0</v>
      </c>
      <c r="BJ301" s="16" t="s">
        <v>82</v>
      </c>
      <c r="BK301" s="226">
        <f>ROUND(P301*H301,2)</f>
        <v>0</v>
      </c>
      <c r="BL301" s="16" t="s">
        <v>188</v>
      </c>
      <c r="BM301" s="225" t="s">
        <v>586</v>
      </c>
    </row>
    <row r="302" s="2" customFormat="1">
      <c r="A302" s="37"/>
      <c r="B302" s="38"/>
      <c r="C302" s="39"/>
      <c r="D302" s="227" t="s">
        <v>150</v>
      </c>
      <c r="E302" s="39"/>
      <c r="F302" s="228" t="s">
        <v>587</v>
      </c>
      <c r="G302" s="39"/>
      <c r="H302" s="39"/>
      <c r="I302" s="229"/>
      <c r="J302" s="229"/>
      <c r="K302" s="39"/>
      <c r="L302" s="39"/>
      <c r="M302" s="43"/>
      <c r="N302" s="230"/>
      <c r="O302" s="231"/>
      <c r="P302" s="90"/>
      <c r="Q302" s="90"/>
      <c r="R302" s="90"/>
      <c r="S302" s="90"/>
      <c r="T302" s="90"/>
      <c r="U302" s="90"/>
      <c r="V302" s="90"/>
      <c r="W302" s="90"/>
      <c r="X302" s="91"/>
      <c r="Y302" s="37"/>
      <c r="Z302" s="37"/>
      <c r="AA302" s="37"/>
      <c r="AB302" s="37"/>
      <c r="AC302" s="37"/>
      <c r="AD302" s="37"/>
      <c r="AE302" s="37"/>
      <c r="AT302" s="16" t="s">
        <v>150</v>
      </c>
      <c r="AU302" s="16" t="s">
        <v>84</v>
      </c>
    </row>
    <row r="303" s="2" customFormat="1" ht="24.15" customHeight="1">
      <c r="A303" s="37"/>
      <c r="B303" s="38"/>
      <c r="C303" s="213" t="s">
        <v>588</v>
      </c>
      <c r="D303" s="213" t="s">
        <v>143</v>
      </c>
      <c r="E303" s="214" t="s">
        <v>589</v>
      </c>
      <c r="F303" s="215" t="s">
        <v>590</v>
      </c>
      <c r="G303" s="216" t="s">
        <v>243</v>
      </c>
      <c r="H303" s="217">
        <v>29.48</v>
      </c>
      <c r="I303" s="218"/>
      <c r="J303" s="218"/>
      <c r="K303" s="219">
        <f>ROUND(P303*H303,2)</f>
        <v>0</v>
      </c>
      <c r="L303" s="215" t="s">
        <v>147</v>
      </c>
      <c r="M303" s="43"/>
      <c r="N303" s="220" t="s">
        <v>1</v>
      </c>
      <c r="O303" s="221" t="s">
        <v>40</v>
      </c>
      <c r="P303" s="222">
        <f>I303+J303</f>
        <v>0</v>
      </c>
      <c r="Q303" s="222">
        <f>ROUND(I303*H303,2)</f>
        <v>0</v>
      </c>
      <c r="R303" s="222">
        <f>ROUND(J303*H303,2)</f>
        <v>0</v>
      </c>
      <c r="S303" s="90"/>
      <c r="T303" s="223">
        <f>S303*H303</f>
        <v>0</v>
      </c>
      <c r="U303" s="223">
        <v>0.00313</v>
      </c>
      <c r="V303" s="223">
        <f>U303*H303</f>
        <v>0.092272400000000004</v>
      </c>
      <c r="W303" s="223">
        <v>0</v>
      </c>
      <c r="X303" s="224">
        <f>W303*H303</f>
        <v>0</v>
      </c>
      <c r="Y303" s="37"/>
      <c r="Z303" s="37"/>
      <c r="AA303" s="37"/>
      <c r="AB303" s="37"/>
      <c r="AC303" s="37"/>
      <c r="AD303" s="37"/>
      <c r="AE303" s="37"/>
      <c r="AR303" s="225" t="s">
        <v>188</v>
      </c>
      <c r="AT303" s="225" t="s">
        <v>143</v>
      </c>
      <c r="AU303" s="225" t="s">
        <v>84</v>
      </c>
      <c r="AY303" s="16" t="s">
        <v>140</v>
      </c>
      <c r="BE303" s="226">
        <f>IF(O303="základní",K303,0)</f>
        <v>0</v>
      </c>
      <c r="BF303" s="226">
        <f>IF(O303="snížená",K303,0)</f>
        <v>0</v>
      </c>
      <c r="BG303" s="226">
        <f>IF(O303="zákl. přenesená",K303,0)</f>
        <v>0</v>
      </c>
      <c r="BH303" s="226">
        <f>IF(O303="sníž. přenesená",K303,0)</f>
        <v>0</v>
      </c>
      <c r="BI303" s="226">
        <f>IF(O303="nulová",K303,0)</f>
        <v>0</v>
      </c>
      <c r="BJ303" s="16" t="s">
        <v>82</v>
      </c>
      <c r="BK303" s="226">
        <f>ROUND(P303*H303,2)</f>
        <v>0</v>
      </c>
      <c r="BL303" s="16" t="s">
        <v>188</v>
      </c>
      <c r="BM303" s="225" t="s">
        <v>591</v>
      </c>
    </row>
    <row r="304" s="2" customFormat="1">
      <c r="A304" s="37"/>
      <c r="B304" s="38"/>
      <c r="C304" s="39"/>
      <c r="D304" s="227" t="s">
        <v>150</v>
      </c>
      <c r="E304" s="39"/>
      <c r="F304" s="228" t="s">
        <v>592</v>
      </c>
      <c r="G304" s="39"/>
      <c r="H304" s="39"/>
      <c r="I304" s="229"/>
      <c r="J304" s="229"/>
      <c r="K304" s="39"/>
      <c r="L304" s="39"/>
      <c r="M304" s="43"/>
      <c r="N304" s="230"/>
      <c r="O304" s="231"/>
      <c r="P304" s="90"/>
      <c r="Q304" s="90"/>
      <c r="R304" s="90"/>
      <c r="S304" s="90"/>
      <c r="T304" s="90"/>
      <c r="U304" s="90"/>
      <c r="V304" s="90"/>
      <c r="W304" s="90"/>
      <c r="X304" s="91"/>
      <c r="Y304" s="37"/>
      <c r="Z304" s="37"/>
      <c r="AA304" s="37"/>
      <c r="AB304" s="37"/>
      <c r="AC304" s="37"/>
      <c r="AD304" s="37"/>
      <c r="AE304" s="37"/>
      <c r="AT304" s="16" t="s">
        <v>150</v>
      </c>
      <c r="AU304" s="16" t="s">
        <v>84</v>
      </c>
    </row>
    <row r="305" s="2" customFormat="1" ht="24.15" customHeight="1">
      <c r="A305" s="37"/>
      <c r="B305" s="38"/>
      <c r="C305" s="213" t="s">
        <v>593</v>
      </c>
      <c r="D305" s="213" t="s">
        <v>143</v>
      </c>
      <c r="E305" s="214" t="s">
        <v>594</v>
      </c>
      <c r="F305" s="215" t="s">
        <v>595</v>
      </c>
      <c r="G305" s="216" t="s">
        <v>277</v>
      </c>
      <c r="H305" s="217">
        <v>2.2250000000000001</v>
      </c>
      <c r="I305" s="218"/>
      <c r="J305" s="218"/>
      <c r="K305" s="219">
        <f>ROUND(P305*H305,2)</f>
        <v>0</v>
      </c>
      <c r="L305" s="215" t="s">
        <v>1</v>
      </c>
      <c r="M305" s="43"/>
      <c r="N305" s="220" t="s">
        <v>1</v>
      </c>
      <c r="O305" s="221" t="s">
        <v>40</v>
      </c>
      <c r="P305" s="222">
        <f>I305+J305</f>
        <v>0</v>
      </c>
      <c r="Q305" s="222">
        <f>ROUND(I305*H305,2)</f>
        <v>0</v>
      </c>
      <c r="R305" s="222">
        <f>ROUND(J305*H305,2)</f>
        <v>0</v>
      </c>
      <c r="S305" s="90"/>
      <c r="T305" s="223">
        <f>S305*H305</f>
        <v>0</v>
      </c>
      <c r="U305" s="223">
        <v>0</v>
      </c>
      <c r="V305" s="223">
        <f>U305*H305</f>
        <v>0</v>
      </c>
      <c r="W305" s="223">
        <v>0</v>
      </c>
      <c r="X305" s="224">
        <f>W305*H305</f>
        <v>0</v>
      </c>
      <c r="Y305" s="37"/>
      <c r="Z305" s="37"/>
      <c r="AA305" s="37"/>
      <c r="AB305" s="37"/>
      <c r="AC305" s="37"/>
      <c r="AD305" s="37"/>
      <c r="AE305" s="37"/>
      <c r="AR305" s="225" t="s">
        <v>188</v>
      </c>
      <c r="AT305" s="225" t="s">
        <v>143</v>
      </c>
      <c r="AU305" s="225" t="s">
        <v>84</v>
      </c>
      <c r="AY305" s="16" t="s">
        <v>140</v>
      </c>
      <c r="BE305" s="226">
        <f>IF(O305="základní",K305,0)</f>
        <v>0</v>
      </c>
      <c r="BF305" s="226">
        <f>IF(O305="snížená",K305,0)</f>
        <v>0</v>
      </c>
      <c r="BG305" s="226">
        <f>IF(O305="zákl. přenesená",K305,0)</f>
        <v>0</v>
      </c>
      <c r="BH305" s="226">
        <f>IF(O305="sníž. přenesená",K305,0)</f>
        <v>0</v>
      </c>
      <c r="BI305" s="226">
        <f>IF(O305="nulová",K305,0)</f>
        <v>0</v>
      </c>
      <c r="BJ305" s="16" t="s">
        <v>82</v>
      </c>
      <c r="BK305" s="226">
        <f>ROUND(P305*H305,2)</f>
        <v>0</v>
      </c>
      <c r="BL305" s="16" t="s">
        <v>188</v>
      </c>
      <c r="BM305" s="225" t="s">
        <v>596</v>
      </c>
    </row>
    <row r="306" s="12" customFormat="1" ht="22.8" customHeight="1">
      <c r="A306" s="12"/>
      <c r="B306" s="196"/>
      <c r="C306" s="197"/>
      <c r="D306" s="198" t="s">
        <v>76</v>
      </c>
      <c r="E306" s="211" t="s">
        <v>597</v>
      </c>
      <c r="F306" s="211" t="s">
        <v>598</v>
      </c>
      <c r="G306" s="197"/>
      <c r="H306" s="197"/>
      <c r="I306" s="200"/>
      <c r="J306" s="200"/>
      <c r="K306" s="212">
        <f>BK306</f>
        <v>0</v>
      </c>
      <c r="L306" s="197"/>
      <c r="M306" s="202"/>
      <c r="N306" s="203"/>
      <c r="O306" s="204"/>
      <c r="P306" s="204"/>
      <c r="Q306" s="205">
        <f>Q307</f>
        <v>0</v>
      </c>
      <c r="R306" s="205">
        <f>R307</f>
        <v>0</v>
      </c>
      <c r="S306" s="204"/>
      <c r="T306" s="206">
        <f>T307</f>
        <v>0</v>
      </c>
      <c r="U306" s="204"/>
      <c r="V306" s="206">
        <f>V307</f>
        <v>0</v>
      </c>
      <c r="W306" s="204"/>
      <c r="X306" s="207">
        <f>X307</f>
        <v>2.1362649999999999</v>
      </c>
      <c r="Y306" s="12"/>
      <c r="Z306" s="12"/>
      <c r="AA306" s="12"/>
      <c r="AB306" s="12"/>
      <c r="AC306" s="12"/>
      <c r="AD306" s="12"/>
      <c r="AE306" s="12"/>
      <c r="AR306" s="208" t="s">
        <v>84</v>
      </c>
      <c r="AT306" s="209" t="s">
        <v>76</v>
      </c>
      <c r="AU306" s="209" t="s">
        <v>82</v>
      </c>
      <c r="AY306" s="208" t="s">
        <v>140</v>
      </c>
      <c r="BK306" s="210">
        <f>BK307</f>
        <v>0</v>
      </c>
    </row>
    <row r="307" s="2" customFormat="1" ht="16.5" customHeight="1">
      <c r="A307" s="37"/>
      <c r="B307" s="38"/>
      <c r="C307" s="213" t="s">
        <v>599</v>
      </c>
      <c r="D307" s="213" t="s">
        <v>143</v>
      </c>
      <c r="E307" s="214" t="s">
        <v>600</v>
      </c>
      <c r="F307" s="215" t="s">
        <v>601</v>
      </c>
      <c r="G307" s="216" t="s">
        <v>156</v>
      </c>
      <c r="H307" s="217">
        <v>224.87000000000001</v>
      </c>
      <c r="I307" s="218"/>
      <c r="J307" s="218"/>
      <c r="K307" s="219">
        <f>ROUND(P307*H307,2)</f>
        <v>0</v>
      </c>
      <c r="L307" s="215" t="s">
        <v>1</v>
      </c>
      <c r="M307" s="43"/>
      <c r="N307" s="220" t="s">
        <v>1</v>
      </c>
      <c r="O307" s="221" t="s">
        <v>40</v>
      </c>
      <c r="P307" s="222">
        <f>I307+J307</f>
        <v>0</v>
      </c>
      <c r="Q307" s="222">
        <f>ROUND(I307*H307,2)</f>
        <v>0</v>
      </c>
      <c r="R307" s="222">
        <f>ROUND(J307*H307,2)</f>
        <v>0</v>
      </c>
      <c r="S307" s="90"/>
      <c r="T307" s="223">
        <f>S307*H307</f>
        <v>0</v>
      </c>
      <c r="U307" s="223">
        <v>0</v>
      </c>
      <c r="V307" s="223">
        <f>U307*H307</f>
        <v>0</v>
      </c>
      <c r="W307" s="223">
        <v>0.0094999999999999998</v>
      </c>
      <c r="X307" s="224">
        <f>W307*H307</f>
        <v>2.1362649999999999</v>
      </c>
      <c r="Y307" s="37"/>
      <c r="Z307" s="37"/>
      <c r="AA307" s="37"/>
      <c r="AB307" s="37"/>
      <c r="AC307" s="37"/>
      <c r="AD307" s="37"/>
      <c r="AE307" s="37"/>
      <c r="AR307" s="225" t="s">
        <v>188</v>
      </c>
      <c r="AT307" s="225" t="s">
        <v>143</v>
      </c>
      <c r="AU307" s="225" t="s">
        <v>84</v>
      </c>
      <c r="AY307" s="16" t="s">
        <v>140</v>
      </c>
      <c r="BE307" s="226">
        <f>IF(O307="základní",K307,0)</f>
        <v>0</v>
      </c>
      <c r="BF307" s="226">
        <f>IF(O307="snížená",K307,0)</f>
        <v>0</v>
      </c>
      <c r="BG307" s="226">
        <f>IF(O307="zákl. přenesená",K307,0)</f>
        <v>0</v>
      </c>
      <c r="BH307" s="226">
        <f>IF(O307="sníž. přenesená",K307,0)</f>
        <v>0</v>
      </c>
      <c r="BI307" s="226">
        <f>IF(O307="nulová",K307,0)</f>
        <v>0</v>
      </c>
      <c r="BJ307" s="16" t="s">
        <v>82</v>
      </c>
      <c r="BK307" s="226">
        <f>ROUND(P307*H307,2)</f>
        <v>0</v>
      </c>
      <c r="BL307" s="16" t="s">
        <v>188</v>
      </c>
      <c r="BM307" s="225" t="s">
        <v>602</v>
      </c>
    </row>
    <row r="308" s="12" customFormat="1" ht="22.8" customHeight="1">
      <c r="A308" s="12"/>
      <c r="B308" s="196"/>
      <c r="C308" s="197"/>
      <c r="D308" s="198" t="s">
        <v>76</v>
      </c>
      <c r="E308" s="211" t="s">
        <v>603</v>
      </c>
      <c r="F308" s="211" t="s">
        <v>604</v>
      </c>
      <c r="G308" s="197"/>
      <c r="H308" s="197"/>
      <c r="I308" s="200"/>
      <c r="J308" s="200"/>
      <c r="K308" s="212">
        <f>BK308</f>
        <v>0</v>
      </c>
      <c r="L308" s="197"/>
      <c r="M308" s="202"/>
      <c r="N308" s="203"/>
      <c r="O308" s="204"/>
      <c r="P308" s="204"/>
      <c r="Q308" s="205">
        <f>SUM(Q309:Q338)</f>
        <v>0</v>
      </c>
      <c r="R308" s="205">
        <f>SUM(R309:R338)</f>
        <v>0</v>
      </c>
      <c r="S308" s="204"/>
      <c r="T308" s="206">
        <f>SUM(T309:T338)</f>
        <v>0</v>
      </c>
      <c r="U308" s="204"/>
      <c r="V308" s="206">
        <f>SUM(V309:V338)</f>
        <v>0.88899163000000003</v>
      </c>
      <c r="W308" s="204"/>
      <c r="X308" s="207">
        <f>SUM(X309:X338)</f>
        <v>0</v>
      </c>
      <c r="Y308" s="12"/>
      <c r="Z308" s="12"/>
      <c r="AA308" s="12"/>
      <c r="AB308" s="12"/>
      <c r="AC308" s="12"/>
      <c r="AD308" s="12"/>
      <c r="AE308" s="12"/>
      <c r="AR308" s="208" t="s">
        <v>84</v>
      </c>
      <c r="AT308" s="209" t="s">
        <v>76</v>
      </c>
      <c r="AU308" s="209" t="s">
        <v>82</v>
      </c>
      <c r="AY308" s="208" t="s">
        <v>140</v>
      </c>
      <c r="BK308" s="210">
        <f>SUM(BK309:BK338)</f>
        <v>0</v>
      </c>
    </row>
    <row r="309" s="2" customFormat="1" ht="24.15" customHeight="1">
      <c r="A309" s="37"/>
      <c r="B309" s="38"/>
      <c r="C309" s="213" t="s">
        <v>605</v>
      </c>
      <c r="D309" s="213" t="s">
        <v>143</v>
      </c>
      <c r="E309" s="214" t="s">
        <v>606</v>
      </c>
      <c r="F309" s="215" t="s">
        <v>607</v>
      </c>
      <c r="G309" s="216" t="s">
        <v>156</v>
      </c>
      <c r="H309" s="217">
        <v>21.751000000000001</v>
      </c>
      <c r="I309" s="218"/>
      <c r="J309" s="218"/>
      <c r="K309" s="219">
        <f>ROUND(P309*H309,2)</f>
        <v>0</v>
      </c>
      <c r="L309" s="215" t="s">
        <v>147</v>
      </c>
      <c r="M309" s="43"/>
      <c r="N309" s="220" t="s">
        <v>1</v>
      </c>
      <c r="O309" s="221" t="s">
        <v>40</v>
      </c>
      <c r="P309" s="222">
        <f>I309+J309</f>
        <v>0</v>
      </c>
      <c r="Q309" s="222">
        <f>ROUND(I309*H309,2)</f>
        <v>0</v>
      </c>
      <c r="R309" s="222">
        <f>ROUND(J309*H309,2)</f>
        <v>0</v>
      </c>
      <c r="S309" s="90"/>
      <c r="T309" s="223">
        <f>S309*H309</f>
        <v>0</v>
      </c>
      <c r="U309" s="223">
        <v>0.00027</v>
      </c>
      <c r="V309" s="223">
        <f>U309*H309</f>
        <v>0.0058727700000000002</v>
      </c>
      <c r="W309" s="223">
        <v>0</v>
      </c>
      <c r="X309" s="224">
        <f>W309*H309</f>
        <v>0</v>
      </c>
      <c r="Y309" s="37"/>
      <c r="Z309" s="37"/>
      <c r="AA309" s="37"/>
      <c r="AB309" s="37"/>
      <c r="AC309" s="37"/>
      <c r="AD309" s="37"/>
      <c r="AE309" s="37"/>
      <c r="AR309" s="225" t="s">
        <v>188</v>
      </c>
      <c r="AT309" s="225" t="s">
        <v>143</v>
      </c>
      <c r="AU309" s="225" t="s">
        <v>84</v>
      </c>
      <c r="AY309" s="16" t="s">
        <v>140</v>
      </c>
      <c r="BE309" s="226">
        <f>IF(O309="základní",K309,0)</f>
        <v>0</v>
      </c>
      <c r="BF309" s="226">
        <f>IF(O309="snížená",K309,0)</f>
        <v>0</v>
      </c>
      <c r="BG309" s="226">
        <f>IF(O309="zákl. přenesená",K309,0)</f>
        <v>0</v>
      </c>
      <c r="BH309" s="226">
        <f>IF(O309="sníž. přenesená",K309,0)</f>
        <v>0</v>
      </c>
      <c r="BI309" s="226">
        <f>IF(O309="nulová",K309,0)</f>
        <v>0</v>
      </c>
      <c r="BJ309" s="16" t="s">
        <v>82</v>
      </c>
      <c r="BK309" s="226">
        <f>ROUND(P309*H309,2)</f>
        <v>0</v>
      </c>
      <c r="BL309" s="16" t="s">
        <v>188</v>
      </c>
      <c r="BM309" s="225" t="s">
        <v>608</v>
      </c>
    </row>
    <row r="310" s="2" customFormat="1">
      <c r="A310" s="37"/>
      <c r="B310" s="38"/>
      <c r="C310" s="39"/>
      <c r="D310" s="227" t="s">
        <v>150</v>
      </c>
      <c r="E310" s="39"/>
      <c r="F310" s="228" t="s">
        <v>609</v>
      </c>
      <c r="G310" s="39"/>
      <c r="H310" s="39"/>
      <c r="I310" s="229"/>
      <c r="J310" s="229"/>
      <c r="K310" s="39"/>
      <c r="L310" s="39"/>
      <c r="M310" s="43"/>
      <c r="N310" s="230"/>
      <c r="O310" s="231"/>
      <c r="P310" s="90"/>
      <c r="Q310" s="90"/>
      <c r="R310" s="90"/>
      <c r="S310" s="90"/>
      <c r="T310" s="90"/>
      <c r="U310" s="90"/>
      <c r="V310" s="90"/>
      <c r="W310" s="90"/>
      <c r="X310" s="91"/>
      <c r="Y310" s="37"/>
      <c r="Z310" s="37"/>
      <c r="AA310" s="37"/>
      <c r="AB310" s="37"/>
      <c r="AC310" s="37"/>
      <c r="AD310" s="37"/>
      <c r="AE310" s="37"/>
      <c r="AT310" s="16" t="s">
        <v>150</v>
      </c>
      <c r="AU310" s="16" t="s">
        <v>84</v>
      </c>
    </row>
    <row r="311" s="13" customFormat="1">
      <c r="A311" s="13"/>
      <c r="B311" s="232"/>
      <c r="C311" s="233"/>
      <c r="D311" s="234" t="s">
        <v>152</v>
      </c>
      <c r="E311" s="235" t="s">
        <v>1</v>
      </c>
      <c r="F311" s="236" t="s">
        <v>610</v>
      </c>
      <c r="G311" s="233"/>
      <c r="H311" s="237">
        <v>6.4279999999999999</v>
      </c>
      <c r="I311" s="238"/>
      <c r="J311" s="238"/>
      <c r="K311" s="233"/>
      <c r="L311" s="233"/>
      <c r="M311" s="239"/>
      <c r="N311" s="240"/>
      <c r="O311" s="241"/>
      <c r="P311" s="241"/>
      <c r="Q311" s="241"/>
      <c r="R311" s="241"/>
      <c r="S311" s="241"/>
      <c r="T311" s="241"/>
      <c r="U311" s="241"/>
      <c r="V311" s="241"/>
      <c r="W311" s="241"/>
      <c r="X311" s="242"/>
      <c r="Y311" s="13"/>
      <c r="Z311" s="13"/>
      <c r="AA311" s="13"/>
      <c r="AB311" s="13"/>
      <c r="AC311" s="13"/>
      <c r="AD311" s="13"/>
      <c r="AE311" s="13"/>
      <c r="AT311" s="243" t="s">
        <v>152</v>
      </c>
      <c r="AU311" s="243" t="s">
        <v>84</v>
      </c>
      <c r="AV311" s="13" t="s">
        <v>84</v>
      </c>
      <c r="AW311" s="13" t="s">
        <v>5</v>
      </c>
      <c r="AX311" s="13" t="s">
        <v>77</v>
      </c>
      <c r="AY311" s="243" t="s">
        <v>140</v>
      </c>
    </row>
    <row r="312" s="13" customFormat="1">
      <c r="A312" s="13"/>
      <c r="B312" s="232"/>
      <c r="C312" s="233"/>
      <c r="D312" s="234" t="s">
        <v>152</v>
      </c>
      <c r="E312" s="235" t="s">
        <v>1</v>
      </c>
      <c r="F312" s="236" t="s">
        <v>611</v>
      </c>
      <c r="G312" s="233"/>
      <c r="H312" s="237">
        <v>5.0309999999999997</v>
      </c>
      <c r="I312" s="238"/>
      <c r="J312" s="238"/>
      <c r="K312" s="233"/>
      <c r="L312" s="233"/>
      <c r="M312" s="239"/>
      <c r="N312" s="240"/>
      <c r="O312" s="241"/>
      <c r="P312" s="241"/>
      <c r="Q312" s="241"/>
      <c r="R312" s="241"/>
      <c r="S312" s="241"/>
      <c r="T312" s="241"/>
      <c r="U312" s="241"/>
      <c r="V312" s="241"/>
      <c r="W312" s="241"/>
      <c r="X312" s="242"/>
      <c r="Y312" s="13"/>
      <c r="Z312" s="13"/>
      <c r="AA312" s="13"/>
      <c r="AB312" s="13"/>
      <c r="AC312" s="13"/>
      <c r="AD312" s="13"/>
      <c r="AE312" s="13"/>
      <c r="AT312" s="243" t="s">
        <v>152</v>
      </c>
      <c r="AU312" s="243" t="s">
        <v>84</v>
      </c>
      <c r="AV312" s="13" t="s">
        <v>84</v>
      </c>
      <c r="AW312" s="13" t="s">
        <v>5</v>
      </c>
      <c r="AX312" s="13" t="s">
        <v>77</v>
      </c>
      <c r="AY312" s="243" t="s">
        <v>140</v>
      </c>
    </row>
    <row r="313" s="13" customFormat="1">
      <c r="A313" s="13"/>
      <c r="B313" s="232"/>
      <c r="C313" s="233"/>
      <c r="D313" s="234" t="s">
        <v>152</v>
      </c>
      <c r="E313" s="235" t="s">
        <v>1</v>
      </c>
      <c r="F313" s="236" t="s">
        <v>612</v>
      </c>
      <c r="G313" s="233"/>
      <c r="H313" s="237">
        <v>10.292</v>
      </c>
      <c r="I313" s="238"/>
      <c r="J313" s="238"/>
      <c r="K313" s="233"/>
      <c r="L313" s="233"/>
      <c r="M313" s="239"/>
      <c r="N313" s="240"/>
      <c r="O313" s="241"/>
      <c r="P313" s="241"/>
      <c r="Q313" s="241"/>
      <c r="R313" s="241"/>
      <c r="S313" s="241"/>
      <c r="T313" s="241"/>
      <c r="U313" s="241"/>
      <c r="V313" s="241"/>
      <c r="W313" s="241"/>
      <c r="X313" s="242"/>
      <c r="Y313" s="13"/>
      <c r="Z313" s="13"/>
      <c r="AA313" s="13"/>
      <c r="AB313" s="13"/>
      <c r="AC313" s="13"/>
      <c r="AD313" s="13"/>
      <c r="AE313" s="13"/>
      <c r="AT313" s="243" t="s">
        <v>152</v>
      </c>
      <c r="AU313" s="243" t="s">
        <v>84</v>
      </c>
      <c r="AV313" s="13" t="s">
        <v>84</v>
      </c>
      <c r="AW313" s="13" t="s">
        <v>5</v>
      </c>
      <c r="AX313" s="13" t="s">
        <v>77</v>
      </c>
      <c r="AY313" s="243" t="s">
        <v>140</v>
      </c>
    </row>
    <row r="314" s="14" customFormat="1">
      <c r="A314" s="14"/>
      <c r="B314" s="244"/>
      <c r="C314" s="245"/>
      <c r="D314" s="234" t="s">
        <v>152</v>
      </c>
      <c r="E314" s="246" t="s">
        <v>1</v>
      </c>
      <c r="F314" s="247" t="s">
        <v>221</v>
      </c>
      <c r="G314" s="245"/>
      <c r="H314" s="248">
        <v>21.750999999999998</v>
      </c>
      <c r="I314" s="249"/>
      <c r="J314" s="249"/>
      <c r="K314" s="245"/>
      <c r="L314" s="245"/>
      <c r="M314" s="250"/>
      <c r="N314" s="251"/>
      <c r="O314" s="252"/>
      <c r="P314" s="252"/>
      <c r="Q314" s="252"/>
      <c r="R314" s="252"/>
      <c r="S314" s="252"/>
      <c r="T314" s="252"/>
      <c r="U314" s="252"/>
      <c r="V314" s="252"/>
      <c r="W314" s="252"/>
      <c r="X314" s="253"/>
      <c r="Y314" s="14"/>
      <c r="Z314" s="14"/>
      <c r="AA314" s="14"/>
      <c r="AB314" s="14"/>
      <c r="AC314" s="14"/>
      <c r="AD314" s="14"/>
      <c r="AE314" s="14"/>
      <c r="AT314" s="254" t="s">
        <v>152</v>
      </c>
      <c r="AU314" s="254" t="s">
        <v>84</v>
      </c>
      <c r="AV314" s="14" t="s">
        <v>148</v>
      </c>
      <c r="AW314" s="14" t="s">
        <v>5</v>
      </c>
      <c r="AX314" s="14" t="s">
        <v>82</v>
      </c>
      <c r="AY314" s="254" t="s">
        <v>140</v>
      </c>
    </row>
    <row r="315" s="2" customFormat="1" ht="16.5" customHeight="1">
      <c r="A315" s="37"/>
      <c r="B315" s="38"/>
      <c r="C315" s="255" t="s">
        <v>613</v>
      </c>
      <c r="D315" s="255" t="s">
        <v>328</v>
      </c>
      <c r="E315" s="256" t="s">
        <v>614</v>
      </c>
      <c r="F315" s="257" t="s">
        <v>615</v>
      </c>
      <c r="G315" s="258" t="s">
        <v>156</v>
      </c>
      <c r="H315" s="259">
        <v>6.4279999999999999</v>
      </c>
      <c r="I315" s="260"/>
      <c r="J315" s="261"/>
      <c r="K315" s="262">
        <f>ROUND(P315*H315,2)</f>
        <v>0</v>
      </c>
      <c r="L315" s="257" t="s">
        <v>1</v>
      </c>
      <c r="M315" s="263"/>
      <c r="N315" s="264" t="s">
        <v>1</v>
      </c>
      <c r="O315" s="221" t="s">
        <v>40</v>
      </c>
      <c r="P315" s="222">
        <f>I315+J315</f>
        <v>0</v>
      </c>
      <c r="Q315" s="222">
        <f>ROUND(I315*H315,2)</f>
        <v>0</v>
      </c>
      <c r="R315" s="222">
        <f>ROUND(J315*H315,2)</f>
        <v>0</v>
      </c>
      <c r="S315" s="90"/>
      <c r="T315" s="223">
        <f>S315*H315</f>
        <v>0</v>
      </c>
      <c r="U315" s="223">
        <v>0.03056</v>
      </c>
      <c r="V315" s="223">
        <f>U315*H315</f>
        <v>0.19643968000000001</v>
      </c>
      <c r="W315" s="223">
        <v>0</v>
      </c>
      <c r="X315" s="224">
        <f>W315*H315</f>
        <v>0</v>
      </c>
      <c r="Y315" s="37"/>
      <c r="Z315" s="37"/>
      <c r="AA315" s="37"/>
      <c r="AB315" s="37"/>
      <c r="AC315" s="37"/>
      <c r="AD315" s="37"/>
      <c r="AE315" s="37"/>
      <c r="AR315" s="225" t="s">
        <v>292</v>
      </c>
      <c r="AT315" s="225" t="s">
        <v>328</v>
      </c>
      <c r="AU315" s="225" t="s">
        <v>84</v>
      </c>
      <c r="AY315" s="16" t="s">
        <v>140</v>
      </c>
      <c r="BE315" s="226">
        <f>IF(O315="základní",K315,0)</f>
        <v>0</v>
      </c>
      <c r="BF315" s="226">
        <f>IF(O315="snížená",K315,0)</f>
        <v>0</v>
      </c>
      <c r="BG315" s="226">
        <f>IF(O315="zákl. přenesená",K315,0)</f>
        <v>0</v>
      </c>
      <c r="BH315" s="226">
        <f>IF(O315="sníž. přenesená",K315,0)</f>
        <v>0</v>
      </c>
      <c r="BI315" s="226">
        <f>IF(O315="nulová",K315,0)</f>
        <v>0</v>
      </c>
      <c r="BJ315" s="16" t="s">
        <v>82</v>
      </c>
      <c r="BK315" s="226">
        <f>ROUND(P315*H315,2)</f>
        <v>0</v>
      </c>
      <c r="BL315" s="16" t="s">
        <v>188</v>
      </c>
      <c r="BM315" s="225" t="s">
        <v>616</v>
      </c>
    </row>
    <row r="316" s="13" customFormat="1">
      <c r="A316" s="13"/>
      <c r="B316" s="232"/>
      <c r="C316" s="233"/>
      <c r="D316" s="234" t="s">
        <v>152</v>
      </c>
      <c r="E316" s="235" t="s">
        <v>1</v>
      </c>
      <c r="F316" s="236" t="s">
        <v>617</v>
      </c>
      <c r="G316" s="233"/>
      <c r="H316" s="237">
        <v>6.4279999999999999</v>
      </c>
      <c r="I316" s="238"/>
      <c r="J316" s="238"/>
      <c r="K316" s="233"/>
      <c r="L316" s="233"/>
      <c r="M316" s="239"/>
      <c r="N316" s="240"/>
      <c r="O316" s="241"/>
      <c r="P316" s="241"/>
      <c r="Q316" s="241"/>
      <c r="R316" s="241"/>
      <c r="S316" s="241"/>
      <c r="T316" s="241"/>
      <c r="U316" s="241"/>
      <c r="V316" s="241"/>
      <c r="W316" s="241"/>
      <c r="X316" s="242"/>
      <c r="Y316" s="13"/>
      <c r="Z316" s="13"/>
      <c r="AA316" s="13"/>
      <c r="AB316" s="13"/>
      <c r="AC316" s="13"/>
      <c r="AD316" s="13"/>
      <c r="AE316" s="13"/>
      <c r="AT316" s="243" t="s">
        <v>152</v>
      </c>
      <c r="AU316" s="243" t="s">
        <v>84</v>
      </c>
      <c r="AV316" s="13" t="s">
        <v>84</v>
      </c>
      <c r="AW316" s="13" t="s">
        <v>5</v>
      </c>
      <c r="AX316" s="13" t="s">
        <v>82</v>
      </c>
      <c r="AY316" s="243" t="s">
        <v>140</v>
      </c>
    </row>
    <row r="317" s="2" customFormat="1" ht="16.5" customHeight="1">
      <c r="A317" s="37"/>
      <c r="B317" s="38"/>
      <c r="C317" s="255" t="s">
        <v>618</v>
      </c>
      <c r="D317" s="255" t="s">
        <v>328</v>
      </c>
      <c r="E317" s="256" t="s">
        <v>619</v>
      </c>
      <c r="F317" s="257" t="s">
        <v>615</v>
      </c>
      <c r="G317" s="258" t="s">
        <v>156</v>
      </c>
      <c r="H317" s="259">
        <v>5.0309999999999997</v>
      </c>
      <c r="I317" s="260"/>
      <c r="J317" s="261"/>
      <c r="K317" s="262">
        <f>ROUND(P317*H317,2)</f>
        <v>0</v>
      </c>
      <c r="L317" s="257" t="s">
        <v>1</v>
      </c>
      <c r="M317" s="263"/>
      <c r="N317" s="264" t="s">
        <v>1</v>
      </c>
      <c r="O317" s="221" t="s">
        <v>40</v>
      </c>
      <c r="P317" s="222">
        <f>I317+J317</f>
        <v>0</v>
      </c>
      <c r="Q317" s="222">
        <f>ROUND(I317*H317,2)</f>
        <v>0</v>
      </c>
      <c r="R317" s="222">
        <f>ROUND(J317*H317,2)</f>
        <v>0</v>
      </c>
      <c r="S317" s="90"/>
      <c r="T317" s="223">
        <f>S317*H317</f>
        <v>0</v>
      </c>
      <c r="U317" s="223">
        <v>0.03056</v>
      </c>
      <c r="V317" s="223">
        <f>U317*H317</f>
        <v>0.15374736</v>
      </c>
      <c r="W317" s="223">
        <v>0</v>
      </c>
      <c r="X317" s="224">
        <f>W317*H317</f>
        <v>0</v>
      </c>
      <c r="Y317" s="37"/>
      <c r="Z317" s="37"/>
      <c r="AA317" s="37"/>
      <c r="AB317" s="37"/>
      <c r="AC317" s="37"/>
      <c r="AD317" s="37"/>
      <c r="AE317" s="37"/>
      <c r="AR317" s="225" t="s">
        <v>292</v>
      </c>
      <c r="AT317" s="225" t="s">
        <v>328</v>
      </c>
      <c r="AU317" s="225" t="s">
        <v>84</v>
      </c>
      <c r="AY317" s="16" t="s">
        <v>140</v>
      </c>
      <c r="BE317" s="226">
        <f>IF(O317="základní",K317,0)</f>
        <v>0</v>
      </c>
      <c r="BF317" s="226">
        <f>IF(O317="snížená",K317,0)</f>
        <v>0</v>
      </c>
      <c r="BG317" s="226">
        <f>IF(O317="zákl. přenesená",K317,0)</f>
        <v>0</v>
      </c>
      <c r="BH317" s="226">
        <f>IF(O317="sníž. přenesená",K317,0)</f>
        <v>0</v>
      </c>
      <c r="BI317" s="226">
        <f>IF(O317="nulová",K317,0)</f>
        <v>0</v>
      </c>
      <c r="BJ317" s="16" t="s">
        <v>82</v>
      </c>
      <c r="BK317" s="226">
        <f>ROUND(P317*H317,2)</f>
        <v>0</v>
      </c>
      <c r="BL317" s="16" t="s">
        <v>188</v>
      </c>
      <c r="BM317" s="225" t="s">
        <v>620</v>
      </c>
    </row>
    <row r="318" s="13" customFormat="1">
      <c r="A318" s="13"/>
      <c r="B318" s="232"/>
      <c r="C318" s="233"/>
      <c r="D318" s="234" t="s">
        <v>152</v>
      </c>
      <c r="E318" s="235" t="s">
        <v>1</v>
      </c>
      <c r="F318" s="236" t="s">
        <v>621</v>
      </c>
      <c r="G318" s="233"/>
      <c r="H318" s="237">
        <v>5.0309999999999997</v>
      </c>
      <c r="I318" s="238"/>
      <c r="J318" s="238"/>
      <c r="K318" s="233"/>
      <c r="L318" s="233"/>
      <c r="M318" s="239"/>
      <c r="N318" s="240"/>
      <c r="O318" s="241"/>
      <c r="P318" s="241"/>
      <c r="Q318" s="241"/>
      <c r="R318" s="241"/>
      <c r="S318" s="241"/>
      <c r="T318" s="241"/>
      <c r="U318" s="241"/>
      <c r="V318" s="241"/>
      <c r="W318" s="241"/>
      <c r="X318" s="242"/>
      <c r="Y318" s="13"/>
      <c r="Z318" s="13"/>
      <c r="AA318" s="13"/>
      <c r="AB318" s="13"/>
      <c r="AC318" s="13"/>
      <c r="AD318" s="13"/>
      <c r="AE318" s="13"/>
      <c r="AT318" s="243" t="s">
        <v>152</v>
      </c>
      <c r="AU318" s="243" t="s">
        <v>84</v>
      </c>
      <c r="AV318" s="13" t="s">
        <v>84</v>
      </c>
      <c r="AW318" s="13" t="s">
        <v>5</v>
      </c>
      <c r="AX318" s="13" t="s">
        <v>82</v>
      </c>
      <c r="AY318" s="243" t="s">
        <v>140</v>
      </c>
    </row>
    <row r="319" s="2" customFormat="1" ht="16.5" customHeight="1">
      <c r="A319" s="37"/>
      <c r="B319" s="38"/>
      <c r="C319" s="255" t="s">
        <v>622</v>
      </c>
      <c r="D319" s="255" t="s">
        <v>328</v>
      </c>
      <c r="E319" s="256" t="s">
        <v>623</v>
      </c>
      <c r="F319" s="257" t="s">
        <v>615</v>
      </c>
      <c r="G319" s="258" t="s">
        <v>156</v>
      </c>
      <c r="H319" s="259">
        <v>10.292</v>
      </c>
      <c r="I319" s="260"/>
      <c r="J319" s="261"/>
      <c r="K319" s="262">
        <f>ROUND(P319*H319,2)</f>
        <v>0</v>
      </c>
      <c r="L319" s="257" t="s">
        <v>1</v>
      </c>
      <c r="M319" s="263"/>
      <c r="N319" s="264" t="s">
        <v>1</v>
      </c>
      <c r="O319" s="221" t="s">
        <v>40</v>
      </c>
      <c r="P319" s="222">
        <f>I319+J319</f>
        <v>0</v>
      </c>
      <c r="Q319" s="222">
        <f>ROUND(I319*H319,2)</f>
        <v>0</v>
      </c>
      <c r="R319" s="222">
        <f>ROUND(J319*H319,2)</f>
        <v>0</v>
      </c>
      <c r="S319" s="90"/>
      <c r="T319" s="223">
        <f>S319*H319</f>
        <v>0</v>
      </c>
      <c r="U319" s="223">
        <v>0.03056</v>
      </c>
      <c r="V319" s="223">
        <f>U319*H319</f>
        <v>0.31452352</v>
      </c>
      <c r="W319" s="223">
        <v>0</v>
      </c>
      <c r="X319" s="224">
        <f>W319*H319</f>
        <v>0</v>
      </c>
      <c r="Y319" s="37"/>
      <c r="Z319" s="37"/>
      <c r="AA319" s="37"/>
      <c r="AB319" s="37"/>
      <c r="AC319" s="37"/>
      <c r="AD319" s="37"/>
      <c r="AE319" s="37"/>
      <c r="AR319" s="225" t="s">
        <v>292</v>
      </c>
      <c r="AT319" s="225" t="s">
        <v>328</v>
      </c>
      <c r="AU319" s="225" t="s">
        <v>84</v>
      </c>
      <c r="AY319" s="16" t="s">
        <v>140</v>
      </c>
      <c r="BE319" s="226">
        <f>IF(O319="základní",K319,0)</f>
        <v>0</v>
      </c>
      <c r="BF319" s="226">
        <f>IF(O319="snížená",K319,0)</f>
        <v>0</v>
      </c>
      <c r="BG319" s="226">
        <f>IF(O319="zákl. přenesená",K319,0)</f>
        <v>0</v>
      </c>
      <c r="BH319" s="226">
        <f>IF(O319="sníž. přenesená",K319,0)</f>
        <v>0</v>
      </c>
      <c r="BI319" s="226">
        <f>IF(O319="nulová",K319,0)</f>
        <v>0</v>
      </c>
      <c r="BJ319" s="16" t="s">
        <v>82</v>
      </c>
      <c r="BK319" s="226">
        <f>ROUND(P319*H319,2)</f>
        <v>0</v>
      </c>
      <c r="BL319" s="16" t="s">
        <v>188</v>
      </c>
      <c r="BM319" s="225" t="s">
        <v>624</v>
      </c>
    </row>
    <row r="320" s="13" customFormat="1">
      <c r="A320" s="13"/>
      <c r="B320" s="232"/>
      <c r="C320" s="233"/>
      <c r="D320" s="234" t="s">
        <v>152</v>
      </c>
      <c r="E320" s="235" t="s">
        <v>1</v>
      </c>
      <c r="F320" s="236" t="s">
        <v>625</v>
      </c>
      <c r="G320" s="233"/>
      <c r="H320" s="237">
        <v>10.292</v>
      </c>
      <c r="I320" s="238"/>
      <c r="J320" s="238"/>
      <c r="K320" s="233"/>
      <c r="L320" s="233"/>
      <c r="M320" s="239"/>
      <c r="N320" s="240"/>
      <c r="O320" s="241"/>
      <c r="P320" s="241"/>
      <c r="Q320" s="241"/>
      <c r="R320" s="241"/>
      <c r="S320" s="241"/>
      <c r="T320" s="241"/>
      <c r="U320" s="241"/>
      <c r="V320" s="241"/>
      <c r="W320" s="241"/>
      <c r="X320" s="242"/>
      <c r="Y320" s="13"/>
      <c r="Z320" s="13"/>
      <c r="AA320" s="13"/>
      <c r="AB320" s="13"/>
      <c r="AC320" s="13"/>
      <c r="AD320" s="13"/>
      <c r="AE320" s="13"/>
      <c r="AT320" s="243" t="s">
        <v>152</v>
      </c>
      <c r="AU320" s="243" t="s">
        <v>84</v>
      </c>
      <c r="AV320" s="13" t="s">
        <v>84</v>
      </c>
      <c r="AW320" s="13" t="s">
        <v>5</v>
      </c>
      <c r="AX320" s="13" t="s">
        <v>82</v>
      </c>
      <c r="AY320" s="243" t="s">
        <v>140</v>
      </c>
    </row>
    <row r="321" s="2" customFormat="1" ht="21.75" customHeight="1">
      <c r="A321" s="37"/>
      <c r="B321" s="38"/>
      <c r="C321" s="213" t="s">
        <v>626</v>
      </c>
      <c r="D321" s="213" t="s">
        <v>143</v>
      </c>
      <c r="E321" s="214" t="s">
        <v>627</v>
      </c>
      <c r="F321" s="215" t="s">
        <v>628</v>
      </c>
      <c r="G321" s="216" t="s">
        <v>350</v>
      </c>
      <c r="H321" s="217">
        <v>4</v>
      </c>
      <c r="I321" s="218"/>
      <c r="J321" s="218"/>
      <c r="K321" s="219">
        <f>ROUND(P321*H321,2)</f>
        <v>0</v>
      </c>
      <c r="L321" s="215" t="s">
        <v>1</v>
      </c>
      <c r="M321" s="43"/>
      <c r="N321" s="220" t="s">
        <v>1</v>
      </c>
      <c r="O321" s="221" t="s">
        <v>40</v>
      </c>
      <c r="P321" s="222">
        <f>I321+J321</f>
        <v>0</v>
      </c>
      <c r="Q321" s="222">
        <f>ROUND(I321*H321,2)</f>
        <v>0</v>
      </c>
      <c r="R321" s="222">
        <f>ROUND(J321*H321,2)</f>
        <v>0</v>
      </c>
      <c r="S321" s="90"/>
      <c r="T321" s="223">
        <f>S321*H321</f>
        <v>0</v>
      </c>
      <c r="U321" s="223">
        <v>0</v>
      </c>
      <c r="V321" s="223">
        <f>U321*H321</f>
        <v>0</v>
      </c>
      <c r="W321" s="223">
        <v>0</v>
      </c>
      <c r="X321" s="224">
        <f>W321*H321</f>
        <v>0</v>
      </c>
      <c r="Y321" s="37"/>
      <c r="Z321" s="37"/>
      <c r="AA321" s="37"/>
      <c r="AB321" s="37"/>
      <c r="AC321" s="37"/>
      <c r="AD321" s="37"/>
      <c r="AE321" s="37"/>
      <c r="AR321" s="225" t="s">
        <v>188</v>
      </c>
      <c r="AT321" s="225" t="s">
        <v>143</v>
      </c>
      <c r="AU321" s="225" t="s">
        <v>84</v>
      </c>
      <c r="AY321" s="16" t="s">
        <v>140</v>
      </c>
      <c r="BE321" s="226">
        <f>IF(O321="základní",K321,0)</f>
        <v>0</v>
      </c>
      <c r="BF321" s="226">
        <f>IF(O321="snížená",K321,0)</f>
        <v>0</v>
      </c>
      <c r="BG321" s="226">
        <f>IF(O321="zákl. přenesená",K321,0)</f>
        <v>0</v>
      </c>
      <c r="BH321" s="226">
        <f>IF(O321="sníž. přenesená",K321,0)</f>
        <v>0</v>
      </c>
      <c r="BI321" s="226">
        <f>IF(O321="nulová",K321,0)</f>
        <v>0</v>
      </c>
      <c r="BJ321" s="16" t="s">
        <v>82</v>
      </c>
      <c r="BK321" s="226">
        <f>ROUND(P321*H321,2)</f>
        <v>0</v>
      </c>
      <c r="BL321" s="16" t="s">
        <v>188</v>
      </c>
      <c r="BM321" s="225" t="s">
        <v>629</v>
      </c>
    </row>
    <row r="322" s="2" customFormat="1" ht="24.15" customHeight="1">
      <c r="A322" s="37"/>
      <c r="B322" s="38"/>
      <c r="C322" s="213" t="s">
        <v>630</v>
      </c>
      <c r="D322" s="213" t="s">
        <v>143</v>
      </c>
      <c r="E322" s="214" t="s">
        <v>631</v>
      </c>
      <c r="F322" s="215" t="s">
        <v>632</v>
      </c>
      <c r="G322" s="216" t="s">
        <v>350</v>
      </c>
      <c r="H322" s="217">
        <v>9</v>
      </c>
      <c r="I322" s="218"/>
      <c r="J322" s="218"/>
      <c r="K322" s="219">
        <f>ROUND(P322*H322,2)</f>
        <v>0</v>
      </c>
      <c r="L322" s="215" t="s">
        <v>147</v>
      </c>
      <c r="M322" s="43"/>
      <c r="N322" s="220" t="s">
        <v>1</v>
      </c>
      <c r="O322" s="221" t="s">
        <v>40</v>
      </c>
      <c r="P322" s="222">
        <f>I322+J322</f>
        <v>0</v>
      </c>
      <c r="Q322" s="222">
        <f>ROUND(I322*H322,2)</f>
        <v>0</v>
      </c>
      <c r="R322" s="222">
        <f>ROUND(J322*H322,2)</f>
        <v>0</v>
      </c>
      <c r="S322" s="90"/>
      <c r="T322" s="223">
        <f>S322*H322</f>
        <v>0</v>
      </c>
      <c r="U322" s="223">
        <v>0.00027</v>
      </c>
      <c r="V322" s="223">
        <f>U322*H322</f>
        <v>0.0024299999999999999</v>
      </c>
      <c r="W322" s="223">
        <v>0</v>
      </c>
      <c r="X322" s="224">
        <f>W322*H322</f>
        <v>0</v>
      </c>
      <c r="Y322" s="37"/>
      <c r="Z322" s="37"/>
      <c r="AA322" s="37"/>
      <c r="AB322" s="37"/>
      <c r="AC322" s="37"/>
      <c r="AD322" s="37"/>
      <c r="AE322" s="37"/>
      <c r="AR322" s="225" t="s">
        <v>188</v>
      </c>
      <c r="AT322" s="225" t="s">
        <v>143</v>
      </c>
      <c r="AU322" s="225" t="s">
        <v>84</v>
      </c>
      <c r="AY322" s="16" t="s">
        <v>140</v>
      </c>
      <c r="BE322" s="226">
        <f>IF(O322="základní",K322,0)</f>
        <v>0</v>
      </c>
      <c r="BF322" s="226">
        <f>IF(O322="snížená",K322,0)</f>
        <v>0</v>
      </c>
      <c r="BG322" s="226">
        <f>IF(O322="zákl. přenesená",K322,0)</f>
        <v>0</v>
      </c>
      <c r="BH322" s="226">
        <f>IF(O322="sníž. přenesená",K322,0)</f>
        <v>0</v>
      </c>
      <c r="BI322" s="226">
        <f>IF(O322="nulová",K322,0)</f>
        <v>0</v>
      </c>
      <c r="BJ322" s="16" t="s">
        <v>82</v>
      </c>
      <c r="BK322" s="226">
        <f>ROUND(P322*H322,2)</f>
        <v>0</v>
      </c>
      <c r="BL322" s="16" t="s">
        <v>188</v>
      </c>
      <c r="BM322" s="225" t="s">
        <v>633</v>
      </c>
    </row>
    <row r="323" s="2" customFormat="1">
      <c r="A323" s="37"/>
      <c r="B323" s="38"/>
      <c r="C323" s="39"/>
      <c r="D323" s="227" t="s">
        <v>150</v>
      </c>
      <c r="E323" s="39"/>
      <c r="F323" s="228" t="s">
        <v>634</v>
      </c>
      <c r="G323" s="39"/>
      <c r="H323" s="39"/>
      <c r="I323" s="229"/>
      <c r="J323" s="229"/>
      <c r="K323" s="39"/>
      <c r="L323" s="39"/>
      <c r="M323" s="43"/>
      <c r="N323" s="230"/>
      <c r="O323" s="231"/>
      <c r="P323" s="90"/>
      <c r="Q323" s="90"/>
      <c r="R323" s="90"/>
      <c r="S323" s="90"/>
      <c r="T323" s="90"/>
      <c r="U323" s="90"/>
      <c r="V323" s="90"/>
      <c r="W323" s="90"/>
      <c r="X323" s="91"/>
      <c r="Y323" s="37"/>
      <c r="Z323" s="37"/>
      <c r="AA323" s="37"/>
      <c r="AB323" s="37"/>
      <c r="AC323" s="37"/>
      <c r="AD323" s="37"/>
      <c r="AE323" s="37"/>
      <c r="AT323" s="16" t="s">
        <v>150</v>
      </c>
      <c r="AU323" s="16" t="s">
        <v>84</v>
      </c>
    </row>
    <row r="324" s="2" customFormat="1" ht="16.5" customHeight="1">
      <c r="A324" s="37"/>
      <c r="B324" s="38"/>
      <c r="C324" s="255" t="s">
        <v>635</v>
      </c>
      <c r="D324" s="255" t="s">
        <v>328</v>
      </c>
      <c r="E324" s="256" t="s">
        <v>636</v>
      </c>
      <c r="F324" s="257" t="s">
        <v>637</v>
      </c>
      <c r="G324" s="258" t="s">
        <v>156</v>
      </c>
      <c r="H324" s="259">
        <v>1.6799999999999999</v>
      </c>
      <c r="I324" s="260"/>
      <c r="J324" s="261"/>
      <c r="K324" s="262">
        <f>ROUND(P324*H324,2)</f>
        <v>0</v>
      </c>
      <c r="L324" s="257" t="s">
        <v>1</v>
      </c>
      <c r="M324" s="263"/>
      <c r="N324" s="264" t="s">
        <v>1</v>
      </c>
      <c r="O324" s="221" t="s">
        <v>40</v>
      </c>
      <c r="P324" s="222">
        <f>I324+J324</f>
        <v>0</v>
      </c>
      <c r="Q324" s="222">
        <f>ROUND(I324*H324,2)</f>
        <v>0</v>
      </c>
      <c r="R324" s="222">
        <f>ROUND(J324*H324,2)</f>
        <v>0</v>
      </c>
      <c r="S324" s="90"/>
      <c r="T324" s="223">
        <f>S324*H324</f>
        <v>0</v>
      </c>
      <c r="U324" s="223">
        <v>0.045830000000000003</v>
      </c>
      <c r="V324" s="223">
        <f>U324*H324</f>
        <v>0.076994400000000004</v>
      </c>
      <c r="W324" s="223">
        <v>0</v>
      </c>
      <c r="X324" s="224">
        <f>W324*H324</f>
        <v>0</v>
      </c>
      <c r="Y324" s="37"/>
      <c r="Z324" s="37"/>
      <c r="AA324" s="37"/>
      <c r="AB324" s="37"/>
      <c r="AC324" s="37"/>
      <c r="AD324" s="37"/>
      <c r="AE324" s="37"/>
      <c r="AR324" s="225" t="s">
        <v>292</v>
      </c>
      <c r="AT324" s="225" t="s">
        <v>328</v>
      </c>
      <c r="AU324" s="225" t="s">
        <v>84</v>
      </c>
      <c r="AY324" s="16" t="s">
        <v>140</v>
      </c>
      <c r="BE324" s="226">
        <f>IF(O324="základní",K324,0)</f>
        <v>0</v>
      </c>
      <c r="BF324" s="226">
        <f>IF(O324="snížená",K324,0)</f>
        <v>0</v>
      </c>
      <c r="BG324" s="226">
        <f>IF(O324="zákl. přenesená",K324,0)</f>
        <v>0</v>
      </c>
      <c r="BH324" s="226">
        <f>IF(O324="sníž. přenesená",K324,0)</f>
        <v>0</v>
      </c>
      <c r="BI324" s="226">
        <f>IF(O324="nulová",K324,0)</f>
        <v>0</v>
      </c>
      <c r="BJ324" s="16" t="s">
        <v>82</v>
      </c>
      <c r="BK324" s="226">
        <f>ROUND(P324*H324,2)</f>
        <v>0</v>
      </c>
      <c r="BL324" s="16" t="s">
        <v>188</v>
      </c>
      <c r="BM324" s="225" t="s">
        <v>638</v>
      </c>
    </row>
    <row r="325" s="13" customFormat="1">
      <c r="A325" s="13"/>
      <c r="B325" s="232"/>
      <c r="C325" s="233"/>
      <c r="D325" s="234" t="s">
        <v>152</v>
      </c>
      <c r="E325" s="235" t="s">
        <v>1</v>
      </c>
      <c r="F325" s="236" t="s">
        <v>639</v>
      </c>
      <c r="G325" s="233"/>
      <c r="H325" s="237">
        <v>1.6799999999999999</v>
      </c>
      <c r="I325" s="238"/>
      <c r="J325" s="238"/>
      <c r="K325" s="233"/>
      <c r="L325" s="233"/>
      <c r="M325" s="239"/>
      <c r="N325" s="240"/>
      <c r="O325" s="241"/>
      <c r="P325" s="241"/>
      <c r="Q325" s="241"/>
      <c r="R325" s="241"/>
      <c r="S325" s="241"/>
      <c r="T325" s="241"/>
      <c r="U325" s="241"/>
      <c r="V325" s="241"/>
      <c r="W325" s="241"/>
      <c r="X325" s="242"/>
      <c r="Y325" s="13"/>
      <c r="Z325" s="13"/>
      <c r="AA325" s="13"/>
      <c r="AB325" s="13"/>
      <c r="AC325" s="13"/>
      <c r="AD325" s="13"/>
      <c r="AE325" s="13"/>
      <c r="AT325" s="243" t="s">
        <v>152</v>
      </c>
      <c r="AU325" s="243" t="s">
        <v>84</v>
      </c>
      <c r="AV325" s="13" t="s">
        <v>84</v>
      </c>
      <c r="AW325" s="13" t="s">
        <v>5</v>
      </c>
      <c r="AX325" s="13" t="s">
        <v>82</v>
      </c>
      <c r="AY325" s="243" t="s">
        <v>140</v>
      </c>
    </row>
    <row r="326" s="2" customFormat="1" ht="16.5" customHeight="1">
      <c r="A326" s="37"/>
      <c r="B326" s="38"/>
      <c r="C326" s="255" t="s">
        <v>640</v>
      </c>
      <c r="D326" s="255" t="s">
        <v>328</v>
      </c>
      <c r="E326" s="256" t="s">
        <v>641</v>
      </c>
      <c r="F326" s="257" t="s">
        <v>642</v>
      </c>
      <c r="G326" s="258" t="s">
        <v>156</v>
      </c>
      <c r="H326" s="259">
        <v>0.83999999999999997</v>
      </c>
      <c r="I326" s="260"/>
      <c r="J326" s="261"/>
      <c r="K326" s="262">
        <f>ROUND(P326*H326,2)</f>
        <v>0</v>
      </c>
      <c r="L326" s="257" t="s">
        <v>1</v>
      </c>
      <c r="M326" s="263"/>
      <c r="N326" s="264" t="s">
        <v>1</v>
      </c>
      <c r="O326" s="221" t="s">
        <v>40</v>
      </c>
      <c r="P326" s="222">
        <f>I326+J326</f>
        <v>0</v>
      </c>
      <c r="Q326" s="222">
        <f>ROUND(I326*H326,2)</f>
        <v>0</v>
      </c>
      <c r="R326" s="222">
        <f>ROUND(J326*H326,2)</f>
        <v>0</v>
      </c>
      <c r="S326" s="90"/>
      <c r="T326" s="223">
        <f>S326*H326</f>
        <v>0</v>
      </c>
      <c r="U326" s="223">
        <v>0.045830000000000003</v>
      </c>
      <c r="V326" s="223">
        <f>U326*H326</f>
        <v>0.038497200000000002</v>
      </c>
      <c r="W326" s="223">
        <v>0</v>
      </c>
      <c r="X326" s="224">
        <f>W326*H326</f>
        <v>0</v>
      </c>
      <c r="Y326" s="37"/>
      <c r="Z326" s="37"/>
      <c r="AA326" s="37"/>
      <c r="AB326" s="37"/>
      <c r="AC326" s="37"/>
      <c r="AD326" s="37"/>
      <c r="AE326" s="37"/>
      <c r="AR326" s="225" t="s">
        <v>292</v>
      </c>
      <c r="AT326" s="225" t="s">
        <v>328</v>
      </c>
      <c r="AU326" s="225" t="s">
        <v>84</v>
      </c>
      <c r="AY326" s="16" t="s">
        <v>140</v>
      </c>
      <c r="BE326" s="226">
        <f>IF(O326="základní",K326,0)</f>
        <v>0</v>
      </c>
      <c r="BF326" s="226">
        <f>IF(O326="snížená",K326,0)</f>
        <v>0</v>
      </c>
      <c r="BG326" s="226">
        <f>IF(O326="zákl. přenesená",K326,0)</f>
        <v>0</v>
      </c>
      <c r="BH326" s="226">
        <f>IF(O326="sníž. přenesená",K326,0)</f>
        <v>0</v>
      </c>
      <c r="BI326" s="226">
        <f>IF(O326="nulová",K326,0)</f>
        <v>0</v>
      </c>
      <c r="BJ326" s="16" t="s">
        <v>82</v>
      </c>
      <c r="BK326" s="226">
        <f>ROUND(P326*H326,2)</f>
        <v>0</v>
      </c>
      <c r="BL326" s="16" t="s">
        <v>188</v>
      </c>
      <c r="BM326" s="225" t="s">
        <v>643</v>
      </c>
    </row>
    <row r="327" s="13" customFormat="1">
      <c r="A327" s="13"/>
      <c r="B327" s="232"/>
      <c r="C327" s="233"/>
      <c r="D327" s="234" t="s">
        <v>152</v>
      </c>
      <c r="E327" s="235" t="s">
        <v>1</v>
      </c>
      <c r="F327" s="236" t="s">
        <v>644</v>
      </c>
      <c r="G327" s="233"/>
      <c r="H327" s="237">
        <v>0.83999999999999997</v>
      </c>
      <c r="I327" s="238"/>
      <c r="J327" s="238"/>
      <c r="K327" s="233"/>
      <c r="L327" s="233"/>
      <c r="M327" s="239"/>
      <c r="N327" s="240"/>
      <c r="O327" s="241"/>
      <c r="P327" s="241"/>
      <c r="Q327" s="241"/>
      <c r="R327" s="241"/>
      <c r="S327" s="241"/>
      <c r="T327" s="241"/>
      <c r="U327" s="241"/>
      <c r="V327" s="241"/>
      <c r="W327" s="241"/>
      <c r="X327" s="242"/>
      <c r="Y327" s="13"/>
      <c r="Z327" s="13"/>
      <c r="AA327" s="13"/>
      <c r="AB327" s="13"/>
      <c r="AC327" s="13"/>
      <c r="AD327" s="13"/>
      <c r="AE327" s="13"/>
      <c r="AT327" s="243" t="s">
        <v>152</v>
      </c>
      <c r="AU327" s="243" t="s">
        <v>84</v>
      </c>
      <c r="AV327" s="13" t="s">
        <v>84</v>
      </c>
      <c r="AW327" s="13" t="s">
        <v>5</v>
      </c>
      <c r="AX327" s="13" t="s">
        <v>82</v>
      </c>
      <c r="AY327" s="243" t="s">
        <v>140</v>
      </c>
    </row>
    <row r="328" s="2" customFormat="1" ht="24.15" customHeight="1">
      <c r="A328" s="37"/>
      <c r="B328" s="38"/>
      <c r="C328" s="213" t="s">
        <v>645</v>
      </c>
      <c r="D328" s="213" t="s">
        <v>143</v>
      </c>
      <c r="E328" s="214" t="s">
        <v>646</v>
      </c>
      <c r="F328" s="215" t="s">
        <v>647</v>
      </c>
      <c r="G328" s="216" t="s">
        <v>156</v>
      </c>
      <c r="H328" s="217">
        <v>0.59399999999999997</v>
      </c>
      <c r="I328" s="218"/>
      <c r="J328" s="218"/>
      <c r="K328" s="219">
        <f>ROUND(P328*H328,2)</f>
        <v>0</v>
      </c>
      <c r="L328" s="215" t="s">
        <v>147</v>
      </c>
      <c r="M328" s="43"/>
      <c r="N328" s="220" t="s">
        <v>1</v>
      </c>
      <c r="O328" s="221" t="s">
        <v>40</v>
      </c>
      <c r="P328" s="222">
        <f>I328+J328</f>
        <v>0</v>
      </c>
      <c r="Q328" s="222">
        <f>ROUND(I328*H328,2)</f>
        <v>0</v>
      </c>
      <c r="R328" s="222">
        <f>ROUND(J328*H328,2)</f>
        <v>0</v>
      </c>
      <c r="S328" s="90"/>
      <c r="T328" s="223">
        <f>S328*H328</f>
        <v>0</v>
      </c>
      <c r="U328" s="223">
        <v>0.00027</v>
      </c>
      <c r="V328" s="223">
        <f>U328*H328</f>
        <v>0.00016038000000000001</v>
      </c>
      <c r="W328" s="223">
        <v>0</v>
      </c>
      <c r="X328" s="224">
        <f>W328*H328</f>
        <v>0</v>
      </c>
      <c r="Y328" s="37"/>
      <c r="Z328" s="37"/>
      <c r="AA328" s="37"/>
      <c r="AB328" s="37"/>
      <c r="AC328" s="37"/>
      <c r="AD328" s="37"/>
      <c r="AE328" s="37"/>
      <c r="AR328" s="225" t="s">
        <v>188</v>
      </c>
      <c r="AT328" s="225" t="s">
        <v>143</v>
      </c>
      <c r="AU328" s="225" t="s">
        <v>84</v>
      </c>
      <c r="AY328" s="16" t="s">
        <v>140</v>
      </c>
      <c r="BE328" s="226">
        <f>IF(O328="základní",K328,0)</f>
        <v>0</v>
      </c>
      <c r="BF328" s="226">
        <f>IF(O328="snížená",K328,0)</f>
        <v>0</v>
      </c>
      <c r="BG328" s="226">
        <f>IF(O328="zákl. přenesená",K328,0)</f>
        <v>0</v>
      </c>
      <c r="BH328" s="226">
        <f>IF(O328="sníž. přenesená",K328,0)</f>
        <v>0</v>
      </c>
      <c r="BI328" s="226">
        <f>IF(O328="nulová",K328,0)</f>
        <v>0</v>
      </c>
      <c r="BJ328" s="16" t="s">
        <v>82</v>
      </c>
      <c r="BK328" s="226">
        <f>ROUND(P328*H328,2)</f>
        <v>0</v>
      </c>
      <c r="BL328" s="16" t="s">
        <v>188</v>
      </c>
      <c r="BM328" s="225" t="s">
        <v>648</v>
      </c>
    </row>
    <row r="329" s="2" customFormat="1">
      <c r="A329" s="37"/>
      <c r="B329" s="38"/>
      <c r="C329" s="39"/>
      <c r="D329" s="227" t="s">
        <v>150</v>
      </c>
      <c r="E329" s="39"/>
      <c r="F329" s="228" t="s">
        <v>649</v>
      </c>
      <c r="G329" s="39"/>
      <c r="H329" s="39"/>
      <c r="I329" s="229"/>
      <c r="J329" s="229"/>
      <c r="K329" s="39"/>
      <c r="L329" s="39"/>
      <c r="M329" s="43"/>
      <c r="N329" s="230"/>
      <c r="O329" s="231"/>
      <c r="P329" s="90"/>
      <c r="Q329" s="90"/>
      <c r="R329" s="90"/>
      <c r="S329" s="90"/>
      <c r="T329" s="90"/>
      <c r="U329" s="90"/>
      <c r="V329" s="90"/>
      <c r="W329" s="90"/>
      <c r="X329" s="91"/>
      <c r="Y329" s="37"/>
      <c r="Z329" s="37"/>
      <c r="AA329" s="37"/>
      <c r="AB329" s="37"/>
      <c r="AC329" s="37"/>
      <c r="AD329" s="37"/>
      <c r="AE329" s="37"/>
      <c r="AT329" s="16" t="s">
        <v>150</v>
      </c>
      <c r="AU329" s="16" t="s">
        <v>84</v>
      </c>
    </row>
    <row r="330" s="2" customFormat="1" ht="16.5" customHeight="1">
      <c r="A330" s="37"/>
      <c r="B330" s="38"/>
      <c r="C330" s="255" t="s">
        <v>650</v>
      </c>
      <c r="D330" s="255" t="s">
        <v>328</v>
      </c>
      <c r="E330" s="256" t="s">
        <v>651</v>
      </c>
      <c r="F330" s="257" t="s">
        <v>652</v>
      </c>
      <c r="G330" s="258" t="s">
        <v>156</v>
      </c>
      <c r="H330" s="259">
        <v>0.59399999999999997</v>
      </c>
      <c r="I330" s="260"/>
      <c r="J330" s="261"/>
      <c r="K330" s="262">
        <f>ROUND(P330*H330,2)</f>
        <v>0</v>
      </c>
      <c r="L330" s="257" t="s">
        <v>1</v>
      </c>
      <c r="M330" s="263"/>
      <c r="N330" s="264" t="s">
        <v>1</v>
      </c>
      <c r="O330" s="221" t="s">
        <v>40</v>
      </c>
      <c r="P330" s="222">
        <f>I330+J330</f>
        <v>0</v>
      </c>
      <c r="Q330" s="222">
        <f>ROUND(I330*H330,2)</f>
        <v>0</v>
      </c>
      <c r="R330" s="222">
        <f>ROUND(J330*H330,2)</f>
        <v>0</v>
      </c>
      <c r="S330" s="90"/>
      <c r="T330" s="223">
        <f>S330*H330</f>
        <v>0</v>
      </c>
      <c r="U330" s="223">
        <v>0.040280000000000003</v>
      </c>
      <c r="V330" s="223">
        <f>U330*H330</f>
        <v>0.023926320000000001</v>
      </c>
      <c r="W330" s="223">
        <v>0</v>
      </c>
      <c r="X330" s="224">
        <f>W330*H330</f>
        <v>0</v>
      </c>
      <c r="Y330" s="37"/>
      <c r="Z330" s="37"/>
      <c r="AA330" s="37"/>
      <c r="AB330" s="37"/>
      <c r="AC330" s="37"/>
      <c r="AD330" s="37"/>
      <c r="AE330" s="37"/>
      <c r="AR330" s="225" t="s">
        <v>292</v>
      </c>
      <c r="AT330" s="225" t="s">
        <v>328</v>
      </c>
      <c r="AU330" s="225" t="s">
        <v>84</v>
      </c>
      <c r="AY330" s="16" t="s">
        <v>140</v>
      </c>
      <c r="BE330" s="226">
        <f>IF(O330="základní",K330,0)</f>
        <v>0</v>
      </c>
      <c r="BF330" s="226">
        <f>IF(O330="snížená",K330,0)</f>
        <v>0</v>
      </c>
      <c r="BG330" s="226">
        <f>IF(O330="zákl. přenesená",K330,0)</f>
        <v>0</v>
      </c>
      <c r="BH330" s="226">
        <f>IF(O330="sníž. přenesená",K330,0)</f>
        <v>0</v>
      </c>
      <c r="BI330" s="226">
        <f>IF(O330="nulová",K330,0)</f>
        <v>0</v>
      </c>
      <c r="BJ330" s="16" t="s">
        <v>82</v>
      </c>
      <c r="BK330" s="226">
        <f>ROUND(P330*H330,2)</f>
        <v>0</v>
      </c>
      <c r="BL330" s="16" t="s">
        <v>188</v>
      </c>
      <c r="BM330" s="225" t="s">
        <v>653</v>
      </c>
    </row>
    <row r="331" s="2" customFormat="1" ht="24.15" customHeight="1">
      <c r="A331" s="37"/>
      <c r="B331" s="38"/>
      <c r="C331" s="213" t="s">
        <v>654</v>
      </c>
      <c r="D331" s="213" t="s">
        <v>143</v>
      </c>
      <c r="E331" s="214" t="s">
        <v>655</v>
      </c>
      <c r="F331" s="215" t="s">
        <v>656</v>
      </c>
      <c r="G331" s="216" t="s">
        <v>350</v>
      </c>
      <c r="H331" s="217">
        <v>13</v>
      </c>
      <c r="I331" s="218"/>
      <c r="J331" s="218"/>
      <c r="K331" s="219">
        <f>ROUND(P331*H331,2)</f>
        <v>0</v>
      </c>
      <c r="L331" s="215" t="s">
        <v>147</v>
      </c>
      <c r="M331" s="43"/>
      <c r="N331" s="220" t="s">
        <v>1</v>
      </c>
      <c r="O331" s="221" t="s">
        <v>40</v>
      </c>
      <c r="P331" s="222">
        <f>I331+J331</f>
        <v>0</v>
      </c>
      <c r="Q331" s="222">
        <f>ROUND(I331*H331,2)</f>
        <v>0</v>
      </c>
      <c r="R331" s="222">
        <f>ROUND(J331*H331,2)</f>
        <v>0</v>
      </c>
      <c r="S331" s="90"/>
      <c r="T331" s="223">
        <f>S331*H331</f>
        <v>0</v>
      </c>
      <c r="U331" s="223">
        <v>0</v>
      </c>
      <c r="V331" s="223">
        <f>U331*H331</f>
        <v>0</v>
      </c>
      <c r="W331" s="223">
        <v>0</v>
      </c>
      <c r="X331" s="224">
        <f>W331*H331</f>
        <v>0</v>
      </c>
      <c r="Y331" s="37"/>
      <c r="Z331" s="37"/>
      <c r="AA331" s="37"/>
      <c r="AB331" s="37"/>
      <c r="AC331" s="37"/>
      <c r="AD331" s="37"/>
      <c r="AE331" s="37"/>
      <c r="AR331" s="225" t="s">
        <v>188</v>
      </c>
      <c r="AT331" s="225" t="s">
        <v>143</v>
      </c>
      <c r="AU331" s="225" t="s">
        <v>84</v>
      </c>
      <c r="AY331" s="16" t="s">
        <v>140</v>
      </c>
      <c r="BE331" s="226">
        <f>IF(O331="základní",K331,0)</f>
        <v>0</v>
      </c>
      <c r="BF331" s="226">
        <f>IF(O331="snížená",K331,0)</f>
        <v>0</v>
      </c>
      <c r="BG331" s="226">
        <f>IF(O331="zákl. přenesená",K331,0)</f>
        <v>0</v>
      </c>
      <c r="BH331" s="226">
        <f>IF(O331="sníž. přenesená",K331,0)</f>
        <v>0</v>
      </c>
      <c r="BI331" s="226">
        <f>IF(O331="nulová",K331,0)</f>
        <v>0</v>
      </c>
      <c r="BJ331" s="16" t="s">
        <v>82</v>
      </c>
      <c r="BK331" s="226">
        <f>ROUND(P331*H331,2)</f>
        <v>0</v>
      </c>
      <c r="BL331" s="16" t="s">
        <v>188</v>
      </c>
      <c r="BM331" s="225" t="s">
        <v>657</v>
      </c>
    </row>
    <row r="332" s="2" customFormat="1">
      <c r="A332" s="37"/>
      <c r="B332" s="38"/>
      <c r="C332" s="39"/>
      <c r="D332" s="227" t="s">
        <v>150</v>
      </c>
      <c r="E332" s="39"/>
      <c r="F332" s="228" t="s">
        <v>658</v>
      </c>
      <c r="G332" s="39"/>
      <c r="H332" s="39"/>
      <c r="I332" s="229"/>
      <c r="J332" s="229"/>
      <c r="K332" s="39"/>
      <c r="L332" s="39"/>
      <c r="M332" s="43"/>
      <c r="N332" s="230"/>
      <c r="O332" s="231"/>
      <c r="P332" s="90"/>
      <c r="Q332" s="90"/>
      <c r="R332" s="90"/>
      <c r="S332" s="90"/>
      <c r="T332" s="90"/>
      <c r="U332" s="90"/>
      <c r="V332" s="90"/>
      <c r="W332" s="90"/>
      <c r="X332" s="91"/>
      <c r="Y332" s="37"/>
      <c r="Z332" s="37"/>
      <c r="AA332" s="37"/>
      <c r="AB332" s="37"/>
      <c r="AC332" s="37"/>
      <c r="AD332" s="37"/>
      <c r="AE332" s="37"/>
      <c r="AT332" s="16" t="s">
        <v>150</v>
      </c>
      <c r="AU332" s="16" t="s">
        <v>84</v>
      </c>
    </row>
    <row r="333" s="2" customFormat="1" ht="24.15" customHeight="1">
      <c r="A333" s="37"/>
      <c r="B333" s="38"/>
      <c r="C333" s="213" t="s">
        <v>659</v>
      </c>
      <c r="D333" s="213" t="s">
        <v>143</v>
      </c>
      <c r="E333" s="214" t="s">
        <v>660</v>
      </c>
      <c r="F333" s="215" t="s">
        <v>661</v>
      </c>
      <c r="G333" s="216" t="s">
        <v>350</v>
      </c>
      <c r="H333" s="217">
        <v>7</v>
      </c>
      <c r="I333" s="218"/>
      <c r="J333" s="218"/>
      <c r="K333" s="219">
        <f>ROUND(P333*H333,2)</f>
        <v>0</v>
      </c>
      <c r="L333" s="215" t="s">
        <v>147</v>
      </c>
      <c r="M333" s="43"/>
      <c r="N333" s="220" t="s">
        <v>1</v>
      </c>
      <c r="O333" s="221" t="s">
        <v>40</v>
      </c>
      <c r="P333" s="222">
        <f>I333+J333</f>
        <v>0</v>
      </c>
      <c r="Q333" s="222">
        <f>ROUND(I333*H333,2)</f>
        <v>0</v>
      </c>
      <c r="R333" s="222">
        <f>ROUND(J333*H333,2)</f>
        <v>0</v>
      </c>
      <c r="S333" s="90"/>
      <c r="T333" s="223">
        <f>S333*H333</f>
        <v>0</v>
      </c>
      <c r="U333" s="223">
        <v>0</v>
      </c>
      <c r="V333" s="223">
        <f>U333*H333</f>
        <v>0</v>
      </c>
      <c r="W333" s="223">
        <v>0</v>
      </c>
      <c r="X333" s="224">
        <f>W333*H333</f>
        <v>0</v>
      </c>
      <c r="Y333" s="37"/>
      <c r="Z333" s="37"/>
      <c r="AA333" s="37"/>
      <c r="AB333" s="37"/>
      <c r="AC333" s="37"/>
      <c r="AD333" s="37"/>
      <c r="AE333" s="37"/>
      <c r="AR333" s="225" t="s">
        <v>188</v>
      </c>
      <c r="AT333" s="225" t="s">
        <v>143</v>
      </c>
      <c r="AU333" s="225" t="s">
        <v>84</v>
      </c>
      <c r="AY333" s="16" t="s">
        <v>140</v>
      </c>
      <c r="BE333" s="226">
        <f>IF(O333="základní",K333,0)</f>
        <v>0</v>
      </c>
      <c r="BF333" s="226">
        <f>IF(O333="snížená",K333,0)</f>
        <v>0</v>
      </c>
      <c r="BG333" s="226">
        <f>IF(O333="zákl. přenesená",K333,0)</f>
        <v>0</v>
      </c>
      <c r="BH333" s="226">
        <f>IF(O333="sníž. přenesená",K333,0)</f>
        <v>0</v>
      </c>
      <c r="BI333" s="226">
        <f>IF(O333="nulová",K333,0)</f>
        <v>0</v>
      </c>
      <c r="BJ333" s="16" t="s">
        <v>82</v>
      </c>
      <c r="BK333" s="226">
        <f>ROUND(P333*H333,2)</f>
        <v>0</v>
      </c>
      <c r="BL333" s="16" t="s">
        <v>188</v>
      </c>
      <c r="BM333" s="225" t="s">
        <v>662</v>
      </c>
    </row>
    <row r="334" s="2" customFormat="1">
      <c r="A334" s="37"/>
      <c r="B334" s="38"/>
      <c r="C334" s="39"/>
      <c r="D334" s="227" t="s">
        <v>150</v>
      </c>
      <c r="E334" s="39"/>
      <c r="F334" s="228" t="s">
        <v>663</v>
      </c>
      <c r="G334" s="39"/>
      <c r="H334" s="39"/>
      <c r="I334" s="229"/>
      <c r="J334" s="229"/>
      <c r="K334" s="39"/>
      <c r="L334" s="39"/>
      <c r="M334" s="43"/>
      <c r="N334" s="230"/>
      <c r="O334" s="231"/>
      <c r="P334" s="90"/>
      <c r="Q334" s="90"/>
      <c r="R334" s="90"/>
      <c r="S334" s="90"/>
      <c r="T334" s="90"/>
      <c r="U334" s="90"/>
      <c r="V334" s="90"/>
      <c r="W334" s="90"/>
      <c r="X334" s="91"/>
      <c r="Y334" s="37"/>
      <c r="Z334" s="37"/>
      <c r="AA334" s="37"/>
      <c r="AB334" s="37"/>
      <c r="AC334" s="37"/>
      <c r="AD334" s="37"/>
      <c r="AE334" s="37"/>
      <c r="AT334" s="16" t="s">
        <v>150</v>
      </c>
      <c r="AU334" s="16" t="s">
        <v>84</v>
      </c>
    </row>
    <row r="335" s="2" customFormat="1" ht="24.15" customHeight="1">
      <c r="A335" s="37"/>
      <c r="B335" s="38"/>
      <c r="C335" s="255" t="s">
        <v>664</v>
      </c>
      <c r="D335" s="255" t="s">
        <v>328</v>
      </c>
      <c r="E335" s="256" t="s">
        <v>665</v>
      </c>
      <c r="F335" s="257" t="s">
        <v>666</v>
      </c>
      <c r="G335" s="258" t="s">
        <v>243</v>
      </c>
      <c r="H335" s="259">
        <v>14.800000000000001</v>
      </c>
      <c r="I335" s="260"/>
      <c r="J335" s="261"/>
      <c r="K335" s="262">
        <f>ROUND(P335*H335,2)</f>
        <v>0</v>
      </c>
      <c r="L335" s="257" t="s">
        <v>147</v>
      </c>
      <c r="M335" s="263"/>
      <c r="N335" s="264" t="s">
        <v>1</v>
      </c>
      <c r="O335" s="221" t="s">
        <v>40</v>
      </c>
      <c r="P335" s="222">
        <f>I335+J335</f>
        <v>0</v>
      </c>
      <c r="Q335" s="222">
        <f>ROUND(I335*H335,2)</f>
        <v>0</v>
      </c>
      <c r="R335" s="222">
        <f>ROUND(J335*H335,2)</f>
        <v>0</v>
      </c>
      <c r="S335" s="90"/>
      <c r="T335" s="223">
        <f>S335*H335</f>
        <v>0</v>
      </c>
      <c r="U335" s="223">
        <v>0.0050000000000000001</v>
      </c>
      <c r="V335" s="223">
        <f>U335*H335</f>
        <v>0.07400000000000001</v>
      </c>
      <c r="W335" s="223">
        <v>0</v>
      </c>
      <c r="X335" s="224">
        <f>W335*H335</f>
        <v>0</v>
      </c>
      <c r="Y335" s="37"/>
      <c r="Z335" s="37"/>
      <c r="AA335" s="37"/>
      <c r="AB335" s="37"/>
      <c r="AC335" s="37"/>
      <c r="AD335" s="37"/>
      <c r="AE335" s="37"/>
      <c r="AR335" s="225" t="s">
        <v>292</v>
      </c>
      <c r="AT335" s="225" t="s">
        <v>328</v>
      </c>
      <c r="AU335" s="225" t="s">
        <v>84</v>
      </c>
      <c r="AY335" s="16" t="s">
        <v>140</v>
      </c>
      <c r="BE335" s="226">
        <f>IF(O335="základní",K335,0)</f>
        <v>0</v>
      </c>
      <c r="BF335" s="226">
        <f>IF(O335="snížená",K335,0)</f>
        <v>0</v>
      </c>
      <c r="BG335" s="226">
        <f>IF(O335="zákl. přenesená",K335,0)</f>
        <v>0</v>
      </c>
      <c r="BH335" s="226">
        <f>IF(O335="sníž. přenesená",K335,0)</f>
        <v>0</v>
      </c>
      <c r="BI335" s="226">
        <f>IF(O335="nulová",K335,0)</f>
        <v>0</v>
      </c>
      <c r="BJ335" s="16" t="s">
        <v>82</v>
      </c>
      <c r="BK335" s="226">
        <f>ROUND(P335*H335,2)</f>
        <v>0</v>
      </c>
      <c r="BL335" s="16" t="s">
        <v>188</v>
      </c>
      <c r="BM335" s="225" t="s">
        <v>667</v>
      </c>
    </row>
    <row r="336" s="2" customFormat="1" ht="24.15" customHeight="1">
      <c r="A336" s="37"/>
      <c r="B336" s="38"/>
      <c r="C336" s="255" t="s">
        <v>668</v>
      </c>
      <c r="D336" s="255" t="s">
        <v>328</v>
      </c>
      <c r="E336" s="256" t="s">
        <v>669</v>
      </c>
      <c r="F336" s="257" t="s">
        <v>670</v>
      </c>
      <c r="G336" s="258" t="s">
        <v>350</v>
      </c>
      <c r="H336" s="259">
        <v>40</v>
      </c>
      <c r="I336" s="260"/>
      <c r="J336" s="261"/>
      <c r="K336" s="262">
        <f>ROUND(P336*H336,2)</f>
        <v>0</v>
      </c>
      <c r="L336" s="257" t="s">
        <v>147</v>
      </c>
      <c r="M336" s="263"/>
      <c r="N336" s="264" t="s">
        <v>1</v>
      </c>
      <c r="O336" s="221" t="s">
        <v>40</v>
      </c>
      <c r="P336" s="222">
        <f>I336+J336</f>
        <v>0</v>
      </c>
      <c r="Q336" s="222">
        <f>ROUND(I336*H336,2)</f>
        <v>0</v>
      </c>
      <c r="R336" s="222">
        <f>ROUND(J336*H336,2)</f>
        <v>0</v>
      </c>
      <c r="S336" s="90"/>
      <c r="T336" s="223">
        <f>S336*H336</f>
        <v>0</v>
      </c>
      <c r="U336" s="223">
        <v>6.0000000000000002E-05</v>
      </c>
      <c r="V336" s="223">
        <f>U336*H336</f>
        <v>0.0024000000000000002</v>
      </c>
      <c r="W336" s="223">
        <v>0</v>
      </c>
      <c r="X336" s="224">
        <f>W336*H336</f>
        <v>0</v>
      </c>
      <c r="Y336" s="37"/>
      <c r="Z336" s="37"/>
      <c r="AA336" s="37"/>
      <c r="AB336" s="37"/>
      <c r="AC336" s="37"/>
      <c r="AD336" s="37"/>
      <c r="AE336" s="37"/>
      <c r="AR336" s="225" t="s">
        <v>292</v>
      </c>
      <c r="AT336" s="225" t="s">
        <v>328</v>
      </c>
      <c r="AU336" s="225" t="s">
        <v>84</v>
      </c>
      <c r="AY336" s="16" t="s">
        <v>140</v>
      </c>
      <c r="BE336" s="226">
        <f>IF(O336="základní",K336,0)</f>
        <v>0</v>
      </c>
      <c r="BF336" s="226">
        <f>IF(O336="snížená",K336,0)</f>
        <v>0</v>
      </c>
      <c r="BG336" s="226">
        <f>IF(O336="zákl. přenesená",K336,0)</f>
        <v>0</v>
      </c>
      <c r="BH336" s="226">
        <f>IF(O336="sníž. přenesená",K336,0)</f>
        <v>0</v>
      </c>
      <c r="BI336" s="226">
        <f>IF(O336="nulová",K336,0)</f>
        <v>0</v>
      </c>
      <c r="BJ336" s="16" t="s">
        <v>82</v>
      </c>
      <c r="BK336" s="226">
        <f>ROUND(P336*H336,2)</f>
        <v>0</v>
      </c>
      <c r="BL336" s="16" t="s">
        <v>188</v>
      </c>
      <c r="BM336" s="225" t="s">
        <v>671</v>
      </c>
    </row>
    <row r="337" s="2" customFormat="1" ht="24.15" customHeight="1">
      <c r="A337" s="37"/>
      <c r="B337" s="38"/>
      <c r="C337" s="213" t="s">
        <v>672</v>
      </c>
      <c r="D337" s="213" t="s">
        <v>143</v>
      </c>
      <c r="E337" s="214" t="s">
        <v>673</v>
      </c>
      <c r="F337" s="215" t="s">
        <v>674</v>
      </c>
      <c r="G337" s="216" t="s">
        <v>277</v>
      </c>
      <c r="H337" s="217">
        <v>0.88900000000000001</v>
      </c>
      <c r="I337" s="218"/>
      <c r="J337" s="218"/>
      <c r="K337" s="219">
        <f>ROUND(P337*H337,2)</f>
        <v>0</v>
      </c>
      <c r="L337" s="215" t="s">
        <v>147</v>
      </c>
      <c r="M337" s="43"/>
      <c r="N337" s="220" t="s">
        <v>1</v>
      </c>
      <c r="O337" s="221" t="s">
        <v>40</v>
      </c>
      <c r="P337" s="222">
        <f>I337+J337</f>
        <v>0</v>
      </c>
      <c r="Q337" s="222">
        <f>ROUND(I337*H337,2)</f>
        <v>0</v>
      </c>
      <c r="R337" s="222">
        <f>ROUND(J337*H337,2)</f>
        <v>0</v>
      </c>
      <c r="S337" s="90"/>
      <c r="T337" s="223">
        <f>S337*H337</f>
        <v>0</v>
      </c>
      <c r="U337" s="223">
        <v>0</v>
      </c>
      <c r="V337" s="223">
        <f>U337*H337</f>
        <v>0</v>
      </c>
      <c r="W337" s="223">
        <v>0</v>
      </c>
      <c r="X337" s="224">
        <f>W337*H337</f>
        <v>0</v>
      </c>
      <c r="Y337" s="37"/>
      <c r="Z337" s="37"/>
      <c r="AA337" s="37"/>
      <c r="AB337" s="37"/>
      <c r="AC337" s="37"/>
      <c r="AD337" s="37"/>
      <c r="AE337" s="37"/>
      <c r="AR337" s="225" t="s">
        <v>188</v>
      </c>
      <c r="AT337" s="225" t="s">
        <v>143</v>
      </c>
      <c r="AU337" s="225" t="s">
        <v>84</v>
      </c>
      <c r="AY337" s="16" t="s">
        <v>140</v>
      </c>
      <c r="BE337" s="226">
        <f>IF(O337="základní",K337,0)</f>
        <v>0</v>
      </c>
      <c r="BF337" s="226">
        <f>IF(O337="snížená",K337,0)</f>
        <v>0</v>
      </c>
      <c r="BG337" s="226">
        <f>IF(O337="zákl. přenesená",K337,0)</f>
        <v>0</v>
      </c>
      <c r="BH337" s="226">
        <f>IF(O337="sníž. přenesená",K337,0)</f>
        <v>0</v>
      </c>
      <c r="BI337" s="226">
        <f>IF(O337="nulová",K337,0)</f>
        <v>0</v>
      </c>
      <c r="BJ337" s="16" t="s">
        <v>82</v>
      </c>
      <c r="BK337" s="226">
        <f>ROUND(P337*H337,2)</f>
        <v>0</v>
      </c>
      <c r="BL337" s="16" t="s">
        <v>188</v>
      </c>
      <c r="BM337" s="225" t="s">
        <v>675</v>
      </c>
    </row>
    <row r="338" s="2" customFormat="1">
      <c r="A338" s="37"/>
      <c r="B338" s="38"/>
      <c r="C338" s="39"/>
      <c r="D338" s="227" t="s">
        <v>150</v>
      </c>
      <c r="E338" s="39"/>
      <c r="F338" s="228" t="s">
        <v>676</v>
      </c>
      <c r="G338" s="39"/>
      <c r="H338" s="39"/>
      <c r="I338" s="229"/>
      <c r="J338" s="229"/>
      <c r="K338" s="39"/>
      <c r="L338" s="39"/>
      <c r="M338" s="43"/>
      <c r="N338" s="230"/>
      <c r="O338" s="231"/>
      <c r="P338" s="90"/>
      <c r="Q338" s="90"/>
      <c r="R338" s="90"/>
      <c r="S338" s="90"/>
      <c r="T338" s="90"/>
      <c r="U338" s="90"/>
      <c r="V338" s="90"/>
      <c r="W338" s="90"/>
      <c r="X338" s="91"/>
      <c r="Y338" s="37"/>
      <c r="Z338" s="37"/>
      <c r="AA338" s="37"/>
      <c r="AB338" s="37"/>
      <c r="AC338" s="37"/>
      <c r="AD338" s="37"/>
      <c r="AE338" s="37"/>
      <c r="AT338" s="16" t="s">
        <v>150</v>
      </c>
      <c r="AU338" s="16" t="s">
        <v>84</v>
      </c>
    </row>
    <row r="339" s="12" customFormat="1" ht="22.8" customHeight="1">
      <c r="A339" s="12"/>
      <c r="B339" s="196"/>
      <c r="C339" s="197"/>
      <c r="D339" s="198" t="s">
        <v>76</v>
      </c>
      <c r="E339" s="211" t="s">
        <v>677</v>
      </c>
      <c r="F339" s="211" t="s">
        <v>678</v>
      </c>
      <c r="G339" s="197"/>
      <c r="H339" s="197"/>
      <c r="I339" s="200"/>
      <c r="J339" s="200"/>
      <c r="K339" s="212">
        <f>BK339</f>
        <v>0</v>
      </c>
      <c r="L339" s="197"/>
      <c r="M339" s="202"/>
      <c r="N339" s="203"/>
      <c r="O339" s="204"/>
      <c r="P339" s="204"/>
      <c r="Q339" s="205">
        <f>Q340</f>
        <v>0</v>
      </c>
      <c r="R339" s="205">
        <f>R340</f>
        <v>0</v>
      </c>
      <c r="S339" s="204"/>
      <c r="T339" s="206">
        <f>T340</f>
        <v>0</v>
      </c>
      <c r="U339" s="204"/>
      <c r="V339" s="206">
        <f>V340</f>
        <v>0</v>
      </c>
      <c r="W339" s="204"/>
      <c r="X339" s="207">
        <f>X340</f>
        <v>0.029999999999999999</v>
      </c>
      <c r="Y339" s="12"/>
      <c r="Z339" s="12"/>
      <c r="AA339" s="12"/>
      <c r="AB339" s="12"/>
      <c r="AC339" s="12"/>
      <c r="AD339" s="12"/>
      <c r="AE339" s="12"/>
      <c r="AR339" s="208" t="s">
        <v>84</v>
      </c>
      <c r="AT339" s="209" t="s">
        <v>76</v>
      </c>
      <c r="AU339" s="209" t="s">
        <v>82</v>
      </c>
      <c r="AY339" s="208" t="s">
        <v>140</v>
      </c>
      <c r="BK339" s="210">
        <f>BK340</f>
        <v>0</v>
      </c>
    </row>
    <row r="340" s="2" customFormat="1" ht="16.5" customHeight="1">
      <c r="A340" s="37"/>
      <c r="B340" s="38"/>
      <c r="C340" s="213" t="s">
        <v>679</v>
      </c>
      <c r="D340" s="213" t="s">
        <v>143</v>
      </c>
      <c r="E340" s="214" t="s">
        <v>680</v>
      </c>
      <c r="F340" s="215" t="s">
        <v>681</v>
      </c>
      <c r="G340" s="216" t="s">
        <v>331</v>
      </c>
      <c r="H340" s="217">
        <v>30</v>
      </c>
      <c r="I340" s="218"/>
      <c r="J340" s="218"/>
      <c r="K340" s="219">
        <f>ROUND(P340*H340,2)</f>
        <v>0</v>
      </c>
      <c r="L340" s="215" t="s">
        <v>1</v>
      </c>
      <c r="M340" s="43"/>
      <c r="N340" s="220" t="s">
        <v>1</v>
      </c>
      <c r="O340" s="221" t="s">
        <v>40</v>
      </c>
      <c r="P340" s="222">
        <f>I340+J340</f>
        <v>0</v>
      </c>
      <c r="Q340" s="222">
        <f>ROUND(I340*H340,2)</f>
        <v>0</v>
      </c>
      <c r="R340" s="222">
        <f>ROUND(J340*H340,2)</f>
        <v>0</v>
      </c>
      <c r="S340" s="90"/>
      <c r="T340" s="223">
        <f>S340*H340</f>
        <v>0</v>
      </c>
      <c r="U340" s="223">
        <v>0</v>
      </c>
      <c r="V340" s="223">
        <f>U340*H340</f>
        <v>0</v>
      </c>
      <c r="W340" s="223">
        <v>0.001</v>
      </c>
      <c r="X340" s="224">
        <f>W340*H340</f>
        <v>0.029999999999999999</v>
      </c>
      <c r="Y340" s="37"/>
      <c r="Z340" s="37"/>
      <c r="AA340" s="37"/>
      <c r="AB340" s="37"/>
      <c r="AC340" s="37"/>
      <c r="AD340" s="37"/>
      <c r="AE340" s="37"/>
      <c r="AR340" s="225" t="s">
        <v>188</v>
      </c>
      <c r="AT340" s="225" t="s">
        <v>143</v>
      </c>
      <c r="AU340" s="225" t="s">
        <v>84</v>
      </c>
      <c r="AY340" s="16" t="s">
        <v>140</v>
      </c>
      <c r="BE340" s="226">
        <f>IF(O340="základní",K340,0)</f>
        <v>0</v>
      </c>
      <c r="BF340" s="226">
        <f>IF(O340="snížená",K340,0)</f>
        <v>0</v>
      </c>
      <c r="BG340" s="226">
        <f>IF(O340="zákl. přenesená",K340,0)</f>
        <v>0</v>
      </c>
      <c r="BH340" s="226">
        <f>IF(O340="sníž. přenesená",K340,0)</f>
        <v>0</v>
      </c>
      <c r="BI340" s="226">
        <f>IF(O340="nulová",K340,0)</f>
        <v>0</v>
      </c>
      <c r="BJ340" s="16" t="s">
        <v>82</v>
      </c>
      <c r="BK340" s="226">
        <f>ROUND(P340*H340,2)</f>
        <v>0</v>
      </c>
      <c r="BL340" s="16" t="s">
        <v>188</v>
      </c>
      <c r="BM340" s="225" t="s">
        <v>682</v>
      </c>
    </row>
    <row r="341" s="12" customFormat="1" ht="22.8" customHeight="1">
      <c r="A341" s="12"/>
      <c r="B341" s="196"/>
      <c r="C341" s="197"/>
      <c r="D341" s="198" t="s">
        <v>76</v>
      </c>
      <c r="E341" s="211" t="s">
        <v>683</v>
      </c>
      <c r="F341" s="211" t="s">
        <v>684</v>
      </c>
      <c r="G341" s="197"/>
      <c r="H341" s="197"/>
      <c r="I341" s="200"/>
      <c r="J341" s="200"/>
      <c r="K341" s="212">
        <f>BK341</f>
        <v>0</v>
      </c>
      <c r="L341" s="197"/>
      <c r="M341" s="202"/>
      <c r="N341" s="203"/>
      <c r="O341" s="204"/>
      <c r="P341" s="204"/>
      <c r="Q341" s="205">
        <f>SUM(Q342:Q348)</f>
        <v>0</v>
      </c>
      <c r="R341" s="205">
        <f>SUM(R342:R348)</f>
        <v>0</v>
      </c>
      <c r="S341" s="204"/>
      <c r="T341" s="206">
        <f>SUM(T342:T348)</f>
        <v>0</v>
      </c>
      <c r="U341" s="204"/>
      <c r="V341" s="206">
        <f>SUM(V342:V348)</f>
        <v>2.0723699999999998</v>
      </c>
      <c r="W341" s="204"/>
      <c r="X341" s="207">
        <f>SUM(X342:X348)</f>
        <v>0</v>
      </c>
      <c r="Y341" s="12"/>
      <c r="Z341" s="12"/>
      <c r="AA341" s="12"/>
      <c r="AB341" s="12"/>
      <c r="AC341" s="12"/>
      <c r="AD341" s="12"/>
      <c r="AE341" s="12"/>
      <c r="AR341" s="208" t="s">
        <v>84</v>
      </c>
      <c r="AT341" s="209" t="s">
        <v>76</v>
      </c>
      <c r="AU341" s="209" t="s">
        <v>82</v>
      </c>
      <c r="AY341" s="208" t="s">
        <v>140</v>
      </c>
      <c r="BK341" s="210">
        <f>SUM(BK342:BK348)</f>
        <v>0</v>
      </c>
    </row>
    <row r="342" s="2" customFormat="1" ht="24.15" customHeight="1">
      <c r="A342" s="37"/>
      <c r="B342" s="38"/>
      <c r="C342" s="213" t="s">
        <v>685</v>
      </c>
      <c r="D342" s="213" t="s">
        <v>143</v>
      </c>
      <c r="E342" s="214" t="s">
        <v>686</v>
      </c>
      <c r="F342" s="215" t="s">
        <v>687</v>
      </c>
      <c r="G342" s="216" t="s">
        <v>156</v>
      </c>
      <c r="H342" s="217">
        <v>22.199999999999999</v>
      </c>
      <c r="I342" s="218"/>
      <c r="J342" s="218"/>
      <c r="K342" s="219">
        <f>ROUND(P342*H342,2)</f>
        <v>0</v>
      </c>
      <c r="L342" s="215" t="s">
        <v>147</v>
      </c>
      <c r="M342" s="43"/>
      <c r="N342" s="220" t="s">
        <v>1</v>
      </c>
      <c r="O342" s="221" t="s">
        <v>40</v>
      </c>
      <c r="P342" s="222">
        <f>I342+J342</f>
        <v>0</v>
      </c>
      <c r="Q342" s="222">
        <f>ROUND(I342*H342,2)</f>
        <v>0</v>
      </c>
      <c r="R342" s="222">
        <f>ROUND(J342*H342,2)</f>
        <v>0</v>
      </c>
      <c r="S342" s="90"/>
      <c r="T342" s="223">
        <f>S342*H342</f>
        <v>0</v>
      </c>
      <c r="U342" s="223">
        <v>0.0083000000000000001</v>
      </c>
      <c r="V342" s="223">
        <f>U342*H342</f>
        <v>0.18426000000000001</v>
      </c>
      <c r="W342" s="223">
        <v>0</v>
      </c>
      <c r="X342" s="224">
        <f>W342*H342</f>
        <v>0</v>
      </c>
      <c r="Y342" s="37"/>
      <c r="Z342" s="37"/>
      <c r="AA342" s="37"/>
      <c r="AB342" s="37"/>
      <c r="AC342" s="37"/>
      <c r="AD342" s="37"/>
      <c r="AE342" s="37"/>
      <c r="AR342" s="225" t="s">
        <v>188</v>
      </c>
      <c r="AT342" s="225" t="s">
        <v>143</v>
      </c>
      <c r="AU342" s="225" t="s">
        <v>84</v>
      </c>
      <c r="AY342" s="16" t="s">
        <v>140</v>
      </c>
      <c r="BE342" s="226">
        <f>IF(O342="základní",K342,0)</f>
        <v>0</v>
      </c>
      <c r="BF342" s="226">
        <f>IF(O342="snížená",K342,0)</f>
        <v>0</v>
      </c>
      <c r="BG342" s="226">
        <f>IF(O342="zákl. přenesená",K342,0)</f>
        <v>0</v>
      </c>
      <c r="BH342" s="226">
        <f>IF(O342="sníž. přenesená",K342,0)</f>
        <v>0</v>
      </c>
      <c r="BI342" s="226">
        <f>IF(O342="nulová",K342,0)</f>
        <v>0</v>
      </c>
      <c r="BJ342" s="16" t="s">
        <v>82</v>
      </c>
      <c r="BK342" s="226">
        <f>ROUND(P342*H342,2)</f>
        <v>0</v>
      </c>
      <c r="BL342" s="16" t="s">
        <v>188</v>
      </c>
      <c r="BM342" s="225" t="s">
        <v>688</v>
      </c>
    </row>
    <row r="343" s="2" customFormat="1">
      <c r="A343" s="37"/>
      <c r="B343" s="38"/>
      <c r="C343" s="39"/>
      <c r="D343" s="227" t="s">
        <v>150</v>
      </c>
      <c r="E343" s="39"/>
      <c r="F343" s="228" t="s">
        <v>689</v>
      </c>
      <c r="G343" s="39"/>
      <c r="H343" s="39"/>
      <c r="I343" s="229"/>
      <c r="J343" s="229"/>
      <c r="K343" s="39"/>
      <c r="L343" s="39"/>
      <c r="M343" s="43"/>
      <c r="N343" s="230"/>
      <c r="O343" s="231"/>
      <c r="P343" s="90"/>
      <c r="Q343" s="90"/>
      <c r="R343" s="90"/>
      <c r="S343" s="90"/>
      <c r="T343" s="90"/>
      <c r="U343" s="90"/>
      <c r="V343" s="90"/>
      <c r="W343" s="90"/>
      <c r="X343" s="91"/>
      <c r="Y343" s="37"/>
      <c r="Z343" s="37"/>
      <c r="AA343" s="37"/>
      <c r="AB343" s="37"/>
      <c r="AC343" s="37"/>
      <c r="AD343" s="37"/>
      <c r="AE343" s="37"/>
      <c r="AT343" s="16" t="s">
        <v>150</v>
      </c>
      <c r="AU343" s="16" t="s">
        <v>84</v>
      </c>
    </row>
    <row r="344" s="13" customFormat="1">
      <c r="A344" s="13"/>
      <c r="B344" s="232"/>
      <c r="C344" s="233"/>
      <c r="D344" s="234" t="s">
        <v>152</v>
      </c>
      <c r="E344" s="235" t="s">
        <v>1</v>
      </c>
      <c r="F344" s="236" t="s">
        <v>690</v>
      </c>
      <c r="G344" s="233"/>
      <c r="H344" s="237">
        <v>22.199999999999999</v>
      </c>
      <c r="I344" s="238"/>
      <c r="J344" s="238"/>
      <c r="K344" s="233"/>
      <c r="L344" s="233"/>
      <c r="M344" s="239"/>
      <c r="N344" s="240"/>
      <c r="O344" s="241"/>
      <c r="P344" s="241"/>
      <c r="Q344" s="241"/>
      <c r="R344" s="241"/>
      <c r="S344" s="241"/>
      <c r="T344" s="241"/>
      <c r="U344" s="241"/>
      <c r="V344" s="241"/>
      <c r="W344" s="241"/>
      <c r="X344" s="242"/>
      <c r="Y344" s="13"/>
      <c r="Z344" s="13"/>
      <c r="AA344" s="13"/>
      <c r="AB344" s="13"/>
      <c r="AC344" s="13"/>
      <c r="AD344" s="13"/>
      <c r="AE344" s="13"/>
      <c r="AT344" s="243" t="s">
        <v>152</v>
      </c>
      <c r="AU344" s="243" t="s">
        <v>84</v>
      </c>
      <c r="AV344" s="13" t="s">
        <v>84</v>
      </c>
      <c r="AW344" s="13" t="s">
        <v>5</v>
      </c>
      <c r="AX344" s="13" t="s">
        <v>82</v>
      </c>
      <c r="AY344" s="243" t="s">
        <v>140</v>
      </c>
    </row>
    <row r="345" s="2" customFormat="1" ht="24.15" customHeight="1">
      <c r="A345" s="37"/>
      <c r="B345" s="38"/>
      <c r="C345" s="255" t="s">
        <v>691</v>
      </c>
      <c r="D345" s="255" t="s">
        <v>328</v>
      </c>
      <c r="E345" s="256" t="s">
        <v>692</v>
      </c>
      <c r="F345" s="257" t="s">
        <v>693</v>
      </c>
      <c r="G345" s="258" t="s">
        <v>156</v>
      </c>
      <c r="H345" s="259">
        <v>23.309999999999999</v>
      </c>
      <c r="I345" s="260"/>
      <c r="J345" s="261"/>
      <c r="K345" s="262">
        <f>ROUND(P345*H345,2)</f>
        <v>0</v>
      </c>
      <c r="L345" s="257" t="s">
        <v>147</v>
      </c>
      <c r="M345" s="263"/>
      <c r="N345" s="264" t="s">
        <v>1</v>
      </c>
      <c r="O345" s="221" t="s">
        <v>40</v>
      </c>
      <c r="P345" s="222">
        <f>I345+J345</f>
        <v>0</v>
      </c>
      <c r="Q345" s="222">
        <f>ROUND(I345*H345,2)</f>
        <v>0</v>
      </c>
      <c r="R345" s="222">
        <f>ROUND(J345*H345,2)</f>
        <v>0</v>
      </c>
      <c r="S345" s="90"/>
      <c r="T345" s="223">
        <f>S345*H345</f>
        <v>0</v>
      </c>
      <c r="U345" s="223">
        <v>0.081000000000000003</v>
      </c>
      <c r="V345" s="223">
        <f>U345*H345</f>
        <v>1.88811</v>
      </c>
      <c r="W345" s="223">
        <v>0</v>
      </c>
      <c r="X345" s="224">
        <f>W345*H345</f>
        <v>0</v>
      </c>
      <c r="Y345" s="37"/>
      <c r="Z345" s="37"/>
      <c r="AA345" s="37"/>
      <c r="AB345" s="37"/>
      <c r="AC345" s="37"/>
      <c r="AD345" s="37"/>
      <c r="AE345" s="37"/>
      <c r="AR345" s="225" t="s">
        <v>292</v>
      </c>
      <c r="AT345" s="225" t="s">
        <v>328</v>
      </c>
      <c r="AU345" s="225" t="s">
        <v>84</v>
      </c>
      <c r="AY345" s="16" t="s">
        <v>140</v>
      </c>
      <c r="BE345" s="226">
        <f>IF(O345="základní",K345,0)</f>
        <v>0</v>
      </c>
      <c r="BF345" s="226">
        <f>IF(O345="snížená",K345,0)</f>
        <v>0</v>
      </c>
      <c r="BG345" s="226">
        <f>IF(O345="zákl. přenesená",K345,0)</f>
        <v>0</v>
      </c>
      <c r="BH345" s="226">
        <f>IF(O345="sníž. přenesená",K345,0)</f>
        <v>0</v>
      </c>
      <c r="BI345" s="226">
        <f>IF(O345="nulová",K345,0)</f>
        <v>0</v>
      </c>
      <c r="BJ345" s="16" t="s">
        <v>82</v>
      </c>
      <c r="BK345" s="226">
        <f>ROUND(P345*H345,2)</f>
        <v>0</v>
      </c>
      <c r="BL345" s="16" t="s">
        <v>188</v>
      </c>
      <c r="BM345" s="225" t="s">
        <v>694</v>
      </c>
    </row>
    <row r="346" s="13" customFormat="1">
      <c r="A346" s="13"/>
      <c r="B346" s="232"/>
      <c r="C346" s="233"/>
      <c r="D346" s="234" t="s">
        <v>152</v>
      </c>
      <c r="E346" s="235" t="s">
        <v>1</v>
      </c>
      <c r="F346" s="236" t="s">
        <v>695</v>
      </c>
      <c r="G346" s="233"/>
      <c r="H346" s="237">
        <v>23.309999999999999</v>
      </c>
      <c r="I346" s="238"/>
      <c r="J346" s="238"/>
      <c r="K346" s="233"/>
      <c r="L346" s="233"/>
      <c r="M346" s="239"/>
      <c r="N346" s="240"/>
      <c r="O346" s="241"/>
      <c r="P346" s="241"/>
      <c r="Q346" s="241"/>
      <c r="R346" s="241"/>
      <c r="S346" s="241"/>
      <c r="T346" s="241"/>
      <c r="U346" s="241"/>
      <c r="V346" s="241"/>
      <c r="W346" s="241"/>
      <c r="X346" s="242"/>
      <c r="Y346" s="13"/>
      <c r="Z346" s="13"/>
      <c r="AA346" s="13"/>
      <c r="AB346" s="13"/>
      <c r="AC346" s="13"/>
      <c r="AD346" s="13"/>
      <c r="AE346" s="13"/>
      <c r="AT346" s="243" t="s">
        <v>152</v>
      </c>
      <c r="AU346" s="243" t="s">
        <v>84</v>
      </c>
      <c r="AV346" s="13" t="s">
        <v>84</v>
      </c>
      <c r="AW346" s="13" t="s">
        <v>5</v>
      </c>
      <c r="AX346" s="13" t="s">
        <v>82</v>
      </c>
      <c r="AY346" s="243" t="s">
        <v>140</v>
      </c>
    </row>
    <row r="347" s="2" customFormat="1" ht="24.15" customHeight="1">
      <c r="A347" s="37"/>
      <c r="B347" s="38"/>
      <c r="C347" s="213" t="s">
        <v>696</v>
      </c>
      <c r="D347" s="213" t="s">
        <v>143</v>
      </c>
      <c r="E347" s="214" t="s">
        <v>697</v>
      </c>
      <c r="F347" s="215" t="s">
        <v>698</v>
      </c>
      <c r="G347" s="216" t="s">
        <v>277</v>
      </c>
      <c r="H347" s="217">
        <v>2.0720000000000001</v>
      </c>
      <c r="I347" s="218"/>
      <c r="J347" s="218"/>
      <c r="K347" s="219">
        <f>ROUND(P347*H347,2)</f>
        <v>0</v>
      </c>
      <c r="L347" s="215" t="s">
        <v>147</v>
      </c>
      <c r="M347" s="43"/>
      <c r="N347" s="220" t="s">
        <v>1</v>
      </c>
      <c r="O347" s="221" t="s">
        <v>40</v>
      </c>
      <c r="P347" s="222">
        <f>I347+J347</f>
        <v>0</v>
      </c>
      <c r="Q347" s="222">
        <f>ROUND(I347*H347,2)</f>
        <v>0</v>
      </c>
      <c r="R347" s="222">
        <f>ROUND(J347*H347,2)</f>
        <v>0</v>
      </c>
      <c r="S347" s="90"/>
      <c r="T347" s="223">
        <f>S347*H347</f>
        <v>0</v>
      </c>
      <c r="U347" s="223">
        <v>0</v>
      </c>
      <c r="V347" s="223">
        <f>U347*H347</f>
        <v>0</v>
      </c>
      <c r="W347" s="223">
        <v>0</v>
      </c>
      <c r="X347" s="224">
        <f>W347*H347</f>
        <v>0</v>
      </c>
      <c r="Y347" s="37"/>
      <c r="Z347" s="37"/>
      <c r="AA347" s="37"/>
      <c r="AB347" s="37"/>
      <c r="AC347" s="37"/>
      <c r="AD347" s="37"/>
      <c r="AE347" s="37"/>
      <c r="AR347" s="225" t="s">
        <v>188</v>
      </c>
      <c r="AT347" s="225" t="s">
        <v>143</v>
      </c>
      <c r="AU347" s="225" t="s">
        <v>84</v>
      </c>
      <c r="AY347" s="16" t="s">
        <v>140</v>
      </c>
      <c r="BE347" s="226">
        <f>IF(O347="základní",K347,0)</f>
        <v>0</v>
      </c>
      <c r="BF347" s="226">
        <f>IF(O347="snížená",K347,0)</f>
        <v>0</v>
      </c>
      <c r="BG347" s="226">
        <f>IF(O347="zákl. přenesená",K347,0)</f>
        <v>0</v>
      </c>
      <c r="BH347" s="226">
        <f>IF(O347="sníž. přenesená",K347,0)</f>
        <v>0</v>
      </c>
      <c r="BI347" s="226">
        <f>IF(O347="nulová",K347,0)</f>
        <v>0</v>
      </c>
      <c r="BJ347" s="16" t="s">
        <v>82</v>
      </c>
      <c r="BK347" s="226">
        <f>ROUND(P347*H347,2)</f>
        <v>0</v>
      </c>
      <c r="BL347" s="16" t="s">
        <v>188</v>
      </c>
      <c r="BM347" s="225" t="s">
        <v>699</v>
      </c>
    </row>
    <row r="348" s="2" customFormat="1">
      <c r="A348" s="37"/>
      <c r="B348" s="38"/>
      <c r="C348" s="39"/>
      <c r="D348" s="227" t="s">
        <v>150</v>
      </c>
      <c r="E348" s="39"/>
      <c r="F348" s="228" t="s">
        <v>700</v>
      </c>
      <c r="G348" s="39"/>
      <c r="H348" s="39"/>
      <c r="I348" s="229"/>
      <c r="J348" s="229"/>
      <c r="K348" s="39"/>
      <c r="L348" s="39"/>
      <c r="M348" s="43"/>
      <c r="N348" s="230"/>
      <c r="O348" s="231"/>
      <c r="P348" s="90"/>
      <c r="Q348" s="90"/>
      <c r="R348" s="90"/>
      <c r="S348" s="90"/>
      <c r="T348" s="90"/>
      <c r="U348" s="90"/>
      <c r="V348" s="90"/>
      <c r="W348" s="90"/>
      <c r="X348" s="91"/>
      <c r="Y348" s="37"/>
      <c r="Z348" s="37"/>
      <c r="AA348" s="37"/>
      <c r="AB348" s="37"/>
      <c r="AC348" s="37"/>
      <c r="AD348" s="37"/>
      <c r="AE348" s="37"/>
      <c r="AT348" s="16" t="s">
        <v>150</v>
      </c>
      <c r="AU348" s="16" t="s">
        <v>84</v>
      </c>
    </row>
    <row r="349" s="12" customFormat="1" ht="22.8" customHeight="1">
      <c r="A349" s="12"/>
      <c r="B349" s="196"/>
      <c r="C349" s="197"/>
      <c r="D349" s="198" t="s">
        <v>76</v>
      </c>
      <c r="E349" s="211" t="s">
        <v>701</v>
      </c>
      <c r="F349" s="211" t="s">
        <v>702</v>
      </c>
      <c r="G349" s="197"/>
      <c r="H349" s="197"/>
      <c r="I349" s="200"/>
      <c r="J349" s="200"/>
      <c r="K349" s="212">
        <f>BK349</f>
        <v>0</v>
      </c>
      <c r="L349" s="197"/>
      <c r="M349" s="202"/>
      <c r="N349" s="203"/>
      <c r="O349" s="204"/>
      <c r="P349" s="204"/>
      <c r="Q349" s="205">
        <f>SUM(Q350:Q357)</f>
        <v>0</v>
      </c>
      <c r="R349" s="205">
        <f>SUM(R350:R357)</f>
        <v>0</v>
      </c>
      <c r="S349" s="204"/>
      <c r="T349" s="206">
        <f>SUM(T350:T357)</f>
        <v>0</v>
      </c>
      <c r="U349" s="204"/>
      <c r="V349" s="206">
        <f>SUM(V350:V357)</f>
        <v>0.0023784100000000001</v>
      </c>
      <c r="W349" s="204"/>
      <c r="X349" s="207">
        <f>SUM(X350:X357)</f>
        <v>0</v>
      </c>
      <c r="Y349" s="12"/>
      <c r="Z349" s="12"/>
      <c r="AA349" s="12"/>
      <c r="AB349" s="12"/>
      <c r="AC349" s="12"/>
      <c r="AD349" s="12"/>
      <c r="AE349" s="12"/>
      <c r="AR349" s="208" t="s">
        <v>84</v>
      </c>
      <c r="AT349" s="209" t="s">
        <v>76</v>
      </c>
      <c r="AU349" s="209" t="s">
        <v>82</v>
      </c>
      <c r="AY349" s="208" t="s">
        <v>140</v>
      </c>
      <c r="BK349" s="210">
        <f>SUM(BK350:BK357)</f>
        <v>0</v>
      </c>
    </row>
    <row r="350" s="2" customFormat="1" ht="21.75" customHeight="1">
      <c r="A350" s="37"/>
      <c r="B350" s="38"/>
      <c r="C350" s="213" t="s">
        <v>703</v>
      </c>
      <c r="D350" s="213" t="s">
        <v>143</v>
      </c>
      <c r="E350" s="214" t="s">
        <v>704</v>
      </c>
      <c r="F350" s="215" t="s">
        <v>705</v>
      </c>
      <c r="G350" s="216" t="s">
        <v>156</v>
      </c>
      <c r="H350" s="217">
        <v>5.8010000000000002</v>
      </c>
      <c r="I350" s="218"/>
      <c r="J350" s="218"/>
      <c r="K350" s="219">
        <f>ROUND(P350*H350,2)</f>
        <v>0</v>
      </c>
      <c r="L350" s="215" t="s">
        <v>1</v>
      </c>
      <c r="M350" s="43"/>
      <c r="N350" s="220" t="s">
        <v>1</v>
      </c>
      <c r="O350" s="221" t="s">
        <v>40</v>
      </c>
      <c r="P350" s="222">
        <f>I350+J350</f>
        <v>0</v>
      </c>
      <c r="Q350" s="222">
        <f>ROUND(I350*H350,2)</f>
        <v>0</v>
      </c>
      <c r="R350" s="222">
        <f>ROUND(J350*H350,2)</f>
        <v>0</v>
      </c>
      <c r="S350" s="90"/>
      <c r="T350" s="223">
        <f>S350*H350</f>
        <v>0</v>
      </c>
      <c r="U350" s="223">
        <v>6.9999999999999994E-05</v>
      </c>
      <c r="V350" s="223">
        <f>U350*H350</f>
        <v>0.00040606999999999997</v>
      </c>
      <c r="W350" s="223">
        <v>0</v>
      </c>
      <c r="X350" s="224">
        <f>W350*H350</f>
        <v>0</v>
      </c>
      <c r="Y350" s="37"/>
      <c r="Z350" s="37"/>
      <c r="AA350" s="37"/>
      <c r="AB350" s="37"/>
      <c r="AC350" s="37"/>
      <c r="AD350" s="37"/>
      <c r="AE350" s="37"/>
      <c r="AR350" s="225" t="s">
        <v>188</v>
      </c>
      <c r="AT350" s="225" t="s">
        <v>143</v>
      </c>
      <c r="AU350" s="225" t="s">
        <v>84</v>
      </c>
      <c r="AY350" s="16" t="s">
        <v>140</v>
      </c>
      <c r="BE350" s="226">
        <f>IF(O350="základní",K350,0)</f>
        <v>0</v>
      </c>
      <c r="BF350" s="226">
        <f>IF(O350="snížená",K350,0)</f>
        <v>0</v>
      </c>
      <c r="BG350" s="226">
        <f>IF(O350="zákl. přenesená",K350,0)</f>
        <v>0</v>
      </c>
      <c r="BH350" s="226">
        <f>IF(O350="sníž. přenesená",K350,0)</f>
        <v>0</v>
      </c>
      <c r="BI350" s="226">
        <f>IF(O350="nulová",K350,0)</f>
        <v>0</v>
      </c>
      <c r="BJ350" s="16" t="s">
        <v>82</v>
      </c>
      <c r="BK350" s="226">
        <f>ROUND(P350*H350,2)</f>
        <v>0</v>
      </c>
      <c r="BL350" s="16" t="s">
        <v>188</v>
      </c>
      <c r="BM350" s="225" t="s">
        <v>706</v>
      </c>
    </row>
    <row r="351" s="13" customFormat="1">
      <c r="A351" s="13"/>
      <c r="B351" s="232"/>
      <c r="C351" s="233"/>
      <c r="D351" s="234" t="s">
        <v>152</v>
      </c>
      <c r="E351" s="235" t="s">
        <v>1</v>
      </c>
      <c r="F351" s="236" t="s">
        <v>707</v>
      </c>
      <c r="G351" s="233"/>
      <c r="H351" s="237">
        <v>1.53</v>
      </c>
      <c r="I351" s="238"/>
      <c r="J351" s="238"/>
      <c r="K351" s="233"/>
      <c r="L351" s="233"/>
      <c r="M351" s="239"/>
      <c r="N351" s="240"/>
      <c r="O351" s="241"/>
      <c r="P351" s="241"/>
      <c r="Q351" s="241"/>
      <c r="R351" s="241"/>
      <c r="S351" s="241"/>
      <c r="T351" s="241"/>
      <c r="U351" s="241"/>
      <c r="V351" s="241"/>
      <c r="W351" s="241"/>
      <c r="X351" s="242"/>
      <c r="Y351" s="13"/>
      <c r="Z351" s="13"/>
      <c r="AA351" s="13"/>
      <c r="AB351" s="13"/>
      <c r="AC351" s="13"/>
      <c r="AD351" s="13"/>
      <c r="AE351" s="13"/>
      <c r="AT351" s="243" t="s">
        <v>152</v>
      </c>
      <c r="AU351" s="243" t="s">
        <v>84</v>
      </c>
      <c r="AV351" s="13" t="s">
        <v>84</v>
      </c>
      <c r="AW351" s="13" t="s">
        <v>5</v>
      </c>
      <c r="AX351" s="13" t="s">
        <v>77</v>
      </c>
      <c r="AY351" s="243" t="s">
        <v>140</v>
      </c>
    </row>
    <row r="352" s="13" customFormat="1">
      <c r="A352" s="13"/>
      <c r="B352" s="232"/>
      <c r="C352" s="233"/>
      <c r="D352" s="234" t="s">
        <v>152</v>
      </c>
      <c r="E352" s="235" t="s">
        <v>1</v>
      </c>
      <c r="F352" s="236" t="s">
        <v>708</v>
      </c>
      <c r="G352" s="233"/>
      <c r="H352" s="237">
        <v>4.2709999999999999</v>
      </c>
      <c r="I352" s="238"/>
      <c r="J352" s="238"/>
      <c r="K352" s="233"/>
      <c r="L352" s="233"/>
      <c r="M352" s="239"/>
      <c r="N352" s="240"/>
      <c r="O352" s="241"/>
      <c r="P352" s="241"/>
      <c r="Q352" s="241"/>
      <c r="R352" s="241"/>
      <c r="S352" s="241"/>
      <c r="T352" s="241"/>
      <c r="U352" s="241"/>
      <c r="V352" s="241"/>
      <c r="W352" s="241"/>
      <c r="X352" s="242"/>
      <c r="Y352" s="13"/>
      <c r="Z352" s="13"/>
      <c r="AA352" s="13"/>
      <c r="AB352" s="13"/>
      <c r="AC352" s="13"/>
      <c r="AD352" s="13"/>
      <c r="AE352" s="13"/>
      <c r="AT352" s="243" t="s">
        <v>152</v>
      </c>
      <c r="AU352" s="243" t="s">
        <v>84</v>
      </c>
      <c r="AV352" s="13" t="s">
        <v>84</v>
      </c>
      <c r="AW352" s="13" t="s">
        <v>5</v>
      </c>
      <c r="AX352" s="13" t="s">
        <v>77</v>
      </c>
      <c r="AY352" s="243" t="s">
        <v>140</v>
      </c>
    </row>
    <row r="353" s="14" customFormat="1">
      <c r="A353" s="14"/>
      <c r="B353" s="244"/>
      <c r="C353" s="245"/>
      <c r="D353" s="234" t="s">
        <v>152</v>
      </c>
      <c r="E353" s="246" t="s">
        <v>1</v>
      </c>
      <c r="F353" s="247" t="s">
        <v>221</v>
      </c>
      <c r="G353" s="245"/>
      <c r="H353" s="248">
        <v>5.8010000000000002</v>
      </c>
      <c r="I353" s="249"/>
      <c r="J353" s="249"/>
      <c r="K353" s="245"/>
      <c r="L353" s="245"/>
      <c r="M353" s="250"/>
      <c r="N353" s="251"/>
      <c r="O353" s="252"/>
      <c r="P353" s="252"/>
      <c r="Q353" s="252"/>
      <c r="R353" s="252"/>
      <c r="S353" s="252"/>
      <c r="T353" s="252"/>
      <c r="U353" s="252"/>
      <c r="V353" s="252"/>
      <c r="W353" s="252"/>
      <c r="X353" s="253"/>
      <c r="Y353" s="14"/>
      <c r="Z353" s="14"/>
      <c r="AA353" s="14"/>
      <c r="AB353" s="14"/>
      <c r="AC353" s="14"/>
      <c r="AD353" s="14"/>
      <c r="AE353" s="14"/>
      <c r="AT353" s="254" t="s">
        <v>152</v>
      </c>
      <c r="AU353" s="254" t="s">
        <v>84</v>
      </c>
      <c r="AV353" s="14" t="s">
        <v>148</v>
      </c>
      <c r="AW353" s="14" t="s">
        <v>5</v>
      </c>
      <c r="AX353" s="14" t="s">
        <v>82</v>
      </c>
      <c r="AY353" s="254" t="s">
        <v>140</v>
      </c>
    </row>
    <row r="354" s="2" customFormat="1" ht="16.5" customHeight="1">
      <c r="A354" s="37"/>
      <c r="B354" s="38"/>
      <c r="C354" s="213" t="s">
        <v>709</v>
      </c>
      <c r="D354" s="213" t="s">
        <v>143</v>
      </c>
      <c r="E354" s="214" t="s">
        <v>710</v>
      </c>
      <c r="F354" s="215" t="s">
        <v>711</v>
      </c>
      <c r="G354" s="216" t="s">
        <v>156</v>
      </c>
      <c r="H354" s="217">
        <v>5.8010000000000002</v>
      </c>
      <c r="I354" s="218"/>
      <c r="J354" s="218"/>
      <c r="K354" s="219">
        <f>ROUND(P354*H354,2)</f>
        <v>0</v>
      </c>
      <c r="L354" s="215" t="s">
        <v>1</v>
      </c>
      <c r="M354" s="43"/>
      <c r="N354" s="220" t="s">
        <v>1</v>
      </c>
      <c r="O354" s="221" t="s">
        <v>40</v>
      </c>
      <c r="P354" s="222">
        <f>I354+J354</f>
        <v>0</v>
      </c>
      <c r="Q354" s="222">
        <f>ROUND(I354*H354,2)</f>
        <v>0</v>
      </c>
      <c r="R354" s="222">
        <f>ROUND(J354*H354,2)</f>
        <v>0</v>
      </c>
      <c r="S354" s="90"/>
      <c r="T354" s="223">
        <f>S354*H354</f>
        <v>0</v>
      </c>
      <c r="U354" s="223">
        <v>0.00011</v>
      </c>
      <c r="V354" s="223">
        <f>U354*H354</f>
        <v>0.00063811</v>
      </c>
      <c r="W354" s="223">
        <v>0</v>
      </c>
      <c r="X354" s="224">
        <f>W354*H354</f>
        <v>0</v>
      </c>
      <c r="Y354" s="37"/>
      <c r="Z354" s="37"/>
      <c r="AA354" s="37"/>
      <c r="AB354" s="37"/>
      <c r="AC354" s="37"/>
      <c r="AD354" s="37"/>
      <c r="AE354" s="37"/>
      <c r="AR354" s="225" t="s">
        <v>188</v>
      </c>
      <c r="AT354" s="225" t="s">
        <v>143</v>
      </c>
      <c r="AU354" s="225" t="s">
        <v>84</v>
      </c>
      <c r="AY354" s="16" t="s">
        <v>140</v>
      </c>
      <c r="BE354" s="226">
        <f>IF(O354="základní",K354,0)</f>
        <v>0</v>
      </c>
      <c r="BF354" s="226">
        <f>IF(O354="snížená",K354,0)</f>
        <v>0</v>
      </c>
      <c r="BG354" s="226">
        <f>IF(O354="zákl. přenesená",K354,0)</f>
        <v>0</v>
      </c>
      <c r="BH354" s="226">
        <f>IF(O354="sníž. přenesená",K354,0)</f>
        <v>0</v>
      </c>
      <c r="BI354" s="226">
        <f>IF(O354="nulová",K354,0)</f>
        <v>0</v>
      </c>
      <c r="BJ354" s="16" t="s">
        <v>82</v>
      </c>
      <c r="BK354" s="226">
        <f>ROUND(P354*H354,2)</f>
        <v>0</v>
      </c>
      <c r="BL354" s="16" t="s">
        <v>188</v>
      </c>
      <c r="BM354" s="225" t="s">
        <v>712</v>
      </c>
    </row>
    <row r="355" s="2" customFormat="1" ht="16.5" customHeight="1">
      <c r="A355" s="37"/>
      <c r="B355" s="38"/>
      <c r="C355" s="213" t="s">
        <v>713</v>
      </c>
      <c r="D355" s="213" t="s">
        <v>143</v>
      </c>
      <c r="E355" s="214" t="s">
        <v>714</v>
      </c>
      <c r="F355" s="215" t="s">
        <v>715</v>
      </c>
      <c r="G355" s="216" t="s">
        <v>156</v>
      </c>
      <c r="H355" s="217">
        <v>5.8010000000000002</v>
      </c>
      <c r="I355" s="218"/>
      <c r="J355" s="218"/>
      <c r="K355" s="219">
        <f>ROUND(P355*H355,2)</f>
        <v>0</v>
      </c>
      <c r="L355" s="215" t="s">
        <v>1</v>
      </c>
      <c r="M355" s="43"/>
      <c r="N355" s="220" t="s">
        <v>1</v>
      </c>
      <c r="O355" s="221" t="s">
        <v>40</v>
      </c>
      <c r="P355" s="222">
        <f>I355+J355</f>
        <v>0</v>
      </c>
      <c r="Q355" s="222">
        <f>ROUND(I355*H355,2)</f>
        <v>0</v>
      </c>
      <c r="R355" s="222">
        <f>ROUND(J355*H355,2)</f>
        <v>0</v>
      </c>
      <c r="S355" s="90"/>
      <c r="T355" s="223">
        <f>S355*H355</f>
        <v>0</v>
      </c>
      <c r="U355" s="223">
        <v>0.00013999999999999999</v>
      </c>
      <c r="V355" s="223">
        <f>U355*H355</f>
        <v>0.00081213999999999993</v>
      </c>
      <c r="W355" s="223">
        <v>0</v>
      </c>
      <c r="X355" s="224">
        <f>W355*H355</f>
        <v>0</v>
      </c>
      <c r="Y355" s="37"/>
      <c r="Z355" s="37"/>
      <c r="AA355" s="37"/>
      <c r="AB355" s="37"/>
      <c r="AC355" s="37"/>
      <c r="AD355" s="37"/>
      <c r="AE355" s="37"/>
      <c r="AR355" s="225" t="s">
        <v>188</v>
      </c>
      <c r="AT355" s="225" t="s">
        <v>143</v>
      </c>
      <c r="AU355" s="225" t="s">
        <v>84</v>
      </c>
      <c r="AY355" s="16" t="s">
        <v>140</v>
      </c>
      <c r="BE355" s="226">
        <f>IF(O355="základní",K355,0)</f>
        <v>0</v>
      </c>
      <c r="BF355" s="226">
        <f>IF(O355="snížená",K355,0)</f>
        <v>0</v>
      </c>
      <c r="BG355" s="226">
        <f>IF(O355="zákl. přenesená",K355,0)</f>
        <v>0</v>
      </c>
      <c r="BH355" s="226">
        <f>IF(O355="sníž. přenesená",K355,0)</f>
        <v>0</v>
      </c>
      <c r="BI355" s="226">
        <f>IF(O355="nulová",K355,0)</f>
        <v>0</v>
      </c>
      <c r="BJ355" s="16" t="s">
        <v>82</v>
      </c>
      <c r="BK355" s="226">
        <f>ROUND(P355*H355,2)</f>
        <v>0</v>
      </c>
      <c r="BL355" s="16" t="s">
        <v>188</v>
      </c>
      <c r="BM355" s="225" t="s">
        <v>716</v>
      </c>
    </row>
    <row r="356" s="2" customFormat="1" ht="24.15" customHeight="1">
      <c r="A356" s="37"/>
      <c r="B356" s="38"/>
      <c r="C356" s="213" t="s">
        <v>717</v>
      </c>
      <c r="D356" s="213" t="s">
        <v>143</v>
      </c>
      <c r="E356" s="214" t="s">
        <v>718</v>
      </c>
      <c r="F356" s="215" t="s">
        <v>719</v>
      </c>
      <c r="G356" s="216" t="s">
        <v>156</v>
      </c>
      <c r="H356" s="217">
        <v>5.8010000000000002</v>
      </c>
      <c r="I356" s="218"/>
      <c r="J356" s="218"/>
      <c r="K356" s="219">
        <f>ROUND(P356*H356,2)</f>
        <v>0</v>
      </c>
      <c r="L356" s="215" t="s">
        <v>147</v>
      </c>
      <c r="M356" s="43"/>
      <c r="N356" s="220" t="s">
        <v>1</v>
      </c>
      <c r="O356" s="221" t="s">
        <v>40</v>
      </c>
      <c r="P356" s="222">
        <f>I356+J356</f>
        <v>0</v>
      </c>
      <c r="Q356" s="222">
        <f>ROUND(I356*H356,2)</f>
        <v>0</v>
      </c>
      <c r="R356" s="222">
        <f>ROUND(J356*H356,2)</f>
        <v>0</v>
      </c>
      <c r="S356" s="90"/>
      <c r="T356" s="223">
        <f>S356*H356</f>
        <v>0</v>
      </c>
      <c r="U356" s="223">
        <v>9.0000000000000006E-05</v>
      </c>
      <c r="V356" s="223">
        <f>U356*H356</f>
        <v>0.00052209000000000001</v>
      </c>
      <c r="W356" s="223">
        <v>0</v>
      </c>
      <c r="X356" s="224">
        <f>W356*H356</f>
        <v>0</v>
      </c>
      <c r="Y356" s="37"/>
      <c r="Z356" s="37"/>
      <c r="AA356" s="37"/>
      <c r="AB356" s="37"/>
      <c r="AC356" s="37"/>
      <c r="AD356" s="37"/>
      <c r="AE356" s="37"/>
      <c r="AR356" s="225" t="s">
        <v>188</v>
      </c>
      <c r="AT356" s="225" t="s">
        <v>143</v>
      </c>
      <c r="AU356" s="225" t="s">
        <v>84</v>
      </c>
      <c r="AY356" s="16" t="s">
        <v>140</v>
      </c>
      <c r="BE356" s="226">
        <f>IF(O356="základní",K356,0)</f>
        <v>0</v>
      </c>
      <c r="BF356" s="226">
        <f>IF(O356="snížená",K356,0)</f>
        <v>0</v>
      </c>
      <c r="BG356" s="226">
        <f>IF(O356="zákl. přenesená",K356,0)</f>
        <v>0</v>
      </c>
      <c r="BH356" s="226">
        <f>IF(O356="sníž. přenesená",K356,0)</f>
        <v>0</v>
      </c>
      <c r="BI356" s="226">
        <f>IF(O356="nulová",K356,0)</f>
        <v>0</v>
      </c>
      <c r="BJ356" s="16" t="s">
        <v>82</v>
      </c>
      <c r="BK356" s="226">
        <f>ROUND(P356*H356,2)</f>
        <v>0</v>
      </c>
      <c r="BL356" s="16" t="s">
        <v>188</v>
      </c>
      <c r="BM356" s="225" t="s">
        <v>720</v>
      </c>
    </row>
    <row r="357" s="2" customFormat="1">
      <c r="A357" s="37"/>
      <c r="B357" s="38"/>
      <c r="C357" s="39"/>
      <c r="D357" s="227" t="s">
        <v>150</v>
      </c>
      <c r="E357" s="39"/>
      <c r="F357" s="228" t="s">
        <v>721</v>
      </c>
      <c r="G357" s="39"/>
      <c r="H357" s="39"/>
      <c r="I357" s="229"/>
      <c r="J357" s="229"/>
      <c r="K357" s="39"/>
      <c r="L357" s="39"/>
      <c r="M357" s="43"/>
      <c r="N357" s="230"/>
      <c r="O357" s="231"/>
      <c r="P357" s="90"/>
      <c r="Q357" s="90"/>
      <c r="R357" s="90"/>
      <c r="S357" s="90"/>
      <c r="T357" s="90"/>
      <c r="U357" s="90"/>
      <c r="V357" s="90"/>
      <c r="W357" s="90"/>
      <c r="X357" s="91"/>
      <c r="Y357" s="37"/>
      <c r="Z357" s="37"/>
      <c r="AA357" s="37"/>
      <c r="AB357" s="37"/>
      <c r="AC357" s="37"/>
      <c r="AD357" s="37"/>
      <c r="AE357" s="37"/>
      <c r="AT357" s="16" t="s">
        <v>150</v>
      </c>
      <c r="AU357" s="16" t="s">
        <v>84</v>
      </c>
    </row>
    <row r="358" s="12" customFormat="1" ht="25.92" customHeight="1">
      <c r="A358" s="12"/>
      <c r="B358" s="196"/>
      <c r="C358" s="197"/>
      <c r="D358" s="198" t="s">
        <v>76</v>
      </c>
      <c r="E358" s="199" t="s">
        <v>328</v>
      </c>
      <c r="F358" s="199" t="s">
        <v>722</v>
      </c>
      <c r="G358" s="197"/>
      <c r="H358" s="197"/>
      <c r="I358" s="200"/>
      <c r="J358" s="200"/>
      <c r="K358" s="201">
        <f>BK358</f>
        <v>0</v>
      </c>
      <c r="L358" s="197"/>
      <c r="M358" s="202"/>
      <c r="N358" s="203"/>
      <c r="O358" s="204"/>
      <c r="P358" s="204"/>
      <c r="Q358" s="205">
        <f>Q359</f>
        <v>0</v>
      </c>
      <c r="R358" s="205">
        <f>R359</f>
        <v>0</v>
      </c>
      <c r="S358" s="204"/>
      <c r="T358" s="206">
        <f>T359</f>
        <v>0</v>
      </c>
      <c r="U358" s="204"/>
      <c r="V358" s="206">
        <f>V359</f>
        <v>0.00088000000000000003</v>
      </c>
      <c r="W358" s="204"/>
      <c r="X358" s="207">
        <f>X359</f>
        <v>0</v>
      </c>
      <c r="Y358" s="12"/>
      <c r="Z358" s="12"/>
      <c r="AA358" s="12"/>
      <c r="AB358" s="12"/>
      <c r="AC358" s="12"/>
      <c r="AD358" s="12"/>
      <c r="AE358" s="12"/>
      <c r="AR358" s="208" t="s">
        <v>141</v>
      </c>
      <c r="AT358" s="209" t="s">
        <v>76</v>
      </c>
      <c r="AU358" s="209" t="s">
        <v>77</v>
      </c>
      <c r="AY358" s="208" t="s">
        <v>140</v>
      </c>
      <c r="BK358" s="210">
        <f>BK359</f>
        <v>0</v>
      </c>
    </row>
    <row r="359" s="12" customFormat="1" ht="22.8" customHeight="1">
      <c r="A359" s="12"/>
      <c r="B359" s="196"/>
      <c r="C359" s="197"/>
      <c r="D359" s="198" t="s">
        <v>76</v>
      </c>
      <c r="E359" s="211" t="s">
        <v>723</v>
      </c>
      <c r="F359" s="211" t="s">
        <v>724</v>
      </c>
      <c r="G359" s="197"/>
      <c r="H359" s="197"/>
      <c r="I359" s="200"/>
      <c r="J359" s="200"/>
      <c r="K359" s="212">
        <f>BK359</f>
        <v>0</v>
      </c>
      <c r="L359" s="197"/>
      <c r="M359" s="202"/>
      <c r="N359" s="203"/>
      <c r="O359" s="204"/>
      <c r="P359" s="204"/>
      <c r="Q359" s="205">
        <f>SUM(Q360:Q362)</f>
        <v>0</v>
      </c>
      <c r="R359" s="205">
        <f>SUM(R360:R362)</f>
        <v>0</v>
      </c>
      <c r="S359" s="204"/>
      <c r="T359" s="206">
        <f>SUM(T360:T362)</f>
        <v>0</v>
      </c>
      <c r="U359" s="204"/>
      <c r="V359" s="206">
        <f>SUM(V360:V362)</f>
        <v>0.00088000000000000003</v>
      </c>
      <c r="W359" s="204"/>
      <c r="X359" s="207">
        <f>SUM(X360:X362)</f>
        <v>0</v>
      </c>
      <c r="Y359" s="12"/>
      <c r="Z359" s="12"/>
      <c r="AA359" s="12"/>
      <c r="AB359" s="12"/>
      <c r="AC359" s="12"/>
      <c r="AD359" s="12"/>
      <c r="AE359" s="12"/>
      <c r="AR359" s="208" t="s">
        <v>141</v>
      </c>
      <c r="AT359" s="209" t="s">
        <v>76</v>
      </c>
      <c r="AU359" s="209" t="s">
        <v>82</v>
      </c>
      <c r="AY359" s="208" t="s">
        <v>140</v>
      </c>
      <c r="BK359" s="210">
        <f>SUM(BK360:BK362)</f>
        <v>0</v>
      </c>
    </row>
    <row r="360" s="2" customFormat="1" ht="24.15" customHeight="1">
      <c r="A360" s="37"/>
      <c r="B360" s="38"/>
      <c r="C360" s="213" t="s">
        <v>725</v>
      </c>
      <c r="D360" s="213" t="s">
        <v>143</v>
      </c>
      <c r="E360" s="214" t="s">
        <v>726</v>
      </c>
      <c r="F360" s="215" t="s">
        <v>727</v>
      </c>
      <c r="G360" s="216" t="s">
        <v>243</v>
      </c>
      <c r="H360" s="217">
        <v>1</v>
      </c>
      <c r="I360" s="218"/>
      <c r="J360" s="218"/>
      <c r="K360" s="219">
        <f>ROUND(P360*H360,2)</f>
        <v>0</v>
      </c>
      <c r="L360" s="215" t="s">
        <v>147</v>
      </c>
      <c r="M360" s="43"/>
      <c r="N360" s="220" t="s">
        <v>1</v>
      </c>
      <c r="O360" s="221" t="s">
        <v>40</v>
      </c>
      <c r="P360" s="222">
        <f>I360+J360</f>
        <v>0</v>
      </c>
      <c r="Q360" s="222">
        <f>ROUND(I360*H360,2)</f>
        <v>0</v>
      </c>
      <c r="R360" s="222">
        <f>ROUND(J360*H360,2)</f>
        <v>0</v>
      </c>
      <c r="S360" s="90"/>
      <c r="T360" s="223">
        <f>S360*H360</f>
        <v>0</v>
      </c>
      <c r="U360" s="223">
        <v>0</v>
      </c>
      <c r="V360" s="223">
        <f>U360*H360</f>
        <v>0</v>
      </c>
      <c r="W360" s="223">
        <v>0</v>
      </c>
      <c r="X360" s="224">
        <f>W360*H360</f>
        <v>0</v>
      </c>
      <c r="Y360" s="37"/>
      <c r="Z360" s="37"/>
      <c r="AA360" s="37"/>
      <c r="AB360" s="37"/>
      <c r="AC360" s="37"/>
      <c r="AD360" s="37"/>
      <c r="AE360" s="37"/>
      <c r="AR360" s="225" t="s">
        <v>462</v>
      </c>
      <c r="AT360" s="225" t="s">
        <v>143</v>
      </c>
      <c r="AU360" s="225" t="s">
        <v>84</v>
      </c>
      <c r="AY360" s="16" t="s">
        <v>140</v>
      </c>
      <c r="BE360" s="226">
        <f>IF(O360="základní",K360,0)</f>
        <v>0</v>
      </c>
      <c r="BF360" s="226">
        <f>IF(O360="snížená",K360,0)</f>
        <v>0</v>
      </c>
      <c r="BG360" s="226">
        <f>IF(O360="zákl. přenesená",K360,0)</f>
        <v>0</v>
      </c>
      <c r="BH360" s="226">
        <f>IF(O360="sníž. přenesená",K360,0)</f>
        <v>0</v>
      </c>
      <c r="BI360" s="226">
        <f>IF(O360="nulová",K360,0)</f>
        <v>0</v>
      </c>
      <c r="BJ360" s="16" t="s">
        <v>82</v>
      </c>
      <c r="BK360" s="226">
        <f>ROUND(P360*H360,2)</f>
        <v>0</v>
      </c>
      <c r="BL360" s="16" t="s">
        <v>462</v>
      </c>
      <c r="BM360" s="225" t="s">
        <v>728</v>
      </c>
    </row>
    <row r="361" s="2" customFormat="1">
      <c r="A361" s="37"/>
      <c r="B361" s="38"/>
      <c r="C361" s="39"/>
      <c r="D361" s="227" t="s">
        <v>150</v>
      </c>
      <c r="E361" s="39"/>
      <c r="F361" s="228" t="s">
        <v>729</v>
      </c>
      <c r="G361" s="39"/>
      <c r="H361" s="39"/>
      <c r="I361" s="229"/>
      <c r="J361" s="229"/>
      <c r="K361" s="39"/>
      <c r="L361" s="39"/>
      <c r="M361" s="43"/>
      <c r="N361" s="230"/>
      <c r="O361" s="231"/>
      <c r="P361" s="90"/>
      <c r="Q361" s="90"/>
      <c r="R361" s="90"/>
      <c r="S361" s="90"/>
      <c r="T361" s="90"/>
      <c r="U361" s="90"/>
      <c r="V361" s="90"/>
      <c r="W361" s="90"/>
      <c r="X361" s="91"/>
      <c r="Y361" s="37"/>
      <c r="Z361" s="37"/>
      <c r="AA361" s="37"/>
      <c r="AB361" s="37"/>
      <c r="AC361" s="37"/>
      <c r="AD361" s="37"/>
      <c r="AE361" s="37"/>
      <c r="AT361" s="16" t="s">
        <v>150</v>
      </c>
      <c r="AU361" s="16" t="s">
        <v>84</v>
      </c>
    </row>
    <row r="362" s="2" customFormat="1" ht="16.5" customHeight="1">
      <c r="A362" s="37"/>
      <c r="B362" s="38"/>
      <c r="C362" s="255" t="s">
        <v>730</v>
      </c>
      <c r="D362" s="255" t="s">
        <v>328</v>
      </c>
      <c r="E362" s="256" t="s">
        <v>731</v>
      </c>
      <c r="F362" s="257" t="s">
        <v>732</v>
      </c>
      <c r="G362" s="258" t="s">
        <v>243</v>
      </c>
      <c r="H362" s="259">
        <v>1</v>
      </c>
      <c r="I362" s="260"/>
      <c r="J362" s="261"/>
      <c r="K362" s="262">
        <f>ROUND(P362*H362,2)</f>
        <v>0</v>
      </c>
      <c r="L362" s="257" t="s">
        <v>1</v>
      </c>
      <c r="M362" s="263"/>
      <c r="N362" s="264" t="s">
        <v>1</v>
      </c>
      <c r="O362" s="221" t="s">
        <v>40</v>
      </c>
      <c r="P362" s="222">
        <f>I362+J362</f>
        <v>0</v>
      </c>
      <c r="Q362" s="222">
        <f>ROUND(I362*H362,2)</f>
        <v>0</v>
      </c>
      <c r="R362" s="222">
        <f>ROUND(J362*H362,2)</f>
        <v>0</v>
      </c>
      <c r="S362" s="90"/>
      <c r="T362" s="223">
        <f>S362*H362</f>
        <v>0</v>
      </c>
      <c r="U362" s="223">
        <v>0.00088000000000000003</v>
      </c>
      <c r="V362" s="223">
        <f>U362*H362</f>
        <v>0.00088000000000000003</v>
      </c>
      <c r="W362" s="223">
        <v>0</v>
      </c>
      <c r="X362" s="224">
        <f>W362*H362</f>
        <v>0</v>
      </c>
      <c r="Y362" s="37"/>
      <c r="Z362" s="37"/>
      <c r="AA362" s="37"/>
      <c r="AB362" s="37"/>
      <c r="AC362" s="37"/>
      <c r="AD362" s="37"/>
      <c r="AE362" s="37"/>
      <c r="AR362" s="225" t="s">
        <v>733</v>
      </c>
      <c r="AT362" s="225" t="s">
        <v>328</v>
      </c>
      <c r="AU362" s="225" t="s">
        <v>84</v>
      </c>
      <c r="AY362" s="16" t="s">
        <v>140</v>
      </c>
      <c r="BE362" s="226">
        <f>IF(O362="základní",K362,0)</f>
        <v>0</v>
      </c>
      <c r="BF362" s="226">
        <f>IF(O362="snížená",K362,0)</f>
        <v>0</v>
      </c>
      <c r="BG362" s="226">
        <f>IF(O362="zákl. přenesená",K362,0)</f>
        <v>0</v>
      </c>
      <c r="BH362" s="226">
        <f>IF(O362="sníž. přenesená",K362,0)</f>
        <v>0</v>
      </c>
      <c r="BI362" s="226">
        <f>IF(O362="nulová",K362,0)</f>
        <v>0</v>
      </c>
      <c r="BJ362" s="16" t="s">
        <v>82</v>
      </c>
      <c r="BK362" s="226">
        <f>ROUND(P362*H362,2)</f>
        <v>0</v>
      </c>
      <c r="BL362" s="16" t="s">
        <v>462</v>
      </c>
      <c r="BM362" s="225" t="s">
        <v>734</v>
      </c>
    </row>
    <row r="363" s="12" customFormat="1" ht="25.92" customHeight="1">
      <c r="A363" s="12"/>
      <c r="B363" s="196"/>
      <c r="C363" s="197"/>
      <c r="D363" s="198" t="s">
        <v>76</v>
      </c>
      <c r="E363" s="199" t="s">
        <v>735</v>
      </c>
      <c r="F363" s="199" t="s">
        <v>736</v>
      </c>
      <c r="G363" s="197"/>
      <c r="H363" s="197"/>
      <c r="I363" s="200"/>
      <c r="J363" s="200"/>
      <c r="K363" s="201">
        <f>BK363</f>
        <v>0</v>
      </c>
      <c r="L363" s="197"/>
      <c r="M363" s="202"/>
      <c r="N363" s="203"/>
      <c r="O363" s="204"/>
      <c r="P363" s="204"/>
      <c r="Q363" s="205">
        <f>Q364+Q366+Q368+Q370+Q372+Q374</f>
        <v>0</v>
      </c>
      <c r="R363" s="205">
        <f>R364+R366+R368+R370+R372+R374</f>
        <v>0</v>
      </c>
      <c r="S363" s="204"/>
      <c r="T363" s="206">
        <f>T364+T366+T368+T370+T372+T374</f>
        <v>0</v>
      </c>
      <c r="U363" s="204"/>
      <c r="V363" s="206">
        <f>V364+V366+V368+V370+V372+V374</f>
        <v>0</v>
      </c>
      <c r="W363" s="204"/>
      <c r="X363" s="207">
        <f>X364+X366+X368+X370+X372+X374</f>
        <v>0</v>
      </c>
      <c r="Y363" s="12"/>
      <c r="Z363" s="12"/>
      <c r="AA363" s="12"/>
      <c r="AB363" s="12"/>
      <c r="AC363" s="12"/>
      <c r="AD363" s="12"/>
      <c r="AE363" s="12"/>
      <c r="AR363" s="208" t="s">
        <v>168</v>
      </c>
      <c r="AT363" s="209" t="s">
        <v>76</v>
      </c>
      <c r="AU363" s="209" t="s">
        <v>77</v>
      </c>
      <c r="AY363" s="208" t="s">
        <v>140</v>
      </c>
      <c r="BK363" s="210">
        <f>BK364+BK366+BK368+BK370+BK372+BK374</f>
        <v>0</v>
      </c>
    </row>
    <row r="364" s="12" customFormat="1" ht="22.8" customHeight="1">
      <c r="A364" s="12"/>
      <c r="B364" s="196"/>
      <c r="C364" s="197"/>
      <c r="D364" s="198" t="s">
        <v>76</v>
      </c>
      <c r="E364" s="211" t="s">
        <v>737</v>
      </c>
      <c r="F364" s="211" t="s">
        <v>738</v>
      </c>
      <c r="G364" s="197"/>
      <c r="H364" s="197"/>
      <c r="I364" s="200"/>
      <c r="J364" s="200"/>
      <c r="K364" s="212">
        <f>BK364</f>
        <v>0</v>
      </c>
      <c r="L364" s="197"/>
      <c r="M364" s="202"/>
      <c r="N364" s="203"/>
      <c r="O364" s="204"/>
      <c r="P364" s="204"/>
      <c r="Q364" s="205">
        <f>Q365</f>
        <v>0</v>
      </c>
      <c r="R364" s="205">
        <f>R365</f>
        <v>0</v>
      </c>
      <c r="S364" s="204"/>
      <c r="T364" s="206">
        <f>T365</f>
        <v>0</v>
      </c>
      <c r="U364" s="204"/>
      <c r="V364" s="206">
        <f>V365</f>
        <v>0</v>
      </c>
      <c r="W364" s="204"/>
      <c r="X364" s="207">
        <f>X365</f>
        <v>0</v>
      </c>
      <c r="Y364" s="12"/>
      <c r="Z364" s="12"/>
      <c r="AA364" s="12"/>
      <c r="AB364" s="12"/>
      <c r="AC364" s="12"/>
      <c r="AD364" s="12"/>
      <c r="AE364" s="12"/>
      <c r="AR364" s="208" t="s">
        <v>168</v>
      </c>
      <c r="AT364" s="209" t="s">
        <v>76</v>
      </c>
      <c r="AU364" s="209" t="s">
        <v>82</v>
      </c>
      <c r="AY364" s="208" t="s">
        <v>140</v>
      </c>
      <c r="BK364" s="210">
        <f>BK365</f>
        <v>0</v>
      </c>
    </row>
    <row r="365" s="2" customFormat="1" ht="16.5" customHeight="1">
      <c r="A365" s="37"/>
      <c r="B365" s="38"/>
      <c r="C365" s="213" t="s">
        <v>739</v>
      </c>
      <c r="D365" s="213" t="s">
        <v>143</v>
      </c>
      <c r="E365" s="214" t="s">
        <v>740</v>
      </c>
      <c r="F365" s="215" t="s">
        <v>741</v>
      </c>
      <c r="G365" s="216" t="s">
        <v>372</v>
      </c>
      <c r="H365" s="217">
        <v>1</v>
      </c>
      <c r="I365" s="218"/>
      <c r="J365" s="218"/>
      <c r="K365" s="219">
        <f>ROUND(P365*H365,2)</f>
        <v>0</v>
      </c>
      <c r="L365" s="215" t="s">
        <v>1</v>
      </c>
      <c r="M365" s="43"/>
      <c r="N365" s="220" t="s">
        <v>1</v>
      </c>
      <c r="O365" s="221" t="s">
        <v>40</v>
      </c>
      <c r="P365" s="222">
        <f>I365+J365</f>
        <v>0</v>
      </c>
      <c r="Q365" s="222">
        <f>ROUND(I365*H365,2)</f>
        <v>0</v>
      </c>
      <c r="R365" s="222">
        <f>ROUND(J365*H365,2)</f>
        <v>0</v>
      </c>
      <c r="S365" s="90"/>
      <c r="T365" s="223">
        <f>S365*H365</f>
        <v>0</v>
      </c>
      <c r="U365" s="223">
        <v>0</v>
      </c>
      <c r="V365" s="223">
        <f>U365*H365</f>
        <v>0</v>
      </c>
      <c r="W365" s="223">
        <v>0</v>
      </c>
      <c r="X365" s="224">
        <f>W365*H365</f>
        <v>0</v>
      </c>
      <c r="Y365" s="37"/>
      <c r="Z365" s="37"/>
      <c r="AA365" s="37"/>
      <c r="AB365" s="37"/>
      <c r="AC365" s="37"/>
      <c r="AD365" s="37"/>
      <c r="AE365" s="37"/>
      <c r="AR365" s="225" t="s">
        <v>742</v>
      </c>
      <c r="AT365" s="225" t="s">
        <v>143</v>
      </c>
      <c r="AU365" s="225" t="s">
        <v>84</v>
      </c>
      <c r="AY365" s="16" t="s">
        <v>140</v>
      </c>
      <c r="BE365" s="226">
        <f>IF(O365="základní",K365,0)</f>
        <v>0</v>
      </c>
      <c r="BF365" s="226">
        <f>IF(O365="snížená",K365,0)</f>
        <v>0</v>
      </c>
      <c r="BG365" s="226">
        <f>IF(O365="zákl. přenesená",K365,0)</f>
        <v>0</v>
      </c>
      <c r="BH365" s="226">
        <f>IF(O365="sníž. přenesená",K365,0)</f>
        <v>0</v>
      </c>
      <c r="BI365" s="226">
        <f>IF(O365="nulová",K365,0)</f>
        <v>0</v>
      </c>
      <c r="BJ365" s="16" t="s">
        <v>82</v>
      </c>
      <c r="BK365" s="226">
        <f>ROUND(P365*H365,2)</f>
        <v>0</v>
      </c>
      <c r="BL365" s="16" t="s">
        <v>742</v>
      </c>
      <c r="BM365" s="225" t="s">
        <v>743</v>
      </c>
    </row>
    <row r="366" s="12" customFormat="1" ht="22.8" customHeight="1">
      <c r="A366" s="12"/>
      <c r="B366" s="196"/>
      <c r="C366" s="197"/>
      <c r="D366" s="198" t="s">
        <v>76</v>
      </c>
      <c r="E366" s="211" t="s">
        <v>744</v>
      </c>
      <c r="F366" s="211" t="s">
        <v>745</v>
      </c>
      <c r="G366" s="197"/>
      <c r="H366" s="197"/>
      <c r="I366" s="200"/>
      <c r="J366" s="200"/>
      <c r="K366" s="212">
        <f>BK366</f>
        <v>0</v>
      </c>
      <c r="L366" s="197"/>
      <c r="M366" s="202"/>
      <c r="N366" s="203"/>
      <c r="O366" s="204"/>
      <c r="P366" s="204"/>
      <c r="Q366" s="205">
        <f>Q367</f>
        <v>0</v>
      </c>
      <c r="R366" s="205">
        <f>R367</f>
        <v>0</v>
      </c>
      <c r="S366" s="204"/>
      <c r="T366" s="206">
        <f>T367</f>
        <v>0</v>
      </c>
      <c r="U366" s="204"/>
      <c r="V366" s="206">
        <f>V367</f>
        <v>0</v>
      </c>
      <c r="W366" s="204"/>
      <c r="X366" s="207">
        <f>X367</f>
        <v>0</v>
      </c>
      <c r="Y366" s="12"/>
      <c r="Z366" s="12"/>
      <c r="AA366" s="12"/>
      <c r="AB366" s="12"/>
      <c r="AC366" s="12"/>
      <c r="AD366" s="12"/>
      <c r="AE366" s="12"/>
      <c r="AR366" s="208" t="s">
        <v>168</v>
      </c>
      <c r="AT366" s="209" t="s">
        <v>76</v>
      </c>
      <c r="AU366" s="209" t="s">
        <v>82</v>
      </c>
      <c r="AY366" s="208" t="s">
        <v>140</v>
      </c>
      <c r="BK366" s="210">
        <f>BK367</f>
        <v>0</v>
      </c>
    </row>
    <row r="367" s="2" customFormat="1" ht="16.5" customHeight="1">
      <c r="A367" s="37"/>
      <c r="B367" s="38"/>
      <c r="C367" s="213" t="s">
        <v>746</v>
      </c>
      <c r="D367" s="213" t="s">
        <v>143</v>
      </c>
      <c r="E367" s="214" t="s">
        <v>747</v>
      </c>
      <c r="F367" s="215" t="s">
        <v>745</v>
      </c>
      <c r="G367" s="216" t="s">
        <v>372</v>
      </c>
      <c r="H367" s="217">
        <v>1</v>
      </c>
      <c r="I367" s="218"/>
      <c r="J367" s="218"/>
      <c r="K367" s="219">
        <f>ROUND(P367*H367,2)</f>
        <v>0</v>
      </c>
      <c r="L367" s="215" t="s">
        <v>1</v>
      </c>
      <c r="M367" s="43"/>
      <c r="N367" s="220" t="s">
        <v>1</v>
      </c>
      <c r="O367" s="221" t="s">
        <v>40</v>
      </c>
      <c r="P367" s="222">
        <f>I367+J367</f>
        <v>0</v>
      </c>
      <c r="Q367" s="222">
        <f>ROUND(I367*H367,2)</f>
        <v>0</v>
      </c>
      <c r="R367" s="222">
        <f>ROUND(J367*H367,2)</f>
        <v>0</v>
      </c>
      <c r="S367" s="90"/>
      <c r="T367" s="223">
        <f>S367*H367</f>
        <v>0</v>
      </c>
      <c r="U367" s="223">
        <v>0</v>
      </c>
      <c r="V367" s="223">
        <f>U367*H367</f>
        <v>0</v>
      </c>
      <c r="W367" s="223">
        <v>0</v>
      </c>
      <c r="X367" s="224">
        <f>W367*H367</f>
        <v>0</v>
      </c>
      <c r="Y367" s="37"/>
      <c r="Z367" s="37"/>
      <c r="AA367" s="37"/>
      <c r="AB367" s="37"/>
      <c r="AC367" s="37"/>
      <c r="AD367" s="37"/>
      <c r="AE367" s="37"/>
      <c r="AR367" s="225" t="s">
        <v>742</v>
      </c>
      <c r="AT367" s="225" t="s">
        <v>143</v>
      </c>
      <c r="AU367" s="225" t="s">
        <v>84</v>
      </c>
      <c r="AY367" s="16" t="s">
        <v>140</v>
      </c>
      <c r="BE367" s="226">
        <f>IF(O367="základní",K367,0)</f>
        <v>0</v>
      </c>
      <c r="BF367" s="226">
        <f>IF(O367="snížená",K367,0)</f>
        <v>0</v>
      </c>
      <c r="BG367" s="226">
        <f>IF(O367="zákl. přenesená",K367,0)</f>
        <v>0</v>
      </c>
      <c r="BH367" s="226">
        <f>IF(O367="sníž. přenesená",K367,0)</f>
        <v>0</v>
      </c>
      <c r="BI367" s="226">
        <f>IF(O367="nulová",K367,0)</f>
        <v>0</v>
      </c>
      <c r="BJ367" s="16" t="s">
        <v>82</v>
      </c>
      <c r="BK367" s="226">
        <f>ROUND(P367*H367,2)</f>
        <v>0</v>
      </c>
      <c r="BL367" s="16" t="s">
        <v>742</v>
      </c>
      <c r="BM367" s="225" t="s">
        <v>748</v>
      </c>
    </row>
    <row r="368" s="12" customFormat="1" ht="22.8" customHeight="1">
      <c r="A368" s="12"/>
      <c r="B368" s="196"/>
      <c r="C368" s="197"/>
      <c r="D368" s="198" t="s">
        <v>76</v>
      </c>
      <c r="E368" s="211" t="s">
        <v>749</v>
      </c>
      <c r="F368" s="211" t="s">
        <v>750</v>
      </c>
      <c r="G368" s="197"/>
      <c r="H368" s="197"/>
      <c r="I368" s="200"/>
      <c r="J368" s="200"/>
      <c r="K368" s="212">
        <f>BK368</f>
        <v>0</v>
      </c>
      <c r="L368" s="197"/>
      <c r="M368" s="202"/>
      <c r="N368" s="203"/>
      <c r="O368" s="204"/>
      <c r="P368" s="204"/>
      <c r="Q368" s="205">
        <f>Q369</f>
        <v>0</v>
      </c>
      <c r="R368" s="205">
        <f>R369</f>
        <v>0</v>
      </c>
      <c r="S368" s="204"/>
      <c r="T368" s="206">
        <f>T369</f>
        <v>0</v>
      </c>
      <c r="U368" s="204"/>
      <c r="V368" s="206">
        <f>V369</f>
        <v>0</v>
      </c>
      <c r="W368" s="204"/>
      <c r="X368" s="207">
        <f>X369</f>
        <v>0</v>
      </c>
      <c r="Y368" s="12"/>
      <c r="Z368" s="12"/>
      <c r="AA368" s="12"/>
      <c r="AB368" s="12"/>
      <c r="AC368" s="12"/>
      <c r="AD368" s="12"/>
      <c r="AE368" s="12"/>
      <c r="AR368" s="208" t="s">
        <v>168</v>
      </c>
      <c r="AT368" s="209" t="s">
        <v>76</v>
      </c>
      <c r="AU368" s="209" t="s">
        <v>82</v>
      </c>
      <c r="AY368" s="208" t="s">
        <v>140</v>
      </c>
      <c r="BK368" s="210">
        <f>BK369</f>
        <v>0</v>
      </c>
    </row>
    <row r="369" s="2" customFormat="1" ht="16.5" customHeight="1">
      <c r="A369" s="37"/>
      <c r="B369" s="38"/>
      <c r="C369" s="213" t="s">
        <v>751</v>
      </c>
      <c r="D369" s="213" t="s">
        <v>143</v>
      </c>
      <c r="E369" s="214" t="s">
        <v>752</v>
      </c>
      <c r="F369" s="215" t="s">
        <v>750</v>
      </c>
      <c r="G369" s="216" t="s">
        <v>372</v>
      </c>
      <c r="H369" s="217">
        <v>1</v>
      </c>
      <c r="I369" s="218"/>
      <c r="J369" s="218"/>
      <c r="K369" s="219">
        <f>ROUND(P369*H369,2)</f>
        <v>0</v>
      </c>
      <c r="L369" s="215" t="s">
        <v>1</v>
      </c>
      <c r="M369" s="43"/>
      <c r="N369" s="220" t="s">
        <v>1</v>
      </c>
      <c r="O369" s="221" t="s">
        <v>40</v>
      </c>
      <c r="P369" s="222">
        <f>I369+J369</f>
        <v>0</v>
      </c>
      <c r="Q369" s="222">
        <f>ROUND(I369*H369,2)</f>
        <v>0</v>
      </c>
      <c r="R369" s="222">
        <f>ROUND(J369*H369,2)</f>
        <v>0</v>
      </c>
      <c r="S369" s="90"/>
      <c r="T369" s="223">
        <f>S369*H369</f>
        <v>0</v>
      </c>
      <c r="U369" s="223">
        <v>0</v>
      </c>
      <c r="V369" s="223">
        <f>U369*H369</f>
        <v>0</v>
      </c>
      <c r="W369" s="223">
        <v>0</v>
      </c>
      <c r="X369" s="224">
        <f>W369*H369</f>
        <v>0</v>
      </c>
      <c r="Y369" s="37"/>
      <c r="Z369" s="37"/>
      <c r="AA369" s="37"/>
      <c r="AB369" s="37"/>
      <c r="AC369" s="37"/>
      <c r="AD369" s="37"/>
      <c r="AE369" s="37"/>
      <c r="AR369" s="225" t="s">
        <v>742</v>
      </c>
      <c r="AT369" s="225" t="s">
        <v>143</v>
      </c>
      <c r="AU369" s="225" t="s">
        <v>84</v>
      </c>
      <c r="AY369" s="16" t="s">
        <v>140</v>
      </c>
      <c r="BE369" s="226">
        <f>IF(O369="základní",K369,0)</f>
        <v>0</v>
      </c>
      <c r="BF369" s="226">
        <f>IF(O369="snížená",K369,0)</f>
        <v>0</v>
      </c>
      <c r="BG369" s="226">
        <f>IF(O369="zákl. přenesená",K369,0)</f>
        <v>0</v>
      </c>
      <c r="BH369" s="226">
        <f>IF(O369="sníž. přenesená",K369,0)</f>
        <v>0</v>
      </c>
      <c r="BI369" s="226">
        <f>IF(O369="nulová",K369,0)</f>
        <v>0</v>
      </c>
      <c r="BJ369" s="16" t="s">
        <v>82</v>
      </c>
      <c r="BK369" s="226">
        <f>ROUND(P369*H369,2)</f>
        <v>0</v>
      </c>
      <c r="BL369" s="16" t="s">
        <v>742</v>
      </c>
      <c r="BM369" s="225" t="s">
        <v>753</v>
      </c>
    </row>
    <row r="370" s="12" customFormat="1" ht="22.8" customHeight="1">
      <c r="A370" s="12"/>
      <c r="B370" s="196"/>
      <c r="C370" s="197"/>
      <c r="D370" s="198" t="s">
        <v>76</v>
      </c>
      <c r="E370" s="211" t="s">
        <v>754</v>
      </c>
      <c r="F370" s="211" t="s">
        <v>755</v>
      </c>
      <c r="G370" s="197"/>
      <c r="H370" s="197"/>
      <c r="I370" s="200"/>
      <c r="J370" s="200"/>
      <c r="K370" s="212">
        <f>BK370</f>
        <v>0</v>
      </c>
      <c r="L370" s="197"/>
      <c r="M370" s="202"/>
      <c r="N370" s="203"/>
      <c r="O370" s="204"/>
      <c r="P370" s="204"/>
      <c r="Q370" s="205">
        <f>Q371</f>
        <v>0</v>
      </c>
      <c r="R370" s="205">
        <f>R371</f>
        <v>0</v>
      </c>
      <c r="S370" s="204"/>
      <c r="T370" s="206">
        <f>T371</f>
        <v>0</v>
      </c>
      <c r="U370" s="204"/>
      <c r="V370" s="206">
        <f>V371</f>
        <v>0</v>
      </c>
      <c r="W370" s="204"/>
      <c r="X370" s="207">
        <f>X371</f>
        <v>0</v>
      </c>
      <c r="Y370" s="12"/>
      <c r="Z370" s="12"/>
      <c r="AA370" s="12"/>
      <c r="AB370" s="12"/>
      <c r="AC370" s="12"/>
      <c r="AD370" s="12"/>
      <c r="AE370" s="12"/>
      <c r="AR370" s="208" t="s">
        <v>168</v>
      </c>
      <c r="AT370" s="209" t="s">
        <v>76</v>
      </c>
      <c r="AU370" s="209" t="s">
        <v>82</v>
      </c>
      <c r="AY370" s="208" t="s">
        <v>140</v>
      </c>
      <c r="BK370" s="210">
        <f>BK371</f>
        <v>0</v>
      </c>
    </row>
    <row r="371" s="2" customFormat="1" ht="16.5" customHeight="1">
      <c r="A371" s="37"/>
      <c r="B371" s="38"/>
      <c r="C371" s="213" t="s">
        <v>756</v>
      </c>
      <c r="D371" s="213" t="s">
        <v>143</v>
      </c>
      <c r="E371" s="214" t="s">
        <v>757</v>
      </c>
      <c r="F371" s="215" t="s">
        <v>758</v>
      </c>
      <c r="G371" s="216" t="s">
        <v>372</v>
      </c>
      <c r="H371" s="217">
        <v>1</v>
      </c>
      <c r="I371" s="218"/>
      <c r="J371" s="218"/>
      <c r="K371" s="219">
        <f>ROUND(P371*H371,2)</f>
        <v>0</v>
      </c>
      <c r="L371" s="215" t="s">
        <v>1</v>
      </c>
      <c r="M371" s="43"/>
      <c r="N371" s="220" t="s">
        <v>1</v>
      </c>
      <c r="O371" s="221" t="s">
        <v>40</v>
      </c>
      <c r="P371" s="222">
        <f>I371+J371</f>
        <v>0</v>
      </c>
      <c r="Q371" s="222">
        <f>ROUND(I371*H371,2)</f>
        <v>0</v>
      </c>
      <c r="R371" s="222">
        <f>ROUND(J371*H371,2)</f>
        <v>0</v>
      </c>
      <c r="S371" s="90"/>
      <c r="T371" s="223">
        <f>S371*H371</f>
        <v>0</v>
      </c>
      <c r="U371" s="223">
        <v>0</v>
      </c>
      <c r="V371" s="223">
        <f>U371*H371</f>
        <v>0</v>
      </c>
      <c r="W371" s="223">
        <v>0</v>
      </c>
      <c r="X371" s="224">
        <f>W371*H371</f>
        <v>0</v>
      </c>
      <c r="Y371" s="37"/>
      <c r="Z371" s="37"/>
      <c r="AA371" s="37"/>
      <c r="AB371" s="37"/>
      <c r="AC371" s="37"/>
      <c r="AD371" s="37"/>
      <c r="AE371" s="37"/>
      <c r="AR371" s="225" t="s">
        <v>742</v>
      </c>
      <c r="AT371" s="225" t="s">
        <v>143</v>
      </c>
      <c r="AU371" s="225" t="s">
        <v>84</v>
      </c>
      <c r="AY371" s="16" t="s">
        <v>140</v>
      </c>
      <c r="BE371" s="226">
        <f>IF(O371="základní",K371,0)</f>
        <v>0</v>
      </c>
      <c r="BF371" s="226">
        <f>IF(O371="snížená",K371,0)</f>
        <v>0</v>
      </c>
      <c r="BG371" s="226">
        <f>IF(O371="zákl. přenesená",K371,0)</f>
        <v>0</v>
      </c>
      <c r="BH371" s="226">
        <f>IF(O371="sníž. přenesená",K371,0)</f>
        <v>0</v>
      </c>
      <c r="BI371" s="226">
        <f>IF(O371="nulová",K371,0)</f>
        <v>0</v>
      </c>
      <c r="BJ371" s="16" t="s">
        <v>82</v>
      </c>
      <c r="BK371" s="226">
        <f>ROUND(P371*H371,2)</f>
        <v>0</v>
      </c>
      <c r="BL371" s="16" t="s">
        <v>742</v>
      </c>
      <c r="BM371" s="225" t="s">
        <v>759</v>
      </c>
    </row>
    <row r="372" s="12" customFormat="1" ht="22.8" customHeight="1">
      <c r="A372" s="12"/>
      <c r="B372" s="196"/>
      <c r="C372" s="197"/>
      <c r="D372" s="198" t="s">
        <v>76</v>
      </c>
      <c r="E372" s="211" t="s">
        <v>760</v>
      </c>
      <c r="F372" s="211" t="s">
        <v>761</v>
      </c>
      <c r="G372" s="197"/>
      <c r="H372" s="197"/>
      <c r="I372" s="200"/>
      <c r="J372" s="200"/>
      <c r="K372" s="212">
        <f>BK372</f>
        <v>0</v>
      </c>
      <c r="L372" s="197"/>
      <c r="M372" s="202"/>
      <c r="N372" s="203"/>
      <c r="O372" s="204"/>
      <c r="P372" s="204"/>
      <c r="Q372" s="205">
        <f>Q373</f>
        <v>0</v>
      </c>
      <c r="R372" s="205">
        <f>R373</f>
        <v>0</v>
      </c>
      <c r="S372" s="204"/>
      <c r="T372" s="206">
        <f>T373</f>
        <v>0</v>
      </c>
      <c r="U372" s="204"/>
      <c r="V372" s="206">
        <f>V373</f>
        <v>0</v>
      </c>
      <c r="W372" s="204"/>
      <c r="X372" s="207">
        <f>X373</f>
        <v>0</v>
      </c>
      <c r="Y372" s="12"/>
      <c r="Z372" s="12"/>
      <c r="AA372" s="12"/>
      <c r="AB372" s="12"/>
      <c r="AC372" s="12"/>
      <c r="AD372" s="12"/>
      <c r="AE372" s="12"/>
      <c r="AR372" s="208" t="s">
        <v>168</v>
      </c>
      <c r="AT372" s="209" t="s">
        <v>76</v>
      </c>
      <c r="AU372" s="209" t="s">
        <v>82</v>
      </c>
      <c r="AY372" s="208" t="s">
        <v>140</v>
      </c>
      <c r="BK372" s="210">
        <f>BK373</f>
        <v>0</v>
      </c>
    </row>
    <row r="373" s="2" customFormat="1" ht="16.5" customHeight="1">
      <c r="A373" s="37"/>
      <c r="B373" s="38"/>
      <c r="C373" s="213" t="s">
        <v>762</v>
      </c>
      <c r="D373" s="213" t="s">
        <v>143</v>
      </c>
      <c r="E373" s="214" t="s">
        <v>763</v>
      </c>
      <c r="F373" s="215" t="s">
        <v>764</v>
      </c>
      <c r="G373" s="216" t="s">
        <v>372</v>
      </c>
      <c r="H373" s="217">
        <v>1</v>
      </c>
      <c r="I373" s="218"/>
      <c r="J373" s="218"/>
      <c r="K373" s="219">
        <f>ROUND(P373*H373,2)</f>
        <v>0</v>
      </c>
      <c r="L373" s="215" t="s">
        <v>1</v>
      </c>
      <c r="M373" s="43"/>
      <c r="N373" s="220" t="s">
        <v>1</v>
      </c>
      <c r="O373" s="221" t="s">
        <v>40</v>
      </c>
      <c r="P373" s="222">
        <f>I373+J373</f>
        <v>0</v>
      </c>
      <c r="Q373" s="222">
        <f>ROUND(I373*H373,2)</f>
        <v>0</v>
      </c>
      <c r="R373" s="222">
        <f>ROUND(J373*H373,2)</f>
        <v>0</v>
      </c>
      <c r="S373" s="90"/>
      <c r="T373" s="223">
        <f>S373*H373</f>
        <v>0</v>
      </c>
      <c r="U373" s="223">
        <v>0</v>
      </c>
      <c r="V373" s="223">
        <f>U373*H373</f>
        <v>0</v>
      </c>
      <c r="W373" s="223">
        <v>0</v>
      </c>
      <c r="X373" s="224">
        <f>W373*H373</f>
        <v>0</v>
      </c>
      <c r="Y373" s="37"/>
      <c r="Z373" s="37"/>
      <c r="AA373" s="37"/>
      <c r="AB373" s="37"/>
      <c r="AC373" s="37"/>
      <c r="AD373" s="37"/>
      <c r="AE373" s="37"/>
      <c r="AR373" s="225" t="s">
        <v>742</v>
      </c>
      <c r="AT373" s="225" t="s">
        <v>143</v>
      </c>
      <c r="AU373" s="225" t="s">
        <v>84</v>
      </c>
      <c r="AY373" s="16" t="s">
        <v>140</v>
      </c>
      <c r="BE373" s="226">
        <f>IF(O373="základní",K373,0)</f>
        <v>0</v>
      </c>
      <c r="BF373" s="226">
        <f>IF(O373="snížená",K373,0)</f>
        <v>0</v>
      </c>
      <c r="BG373" s="226">
        <f>IF(O373="zákl. přenesená",K373,0)</f>
        <v>0</v>
      </c>
      <c r="BH373" s="226">
        <f>IF(O373="sníž. přenesená",K373,0)</f>
        <v>0</v>
      </c>
      <c r="BI373" s="226">
        <f>IF(O373="nulová",K373,0)</f>
        <v>0</v>
      </c>
      <c r="BJ373" s="16" t="s">
        <v>82</v>
      </c>
      <c r="BK373" s="226">
        <f>ROUND(P373*H373,2)</f>
        <v>0</v>
      </c>
      <c r="BL373" s="16" t="s">
        <v>742</v>
      </c>
      <c r="BM373" s="225" t="s">
        <v>765</v>
      </c>
    </row>
    <row r="374" s="12" customFormat="1" ht="22.8" customHeight="1">
      <c r="A374" s="12"/>
      <c r="B374" s="196"/>
      <c r="C374" s="197"/>
      <c r="D374" s="198" t="s">
        <v>76</v>
      </c>
      <c r="E374" s="211" t="s">
        <v>766</v>
      </c>
      <c r="F374" s="211" t="s">
        <v>767</v>
      </c>
      <c r="G374" s="197"/>
      <c r="H374" s="197"/>
      <c r="I374" s="200"/>
      <c r="J374" s="200"/>
      <c r="K374" s="212">
        <f>BK374</f>
        <v>0</v>
      </c>
      <c r="L374" s="197"/>
      <c r="M374" s="202"/>
      <c r="N374" s="203"/>
      <c r="O374" s="204"/>
      <c r="P374" s="204"/>
      <c r="Q374" s="205">
        <f>Q375</f>
        <v>0</v>
      </c>
      <c r="R374" s="205">
        <f>R375</f>
        <v>0</v>
      </c>
      <c r="S374" s="204"/>
      <c r="T374" s="206">
        <f>T375</f>
        <v>0</v>
      </c>
      <c r="U374" s="204"/>
      <c r="V374" s="206">
        <f>V375</f>
        <v>0</v>
      </c>
      <c r="W374" s="204"/>
      <c r="X374" s="207">
        <f>X375</f>
        <v>0</v>
      </c>
      <c r="Y374" s="12"/>
      <c r="Z374" s="12"/>
      <c r="AA374" s="12"/>
      <c r="AB374" s="12"/>
      <c r="AC374" s="12"/>
      <c r="AD374" s="12"/>
      <c r="AE374" s="12"/>
      <c r="AR374" s="208" t="s">
        <v>168</v>
      </c>
      <c r="AT374" s="209" t="s">
        <v>76</v>
      </c>
      <c r="AU374" s="209" t="s">
        <v>82</v>
      </c>
      <c r="AY374" s="208" t="s">
        <v>140</v>
      </c>
      <c r="BK374" s="210">
        <f>BK375</f>
        <v>0</v>
      </c>
    </row>
    <row r="375" s="2" customFormat="1" ht="24.15" customHeight="1">
      <c r="A375" s="37"/>
      <c r="B375" s="38"/>
      <c r="C375" s="213" t="s">
        <v>768</v>
      </c>
      <c r="D375" s="213" t="s">
        <v>143</v>
      </c>
      <c r="E375" s="214" t="s">
        <v>769</v>
      </c>
      <c r="F375" s="215" t="s">
        <v>770</v>
      </c>
      <c r="G375" s="216" t="s">
        <v>372</v>
      </c>
      <c r="H375" s="217">
        <v>1</v>
      </c>
      <c r="I375" s="218"/>
      <c r="J375" s="218"/>
      <c r="K375" s="219">
        <f>ROUND(P375*H375,2)</f>
        <v>0</v>
      </c>
      <c r="L375" s="215" t="s">
        <v>1</v>
      </c>
      <c r="M375" s="43"/>
      <c r="N375" s="265" t="s">
        <v>1</v>
      </c>
      <c r="O375" s="266" t="s">
        <v>40</v>
      </c>
      <c r="P375" s="267">
        <f>I375+J375</f>
        <v>0</v>
      </c>
      <c r="Q375" s="267">
        <f>ROUND(I375*H375,2)</f>
        <v>0</v>
      </c>
      <c r="R375" s="267">
        <f>ROUND(J375*H375,2)</f>
        <v>0</v>
      </c>
      <c r="S375" s="268"/>
      <c r="T375" s="269">
        <f>S375*H375</f>
        <v>0</v>
      </c>
      <c r="U375" s="269">
        <v>0</v>
      </c>
      <c r="V375" s="269">
        <f>U375*H375</f>
        <v>0</v>
      </c>
      <c r="W375" s="269">
        <v>0</v>
      </c>
      <c r="X375" s="270">
        <f>W375*H375</f>
        <v>0</v>
      </c>
      <c r="Y375" s="37"/>
      <c r="Z375" s="37"/>
      <c r="AA375" s="37"/>
      <c r="AB375" s="37"/>
      <c r="AC375" s="37"/>
      <c r="AD375" s="37"/>
      <c r="AE375" s="37"/>
      <c r="AR375" s="225" t="s">
        <v>742</v>
      </c>
      <c r="AT375" s="225" t="s">
        <v>143</v>
      </c>
      <c r="AU375" s="225" t="s">
        <v>84</v>
      </c>
      <c r="AY375" s="16" t="s">
        <v>140</v>
      </c>
      <c r="BE375" s="226">
        <f>IF(O375="základní",K375,0)</f>
        <v>0</v>
      </c>
      <c r="BF375" s="226">
        <f>IF(O375="snížená",K375,0)</f>
        <v>0</v>
      </c>
      <c r="BG375" s="226">
        <f>IF(O375="zákl. přenesená",K375,0)</f>
        <v>0</v>
      </c>
      <c r="BH375" s="226">
        <f>IF(O375="sníž. přenesená",K375,0)</f>
        <v>0</v>
      </c>
      <c r="BI375" s="226">
        <f>IF(O375="nulová",K375,0)</f>
        <v>0</v>
      </c>
      <c r="BJ375" s="16" t="s">
        <v>82</v>
      </c>
      <c r="BK375" s="226">
        <f>ROUND(P375*H375,2)</f>
        <v>0</v>
      </c>
      <c r="BL375" s="16" t="s">
        <v>742</v>
      </c>
      <c r="BM375" s="225" t="s">
        <v>771</v>
      </c>
    </row>
    <row r="376" s="2" customFormat="1" ht="6.96" customHeight="1">
      <c r="A376" s="37"/>
      <c r="B376" s="65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43"/>
      <c r="N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</row>
  </sheetData>
  <sheetProtection sheet="1" autoFilter="0" formatColumns="0" formatRows="0" objects="1" scenarios="1" spinCount="100000" saltValue="mRfotHW65IHX3w6qfZ35bfhWw48C3d0lKJAz1iCgi2KXWPdSY78yonKoGHvyyEYQdRg50GqRbnm4jGcmOolCNQ==" hashValue="tGQRw6DP7DS2twBA+wx6TIVq4UL1TIvRNiEnMmBip8/zeptfLvEVODiwD3Sp52Je50LYH9wYo+fKHdo90XVvCA==" algorithmName="SHA-512" password="CC35"/>
  <autoFilter ref="C137:L375"/>
  <mergeCells count="6">
    <mergeCell ref="E7:H7"/>
    <mergeCell ref="E16:H16"/>
    <mergeCell ref="E25:H25"/>
    <mergeCell ref="E85:H85"/>
    <mergeCell ref="E130:H130"/>
    <mergeCell ref="M2:Z2"/>
  </mergeCells>
  <hyperlinks>
    <hyperlink ref="F142" r:id="rId1" display="https://podminky.urs.cz/item/CS_URS_2021_02/310219811"/>
    <hyperlink ref="F145" r:id="rId2" display="https://podminky.urs.cz/item/CS_URS_2021_02/319201321"/>
    <hyperlink ref="F151" r:id="rId3" display="https://podminky.urs.cz/item/CS_URS_2021_02/622135001"/>
    <hyperlink ref="F154" r:id="rId4" display="https://podminky.urs.cz/item/CS_URS_2021_02/622322111"/>
    <hyperlink ref="F157" r:id="rId5" display="https://podminky.urs.cz/item/CS_URS_2021_02/783827125"/>
    <hyperlink ref="F160" r:id="rId6" display="https://podminky.urs.cz/item/CS_URS_2021_02/622631001"/>
    <hyperlink ref="F162" r:id="rId7" display="https://podminky.urs.cz/item/CS_URS_2021_02/629995101"/>
    <hyperlink ref="F182" r:id="rId8" display="https://podminky.urs.cz/item/CS_URS_2021_02/974031134"/>
    <hyperlink ref="F184" r:id="rId9" display="https://podminky.urs.cz/item/CS_URS_2021_02/978015391"/>
    <hyperlink ref="F194" r:id="rId10" display="https://podminky.urs.cz/item/CS_URS_2021_02/997013645"/>
    <hyperlink ref="F197" r:id="rId11" display="https://podminky.urs.cz/item/CS_URS_2021_02/997013811"/>
    <hyperlink ref="F204" r:id="rId12" display="https://podminky.urs.cz/item/CS_URS_2021_02/712631801"/>
    <hyperlink ref="F206" r:id="rId13" display="https://podminky.urs.cz/item/CS_URS_2021_02/712691687"/>
    <hyperlink ref="F213" r:id="rId14" display="https://podminky.urs.cz/item/CS_URS_2021_02/998712102"/>
    <hyperlink ref="F216" r:id="rId15" display="https://podminky.urs.cz/item/CS_URS_2021_02/721249102"/>
    <hyperlink ref="F219" r:id="rId16" display="https://podminky.urs.cz/item/CS_URS_2021_02/998721101"/>
    <hyperlink ref="F235" r:id="rId17" display="https://podminky.urs.cz/item/CS_URS_2021_02/764001861"/>
    <hyperlink ref="F237" r:id="rId18" display="https://podminky.urs.cz/item/CS_URS_2021_02/764001881"/>
    <hyperlink ref="F240" r:id="rId19" display="https://podminky.urs.cz/item/CS_URS_2021_02/764001891"/>
    <hyperlink ref="F244" r:id="rId20" display="https://podminky.urs.cz/item/CS_URS_2021_02/764002812"/>
    <hyperlink ref="F247" r:id="rId21" display="https://podminky.urs.cz/item/CS_URS_2021_02/764002851"/>
    <hyperlink ref="F253" r:id="rId22" display="https://podminky.urs.cz/item/CS_URS_2021_02/764004801"/>
    <hyperlink ref="F258" r:id="rId23" display="https://podminky.urs.cz/item/CS_URS_2021_02/764101163"/>
    <hyperlink ref="F262" r:id="rId24" display="https://podminky.urs.cz/item/CS_URS_2021_02/764201117"/>
    <hyperlink ref="F266" r:id="rId25" display="https://podminky.urs.cz/item/CS_URS_2021_02/764201145"/>
    <hyperlink ref="F271" r:id="rId26" display="https://podminky.urs.cz/item/CS_URS_2021_02/764201167"/>
    <hyperlink ref="F274" r:id="rId27" display="https://podminky.urs.cz/item/CS_URS_2021_02/764202105"/>
    <hyperlink ref="F277" r:id="rId28" display="https://podminky.urs.cz/item/CS_URS_2021_02/764203152"/>
    <hyperlink ref="F280" r:id="rId29" display="https://podminky.urs.cz/item/CS_URS_2021_02/764203155"/>
    <hyperlink ref="F284" r:id="rId30" display="https://podminky.urs.cz/item/CS_URS_2021_02/764211673"/>
    <hyperlink ref="F286" r:id="rId31" display="https://podminky.urs.cz/item/CS_URS_2021_02/764212663"/>
    <hyperlink ref="F289" r:id="rId32" display="https://podminky.urs.cz/item/CS_URS_2021_02/764216603"/>
    <hyperlink ref="F291" r:id="rId33" display="https://podminky.urs.cz/item/CS_URS_2021_02/764305123"/>
    <hyperlink ref="F293" r:id="rId34" display="https://podminky.urs.cz/item/CS_URS_2021_02/764306123"/>
    <hyperlink ref="F295" r:id="rId35" display="https://podminky.urs.cz/item/CS_URS_2021_02/764311614"/>
    <hyperlink ref="F297" r:id="rId36" display="https://podminky.urs.cz/item/CS_URS_2021_02/764503104"/>
    <hyperlink ref="F302" r:id="rId37" display="https://podminky.urs.cz/item/CS_URS_2021_02/764511601"/>
    <hyperlink ref="F304" r:id="rId38" display="https://podminky.urs.cz/item/CS_URS_2021_02/764518423"/>
    <hyperlink ref="F310" r:id="rId39" display="https://podminky.urs.cz/item/CS_URS_2021_02/766621211"/>
    <hyperlink ref="F323" r:id="rId40" display="https://podminky.urs.cz/item/CS_URS_2021_02/766621622"/>
    <hyperlink ref="F329" r:id="rId41" display="https://podminky.urs.cz/item/CS_URS_2021_02/766621646"/>
    <hyperlink ref="F332" r:id="rId42" display="https://podminky.urs.cz/item/CS_URS_2021_02/766694111"/>
    <hyperlink ref="F334" r:id="rId43" display="https://podminky.urs.cz/item/CS_URS_2021_02/766694112"/>
    <hyperlink ref="F338" r:id="rId44" display="https://podminky.urs.cz/item/CS_URS_2021_02/998766102"/>
    <hyperlink ref="F343" r:id="rId45" display="https://podminky.urs.cz/item/CS_URS_2021_02/782132112"/>
    <hyperlink ref="F348" r:id="rId46" display="https://podminky.urs.cz/item/CS_URS_2021_02/998782101"/>
    <hyperlink ref="F357" r:id="rId47" display="https://podminky.urs.cz/item/CS_URS_2021_02/783347101"/>
    <hyperlink ref="F361" r:id="rId48" display="https://podminky.urs.cz/item/CS_URS_2021_02/23014002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49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Martin Rousek</dc:creator>
  <cp:lastModifiedBy>Martin Rousek</cp:lastModifiedBy>
  <dcterms:created xsi:type="dcterms:W3CDTF">2022-01-27T10:51:37Z</dcterms:created>
  <dcterms:modified xsi:type="dcterms:W3CDTF">2022-01-27T10:51:40Z</dcterms:modified>
</cp:coreProperties>
</file>