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 Bourací práce a p..." sheetId="2" r:id="rId2"/>
    <sheet name="SO02 -  Oprava centrální ..." sheetId="3" r:id="rId3"/>
    <sheet name="SO03 - Oprava urnového háje" sheetId="4" r:id="rId4"/>
    <sheet name="SO05 - Místa pro kontejnery" sheetId="5" r:id="rId5"/>
    <sheet name="SO06a - dešťová kanalizace" sheetId="6" r:id="rId6"/>
    <sheet name="SO06b - vodovod" sheetId="7" r:id="rId7"/>
    <sheet name="07 - VRN" sheetId="8" r:id="rId8"/>
    <sheet name="Seznam figur" sheetId="9" r:id="rId9"/>
    <sheet name="Pokyny pro vyplnění" sheetId="10" r:id="rId10"/>
  </sheets>
  <definedNames>
    <definedName name="_xlnm.Print_Area" localSheetId="0">'Rekapitulace stavby'!$D$4:$AO$36,'Rekapitulace stavby'!$C$42:$AQ$63</definedName>
    <definedName name="_xlnm._FilterDatabase" localSheetId="1" hidden="1">'SO01 -  Bourací práce a p...'!$C$83:$K$172</definedName>
    <definedName name="_xlnm.Print_Area" localSheetId="1">'SO01 -  Bourací práce a p...'!$C$4:$J$39,'SO01 -  Bourací práce a p...'!$C$45:$J$65,'SO01 -  Bourací práce a p...'!$C$71:$K$172</definedName>
    <definedName name="_xlnm._FilterDatabase" localSheetId="2" hidden="1">'SO02 -  Oprava centrální ...'!$C$82:$K$122</definedName>
    <definedName name="_xlnm.Print_Area" localSheetId="2">'SO02 -  Oprava centrální ...'!$C$4:$J$39,'SO02 -  Oprava centrální ...'!$C$45:$J$64,'SO02 -  Oprava centrální ...'!$C$70:$K$122</definedName>
    <definedName name="_xlnm._FilterDatabase" localSheetId="3" hidden="1">'SO03 - Oprava urnového háje'!$C$90:$K$323</definedName>
    <definedName name="_xlnm.Print_Area" localSheetId="3">'SO03 - Oprava urnového háje'!$C$4:$J$39,'SO03 - Oprava urnového háje'!$C$45:$J$72,'SO03 - Oprava urnového háje'!$C$78:$K$323</definedName>
    <definedName name="_xlnm._FilterDatabase" localSheetId="4" hidden="1">'SO05 - Místa pro kontejnery'!$C$86:$K$192</definedName>
    <definedName name="_xlnm.Print_Area" localSheetId="4">'SO05 - Místa pro kontejnery'!$C$4:$J$39,'SO05 - Místa pro kontejnery'!$C$45:$J$68,'SO05 - Místa pro kontejnery'!$C$74:$K$192</definedName>
    <definedName name="_xlnm._FilterDatabase" localSheetId="5" hidden="1">'SO06a - dešťová kanalizace'!$C$89:$K$240</definedName>
    <definedName name="_xlnm.Print_Area" localSheetId="5">'SO06a - dešťová kanalizace'!$C$4:$J$41,'SO06a - dešťová kanalizace'!$C$47:$J$69,'SO06a - dešťová kanalizace'!$C$75:$K$240</definedName>
    <definedName name="_xlnm._FilterDatabase" localSheetId="6" hidden="1">'SO06b - vodovod'!$C$93:$K$157</definedName>
    <definedName name="_xlnm.Print_Area" localSheetId="6">'SO06b - vodovod'!$C$4:$J$41,'SO06b - vodovod'!$C$47:$J$73,'SO06b - vodovod'!$C$79:$K$157</definedName>
    <definedName name="_xlnm._FilterDatabase" localSheetId="7" hidden="1">'07 - VRN'!$C$82:$K$102</definedName>
    <definedName name="_xlnm.Print_Area" localSheetId="7">'07 - VRN'!$C$4:$J$39,'07 - VRN'!$C$45:$J$64,'07 - VRN'!$C$70:$K$102</definedName>
    <definedName name="_xlnm.Print_Area" localSheetId="8">'Seznam figur'!$C$4:$G$24</definedName>
    <definedName name="_xlnm.Print_Area" localSheetId="9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'SO01 -  Bourací práce a p...'!$83:$83</definedName>
    <definedName name="_xlnm.Print_Titles" localSheetId="2">'SO02 -  Oprava centrální ...'!$82:$82</definedName>
    <definedName name="_xlnm.Print_Titles" localSheetId="3">'SO03 - Oprava urnového háje'!$90:$90</definedName>
    <definedName name="_xlnm.Print_Titles" localSheetId="4">'SO05 - Místa pro kontejnery'!$86:$86</definedName>
    <definedName name="_xlnm.Print_Titles" localSheetId="5">'SO06a - dešťová kanalizace'!$89:$89</definedName>
    <definedName name="_xlnm.Print_Titles" localSheetId="6">'SO06b - vodovod'!$93:$93</definedName>
    <definedName name="_xlnm.Print_Titles" localSheetId="7">'07 - VRN'!$82:$82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<sst xmlns="http://schemas.openxmlformats.org/spreadsheetml/2006/main" count="7045" uniqueCount="1296">
  <si>
    <t>Export Komplet</t>
  </si>
  <si>
    <t>VZ</t>
  </si>
  <si>
    <t>2.0</t>
  </si>
  <si>
    <t>ZAMOK</t>
  </si>
  <si>
    <t>False</t>
  </si>
  <si>
    <t>{4fc8010f-6c83-4c7f-9579-e0b1a76d64bd}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</si>
  <si>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</si>
  <si>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</si>
  <si>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</si>
  <si>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</si>
  <si>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</si>
  <si>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</si>
  <si>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</si>
  <si>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</si>
  <si>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20211126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</si>
  <si>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</si>
  <si>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</si>
  <si>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urnového háje na hřbitově ve Šluknově</t>
  </si>
  <si>
    <t>KSO:</t>
  </si>
  <si>
    <t/>
  </si>
  <si>
    <t>CC-CZ:</t>
  </si>
  <si>
    <t>Místo:</t>
  </si>
  <si>
    <t>Šluknov</t>
  </si>
  <si>
    <t>Datum:</t>
  </si>
  <si>
    <t>26. 11. 2021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</si>
  <si>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</si>
  <si>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</si>
  <si>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</si>
  <si>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</si>
  <si>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</si>
  <si>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</si>
  <si>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</si>
  <si>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</si>
  <si>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</si>
  <si>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</si>
  <si>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</si>
  <si>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</si>
  <si>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</si>
  <si>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</si>
  <si>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</si>
  <si>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</si>
  <si>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</si>
  <si>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</si>
  <si>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</si>
  <si>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</si>
  <si>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</si>
  <si>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</si>
  <si>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</si>
  <si>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</si>
  <si>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</si>
  <si>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</si>
  <si>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</si>
  <si>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</si>
  <si>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</si>
  <si>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</si>
  <si>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</si>
  <si>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</si>
  <si>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</si>
  <si>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</si>
  <si>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</si>
  <si>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</si>
  <si>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</si>
  <si>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</si>
  <si>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</si>
  <si>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</si>
  <si>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</si>
  <si>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</si>
  <si>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</si>
  <si>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</si>
  <si>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</si>
  <si>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</si>
  <si>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</si>
  <si>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</si>
  <si>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</si>
  <si>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</si>
  <si>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</si>
  <si>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</si>
  <si>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</si>
  <si>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 xml:space="preserve"> Bourací práce a příprava území</t>
  </si>
  <si>
    <t>STA</t>
  </si>
  <si>
    <t>1</t>
  </si>
  <si>
    <t>{c15a7863-3547-4cbf-9701-b3fc159462d7}</t>
  </si>
  <si>
    <t>2</t>
  </si>
  <si>
    <t>SO02</t>
  </si>
  <si>
    <t xml:space="preserve"> Oprava centrální komunikace a pěších komunikací</t>
  </si>
  <si>
    <t>{b38b3771-0856-486d-bc0a-70914007f640}</t>
  </si>
  <si>
    <t>SO03</t>
  </si>
  <si>
    <t>Oprava urnového háje</t>
  </si>
  <si>
    <t>{c6225429-1d9f-4a25-83ca-eeed6f31c63d}</t>
  </si>
  <si>
    <t>SO05</t>
  </si>
  <si>
    <t>Místa pro kontejnery</t>
  </si>
  <si>
    <t>{6dc4cded-f5f2-4e17-bae4-2d7813a118d7}</t>
  </si>
  <si>
    <t>SO06</t>
  </si>
  <si>
    <t>Areálový vodovod a dešťová kanalizace</t>
  </si>
  <si>
    <t>{e8819f9b-1683-4a53-b58c-b555e36e6e09}</t>
  </si>
  <si>
    <t>SO06a</t>
  </si>
  <si>
    <t>dešťová kanalizace</t>
  </si>
  <si>
    <t>Soupis</t>
  </si>
  <si>
    <t>{6d36a702-aae2-4e7e-a2ef-685f27929cd9}</t>
  </si>
  <si>
    <t>SO06b</t>
  </si>
  <si>
    <t>vodovod</t>
  </si>
  <si>
    <t>{9c552ac6-3832-4e92-af4f-c04340355c9e}</t>
  </si>
  <si>
    <t>07</t>
  </si>
  <si>
    <t>VRN</t>
  </si>
  <si>
    <t>{3785c90b-82b2-4331-a592-eb400aa2c1ff}</t>
  </si>
  <si>
    <t>KRYCÍ LIST SOUPISU PRACÍ</t>
  </si>
  <si>
    <t>Objekt:</t>
  </si>
  <si>
    <t>SO01 -  Bourací práce a příprava území</t>
  </si>
  <si>
    <t>27275850</t>
  </si>
  <si>
    <t>VPH s.r.o.</t>
  </si>
  <si>
    <t>CZ27275850</t>
  </si>
  <si>
    <t>ing.Žílová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</si>
  <si>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</si>
  <si>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</si>
  <si>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</si>
  <si>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</si>
  <si>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</si>
  <si>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</si>
  <si>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</si>
  <si>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99 -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</si>
  <si>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</si>
  <si>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</si>
  <si>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</si>
  <si>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</si>
  <si>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</si>
  <si>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</si>
  <si>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</si>
  <si>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</si>
  <si>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</si>
  <si>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</si>
  <si>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</si>
  <si>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</si>
  <si>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</si>
  <si>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</si>
  <si>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</si>
  <si>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</si>
  <si>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</si>
  <si>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</si>
  <si>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</si>
  <si>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112201124</t>
  </si>
  <si>
    <t>Odstranění pařezů D do 1,5 m v rovině a svahu 1:5 s odklizením do 20 m a zasypáním jámy</t>
  </si>
  <si>
    <t>kus</t>
  </si>
  <si>
    <t>CS ÚRS 2021 02</t>
  </si>
  <si>
    <t>4</t>
  </si>
  <si>
    <t>587993001</t>
  </si>
  <si>
    <t>PP</t>
  </si>
  <si>
    <t>Odstranění pařezu v rovině nebo na svahu do 1:5 o průměru pařezu na řezné ploše přes 1400 do 1500 mm</t>
  </si>
  <si>
    <t>Online PSC</t>
  </si>
  <si>
    <t>https://podminky.urs.cz/item/CS_URS_2021_02/112201124</t>
  </si>
  <si>
    <t>113105111</t>
  </si>
  <si>
    <t>Rozebrání dlažeb z lomového kamene kladených na sucho</t>
  </si>
  <si>
    <t>m2</t>
  </si>
  <si>
    <t>-1882114719</t>
  </si>
  <si>
    <t>https://podminky.urs.cz/item/CS_URS_2021_02/113105111</t>
  </si>
  <si>
    <t>VV</t>
  </si>
  <si>
    <t>238,14</t>
  </si>
  <si>
    <t>25*0,5"napojení</t>
  </si>
  <si>
    <t>3*1*2"přípojky</t>
  </si>
  <si>
    <t>Součet</t>
  </si>
  <si>
    <t>3</t>
  </si>
  <si>
    <t>113107211</t>
  </si>
  <si>
    <t>Odstranění podkladu pl přes 200 m2 z kameniva těženého tl 100 mm</t>
  </si>
  <si>
    <t>1488521345</t>
  </si>
  <si>
    <t>https://podminky.urs.cz/item/CS_URS_2021_02/113107211</t>
  </si>
  <si>
    <t>238,14"pod novými komunikacemi</t>
  </si>
  <si>
    <t>25*0,5+6"oprava hlavní kom.</t>
  </si>
  <si>
    <t>113107222</t>
  </si>
  <si>
    <t>Odstranění podkladu pl přes 200 m2 z kameniva drceného tl 200 mm</t>
  </si>
  <si>
    <t>652959184</t>
  </si>
  <si>
    <t>https://podminky.urs.cz/item/CS_URS_2021_02/113107222</t>
  </si>
  <si>
    <t>250,64+6</t>
  </si>
  <si>
    <t>5</t>
  </si>
  <si>
    <t>114203202</t>
  </si>
  <si>
    <t>Očištění lomového kamene nebo betonových tvárnic od malty</t>
  </si>
  <si>
    <t>m3</t>
  </si>
  <si>
    <t>-1518049744</t>
  </si>
  <si>
    <t>Očištění lomového kamene nebo betonových tvárnic získaných při rozebrání dlažeb, záhozů, rovnanin a soustřeďovacích staveb od malty</t>
  </si>
  <si>
    <t>https://podminky.urs.cz/item/CS_URS_2021_02/114203202</t>
  </si>
  <si>
    <t>7,058+22,6*0,3*0,3</t>
  </si>
  <si>
    <t>6</t>
  </si>
  <si>
    <t>162201424</t>
  </si>
  <si>
    <t>Vodorovné přemístění pařezů do 1 km D přes 700 do 900 mm</t>
  </si>
  <si>
    <t>1658053069</t>
  </si>
  <si>
    <t>Vodorovné přemístění větví, kmenů nebo pařezů s naložením, složením a dopravou do 1000 m pařezů kmenů, průměru přes 700 do 900 mm</t>
  </si>
  <si>
    <t>https://podminky.urs.cz/item/CS_URS_2021_02/162201424</t>
  </si>
  <si>
    <t>7</t>
  </si>
  <si>
    <t>162301964</t>
  </si>
  <si>
    <t>Příplatek k vodorovnému přemístění kmenů stromů jehličnatých D kmene přes 700 do 900 mm ZKD 1 km</t>
  </si>
  <si>
    <t>-773485609</t>
  </si>
  <si>
    <t>Vodorovné přemístění větví, kmenů nebo pařezů s naložením, složením a dopravou Příplatek k cenám za každých dalších i započatých 1000 m přes 1000 m kmenů stromů jehličnatých, průměru přes 700 do 900 mm</t>
  </si>
  <si>
    <t>https://podminky.urs.cz/item/CS_URS_2021_02/162301964</t>
  </si>
  <si>
    <t>3*9 'Přepočtené koeficientem množství</t>
  </si>
  <si>
    <t>9</t>
  </si>
  <si>
    <t>Ostatní konstrukce a práce-bourání</t>
  </si>
  <si>
    <t>8</t>
  </si>
  <si>
    <t>961044111</t>
  </si>
  <si>
    <t>Bourání základů z betonu prostého</t>
  </si>
  <si>
    <t>-915884806</t>
  </si>
  <si>
    <t>Bourání základů z betonu prostého</t>
  </si>
  <si>
    <t>https://podminky.urs.cz/item/CS_URS_2021_02/961044111</t>
  </si>
  <si>
    <t>(0,9+0,8)*0,5*0,8"pod beton.zídkami</t>
  </si>
  <si>
    <t>(1,4*2+10,5+6,5+3+9,9+1,3)*0,3*0,8"pod kamen.zídkami</t>
  </si>
  <si>
    <t>962022391</t>
  </si>
  <si>
    <t>Bourání zdiva nadzákladového kamenného na MV nebo MVC</t>
  </si>
  <si>
    <t>360580277</t>
  </si>
  <si>
    <t>Bourání zdiva nadzákladového kamenného nebo smíšeného kamenného, na maltu vápennou nebo vápenocementovou</t>
  </si>
  <si>
    <t>https://podminky.urs.cz/item/CS_URS_2021_02/962022391</t>
  </si>
  <si>
    <t>2*1,4*0,2*0,4+10,5*1*0,2+6,5*0,2*0,7+3*0,2*0,7+9,9*0,2*0,8+1,3*0,7*2</t>
  </si>
  <si>
    <t>10</t>
  </si>
  <si>
    <t>962042321</t>
  </si>
  <si>
    <t>Bourání zdiva nadzákladového z betonu prostého</t>
  </si>
  <si>
    <t>764011008</t>
  </si>
  <si>
    <t>Bourání zdiva z betonu prostého nadzákladového</t>
  </si>
  <si>
    <t>https://podminky.urs.cz/item/CS_URS_2021_02/962042321</t>
  </si>
  <si>
    <t>0,9*1,2*0,5+0,8*0,3*1,2</t>
  </si>
  <si>
    <t>11</t>
  </si>
  <si>
    <t>963022819</t>
  </si>
  <si>
    <t>Bourání kamenných schodišťových stupňů zhotovených na místě</t>
  </si>
  <si>
    <t>m</t>
  </si>
  <si>
    <t>-43694565</t>
  </si>
  <si>
    <t>https://podminky.urs.cz/item/CS_URS_2021_02/963022819</t>
  </si>
  <si>
    <t>1,9*3+1,7*2</t>
  </si>
  <si>
    <t>12</t>
  </si>
  <si>
    <t>963023612</t>
  </si>
  <si>
    <t>Vybourání schodišťových stupňů ze zdi kamenné oboustranně</t>
  </si>
  <si>
    <t>2055156233</t>
  </si>
  <si>
    <t>Vybourání schodišťových stupňů oblých, rovných nebo kosých ze zdi kamenné oboustranně</t>
  </si>
  <si>
    <t>https://podminky.urs.cz/item/CS_URS_2021_02/963023612</t>
  </si>
  <si>
    <t>1,7*2</t>
  </si>
  <si>
    <t>13</t>
  </si>
  <si>
    <t>963042819</t>
  </si>
  <si>
    <t>Bourání schodišťových stupňů betonových zhotovených na místě</t>
  </si>
  <si>
    <t>495938951</t>
  </si>
  <si>
    <t>https://podminky.urs.cz/item/CS_URS_2021_02/963042819</t>
  </si>
  <si>
    <t>3*5+2,4*3+1,95*4+1,2*4+1,2*3</t>
  </si>
  <si>
    <t>14</t>
  </si>
  <si>
    <t>979071121</t>
  </si>
  <si>
    <t>Očištění dlažebních kostek drobných s původním spárováním kamenivem těženým</t>
  </si>
  <si>
    <t>-521818346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</si>
  <si>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</si>
  <si>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https://podminky.urs.cz/item/CS_URS_2021_02/979071121</t>
  </si>
  <si>
    <t>238,14+18,5</t>
  </si>
  <si>
    <t>99</t>
  </si>
  <si>
    <t>Přesun hmot</t>
  </si>
  <si>
    <t>997221551</t>
  </si>
  <si>
    <t>Vodorovná doprava suti ze sypkých materiálů do 1 km</t>
  </si>
  <si>
    <t>t</t>
  </si>
  <si>
    <t>-1218108630</t>
  </si>
  <si>
    <t>https://podminky.urs.cz/item/CS_URS_2021_02/997221551</t>
  </si>
  <si>
    <t>P</t>
  </si>
  <si>
    <t>Poznámka k položce:
37,555+0,905t - dlažba a schody na meziskládku
98,166t- na řízenou skládku</t>
  </si>
  <si>
    <t>16</t>
  </si>
  <si>
    <t>997221559</t>
  </si>
  <si>
    <t>Příplatek ZKD 1 km u vodorovné dopravy suti ze sypkých materiálů</t>
  </si>
  <si>
    <t>409650941</t>
  </si>
  <si>
    <t>https://podminky.urs.cz/item/CS_URS_2021_02/997221559</t>
  </si>
  <si>
    <t>285,92*9 'Přepočtené koeficientem množství</t>
  </si>
  <si>
    <t>997</t>
  </si>
  <si>
    <t>Přesun sutě</t>
  </si>
  <si>
    <t>17</t>
  </si>
  <si>
    <t>997221141</t>
  </si>
  <si>
    <t>Vodorovná doprava suti ze sypkých materiálů stavebním kolečkem do 50 m</t>
  </si>
  <si>
    <t>1095167060</t>
  </si>
  <si>
    <t>Vodorovná doprava suti stavebním kolečkem s naložením a se složením ze sypkých materiálů, na vzdálenost do 50 m</t>
  </si>
  <si>
    <t>https://podminky.urs.cz/item/CS_URS_2021_02/997221141</t>
  </si>
  <si>
    <t>18</t>
  </si>
  <si>
    <t>997221611</t>
  </si>
  <si>
    <t>Nakládání suti na dopravní prostředky pro vodorovnou dopravu</t>
  </si>
  <si>
    <t>315823801</t>
  </si>
  <si>
    <t>Nakládání na dopravní prostředky pro vodorovnou dopravu suti</t>
  </si>
  <si>
    <t>https://podminky.urs.cz/item/CS_URS_2021_02/997221611</t>
  </si>
  <si>
    <t>19</t>
  </si>
  <si>
    <t>997221861</t>
  </si>
  <si>
    <t>Poplatek za uložení stavebního odpadu na recyklační skládce (skládkovné) z prostého betonu pod kódem 17 01 01</t>
  </si>
  <si>
    <t>-1793614749</t>
  </si>
  <si>
    <t>Poplatek za uložení stavebního odpadu na recyklační skládce (skládkovné) z prostého betonu zatříděného do Katalogu odpadů pod kódem 17 01 01</t>
  </si>
  <si>
    <t>https://podminky.urs.cz/item/CS_URS_2021_02/997221861</t>
  </si>
  <si>
    <t>17,68+17,645+1,822+2,688</t>
  </si>
  <si>
    <t>20</t>
  </si>
  <si>
    <t>997221873</t>
  </si>
  <si>
    <t>Poplatek za uložení stavebního odpadu na recyklační skládce (skládkovné) zeminy a kamení zatříděného do Katalogu odpadů pod kódem 17 05 04</t>
  </si>
  <si>
    <t>1970569015</t>
  </si>
  <si>
    <t>https://podminky.urs.cz/item/CS_URS_2021_02/997221873</t>
  </si>
  <si>
    <t>285,92-39,835</t>
  </si>
  <si>
    <t>SO02 -  Oprava centrální komunikace a pěších komunikací</t>
  </si>
  <si>
    <t xml:space="preserve">    5 - Komunikace</t>
  </si>
  <si>
    <t xml:space="preserve">      99 - Přesun hmot</t>
  </si>
  <si>
    <t>Komunikace</t>
  </si>
  <si>
    <t>564851111</t>
  </si>
  <si>
    <t>Podklad ze štěrkodrtě ŠD tl 150 mm</t>
  </si>
  <si>
    <t>1073994860</t>
  </si>
  <si>
    <t>Podklad ze štěrkodrti ŠD s rozprostřením a zhutněním, po zhutnění tl. 150 mm</t>
  </si>
  <si>
    <t>https://podminky.urs.cz/item/CS_URS_2021_02/564851111</t>
  </si>
  <si>
    <t>18,5*2+45,93*2</t>
  </si>
  <si>
    <t>591211111</t>
  </si>
  <si>
    <t>Kladení dlažby z kostek drobných z kamene do lože z kameniva těženého tl 50 mm</t>
  </si>
  <si>
    <t>1958260367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</si>
  <si>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</si>
  <si>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https://podminky.urs.cz/item/CS_URS_2021_02/591211111</t>
  </si>
  <si>
    <t>kostky10_10</t>
  </si>
  <si>
    <t>18,5</t>
  </si>
  <si>
    <t>komunikace</t>
  </si>
  <si>
    <t>591411111</t>
  </si>
  <si>
    <t>Kladení dlažby z mozaiky jednobarevné komunikací pro pěší lože z kameniva</t>
  </si>
  <si>
    <t>-98785525</t>
  </si>
  <si>
    <t>Kladení dlažby z mozaiky komunikací pro pěší s vyplněním spár, s dvojím beraněním a se smetením přebytečného materiálu na vzdálenost do 3 m jednobarevné, s ložem tl. do 40 mm z kameniva</t>
  </si>
  <si>
    <t>https://podminky.urs.cz/item/CS_URS_2021_02/591411111</t>
  </si>
  <si>
    <t>15,47+3,3+27,16"chodníky+kontejnery</t>
  </si>
  <si>
    <t>mozaika</t>
  </si>
  <si>
    <t>M</t>
  </si>
  <si>
    <t>58381006</t>
  </si>
  <si>
    <t>kostka dlažební mozaika řezaná mramor 4/6</t>
  </si>
  <si>
    <t>-971930517</t>
  </si>
  <si>
    <t>https://podminky.urs.cz/item/CS_URS_2021_02/58381006</t>
  </si>
  <si>
    <t>46,127</t>
  </si>
  <si>
    <t>916241213</t>
  </si>
  <si>
    <t>Osazení obrubníku kamenného stojatého s boční opěrou do lože z betonu prostého</t>
  </si>
  <si>
    <t>-1901102763</t>
  </si>
  <si>
    <t>Osazení obrubníku kamenného se zřízením lože, s vyplněním a zatřením spár cementovou maltou stojatého s boční opěrou z betonu prostého tř. C 12/15, do lože z betonu prostého téže značky</t>
  </si>
  <si>
    <t>https://podminky.urs.cz/item/CS_URS_2021_02/916241213</t>
  </si>
  <si>
    <t>1,15*2+0,86+3,8+1,77+2+6,4+3,5+5"komunikace</t>
  </si>
  <si>
    <t>6,41+2,86+2+4,21+2,31*2+8,3+1,12+9,75+3+2,45+3,2+2*2+7,3*2"chodníky</t>
  </si>
  <si>
    <t>58380004</t>
  </si>
  <si>
    <t>obrubník kamenný žulový přímý 1000x250x200mm</t>
  </si>
  <si>
    <t>1459723214</t>
  </si>
  <si>
    <t>https://podminky.urs.cz/item/CS_URS_2021_02/58380004</t>
  </si>
  <si>
    <t>58380220</t>
  </si>
  <si>
    <t>krajník kamenný žulový silniční 110x250x800-2500mm</t>
  </si>
  <si>
    <t>-1742005299</t>
  </si>
  <si>
    <t>https://podminky.urs.cz/item/CS_URS_2021_02/58380220</t>
  </si>
  <si>
    <t>998223011</t>
  </si>
  <si>
    <t>Přesun hmot pro pozemní komunikace s krytem dlážděným</t>
  </si>
  <si>
    <t>1967915649</t>
  </si>
  <si>
    <t>Přesun hmot pro pozemní komunikace s krytem dlážděným dopravní vzdálenost do 200 m jakékoliv délky objektu</t>
  </si>
  <si>
    <t>https://podminky.urs.cz/item/CS_URS_2021_02/998223011</t>
  </si>
  <si>
    <t>SO03 - Oprava urnového háje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</si>
  <si>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</si>
  <si>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</si>
  <si>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</si>
  <si>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</si>
  <si>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</si>
  <si>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</si>
  <si>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</si>
  <si>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</si>
  <si>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</si>
  <si>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</si>
  <si>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111211101</t>
  </si>
  <si>
    <t>Odstranění křovin a stromů průměru kmene do 100 mm i s kořeny sklonu terénu do 1:5 ručně</t>
  </si>
  <si>
    <t>-799930702</t>
  </si>
  <si>
    <t>Odstranění křovin a stromů s odstraněním kořenů ručně průměru kmene do 100 mm jakékoliv plochy v rovině nebo ve svahu o sklonu do 1:5</t>
  </si>
  <si>
    <t>https://podminky.urs.cz/item/CS_URS_2021_02/111211101</t>
  </si>
  <si>
    <t>Poznámka k položce:
nevhodná zeleň</t>
  </si>
  <si>
    <t>11,05+4,79+12,42+17,57+2,93</t>
  </si>
  <si>
    <t>122111101</t>
  </si>
  <si>
    <t>Odkopávky a prokopávky v hornině třídy těžitelnosti I, skupiny 1 a 2 ručně</t>
  </si>
  <si>
    <t>-615322763</t>
  </si>
  <si>
    <t>Odkopávky a prokopávky ručně zapažené i nezapažené v hornině třídy těžitelnosti I skupiny 1 a 2</t>
  </si>
  <si>
    <t>https://podminky.urs.cz/item/CS_URS_2021_02/122111101</t>
  </si>
  <si>
    <t>Poznámka k položce:
kačírek nevhodné zeleně</t>
  </si>
  <si>
    <t>48,760*0,1</t>
  </si>
  <si>
    <t>132254202</t>
  </si>
  <si>
    <t>Hloubení zapažených rýh š do 2000 mm v hornině třídy těžitelnosti I skupiny 3 objem do 50 m3</t>
  </si>
  <si>
    <t>974409122</t>
  </si>
  <si>
    <t>Hloubení zapažených rýh šířky přes 800 do 2 000 mm strojně s urovnáním dna do předepsaného profilu a spádu v hornině třídy těžitelnosti I skupiny 3 přes 20 do 50 m3</t>
  </si>
  <si>
    <t>https://podminky.urs.cz/item/CS_URS_2021_02/132254202</t>
  </si>
  <si>
    <t>(4,77+1,77)*0,7*1,2</t>
  </si>
  <si>
    <t>2,05*1,2*0,7</t>
  </si>
  <si>
    <t>3,2*1,8*1</t>
  </si>
  <si>
    <t>(6,72+5,47+2,7)*1,2*0,7</t>
  </si>
  <si>
    <t>162751117</t>
  </si>
  <si>
    <t>Vodorovné přemístění přes 9 000 do 10000 m výkopku/sypaniny z horniny třídy těžitelnosti I skupiny 1 až 3</t>
  </si>
  <si>
    <t>920097023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</si>
  <si>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</si>
  <si>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https://podminky.urs.cz/item/CS_URS_2021_02/162751117</t>
  </si>
  <si>
    <t>25,484-11,548</t>
  </si>
  <si>
    <t>162751119</t>
  </si>
  <si>
    <t>Příplatek k vodorovnému přemístění výkopku/sypaniny z horniny třídy těžitelnosti I skupiny 1 až 3 ZKD 1000 m přes 10000 m</t>
  </si>
  <si>
    <t>638179428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</si>
  <si>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</si>
  <si>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https://podminky.urs.cz/item/CS_URS_2021_02/162751119</t>
  </si>
  <si>
    <t>13,936</t>
  </si>
  <si>
    <t>13,936*20 'Přepočtené koeficientem množství</t>
  </si>
  <si>
    <t>171201201</t>
  </si>
  <si>
    <t>Uložení sypaniny na skládky</t>
  </si>
  <si>
    <t>846018411</t>
  </si>
  <si>
    <t>https://podminky.urs.cz/item/CS_URS_2021_02/171201201</t>
  </si>
  <si>
    <t>171201221</t>
  </si>
  <si>
    <t>Poplatek za uložení na skládce (skládkovné) zeminy a kamení kód odpadu 17 05 04</t>
  </si>
  <si>
    <t>1742965249</t>
  </si>
  <si>
    <t>Poplatek za uložení stavebního odpadu na skládce (skládkovné) zeminy a kamení zatříděného do Katalogu odpadů pod kódem 17 05 04</t>
  </si>
  <si>
    <t>https://podminky.urs.cz/item/CS_URS_2021_02/171201221</t>
  </si>
  <si>
    <t>13,936*1,8 'Přepočtené koeficientem množství</t>
  </si>
  <si>
    <t>174101101</t>
  </si>
  <si>
    <t>Zásyp jam, šachet rýh nebo kolem objektů sypaninou se zhutněním</t>
  </si>
  <si>
    <t>1468182316</t>
  </si>
  <si>
    <t>Zásyp sypaninou z jakékoliv horniny s uložením výkopku ve vrstvách se zhutněním jam, šachet, rýh nebo kolem objektů v těchto vykopávkách</t>
  </si>
  <si>
    <t>https://podminky.urs.cz/item/CS_URS_2021_02/174101101</t>
  </si>
  <si>
    <t>25,484-13,936</t>
  </si>
  <si>
    <t>181351003</t>
  </si>
  <si>
    <t>Rozprostření ornice tl vrstvy do 200 mm pl do 100 m2 v rovině nebo ve svahu do 1:5 strojně</t>
  </si>
  <si>
    <t>-818441407</t>
  </si>
  <si>
    <t>Rozprostření a urovnání ornice v rovině nebo ve svahu sklonu do 1:5 strojně při souvislé ploše do 100 m2, tl. vrstvy do 200 mm</t>
  </si>
  <si>
    <t>https://podminky.urs.cz/item/CS_URS_2021_02/181351003</t>
  </si>
  <si>
    <t>11+17,6+4,8+2,75+12,5</t>
  </si>
  <si>
    <t>1814111R</t>
  </si>
  <si>
    <t>keřová výsadba s mulčováním</t>
  </si>
  <si>
    <t>-1226415691</t>
  </si>
  <si>
    <t>Založení trávníku na půdě předem připravené plochy do 1000 m2 výsevem včetně utažení lučního na svahu přes 1:5 do 1:2</t>
  </si>
  <si>
    <t>Zakládání</t>
  </si>
  <si>
    <t>271572211</t>
  </si>
  <si>
    <t>Podsyp pod základové konstrukce se zhutněním z netříděného štěrkopísku</t>
  </si>
  <si>
    <t>1511974896</t>
  </si>
  <si>
    <t>Podsyp pod základové konstrukce se zhutněním a urovnáním povrchu ze štěrkopísku netříděného</t>
  </si>
  <si>
    <t>https://podminky.urs.cz/item/CS_URS_2021_02/271572211</t>
  </si>
  <si>
    <t>0,858</t>
  </si>
  <si>
    <t>272361821</t>
  </si>
  <si>
    <t>Výztuž základových kleneb betonářskou ocelí 10 505 (R)</t>
  </si>
  <si>
    <t>1723229173</t>
  </si>
  <si>
    <t>Výztuž základů kleneb z betonářské oceli 10 505 (R) nebo BSt 500</t>
  </si>
  <si>
    <t>https://podminky.urs.cz/item/CS_URS_2021_02/272361821</t>
  </si>
  <si>
    <t>274313611</t>
  </si>
  <si>
    <t>Základové pásy z betonu tř. C 16/20</t>
  </si>
  <si>
    <t>1211453028</t>
  </si>
  <si>
    <t>Základy z betonu prostého pasy betonu kamenem neprokládaného tř. C 16/20</t>
  </si>
  <si>
    <t>https://podminky.urs.cz/item/CS_URS_2021_02/274313611</t>
  </si>
  <si>
    <t>(4,77+1,77)*0,6*0,6</t>
  </si>
  <si>
    <t>(2,05+1)*0,6*0,7</t>
  </si>
  <si>
    <t>(2*2+1,8*2)*0,6*0,6</t>
  </si>
  <si>
    <t>(6,72+1,36)*0,6*0,7</t>
  </si>
  <si>
    <t>(5,47+1,36+3,1)*0,6*0,7</t>
  </si>
  <si>
    <t>274351121</t>
  </si>
  <si>
    <t>Zřízení bednění základových pasů rovného</t>
  </si>
  <si>
    <t>1898676777</t>
  </si>
  <si>
    <t>Bednění základů pasů rovné zřízení</t>
  </si>
  <si>
    <t>https://podminky.urs.cz/item/CS_URS_2021_02/274351121</t>
  </si>
  <si>
    <t>(4,77+1,77)*0,6*2 + 0,6*0,6*2</t>
  </si>
  <si>
    <t>(2,05+1)*2*0,7+0,6*0,7*2</t>
  </si>
  <si>
    <t>(2*2+1,8*2)*2*0,6+0,6*0,6*2</t>
  </si>
  <si>
    <t>(6,72+1,36)*2*0,7+0,6*0,7*2</t>
  </si>
  <si>
    <t>(5,47+1,36+3,1)*2*0,7+0,6*0,7*2</t>
  </si>
  <si>
    <t>274351122</t>
  </si>
  <si>
    <t>Odstranění bednění základových pasů rovného</t>
  </si>
  <si>
    <t>-61514693</t>
  </si>
  <si>
    <t>Bednění základů pasů rovné odstranění</t>
  </si>
  <si>
    <t>https://podminky.urs.cz/item/CS_URS_2021_02/274351122</t>
  </si>
  <si>
    <t>Svislé a kompletní konstrukce</t>
  </si>
  <si>
    <t>311311911</t>
  </si>
  <si>
    <t>Nosná zeď z betonu prostého tř. C 16/20</t>
  </si>
  <si>
    <t>-941053511</t>
  </si>
  <si>
    <t>Nadzákladové zdi z betonu prostého nosné bez zvláštních nároků na vliv prostředí tř. C 16/20</t>
  </si>
  <si>
    <t>https://podminky.urs.cz/item/CS_URS_2021_02/311311911</t>
  </si>
  <si>
    <t>(4,76+1,52)*0,25*1,1</t>
  </si>
  <si>
    <t>(2+1,3)*0,25*0,3</t>
  </si>
  <si>
    <t>(6,67+1,61)*0,25*0,5</t>
  </si>
  <si>
    <t>(5,37+1,6+3,37)*0,25*0,6</t>
  </si>
  <si>
    <t>(2,6*2+1,5*2)*0,25*0,7</t>
  </si>
  <si>
    <t>311311951</t>
  </si>
  <si>
    <t>Nosná zeď z betonu prostého tř. C 20/25</t>
  </si>
  <si>
    <t>-277276365</t>
  </si>
  <si>
    <t>Nadzákladové zdi z betonu prostého nosné bez zvláštních nároků na vliv prostředí tř. C 20/25</t>
  </si>
  <si>
    <t>https://podminky.urs.cz/item/CS_URS_2021_02/311311951</t>
  </si>
  <si>
    <t>0,3*0,45*1,5</t>
  </si>
  <si>
    <t>311351121</t>
  </si>
  <si>
    <t>Zřízení oboustranného bednění nosných nadzákladových zdí</t>
  </si>
  <si>
    <t>-2069548709</t>
  </si>
  <si>
    <t>Bednění nadzákladových zdí nosných rovné oboustranné za každou stranu zřízení</t>
  </si>
  <si>
    <t>https://podminky.urs.cz/item/CS_URS_2021_02/311351121</t>
  </si>
  <si>
    <t>(4,76+1,52)*2*1,1</t>
  </si>
  <si>
    <t>(2+1,3)*2*0,3</t>
  </si>
  <si>
    <t>(6,67+1,61)*2*0,5</t>
  </si>
  <si>
    <t>(5,37+1,6+3,37)*2*0,6</t>
  </si>
  <si>
    <t>(2,6*2+1,5*2)*2*0,7</t>
  </si>
  <si>
    <t>311351122</t>
  </si>
  <si>
    <t>Odstranění oboustranného bednění nosných nadzákladových zdí</t>
  </si>
  <si>
    <t>-447725200</t>
  </si>
  <si>
    <t>Bednění nadzákladových zdí nosných rovné oboustranné za každou stranu odstranění</t>
  </si>
  <si>
    <t>https://podminky.urs.cz/item/CS_URS_2021_02/311351122</t>
  </si>
  <si>
    <t>311351311</t>
  </si>
  <si>
    <t>Zřízení jednostranného bednění nosných nadzákladových zdí</t>
  </si>
  <si>
    <t>1926999125</t>
  </si>
  <si>
    <t>Bednění nadzákladových zdí nosných rovné jednostranné zřízení</t>
  </si>
  <si>
    <t>https://podminky.urs.cz/item/CS_URS_2021_02/311351311</t>
  </si>
  <si>
    <t>(0,3+0,45)*1,5</t>
  </si>
  <si>
    <t>311351312</t>
  </si>
  <si>
    <t>Odstranění jednostranného bednění nosných nadzákladových zdí</t>
  </si>
  <si>
    <t>-654866161</t>
  </si>
  <si>
    <t>Bednění nadzákladových zdí nosných rovné jednostranné odstranění</t>
  </si>
  <si>
    <t>https://podminky.urs.cz/item/CS_URS_2021_02/311351312</t>
  </si>
  <si>
    <t>22</t>
  </si>
  <si>
    <t>3482112R</t>
  </si>
  <si>
    <t>Zákrytová deska  - pemrlovaná žula 60mm</t>
  </si>
  <si>
    <t>-1075102490</t>
  </si>
  <si>
    <t>Zákrytová deska - pemrlovaná žula 60mm</t>
  </si>
  <si>
    <t>(1,52+4,79+3,2*2+1,8*2+6,72+1,55+1,55+5,47+3,65)*0,35</t>
  </si>
  <si>
    <t>23</t>
  </si>
  <si>
    <t>3482112R1</t>
  </si>
  <si>
    <t>Zákrytová deska  - pemrlovaná žula 40mm</t>
  </si>
  <si>
    <t>1848547321</t>
  </si>
  <si>
    <t>Zákrytová deska - pemrlovaná žula 40mm</t>
  </si>
  <si>
    <t>(9,96+5,43+1,62+5,67+2,67+3,12+1,18*2)*0,59</t>
  </si>
  <si>
    <t>24</t>
  </si>
  <si>
    <t>348211912</t>
  </si>
  <si>
    <t>Příplatek k cenám zdiva plotových zdí z kamene na maltu za oboustranné lícování zdiva</t>
  </si>
  <si>
    <t>-1351006195</t>
  </si>
  <si>
    <t>Zdivo plotových zdí a podezdívek z lomového kamene na maltu Příplatek k cenám za lícování zdiva oboustranné</t>
  </si>
  <si>
    <t>https://podminky.urs.cz/item/CS_URS_2021_02/348211912</t>
  </si>
  <si>
    <t>25</t>
  </si>
  <si>
    <t>348213123</t>
  </si>
  <si>
    <t>Zdění zdiva plot. zdí z nepravidelných kamenů na maltu, objem kamene přes 0,02m3, š spáry do 20mm</t>
  </si>
  <si>
    <t>-1281996991</t>
  </si>
  <si>
    <t>Zdění plotových zdí a podezdívek z lomového kamene na maltu z nepravidelných kamenů objemu 1 kusu kamene přes 0,02 m3, šířka spáry přes 10 do 20 mm</t>
  </si>
  <si>
    <t>https://podminky.urs.cz/item/CS_URS_2021_02/348213123</t>
  </si>
  <si>
    <t>(4,76+1,52)*0,25*0,7</t>
  </si>
  <si>
    <t>(2+1,3)*0,25*1</t>
  </si>
  <si>
    <t>(6,67+1,61)*0,25*1</t>
  </si>
  <si>
    <t>(5,37*1+1,6*0,5+3,37*0,4)*0,25</t>
  </si>
  <si>
    <t>(2,6*2+1,5*2)*0,25*0,8</t>
  </si>
  <si>
    <t>26</t>
  </si>
  <si>
    <t>58381075</t>
  </si>
  <si>
    <t>haklík hrubý(1t=2,0m2)</t>
  </si>
  <si>
    <t>1817173569</t>
  </si>
  <si>
    <t>https://podminky.urs.cz/item/CS_URS_2021_02/58381075</t>
  </si>
  <si>
    <t>7,514*2,8</t>
  </si>
  <si>
    <t>Vodorovné konstrukce</t>
  </si>
  <si>
    <t>27</t>
  </si>
  <si>
    <t>430321313</t>
  </si>
  <si>
    <t>Schodišťová konstrukce a rampa ze ŽB tř. C 16/20</t>
  </si>
  <si>
    <t>-1255605024</t>
  </si>
  <si>
    <t>Schodišťové konstrukce a rampy z betonu železového (bez výztuže) stupně, schodnice, ramena, podesty s nosníky tř. C 16/20</t>
  </si>
  <si>
    <t>https://podminky.urs.cz/item/CS_URS_2021_02/430321313</t>
  </si>
  <si>
    <t>(2,7*3+2+0,65)*0,3*0,15</t>
  </si>
  <si>
    <t>(1,9*3)*0,3*0,15</t>
  </si>
  <si>
    <t>(1,7+0,9)*0,3*0,15</t>
  </si>
  <si>
    <t>28</t>
  </si>
  <si>
    <t>430361821</t>
  </si>
  <si>
    <t>Výztuž schodišťové konstrukce a rampy betonářskou ocelí 10 505</t>
  </si>
  <si>
    <t>249814651</t>
  </si>
  <si>
    <t>Výztuž schodišťových konstrukcí a ramp stupňů, schodnic, ramen, podest s nosníky z betonářské oceli 10 505 (R) nebo BSt 500</t>
  </si>
  <si>
    <t>https://podminky.urs.cz/item/CS_URS_2021_02/430361821</t>
  </si>
  <si>
    <t>0,858*0,1</t>
  </si>
  <si>
    <t>29</t>
  </si>
  <si>
    <t>434191423</t>
  </si>
  <si>
    <t>Osazení schodišťových stupňů kamenných pemrlovaných na desku</t>
  </si>
  <si>
    <t>767065932</t>
  </si>
  <si>
    <t>Osazování schodišťových stupňů kamenných s vyspárováním styčných spár, s provizorním dřevěným zábradlím a dočasným zakrytím stupnic prkny na desku, stupňů pemrlovaných nebo ostatních</t>
  </si>
  <si>
    <t>https://podminky.urs.cz/item/CS_URS_2021_02/434191423</t>
  </si>
  <si>
    <t>2,7*3+2+0,65</t>
  </si>
  <si>
    <t>1,9*3</t>
  </si>
  <si>
    <t>1,7+0,9</t>
  </si>
  <si>
    <t>30</t>
  </si>
  <si>
    <t>58388015</t>
  </si>
  <si>
    <t>stupeň schodišťový žulový plný 150x300x1000mm výžlabková podstupnice-pemrlovaný</t>
  </si>
  <si>
    <t>-1320552580</t>
  </si>
  <si>
    <t>https://podminky.urs.cz/item/CS_URS_2021_02/58388015</t>
  </si>
  <si>
    <t>19,05</t>
  </si>
  <si>
    <t>19,05*1,05 'Přepočtené koeficientem množství</t>
  </si>
  <si>
    <t>Komunikace pozemní</t>
  </si>
  <si>
    <t>31</t>
  </si>
  <si>
    <t>564871116</t>
  </si>
  <si>
    <t>Podklad ze štěrkodrtě ŠD tl. 300 mm</t>
  </si>
  <si>
    <t>535508238</t>
  </si>
  <si>
    <t>Podklad ze štěrkodrti ŠD s rozprostřením a zhutněním, po zhutnění tl. 300 mm</t>
  </si>
  <si>
    <t>https://podminky.urs.cz/item/CS_URS_2021_02/564871116</t>
  </si>
  <si>
    <t>247,87</t>
  </si>
  <si>
    <t>32</t>
  </si>
  <si>
    <t>821242950</t>
  </si>
  <si>
    <t>33</t>
  </si>
  <si>
    <t>58381004</t>
  </si>
  <si>
    <t>kostka dlažební mozaika žula 4/6 tř 1</t>
  </si>
  <si>
    <t>-1780545203</t>
  </si>
  <si>
    <t>https://podminky.urs.cz/item/CS_URS_2021_02/58381004</t>
  </si>
  <si>
    <t>247,87*1,05 'Přepočtené koeficientem množství</t>
  </si>
  <si>
    <t>Úpravy povrchů, podlahy a osazování výplní</t>
  </si>
  <si>
    <t>34</t>
  </si>
  <si>
    <t>622821002</t>
  </si>
  <si>
    <t>Vnější sanační štuková omítka pro vlhké zdivo prováděná ručně</t>
  </si>
  <si>
    <t>2055015620</t>
  </si>
  <si>
    <t>Sanační omítka vnějších ploch stěn pro vlhké zdivo, prováděná včetně sanačního postřiku tl. do 5 mm, tl. jádrové omítky do 20 mm ručně štuková</t>
  </si>
  <si>
    <t>https://podminky.urs.cz/item/CS_URS_2021_02/622821002</t>
  </si>
  <si>
    <t>Ostatní konstrukce a práce, bourání</t>
  </si>
  <si>
    <t>35</t>
  </si>
  <si>
    <t>102335506</t>
  </si>
  <si>
    <t>36</t>
  </si>
  <si>
    <t>58380007</t>
  </si>
  <si>
    <t>obrubník kamenný žulový přímý 1000x150x250mm</t>
  </si>
  <si>
    <t>-2083902679</t>
  </si>
  <si>
    <t>https://podminky.urs.cz/item/CS_URS_2021_02/58380007</t>
  </si>
  <si>
    <t>102,575</t>
  </si>
  <si>
    <t>37</t>
  </si>
  <si>
    <t>936124113</t>
  </si>
  <si>
    <t>Montáž lavičky stabilní kotvené šrouby na pevný podklad</t>
  </si>
  <si>
    <t>1604723588</t>
  </si>
  <si>
    <t>Montáž lavičky parkové stabilní přichycené kotevními šrouby</t>
  </si>
  <si>
    <t>https://podminky.urs.cz/item/CS_URS_2021_02/936124113</t>
  </si>
  <si>
    <t>38</t>
  </si>
  <si>
    <t>74910100R</t>
  </si>
  <si>
    <t xml:space="preserve">lavička HARIO bez opěradla </t>
  </si>
  <si>
    <t>CS ÚRS 2017 01</t>
  </si>
  <si>
    <t>-1195892491</t>
  </si>
  <si>
    <t>39</t>
  </si>
  <si>
    <t>966001211</t>
  </si>
  <si>
    <t>Odstranění lavičky stabilní zabetonované</t>
  </si>
  <si>
    <t>111314631</t>
  </si>
  <si>
    <t>Odstranění lavičky parkové stabilní zabetonované</t>
  </si>
  <si>
    <t>https://podminky.urs.cz/item/CS_URS_2021_02/966001211</t>
  </si>
  <si>
    <t>40</t>
  </si>
  <si>
    <t>985112112</t>
  </si>
  <si>
    <t>Odsekání degradovaného betonu stěn tl do 30 mm</t>
  </si>
  <si>
    <t>1893785387</t>
  </si>
  <si>
    <t>Odsekání degradovaného betonu stěn, tloušťky přes 10 do 30 mm</t>
  </si>
  <si>
    <t>https://podminky.urs.cz/item/CS_URS_2021_02/985112112</t>
  </si>
  <si>
    <t>41</t>
  </si>
  <si>
    <t>985121122</t>
  </si>
  <si>
    <t>Tryskání degradovaného betonu stěn a rubu kleneb vodou pod tlakem do 1250 barů</t>
  </si>
  <si>
    <t>306920187</t>
  </si>
  <si>
    <t>Tryskání degradovaného betonu stěn, rubu kleneb a podlah vodou pod tlakem přes 300 do 1 250 barů</t>
  </si>
  <si>
    <t>https://podminky.urs.cz/item/CS_URS_2021_02/985121122</t>
  </si>
  <si>
    <t>92,47</t>
  </si>
  <si>
    <t>29,94</t>
  </si>
  <si>
    <t>42</t>
  </si>
  <si>
    <t>985131111</t>
  </si>
  <si>
    <t>Očištění ploch stěn, rubu kleneb a podlah tlakovou vodou</t>
  </si>
  <si>
    <t>-896923590</t>
  </si>
  <si>
    <t>https://podminky.urs.cz/item/CS_URS_2021_02/985131111</t>
  </si>
  <si>
    <t>43</t>
  </si>
  <si>
    <t>985311112</t>
  </si>
  <si>
    <t>Reprofilace stěn cementovými sanačními maltami tl 20 mm</t>
  </si>
  <si>
    <t>-165654402</t>
  </si>
  <si>
    <t>Reprofilace betonu sanačními maltami na cementové bázi ručně stěn, tloušťky přes 10 do 20 mm - např. Weber therm elastik 720</t>
  </si>
  <si>
    <t>https://podminky.urs.cz/item/CS_URS_2021_02/985311112</t>
  </si>
  <si>
    <t>44</t>
  </si>
  <si>
    <t>985311113</t>
  </si>
  <si>
    <t>Reprofilace stěn cementovými sanačními maltami tl 30 mm</t>
  </si>
  <si>
    <t>-1345964720</t>
  </si>
  <si>
    <t>Reprofilace betonu sanačními maltami na cementové bázi ručně stěn, tloušťky přes 20 do 30 mm</t>
  </si>
  <si>
    <t>https://podminky.urs.cz/item/CS_URS_2021_02/985311113</t>
  </si>
  <si>
    <t>45</t>
  </si>
  <si>
    <t>985323112</t>
  </si>
  <si>
    <t>Spojovací můstek reprofilovaného betonu na cementové bázi tl 2 mm</t>
  </si>
  <si>
    <t>-1810890127</t>
  </si>
  <si>
    <t>Spojovací můstek reprofilovaného betonu na cementové bázi, tloušťky 2 mm</t>
  </si>
  <si>
    <t>https://podminky.urs.cz/item/CS_URS_2021_02/985323112</t>
  </si>
  <si>
    <t>46</t>
  </si>
  <si>
    <t>986001R</t>
  </si>
  <si>
    <t>Demontáž, uložení a zpětná montáž pamětní desky</t>
  </si>
  <si>
    <t>-1425002156</t>
  </si>
  <si>
    <t>47</t>
  </si>
  <si>
    <t>986002R</t>
  </si>
  <si>
    <t>demontáž, deponie, zpětná montáž  tabule s návštěvním řádem</t>
  </si>
  <si>
    <t>-2128740256</t>
  </si>
  <si>
    <t>demontáž, deponie, zpětná montáž tabule s návštěvním řádem</t>
  </si>
  <si>
    <t>998</t>
  </si>
  <si>
    <t>53</t>
  </si>
  <si>
    <t>998018001</t>
  </si>
  <si>
    <t>Přesun hmot ruční pro budovy v do 6 m</t>
  </si>
  <si>
    <t>-1151839590</t>
  </si>
  <si>
    <t>Přesun hmot pro budovy občanské výstavby, bydlení, výrobu a služby ruční - bez užití mechanizace vodorovná dopravní vzdálenost do 100 m pro budovy s jakoukoliv nosnou konstrukcí výšky do 6 m</t>
  </si>
  <si>
    <t>https://podminky.urs.cz/item/CS_URS_2021_02/998018001</t>
  </si>
  <si>
    <t>PSV</t>
  </si>
  <si>
    <t>Práce a dodávky PSV</t>
  </si>
  <si>
    <t>767</t>
  </si>
  <si>
    <t>Konstrukce zámečnické</t>
  </si>
  <si>
    <t>49</t>
  </si>
  <si>
    <t>767161111</t>
  </si>
  <si>
    <t>Montáž zábradlí rovného z trubek do zdi hmotnosti do 20 kg</t>
  </si>
  <si>
    <t>-35037352</t>
  </si>
  <si>
    <t>Montáž zábradlí rovného z trubek nebo tenkostěnných profilů do zdiva, hmotnosti 1 m zábradlí do 20 kg</t>
  </si>
  <si>
    <t>https://podminky.urs.cz/item/CS_URS_2021_02/767161111</t>
  </si>
  <si>
    <t>1,7+2,4+1,3+1,2+5+1,4+5</t>
  </si>
  <si>
    <t>50</t>
  </si>
  <si>
    <t>14011028R</t>
  </si>
  <si>
    <t>Zábradlí dle specifikace Z1-Z6</t>
  </si>
  <si>
    <t>kg</t>
  </si>
  <si>
    <t>72096914</t>
  </si>
  <si>
    <t>783</t>
  </si>
  <si>
    <t>Dokončovací práce - nátěry</t>
  </si>
  <si>
    <t>51</t>
  </si>
  <si>
    <t>783823135</t>
  </si>
  <si>
    <t>Penetrační silikonový nátěr hladkých, tenkovrstvých zrnitých nebo štukových omítek</t>
  </si>
  <si>
    <t>386548197</t>
  </si>
  <si>
    <t>Penetrační nátěr omítek hladkých omítek hladkých, zrnitých tenkovrstvých nebo štukových stupně členitosti 1 a 2 silikonový</t>
  </si>
  <si>
    <t>https://podminky.urs.cz/item/CS_URS_2021_02/783823135</t>
  </si>
  <si>
    <t>52</t>
  </si>
  <si>
    <t>783827125</t>
  </si>
  <si>
    <t>Krycí jednonásobný silikonový nátěr omítek stupně členitosti 1 a 2</t>
  </si>
  <si>
    <t>143241486</t>
  </si>
  <si>
    <t>Krycí (ochranný ) nátěr omítek jednonásobný hladkých omítek hladkých, zrnitých tenkovrstvých nebo štukových stupně členitosti 1 a 2 silikonový</t>
  </si>
  <si>
    <t>https://podminky.urs.cz/item/CS_URS_2021_02/783827125</t>
  </si>
  <si>
    <t>SO05 - Místa pro kontejnery</t>
  </si>
  <si>
    <t xml:space="preserve">    711 - Izolace proti vodě, vlhkosti a plynům</t>
  </si>
  <si>
    <t xml:space="preserve">    782 - Dokončovací práce - obklady z kamene</t>
  </si>
  <si>
    <t>132251251</t>
  </si>
  <si>
    <t>Hloubení rýh nezapažených š do 2000 mm v hornině třídy těžitelnosti I skupiny 3 objem do 20 m3 strojně</t>
  </si>
  <si>
    <t>1410904807</t>
  </si>
  <si>
    <t>Hloubení nezapažených rýh šířky přes 800 do 2 000 mm strojně s urovnáním dna do předepsaného profilu a spádu v hornině třídy těžitelnosti I skupiny 3 do 20 m3</t>
  </si>
  <si>
    <t>https://podminky.urs.cz/item/CS_URS_2021_02/132251251</t>
  </si>
  <si>
    <t>(6,1+2,2*2)*1,8*0,7</t>
  </si>
  <si>
    <t>-700998556</t>
  </si>
  <si>
    <t>4,35</t>
  </si>
  <si>
    <t>1091810160</t>
  </si>
  <si>
    <t>4,35*20 'Přepočtené koeficientem množství</t>
  </si>
  <si>
    <t>Uložení sypaniny na skládky nebo meziskládky</t>
  </si>
  <si>
    <t>939623312</t>
  </si>
  <si>
    <t>Uložení sypaniny na skládky nebo meziskládky bez hutnění s upravením uložené sypaniny do předepsaného tvaru</t>
  </si>
  <si>
    <t>171201231</t>
  </si>
  <si>
    <t>Poplatek za uložení zeminy a kamení na recyklační skládce (skládkovné) kód odpadu 17 05 04</t>
  </si>
  <si>
    <t>-1039004745</t>
  </si>
  <si>
    <t>https://podminky.urs.cz/item/CS_URS_2021_02/171201231</t>
  </si>
  <si>
    <t>4,35*1,8 'Přepočtené koeficientem množství</t>
  </si>
  <si>
    <t>-1870452447</t>
  </si>
  <si>
    <t>Zásyp sypaninou z jakékoliv horniny strojně s uložením výkopku ve vrstvách se zhutněním jam, šachet, rýh nebo kolem objektů v těchto vykopávkách</t>
  </si>
  <si>
    <t>13,23-4,35</t>
  </si>
  <si>
    <t>309677402</t>
  </si>
  <si>
    <t>4,35*0,02</t>
  </si>
  <si>
    <t>1453874983</t>
  </si>
  <si>
    <t>4,5*0,625*0,7+2,16*0,95*0,7+2,16*0,625*0,7"2</t>
  </si>
  <si>
    <t>258841289</t>
  </si>
  <si>
    <t>4,5*0,625*2+2,16*0,95*2+2,16*0,625*2"2</t>
  </si>
  <si>
    <t>1642511015</t>
  </si>
  <si>
    <t>-718128821</t>
  </si>
  <si>
    <t>2*0,9*0,25+5,2*0,25+2*1*0,25</t>
  </si>
  <si>
    <t>-887916721</t>
  </si>
  <si>
    <t>2*0,9+5,2+2*1</t>
  </si>
  <si>
    <t>-1386582852</t>
  </si>
  <si>
    <t>346272216</t>
  </si>
  <si>
    <t>Přizdívka z pórobetonových tvárnic tl 50 mm</t>
  </si>
  <si>
    <t>1007690850</t>
  </si>
  <si>
    <t>Přizdívky z pórobetonových tvárnic objemová hmotnost do 500 kg/m3, na tenké maltové lože, tloušťka přizdívky 50 mm</t>
  </si>
  <si>
    <t>https://podminky.urs.cz/item/CS_URS_2021_02/346272216</t>
  </si>
  <si>
    <t>1,5*2*3</t>
  </si>
  <si>
    <t>Zákrytová deska  - leštěná žula 30mm</t>
  </si>
  <si>
    <t>-629338792</t>
  </si>
  <si>
    <t>Zákrytová deska - leštěná žula 30mm</t>
  </si>
  <si>
    <t>1,5*0,3</t>
  </si>
  <si>
    <t>-721263659</t>
  </si>
  <si>
    <t>(2,6+2+4,95)*0,3</t>
  </si>
  <si>
    <t>348213213</t>
  </si>
  <si>
    <t>Zdění zdiva plotových zdí z pravidelných kamenů na maltu obj kamene do 0,02 m3 š spáry přes 10 do 20 mm</t>
  </si>
  <si>
    <t>14081360</t>
  </si>
  <si>
    <t>Zdění plotových zdí a podezdívek z lomového kamene na maltu z pravidelných kamenů (na vazbu) objemu 1 kusu kamene do 0,02 m3, šířka spáry přes 10 do 20 mm</t>
  </si>
  <si>
    <t>https://podminky.urs.cz/item/CS_URS_2021_02/348213213</t>
  </si>
  <si>
    <t>2,6*0,25*1,7+4,95*0,25*1,8+2*0,25*2,07</t>
  </si>
  <si>
    <t>58381076</t>
  </si>
  <si>
    <t>kopák hrubý 25x25x25-80cm</t>
  </si>
  <si>
    <t>-1506412811</t>
  </si>
  <si>
    <t>https://podminky.urs.cz/item/CS_URS_2021_02/58381076</t>
  </si>
  <si>
    <t>4,368/0,25</t>
  </si>
  <si>
    <t>998232110</t>
  </si>
  <si>
    <t>Přesun hmot pro oplocení zděné z cihel nebo tvárnic v do 3 m</t>
  </si>
  <si>
    <t>1946711936</t>
  </si>
  <si>
    <t>Přesun hmot pro oplocení se svislou nosnou konstrukcí zděnou z cihel, tvárnic, bloků, popř. kovovou nebo dřevěnou vodorovná dopravní vzdálenost do 50 m, pro oplocení výšky do 3 m</t>
  </si>
  <si>
    <t>https://podminky.urs.cz/item/CS_URS_2021_02/998232110</t>
  </si>
  <si>
    <t>711</t>
  </si>
  <si>
    <t>Izolace proti vodě, vlhkosti a plynům</t>
  </si>
  <si>
    <t>711111001</t>
  </si>
  <si>
    <t>Provedení izolace proti zemní vlhkosti vodorovné za studena nátěrem penetračním</t>
  </si>
  <si>
    <t>1189677905</t>
  </si>
  <si>
    <t>Provedení izolace proti zemní vlhkosti natěradly a tmely za studena na ploše vodorovné V nátěrem penetračním</t>
  </si>
  <si>
    <t>https://podminky.urs.cz/item/CS_URS_2021_02/711111001</t>
  </si>
  <si>
    <t>(2+5,5+2)*1</t>
  </si>
  <si>
    <t>11163150</t>
  </si>
  <si>
    <t>lak penetrační asfaltový</t>
  </si>
  <si>
    <t>-1850967582</t>
  </si>
  <si>
    <t>https://podminky.urs.cz/item/CS_URS_2021_02/11163150</t>
  </si>
  <si>
    <t>711141559</t>
  </si>
  <si>
    <t>Provedení izolace proti zemní vlhkosti pásy přitavením vodorovné NAIP</t>
  </si>
  <si>
    <t>553656865</t>
  </si>
  <si>
    <t>Provedení izolace proti zemní vlhkosti pásy přitavením NAIP na ploše vodorovné V</t>
  </si>
  <si>
    <t>https://podminky.urs.cz/item/CS_URS_2021_02/711141559</t>
  </si>
  <si>
    <t>62853004</t>
  </si>
  <si>
    <t>pás asfaltový natavitelný modifikovaný SBS tl 4,0mm s vložkou ze skleněné tkaniny a spalitelnou PE fólií nebo jemnozrnným minerálním posypem na horním povrchu</t>
  </si>
  <si>
    <t>-1741973212</t>
  </si>
  <si>
    <t>https://podminky.urs.cz/item/CS_URS_2021_02/62853004</t>
  </si>
  <si>
    <t>9,5</t>
  </si>
  <si>
    <t>9,5*1,15 'Přepočtené koeficientem množství</t>
  </si>
  <si>
    <t>782</t>
  </si>
  <si>
    <t>Dokončovací práce - obklady z kamene</t>
  </si>
  <si>
    <t>782132112</t>
  </si>
  <si>
    <t>Montáž obkladu stěn z pravoúhlých desek z tvrdého kamene do lepidla tl přes 25 do 30 mm</t>
  </si>
  <si>
    <t>-1523020505</t>
  </si>
  <si>
    <t>Montáž obkladů stěn z tvrdých kamenů kladených do lepidla z nejvýše dvou rozdílných druhů pravoúhlých desek ve skladbě se pravidelně opakujících tl. přes 25 do 30 mm</t>
  </si>
  <si>
    <t>https://podminky.urs.cz/item/CS_URS_2021_02/782132112</t>
  </si>
  <si>
    <t>1,5*1,5</t>
  </si>
  <si>
    <t>58382180</t>
  </si>
  <si>
    <t>deska obkladová leštěná žula tl 30mm do 0,24m2</t>
  </si>
  <si>
    <t>-2035986667</t>
  </si>
  <si>
    <t>https://podminky.urs.cz/item/CS_URS_2021_02/58382180</t>
  </si>
  <si>
    <t>2,363</t>
  </si>
  <si>
    <t>SO06 - Areálový vodovod a dešťová kanalizace</t>
  </si>
  <si>
    <t>Soupis:</t>
  </si>
  <si>
    <t>SO06a - dešťová kanalizace</t>
  </si>
  <si>
    <t xml:space="preserve">    8 - Trubní vedení</t>
  </si>
  <si>
    <t>132251252</t>
  </si>
  <si>
    <t>Hloubení rýh nezapažených š do 2000 mm v hornině třídy těžitelnosti I skupiny 3 objem do 50 m3 strojně</t>
  </si>
  <si>
    <t>663587014</t>
  </si>
  <si>
    <t>Hloubení nezapažených rýh šířky přes 800 do 2 000 mm strojně s urovnáním dna do předepsaného profilu a spádu v hornině třídy těžitelnosti I skupiny 3 přes 20 do 50 m3</t>
  </si>
  <si>
    <t>https://podminky.urs.cz/item/CS_URS_2021_02/132251252</t>
  </si>
  <si>
    <t>(15,5+2,8+2,3+12,45+8,1+7+4+4+6,45+1,8+14,5+2,9+5,5)*0,8*0,8</t>
  </si>
  <si>
    <t>1263122840</t>
  </si>
  <si>
    <t>55,872-15,088</t>
  </si>
  <si>
    <t>-2134487346</t>
  </si>
  <si>
    <t>40,784</t>
  </si>
  <si>
    <t>40,784*20 'Přepočtené koeficientem množství</t>
  </si>
  <si>
    <t>-1200591953</t>
  </si>
  <si>
    <t>73,411</t>
  </si>
  <si>
    <t>-1113368760</t>
  </si>
  <si>
    <t>55,872-33,268-4,312-3,204</t>
  </si>
  <si>
    <t>175151101</t>
  </si>
  <si>
    <t>Obsypání potrubí strojně sypaninou bez prohození, uloženou do 3 m</t>
  </si>
  <si>
    <t>938981862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</si>
  <si>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</si>
  <si>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https://podminky.urs.cz/item/CS_URS_2021_02/175151101</t>
  </si>
  <si>
    <t>53,9*0,8*0,4</t>
  </si>
  <si>
    <t>(7,3+32,75)*0,8*0,5</t>
  </si>
  <si>
    <t>58337310</t>
  </si>
  <si>
    <t>štěrkopísek frakce 0/4</t>
  </si>
  <si>
    <t>-283954287</t>
  </si>
  <si>
    <t>https://podminky.urs.cz/item/CS_URS_2021_02/58337310</t>
  </si>
  <si>
    <t>16,02*2 'Přepočtené koeficientem množství</t>
  </si>
  <si>
    <t>58343930</t>
  </si>
  <si>
    <t>kamenivo drcené hrubé frakce 16/32</t>
  </si>
  <si>
    <t>-624266068</t>
  </si>
  <si>
    <t>https://podminky.urs.cz/item/CS_URS_2021_02/58343930</t>
  </si>
  <si>
    <t>17,248*2 'Přepočtené koeficientem množství</t>
  </si>
  <si>
    <t>451541111</t>
  </si>
  <si>
    <t>Lože pod potrubí otevřený výkop ze štěrkodrtě</t>
  </si>
  <si>
    <t>1567826509</t>
  </si>
  <si>
    <t>Lože pod potrubí, stoky a drobné objekty v otevřeném výkopu ze štěrkodrtě 0-63 mm</t>
  </si>
  <si>
    <t>https://podminky.urs.cz/item/CS_URS_2021_02/451541111</t>
  </si>
  <si>
    <t>53,9*0,8*0,1</t>
  </si>
  <si>
    <t>451572111</t>
  </si>
  <si>
    <t>Lože pod potrubí otevřený výkop z kameniva drobného těženého</t>
  </si>
  <si>
    <t>385985449</t>
  </si>
  <si>
    <t>Lože pod potrubí, stoky a drobné objekty v otevřeném výkopu z kameniva drobného těženého 0 až 4 mm</t>
  </si>
  <si>
    <t>https://podminky.urs.cz/item/CS_URS_2021_02/451572111</t>
  </si>
  <si>
    <t>(7,3+32,75)*0,8*0,1</t>
  </si>
  <si>
    <t>Trubní vedení</t>
  </si>
  <si>
    <t>871228111</t>
  </si>
  <si>
    <t>Kladení drenážního potrubí z tvrdého PVC průměru do 150 mm</t>
  </si>
  <si>
    <t>-1088868852</t>
  </si>
  <si>
    <t>Kladení drenážního potrubí z plastických hmot do připravené rýhy z tvrdého PVC, průměru přes 90 do 150 mm</t>
  </si>
  <si>
    <t>https://podminky.urs.cz/item/CS_URS_2021_02/871228111</t>
  </si>
  <si>
    <t>28610559</t>
  </si>
  <si>
    <t>trubka drenážní korugovaná sendvičová HD-PE SN 4 perforace 360° pro liniové stavby DN 100</t>
  </si>
  <si>
    <t>-554809879</t>
  </si>
  <si>
    <t>https://podminky.urs.cz/item/CS_URS_2021_02/28610559</t>
  </si>
  <si>
    <t>53,9</t>
  </si>
  <si>
    <t>28610484</t>
  </si>
  <si>
    <t>oblouk tunelového drenážního systému inženýrských liniových staveb 90° DN 100</t>
  </si>
  <si>
    <t>-1900719611</t>
  </si>
  <si>
    <t>https://podminky.urs.cz/item/CS_URS_2021_02/28610484</t>
  </si>
  <si>
    <t>28610489</t>
  </si>
  <si>
    <t>oblouk tunelového drenážního systému inženýrských liniových staveb 45° DN 100</t>
  </si>
  <si>
    <t>1525414583</t>
  </si>
  <si>
    <t>https://podminky.urs.cz/item/CS_URS_2021_02/28610489</t>
  </si>
  <si>
    <t>871315211</t>
  </si>
  <si>
    <t>Kanalizační potrubí z tvrdého PVC jednovrstvé tuhost třídy SN4 DN 160</t>
  </si>
  <si>
    <t>1597367059</t>
  </si>
  <si>
    <t>Kanalizační potrubí z tvrdého PVC v otevřeném výkopu ve sklonu do 20 %, hladkého plnostěnného jednovrstvého, tuhost třídy SN 4 DN 160</t>
  </si>
  <si>
    <t>https://podminky.urs.cz/item/CS_URS_2021_02/871315211</t>
  </si>
  <si>
    <t>3+4,3</t>
  </si>
  <si>
    <t>871355211</t>
  </si>
  <si>
    <t>Kanalizační potrubí z tvrdého PVC jednovrstvé tuhost třídy SN4 DN 200</t>
  </si>
  <si>
    <t>-636790002</t>
  </si>
  <si>
    <t>Kanalizační potrubí z tvrdého PVC v otevřeném výkopu ve sklonu do 20 %, hladkého plnostěnného jednovrstvého, tuhost třídy SN 4 DN 200</t>
  </si>
  <si>
    <t>https://podminky.urs.cz/item/CS_URS_2021_02/871355211</t>
  </si>
  <si>
    <t>15,3+2,7+2,5+12,25</t>
  </si>
  <si>
    <t>871555R</t>
  </si>
  <si>
    <t>Napojení na stávající kanalizaci</t>
  </si>
  <si>
    <t>-387101057</t>
  </si>
  <si>
    <t>872456R</t>
  </si>
  <si>
    <t>Odtokový žlábek 1,75m</t>
  </si>
  <si>
    <t>-1371450761</t>
  </si>
  <si>
    <t>877315211</t>
  </si>
  <si>
    <t>Montáž tvarovek z tvrdého PVC-systém KG nebo z polypropylenu-systém KG 2000 jednoosé DN 160</t>
  </si>
  <si>
    <t>99626268</t>
  </si>
  <si>
    <t>Montáž tvarovek na kanalizačním potrubí z trub z plastu z tvrdého PVC nebo z polypropylenu v otevřeném výkopu jednoosých DN 160</t>
  </si>
  <si>
    <t>https://podminky.urs.cz/item/CS_URS_2021_02/877315211</t>
  </si>
  <si>
    <t>28611361</t>
  </si>
  <si>
    <t>koleno kanalizační PVC KG 160x45°</t>
  </si>
  <si>
    <t>1121542112</t>
  </si>
  <si>
    <t>https://podminky.urs.cz/item/CS_URS_2021_02/28611361</t>
  </si>
  <si>
    <t>877355221</t>
  </si>
  <si>
    <t>Montáž tvarovek z tvrdého PVC-systém KG nebo z polypropylenu-systém KG 2000 dvouosé DN 200</t>
  </si>
  <si>
    <t>89234696</t>
  </si>
  <si>
    <t>Montáž tvarovek na kanalizačním potrubí z trub z plastu z tvrdého PVC nebo z polypropylenu v otevřeném výkopu dvouosých DN 200</t>
  </si>
  <si>
    <t>https://podminky.urs.cz/item/CS_URS_2021_02/877355221</t>
  </si>
  <si>
    <t>28611393</t>
  </si>
  <si>
    <t>odbočka kanalizační plastová s hrdlem KG 200/100/45°</t>
  </si>
  <si>
    <t>1116202381</t>
  </si>
  <si>
    <t>https://podminky.urs.cz/item/CS_URS_2021_02/28611393</t>
  </si>
  <si>
    <t>892352121</t>
  </si>
  <si>
    <t>Tlaková zkouška vzduchem potrubí DN 200 těsnícím vakem ucpávkovým</t>
  </si>
  <si>
    <t>úsek</t>
  </si>
  <si>
    <t>-1081616607</t>
  </si>
  <si>
    <t>Tlakové zkoušky vzduchem těsnícími vaky ucpávkovými DN 200</t>
  </si>
  <si>
    <t>https://podminky.urs.cz/item/CS_URS_2021_02/892352121</t>
  </si>
  <si>
    <t>894411311</t>
  </si>
  <si>
    <t>Osazení železobetonových dílců pro šachty skruží rovných</t>
  </si>
  <si>
    <t>-1297492263</t>
  </si>
  <si>
    <t>https://podminky.urs.cz/item/CS_URS_2021_02/894411311</t>
  </si>
  <si>
    <t>59224160</t>
  </si>
  <si>
    <t>skruž kanalizační s ocelovými stupadly 100x25x12cm</t>
  </si>
  <si>
    <t>1087505333</t>
  </si>
  <si>
    <t>https://podminky.urs.cz/item/CS_URS_2021_02/59224160</t>
  </si>
  <si>
    <t>59224348</t>
  </si>
  <si>
    <t>těsnění elastomerové pro spojení šachetních dílů DN 1000</t>
  </si>
  <si>
    <t>1711781530</t>
  </si>
  <si>
    <t>https://podminky.urs.cz/item/CS_URS_2021_02/59224348</t>
  </si>
  <si>
    <t>894412411</t>
  </si>
  <si>
    <t>Osazení železobetonových dílců pro šachty skruží přechodových</t>
  </si>
  <si>
    <t>-1461523882</t>
  </si>
  <si>
    <t>https://podminky.urs.cz/item/CS_URS_2021_02/894412411</t>
  </si>
  <si>
    <t>59224168</t>
  </si>
  <si>
    <t>skruž betonová přechodová 62,5/100x60x12cm, stupadla poplastovaná kapsová</t>
  </si>
  <si>
    <t>-16919820</t>
  </si>
  <si>
    <t>https://podminky.urs.cz/item/CS_URS_2021_02/59224168</t>
  </si>
  <si>
    <t>894414111</t>
  </si>
  <si>
    <t>Osazení železobetonových dílců pro šachty skruží základových (dno)</t>
  </si>
  <si>
    <t>433161231</t>
  </si>
  <si>
    <t>https://podminky.urs.cz/item/CS_URS_2021_02/894414111</t>
  </si>
  <si>
    <t>59224338</t>
  </si>
  <si>
    <t>dno betonové šachty kanalizační přímé 100x80x50cm</t>
  </si>
  <si>
    <t>-1068058165</t>
  </si>
  <si>
    <t>https://podminky.urs.cz/item/CS_URS_2021_02/59224338</t>
  </si>
  <si>
    <t>894812001</t>
  </si>
  <si>
    <t>Revizní a čistící šachta z PP šachtové dno DN 400/150 přímý tok</t>
  </si>
  <si>
    <t>-2119479835</t>
  </si>
  <si>
    <t>Revizní a čistící šachta z polypropylenu PP pro hladké trouby DN 400 šachtové dno (DN šachty / DN trubního vedení) DN 400/150 přímý tok</t>
  </si>
  <si>
    <t>https://podminky.urs.cz/item/CS_URS_2021_02/894812001</t>
  </si>
  <si>
    <t>894812006</t>
  </si>
  <si>
    <t>Revizní a čistící šachta z PP šachtové dno DN 400/200 přímý tok</t>
  </si>
  <si>
    <t>937849347</t>
  </si>
  <si>
    <t>Revizní a čistící šachta z polypropylenu PP pro hladké trouby DN 400 šachtové dno (DN šachty / DN trubního vedení) DN 400/200 přímý tok</t>
  </si>
  <si>
    <t>https://podminky.urs.cz/item/CS_URS_2021_02/894812006</t>
  </si>
  <si>
    <t>894812032</t>
  </si>
  <si>
    <t>Revizní a čistící šachta z PP DN 400 šachtová roura korugovaná bez hrdla světlé hloubky 1500 mm</t>
  </si>
  <si>
    <t>903877773</t>
  </si>
  <si>
    <t>Revizní a čistící šachta z polypropylenu PP pro hladké trouby DN 400 roura šachtová korugovaná bez hrdla, světlé hloubky 1500 mm</t>
  </si>
  <si>
    <t>https://podminky.urs.cz/item/CS_URS_2021_02/894812032</t>
  </si>
  <si>
    <t>894812033</t>
  </si>
  <si>
    <t>Revizní a čistící šachta z PP DN 400 šachtová roura korugovaná bez hrdla světlé hloubky 2000 mm</t>
  </si>
  <si>
    <t>-962768228</t>
  </si>
  <si>
    <t>Revizní a čistící šachta z polypropylenu PP pro hladké trouby DN 400 roura šachtová korugovaná bez hrdla, světlé hloubky 2000 mm</t>
  </si>
  <si>
    <t>https://podminky.urs.cz/item/CS_URS_2021_02/894812033</t>
  </si>
  <si>
    <t>894812062</t>
  </si>
  <si>
    <t>Revizní a čistící šachta z PP DN 400 poklop litinový s betonovým rámem pro zatížení 12,5 t</t>
  </si>
  <si>
    <t>1844975097</t>
  </si>
  <si>
    <t>Revizní a čistící šachta z polypropylenu PP pro hladké trouby DN 400 poklop litinový (pro zatížení) s betonovým rámem (12,5 t)</t>
  </si>
  <si>
    <t>https://podminky.urs.cz/item/CS_URS_2021_02/894812062</t>
  </si>
  <si>
    <t>895941111</t>
  </si>
  <si>
    <t>Zřízení vpusti kanalizační uliční z betonových dílců typ UV-50 normální</t>
  </si>
  <si>
    <t>-1703603920</t>
  </si>
  <si>
    <t>https://podminky.urs.cz/item/CS_URS_2021_02/895941111</t>
  </si>
  <si>
    <t>592238520</t>
  </si>
  <si>
    <t>dno betonové pro uliční vpusť s kalovou prohlubní TBV-Q 2a 45x30x5 cm</t>
  </si>
  <si>
    <t>1497708083</t>
  </si>
  <si>
    <t>dno betonové pro uliční vpusť s kalovou prohlubní 45x30x5 cm</t>
  </si>
  <si>
    <t>592238560</t>
  </si>
  <si>
    <t>skruž betonová pro uliční vpusť horní TBV-Q 450/195/5c, 45x19,5x5 cm</t>
  </si>
  <si>
    <t>416528552</t>
  </si>
  <si>
    <t>skruž betonová pro uliční vpusť horní 45x19,5x5 cm</t>
  </si>
  <si>
    <t>592238600</t>
  </si>
  <si>
    <t>skruž betonová pro uliční vpusť středová TBV-Q 450/195/6b, 45x19,5x5 cm</t>
  </si>
  <si>
    <t>278323465</t>
  </si>
  <si>
    <t>skruž betonová pro uliční vpusť středová 45 x 19,5 x 5 cm</t>
  </si>
  <si>
    <t>592238780</t>
  </si>
  <si>
    <t>mříž M1 D400 DIN 19583-13, 500/500 mm</t>
  </si>
  <si>
    <t>-1933338077</t>
  </si>
  <si>
    <t>mříž vtoková pro uliční vpusti 500/500 mm</t>
  </si>
  <si>
    <t>592238740</t>
  </si>
  <si>
    <t>koš pozink. C3 DIN 4052, vysoký, pro rám 500/300</t>
  </si>
  <si>
    <t>-1796858997</t>
  </si>
  <si>
    <t>koš vysoký pro uliční vpusti, žárově zinkovaný plech,pro rám 500/300</t>
  </si>
  <si>
    <t>592238760</t>
  </si>
  <si>
    <t>rám zabetonovaný DIN 19583-9 500/500 mm</t>
  </si>
  <si>
    <t>-1586959317</t>
  </si>
  <si>
    <t>rám zabetonovaný pro uliční vpusti 500/500 mm</t>
  </si>
  <si>
    <t>899104112</t>
  </si>
  <si>
    <t>Osazení poklopů litinových nebo ocelových včetně rámů pro třídu zatížení D400, E600</t>
  </si>
  <si>
    <t>-1390619383</t>
  </si>
  <si>
    <t>Osazení poklopů litinových a ocelových včetně rámů pro třídu zatížení D400, E600</t>
  </si>
  <si>
    <t>https://podminky.urs.cz/item/CS_URS_2021_02/899104112</t>
  </si>
  <si>
    <t>63126038</t>
  </si>
  <si>
    <t>poklop šachtový s kompozitním rámem kruhový DN 600 D400</t>
  </si>
  <si>
    <t>-539090074</t>
  </si>
  <si>
    <t>https://podminky.urs.cz/item/CS_URS_2021_02/63126038</t>
  </si>
  <si>
    <t>998276101</t>
  </si>
  <si>
    <t>Přesun hmot pro trubní vedení z trub z plastických hmot otevřený výkop</t>
  </si>
  <si>
    <t>1073606688</t>
  </si>
  <si>
    <t>Přesun hmot pro trubní vedení hloubené z trub z plastických hmot nebo sklolaminátových pro vodovody nebo kanalizace v otevřeném výkopu dopravní vzdálenost do 15 m</t>
  </si>
  <si>
    <t>https://podminky.urs.cz/item/CS_URS_2021_02/998276101</t>
  </si>
  <si>
    <t>SO06b - vodovod</t>
  </si>
  <si>
    <t xml:space="preserve">    722 - Zdravotechnika - vnitřní vodovod</t>
  </si>
  <si>
    <t>132254101</t>
  </si>
  <si>
    <t>Hloubení rýh zapažených š do 800 mm v hornině třídy těžitelnosti I skupiny 3 objem do 20 m3 strojně</t>
  </si>
  <si>
    <t>432992011</t>
  </si>
  <si>
    <t>Hloubení zapažených rýh šířky do 800 mm strojně s urovnáním dna do předepsaného profilu a spádu v hornině třídy těžitelnosti I skupiny 3 do 20 m3</t>
  </si>
  <si>
    <t>https://podminky.urs.cz/item/CS_URS_2021_02/132254101</t>
  </si>
  <si>
    <t>6*0,6*1,1</t>
  </si>
  <si>
    <t>1199218911</t>
  </si>
  <si>
    <t>412837981</t>
  </si>
  <si>
    <t>1,62*1,8 'Přepočtené koeficientem množství</t>
  </si>
  <si>
    <t>-1394750194</t>
  </si>
  <si>
    <t>3,96-0,36-1,26</t>
  </si>
  <si>
    <t>786700330</t>
  </si>
  <si>
    <t>6*0,6*0,35</t>
  </si>
  <si>
    <t>583313480</t>
  </si>
  <si>
    <t>kamenivo těžené drobné (Horní Řasnice) frakce 0-4</t>
  </si>
  <si>
    <t>573444045</t>
  </si>
  <si>
    <t>kamenivo těžené drobné frakce 0-4</t>
  </si>
  <si>
    <t>1,26*2 'Přepočtené koeficientem množství</t>
  </si>
  <si>
    <t>644415244</t>
  </si>
  <si>
    <t>6*0,6*0,1</t>
  </si>
  <si>
    <t>612135101</t>
  </si>
  <si>
    <t>Hrubá výplň rýh ve stěnách maltou jakékoli šířky rýhy</t>
  </si>
  <si>
    <t>1664418106</t>
  </si>
  <si>
    <t>Hrubá výplň rýh maltou jakékoli šířky rýhy ve stěnách</t>
  </si>
  <si>
    <t>1,20*0,1</t>
  </si>
  <si>
    <t>612325121</t>
  </si>
  <si>
    <t>Vápenocementová štuková omítka rýh ve stěnách šířky do 150 mm</t>
  </si>
  <si>
    <t>-588572160</t>
  </si>
  <si>
    <t>Vápenocementová nebo vápenná omítka rýh štuková ve stěnách, šířky rýhy do 150 mm</t>
  </si>
  <si>
    <t>871161211</t>
  </si>
  <si>
    <t>Montáž potrubí z PE100 SDR 11 otevřený výkop svařovaných elektrotvarovkou D 32 x 3,0 mm</t>
  </si>
  <si>
    <t>-253999756</t>
  </si>
  <si>
    <t>Montáž vodovodního potrubí z plastů v otevřeném výkopu z polyetylenu PE 100 svařovaných elektrotvarovkou SDR 11/PN16 D 32 x 3,0 mm</t>
  </si>
  <si>
    <t>286131090</t>
  </si>
  <si>
    <t>potrubí vodovodní PE100 PN16 SDR11 6 m, 100 m, 25 x 2,3 mm</t>
  </si>
  <si>
    <t>267648893</t>
  </si>
  <si>
    <t>879161111</t>
  </si>
  <si>
    <t>Montáž vodovodní přípojky na potrubí DN 25</t>
  </si>
  <si>
    <t>-657655380</t>
  </si>
  <si>
    <t>Montáž napojení vodovodní přípojky v otevřeném výkopu ve sklonu přes 20 % DN 25</t>
  </si>
  <si>
    <t>891163111</t>
  </si>
  <si>
    <t>Montáž vodovodního ventilu hlavního pro přípojky DN 25</t>
  </si>
  <si>
    <t>-1268396037</t>
  </si>
  <si>
    <t>Montáž vodovodních armatur na potrubí ventilů hlavních pro přípojky DN 25</t>
  </si>
  <si>
    <t>249100100016</t>
  </si>
  <si>
    <t>VENTIL DOMOVNÍ PŘÍPOJKY ROHOVÝ S VYPOUŠTĚNÍM DN 1''-1''</t>
  </si>
  <si>
    <t>1852593372</t>
  </si>
  <si>
    <t>892233122</t>
  </si>
  <si>
    <t>Proplach a dezinfekce vodovodního potrubí DN od 40 do 70</t>
  </si>
  <si>
    <t>-655345556</t>
  </si>
  <si>
    <t>892241111</t>
  </si>
  <si>
    <t>Tlaková zkouška vodou potrubí do 80</t>
  </si>
  <si>
    <t>-1319720623</t>
  </si>
  <si>
    <t>Tlakové zkoušky vodou na potrubí DN do 80</t>
  </si>
  <si>
    <t>899722113</t>
  </si>
  <si>
    <t>Krytí potrubí z plastů výstražnou fólií z PVC 34cm</t>
  </si>
  <si>
    <t>-166281230</t>
  </si>
  <si>
    <t>Krytí potrubí z plastů výstražnou fólií z PVC šířky 34 cm</t>
  </si>
  <si>
    <t>https://podminky.urs.cz/item/CS_URS_2021_02/899722113</t>
  </si>
  <si>
    <t>974031142</t>
  </si>
  <si>
    <t>Vysekání rýh ve zdivu cihelném hl do 70 mm š do 70 mm</t>
  </si>
  <si>
    <t>-1280049253</t>
  </si>
  <si>
    <t>Vysekání rýh ve zdivu cihelném na maltu vápennou nebo vápenocementovou do hl. 70 mm a šířky do 70 mm</t>
  </si>
  <si>
    <t>-515295322</t>
  </si>
  <si>
    <t>722</t>
  </si>
  <si>
    <t>Zdravotechnika - vnitřní vodovod</t>
  </si>
  <si>
    <t>722220112</t>
  </si>
  <si>
    <t>Nástěnka pro výtokový ventil G 3/4 s jedním závitem</t>
  </si>
  <si>
    <t>-1227208146</t>
  </si>
  <si>
    <t>Armatury s jedním závitem nástěnky pro výtokový ventil G 3/4</t>
  </si>
  <si>
    <t>722224152</t>
  </si>
  <si>
    <t>Kulový kohout zahradní s vnějším závitem a páčkou PN 15, T 120 °C G 1/2 - 3/4"</t>
  </si>
  <si>
    <t>-1340745627</t>
  </si>
  <si>
    <t>Armatury s jedním závitem ventily kulové zahradní uzávěry PN 15 do 120 st. C G 1/2 - 3/4</t>
  </si>
  <si>
    <t>07 -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</si>
  <si>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</si>
  <si>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</si>
  <si>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</si>
  <si>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</si>
  <si>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</si>
  <si>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</si>
  <si>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</si>
  <si>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</si>
  <si>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</si>
  <si>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</si>
  <si>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</si>
  <si>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-847800188</t>
  </si>
  <si>
    <t>https://podminky.urs.cz/item/CS_URS_2021_02/012103000</t>
  </si>
  <si>
    <t>012303000</t>
  </si>
  <si>
    <t>Geodetické práce po výstavbě</t>
  </si>
  <si>
    <t>2104568578</t>
  </si>
  <si>
    <t>https://podminky.urs.cz/item/CS_URS_2021_02/012303000</t>
  </si>
  <si>
    <t>013254000</t>
  </si>
  <si>
    <t>Dokumentace skutečného provedení stavby</t>
  </si>
  <si>
    <t>-1407741047</t>
  </si>
  <si>
    <t>https://podminky.urs.cz/item/CS_URS_2021_02/013254000</t>
  </si>
  <si>
    <t>VRN3</t>
  </si>
  <si>
    <t>Zařízení staveniště</t>
  </si>
  <si>
    <t>032903000</t>
  </si>
  <si>
    <t>Náklady na provoz a údržbu vybavení staveniště</t>
  </si>
  <si>
    <t>1552861055</t>
  </si>
  <si>
    <t>https://podminky.urs.cz/item/CS_URS_2021_02/032903000</t>
  </si>
  <si>
    <t>VRN6</t>
  </si>
  <si>
    <t>Územní vlivy</t>
  </si>
  <si>
    <t>062503000</t>
  </si>
  <si>
    <t>Složitý terén staveniště</t>
  </si>
  <si>
    <t>-1619388276</t>
  </si>
  <si>
    <t>https://podminky.urs.cz/item/CS_URS_2021_02/062503000</t>
  </si>
  <si>
    <t>SEZNAM FIGUR</t>
  </si>
  <si>
    <t>Výměra</t>
  </si>
  <si>
    <t xml:space="preserve"> SO02</t>
  </si>
  <si>
    <t>černá_žula</t>
  </si>
  <si>
    <t>drenáž</t>
  </si>
  <si>
    <t>keře</t>
  </si>
  <si>
    <t>11+17,6+3,1+4,8+12,4</t>
  </si>
  <si>
    <t>tráva</t>
  </si>
  <si>
    <t>126,3+32,4+59,5+13,7+13,7+16,5+3,3+48,1+4,4+88,4+68,5+140,7+144,9+8,5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</si>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</sst>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2201124" TargetMode="External" /><Relationship Id="rId2" Type="http://schemas.openxmlformats.org/officeDocument/2006/relationships/hyperlink" Target="https://podminky.urs.cz/item/CS_URS_2021_02/113105111" TargetMode="External" /><Relationship Id="rId3" Type="http://schemas.openxmlformats.org/officeDocument/2006/relationships/hyperlink" Target="https://podminky.urs.cz/item/CS_URS_2021_02/113107211" TargetMode="External" /><Relationship Id="rId4" Type="http://schemas.openxmlformats.org/officeDocument/2006/relationships/hyperlink" Target="https://podminky.urs.cz/item/CS_URS_2021_02/113107222" TargetMode="External" /><Relationship Id="rId5" Type="http://schemas.openxmlformats.org/officeDocument/2006/relationships/hyperlink" Target="https://podminky.urs.cz/item/CS_URS_2021_02/114203202" TargetMode="External" /><Relationship Id="rId6" Type="http://schemas.openxmlformats.org/officeDocument/2006/relationships/hyperlink" Target="https://podminky.urs.cz/item/CS_URS_2021_02/162201424" TargetMode="External" /><Relationship Id="rId7" Type="http://schemas.openxmlformats.org/officeDocument/2006/relationships/hyperlink" Target="https://podminky.urs.cz/item/CS_URS_2021_02/162301964" TargetMode="External" /><Relationship Id="rId8" Type="http://schemas.openxmlformats.org/officeDocument/2006/relationships/hyperlink" Target="https://podminky.urs.cz/item/CS_URS_2021_02/961044111" TargetMode="External" /><Relationship Id="rId9" Type="http://schemas.openxmlformats.org/officeDocument/2006/relationships/hyperlink" Target="https://podminky.urs.cz/item/CS_URS_2021_02/962022391" TargetMode="External" /><Relationship Id="rId10" Type="http://schemas.openxmlformats.org/officeDocument/2006/relationships/hyperlink" Target="https://podminky.urs.cz/item/CS_URS_2021_02/962042321" TargetMode="External" /><Relationship Id="rId11" Type="http://schemas.openxmlformats.org/officeDocument/2006/relationships/hyperlink" Target="https://podminky.urs.cz/item/CS_URS_2021_02/963022819" TargetMode="External" /><Relationship Id="rId12" Type="http://schemas.openxmlformats.org/officeDocument/2006/relationships/hyperlink" Target="https://podminky.urs.cz/item/CS_URS_2021_02/963023612" TargetMode="External" /><Relationship Id="rId13" Type="http://schemas.openxmlformats.org/officeDocument/2006/relationships/hyperlink" Target="https://podminky.urs.cz/item/CS_URS_2021_02/963042819" TargetMode="External" /><Relationship Id="rId14" Type="http://schemas.openxmlformats.org/officeDocument/2006/relationships/hyperlink" Target="https://podminky.urs.cz/item/CS_URS_2021_02/979071121" TargetMode="External" /><Relationship Id="rId15" Type="http://schemas.openxmlformats.org/officeDocument/2006/relationships/hyperlink" Target="https://podminky.urs.cz/item/CS_URS_2021_02/997221551" TargetMode="External" /><Relationship Id="rId16" Type="http://schemas.openxmlformats.org/officeDocument/2006/relationships/hyperlink" Target="https://podminky.urs.cz/item/CS_URS_2021_02/997221559" TargetMode="External" /><Relationship Id="rId17" Type="http://schemas.openxmlformats.org/officeDocument/2006/relationships/hyperlink" Target="https://podminky.urs.cz/item/CS_URS_2021_02/997221141" TargetMode="External" /><Relationship Id="rId18" Type="http://schemas.openxmlformats.org/officeDocument/2006/relationships/hyperlink" Target="https://podminky.urs.cz/item/CS_URS_2021_02/997221611" TargetMode="External" /><Relationship Id="rId19" Type="http://schemas.openxmlformats.org/officeDocument/2006/relationships/hyperlink" Target="https://podminky.urs.cz/item/CS_URS_2021_02/997221861" TargetMode="External" /><Relationship Id="rId20" Type="http://schemas.openxmlformats.org/officeDocument/2006/relationships/hyperlink" Target="https://podminky.urs.cz/item/CS_URS_2021_02/997221873" TargetMode="External" /><Relationship Id="rId2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564851111" TargetMode="External" /><Relationship Id="rId2" Type="http://schemas.openxmlformats.org/officeDocument/2006/relationships/hyperlink" Target="https://podminky.urs.cz/item/CS_URS_2021_02/591211111" TargetMode="External" /><Relationship Id="rId3" Type="http://schemas.openxmlformats.org/officeDocument/2006/relationships/hyperlink" Target="https://podminky.urs.cz/item/CS_URS_2021_02/591411111" TargetMode="External" /><Relationship Id="rId4" Type="http://schemas.openxmlformats.org/officeDocument/2006/relationships/hyperlink" Target="https://podminky.urs.cz/item/CS_URS_2021_02/58381006" TargetMode="External" /><Relationship Id="rId5" Type="http://schemas.openxmlformats.org/officeDocument/2006/relationships/hyperlink" Target="https://podminky.urs.cz/item/CS_URS_2021_02/916241213" TargetMode="External" /><Relationship Id="rId6" Type="http://schemas.openxmlformats.org/officeDocument/2006/relationships/hyperlink" Target="https://podminky.urs.cz/item/CS_URS_2021_02/58380004" TargetMode="External" /><Relationship Id="rId7" Type="http://schemas.openxmlformats.org/officeDocument/2006/relationships/hyperlink" Target="https://podminky.urs.cz/item/CS_URS_2021_02/58380220" TargetMode="External" /><Relationship Id="rId8" Type="http://schemas.openxmlformats.org/officeDocument/2006/relationships/hyperlink" Target="https://podminky.urs.cz/item/CS_URS_2021_02/998223011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211101" TargetMode="External" /><Relationship Id="rId2" Type="http://schemas.openxmlformats.org/officeDocument/2006/relationships/hyperlink" Target="https://podminky.urs.cz/item/CS_URS_2021_02/122111101" TargetMode="External" /><Relationship Id="rId3" Type="http://schemas.openxmlformats.org/officeDocument/2006/relationships/hyperlink" Target="https://podminky.urs.cz/item/CS_URS_2021_02/132254202" TargetMode="External" /><Relationship Id="rId4" Type="http://schemas.openxmlformats.org/officeDocument/2006/relationships/hyperlink" Target="https://podminky.urs.cz/item/CS_URS_2021_02/162751117" TargetMode="External" /><Relationship Id="rId5" Type="http://schemas.openxmlformats.org/officeDocument/2006/relationships/hyperlink" Target="https://podminky.urs.cz/item/CS_URS_2021_02/162751119" TargetMode="External" /><Relationship Id="rId6" Type="http://schemas.openxmlformats.org/officeDocument/2006/relationships/hyperlink" Target="https://podminky.urs.cz/item/CS_URS_2021_02/171201201" TargetMode="External" /><Relationship Id="rId7" Type="http://schemas.openxmlformats.org/officeDocument/2006/relationships/hyperlink" Target="https://podminky.urs.cz/item/CS_URS_2021_02/171201221" TargetMode="External" /><Relationship Id="rId8" Type="http://schemas.openxmlformats.org/officeDocument/2006/relationships/hyperlink" Target="https://podminky.urs.cz/item/CS_URS_2021_02/174101101" TargetMode="External" /><Relationship Id="rId9" Type="http://schemas.openxmlformats.org/officeDocument/2006/relationships/hyperlink" Target="https://podminky.urs.cz/item/CS_URS_2021_02/181351003" TargetMode="External" /><Relationship Id="rId10" Type="http://schemas.openxmlformats.org/officeDocument/2006/relationships/hyperlink" Target="https://podminky.urs.cz/item/CS_URS_2021_02/271572211" TargetMode="External" /><Relationship Id="rId11" Type="http://schemas.openxmlformats.org/officeDocument/2006/relationships/hyperlink" Target="https://podminky.urs.cz/item/CS_URS_2021_02/272361821" TargetMode="External" /><Relationship Id="rId12" Type="http://schemas.openxmlformats.org/officeDocument/2006/relationships/hyperlink" Target="https://podminky.urs.cz/item/CS_URS_2021_02/274313611" TargetMode="External" /><Relationship Id="rId13" Type="http://schemas.openxmlformats.org/officeDocument/2006/relationships/hyperlink" Target="https://podminky.urs.cz/item/CS_URS_2021_02/274351121" TargetMode="External" /><Relationship Id="rId14" Type="http://schemas.openxmlformats.org/officeDocument/2006/relationships/hyperlink" Target="https://podminky.urs.cz/item/CS_URS_2021_02/274351122" TargetMode="External" /><Relationship Id="rId15" Type="http://schemas.openxmlformats.org/officeDocument/2006/relationships/hyperlink" Target="https://podminky.urs.cz/item/CS_URS_2021_02/311311911" TargetMode="External" /><Relationship Id="rId16" Type="http://schemas.openxmlformats.org/officeDocument/2006/relationships/hyperlink" Target="https://podminky.urs.cz/item/CS_URS_2021_02/311311951" TargetMode="External" /><Relationship Id="rId17" Type="http://schemas.openxmlformats.org/officeDocument/2006/relationships/hyperlink" Target="https://podminky.urs.cz/item/CS_URS_2021_02/311351121" TargetMode="External" /><Relationship Id="rId18" Type="http://schemas.openxmlformats.org/officeDocument/2006/relationships/hyperlink" Target="https://podminky.urs.cz/item/CS_URS_2021_02/311351122" TargetMode="External" /><Relationship Id="rId19" Type="http://schemas.openxmlformats.org/officeDocument/2006/relationships/hyperlink" Target="https://podminky.urs.cz/item/CS_URS_2021_02/311351311" TargetMode="External" /><Relationship Id="rId20" Type="http://schemas.openxmlformats.org/officeDocument/2006/relationships/hyperlink" Target="https://podminky.urs.cz/item/CS_URS_2021_02/311351312" TargetMode="External" /><Relationship Id="rId21" Type="http://schemas.openxmlformats.org/officeDocument/2006/relationships/hyperlink" Target="https://podminky.urs.cz/item/CS_URS_2021_02/348211912" TargetMode="External" /><Relationship Id="rId22" Type="http://schemas.openxmlformats.org/officeDocument/2006/relationships/hyperlink" Target="https://podminky.urs.cz/item/CS_URS_2021_02/348213123" TargetMode="External" /><Relationship Id="rId23" Type="http://schemas.openxmlformats.org/officeDocument/2006/relationships/hyperlink" Target="https://podminky.urs.cz/item/CS_URS_2021_02/58381075" TargetMode="External" /><Relationship Id="rId24" Type="http://schemas.openxmlformats.org/officeDocument/2006/relationships/hyperlink" Target="https://podminky.urs.cz/item/CS_URS_2021_02/430321313" TargetMode="External" /><Relationship Id="rId25" Type="http://schemas.openxmlformats.org/officeDocument/2006/relationships/hyperlink" Target="https://podminky.urs.cz/item/CS_URS_2021_02/430361821" TargetMode="External" /><Relationship Id="rId26" Type="http://schemas.openxmlformats.org/officeDocument/2006/relationships/hyperlink" Target="https://podminky.urs.cz/item/CS_URS_2021_02/434191423" TargetMode="External" /><Relationship Id="rId27" Type="http://schemas.openxmlformats.org/officeDocument/2006/relationships/hyperlink" Target="https://podminky.urs.cz/item/CS_URS_2021_02/58388015" TargetMode="External" /><Relationship Id="rId28" Type="http://schemas.openxmlformats.org/officeDocument/2006/relationships/hyperlink" Target="https://podminky.urs.cz/item/CS_URS_2021_02/564871116" TargetMode="External" /><Relationship Id="rId29" Type="http://schemas.openxmlformats.org/officeDocument/2006/relationships/hyperlink" Target="https://podminky.urs.cz/item/CS_URS_2021_02/591411111" TargetMode="External" /><Relationship Id="rId30" Type="http://schemas.openxmlformats.org/officeDocument/2006/relationships/hyperlink" Target="https://podminky.urs.cz/item/CS_URS_2021_02/58381004" TargetMode="External" /><Relationship Id="rId31" Type="http://schemas.openxmlformats.org/officeDocument/2006/relationships/hyperlink" Target="https://podminky.urs.cz/item/CS_URS_2021_02/622821002" TargetMode="External" /><Relationship Id="rId32" Type="http://schemas.openxmlformats.org/officeDocument/2006/relationships/hyperlink" Target="https://podminky.urs.cz/item/CS_URS_2021_02/916241213" TargetMode="External" /><Relationship Id="rId33" Type="http://schemas.openxmlformats.org/officeDocument/2006/relationships/hyperlink" Target="https://podminky.urs.cz/item/CS_URS_2021_02/58380007" TargetMode="External" /><Relationship Id="rId34" Type="http://schemas.openxmlformats.org/officeDocument/2006/relationships/hyperlink" Target="https://podminky.urs.cz/item/CS_URS_2021_02/936124113" TargetMode="External" /><Relationship Id="rId35" Type="http://schemas.openxmlformats.org/officeDocument/2006/relationships/hyperlink" Target="https://podminky.urs.cz/item/CS_URS_2021_02/966001211" TargetMode="External" /><Relationship Id="rId36" Type="http://schemas.openxmlformats.org/officeDocument/2006/relationships/hyperlink" Target="https://podminky.urs.cz/item/CS_URS_2021_02/985112112" TargetMode="External" /><Relationship Id="rId37" Type="http://schemas.openxmlformats.org/officeDocument/2006/relationships/hyperlink" Target="https://podminky.urs.cz/item/CS_URS_2021_02/985121122" TargetMode="External" /><Relationship Id="rId38" Type="http://schemas.openxmlformats.org/officeDocument/2006/relationships/hyperlink" Target="https://podminky.urs.cz/item/CS_URS_2021_02/985131111" TargetMode="External" /><Relationship Id="rId39" Type="http://schemas.openxmlformats.org/officeDocument/2006/relationships/hyperlink" Target="https://podminky.urs.cz/item/CS_URS_2021_02/985311112" TargetMode="External" /><Relationship Id="rId40" Type="http://schemas.openxmlformats.org/officeDocument/2006/relationships/hyperlink" Target="https://podminky.urs.cz/item/CS_URS_2021_02/985311113" TargetMode="External" /><Relationship Id="rId41" Type="http://schemas.openxmlformats.org/officeDocument/2006/relationships/hyperlink" Target="https://podminky.urs.cz/item/CS_URS_2021_02/985323112" TargetMode="External" /><Relationship Id="rId42" Type="http://schemas.openxmlformats.org/officeDocument/2006/relationships/hyperlink" Target="https://podminky.urs.cz/item/CS_URS_2021_02/998018001" TargetMode="External" /><Relationship Id="rId43" Type="http://schemas.openxmlformats.org/officeDocument/2006/relationships/hyperlink" Target="https://podminky.urs.cz/item/CS_URS_2021_02/767161111" TargetMode="External" /><Relationship Id="rId44" Type="http://schemas.openxmlformats.org/officeDocument/2006/relationships/hyperlink" Target="https://podminky.urs.cz/item/CS_URS_2021_02/783823135" TargetMode="External" /><Relationship Id="rId45" Type="http://schemas.openxmlformats.org/officeDocument/2006/relationships/hyperlink" Target="https://podminky.urs.cz/item/CS_URS_2021_02/783827125" TargetMode="External" /><Relationship Id="rId4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62751119" TargetMode="External" /><Relationship Id="rId4" Type="http://schemas.openxmlformats.org/officeDocument/2006/relationships/hyperlink" Target="https://podminky.urs.cz/item/CS_URS_2021_02/171201201" TargetMode="External" /><Relationship Id="rId5" Type="http://schemas.openxmlformats.org/officeDocument/2006/relationships/hyperlink" Target="https://podminky.urs.cz/item/CS_URS_2021_02/171201231" TargetMode="External" /><Relationship Id="rId6" Type="http://schemas.openxmlformats.org/officeDocument/2006/relationships/hyperlink" Target="https://podminky.urs.cz/item/CS_URS_2021_02/174101101" TargetMode="External" /><Relationship Id="rId7" Type="http://schemas.openxmlformats.org/officeDocument/2006/relationships/hyperlink" Target="https://podminky.urs.cz/item/CS_URS_2021_02/272361821" TargetMode="External" /><Relationship Id="rId8" Type="http://schemas.openxmlformats.org/officeDocument/2006/relationships/hyperlink" Target="https://podminky.urs.cz/item/CS_URS_2021_02/274313611" TargetMode="External" /><Relationship Id="rId9" Type="http://schemas.openxmlformats.org/officeDocument/2006/relationships/hyperlink" Target="https://podminky.urs.cz/item/CS_URS_2021_02/274351121" TargetMode="External" /><Relationship Id="rId10" Type="http://schemas.openxmlformats.org/officeDocument/2006/relationships/hyperlink" Target="https://podminky.urs.cz/item/CS_URS_2021_02/274351122" TargetMode="External" /><Relationship Id="rId11" Type="http://schemas.openxmlformats.org/officeDocument/2006/relationships/hyperlink" Target="https://podminky.urs.cz/item/CS_URS_2021_02/311311911" TargetMode="External" /><Relationship Id="rId12" Type="http://schemas.openxmlformats.org/officeDocument/2006/relationships/hyperlink" Target="https://podminky.urs.cz/item/CS_URS_2021_02/311351121" TargetMode="External" /><Relationship Id="rId13" Type="http://schemas.openxmlformats.org/officeDocument/2006/relationships/hyperlink" Target="https://podminky.urs.cz/item/CS_URS_2021_02/311351122" TargetMode="External" /><Relationship Id="rId14" Type="http://schemas.openxmlformats.org/officeDocument/2006/relationships/hyperlink" Target="https://podminky.urs.cz/item/CS_URS_2021_02/346272216" TargetMode="External" /><Relationship Id="rId15" Type="http://schemas.openxmlformats.org/officeDocument/2006/relationships/hyperlink" Target="https://podminky.urs.cz/item/CS_URS_2021_02/348213213" TargetMode="External" /><Relationship Id="rId16" Type="http://schemas.openxmlformats.org/officeDocument/2006/relationships/hyperlink" Target="https://podminky.urs.cz/item/CS_URS_2021_02/58381076" TargetMode="External" /><Relationship Id="rId17" Type="http://schemas.openxmlformats.org/officeDocument/2006/relationships/hyperlink" Target="https://podminky.urs.cz/item/CS_URS_2021_02/998232110" TargetMode="External" /><Relationship Id="rId18" Type="http://schemas.openxmlformats.org/officeDocument/2006/relationships/hyperlink" Target="https://podminky.urs.cz/item/CS_URS_2021_02/711111001" TargetMode="External" /><Relationship Id="rId19" Type="http://schemas.openxmlformats.org/officeDocument/2006/relationships/hyperlink" Target="https://podminky.urs.cz/item/CS_URS_2021_02/11163150" TargetMode="External" /><Relationship Id="rId20" Type="http://schemas.openxmlformats.org/officeDocument/2006/relationships/hyperlink" Target="https://podminky.urs.cz/item/CS_URS_2021_02/711141559" TargetMode="External" /><Relationship Id="rId21" Type="http://schemas.openxmlformats.org/officeDocument/2006/relationships/hyperlink" Target="https://podminky.urs.cz/item/CS_URS_2021_02/62853004" TargetMode="External" /><Relationship Id="rId22" Type="http://schemas.openxmlformats.org/officeDocument/2006/relationships/hyperlink" Target="https://podminky.urs.cz/item/CS_URS_2021_02/782132112" TargetMode="External" /><Relationship Id="rId23" Type="http://schemas.openxmlformats.org/officeDocument/2006/relationships/hyperlink" Target="https://podminky.urs.cz/item/CS_URS_2021_02/58382180" TargetMode="External" /><Relationship Id="rId2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2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62751119" TargetMode="External" /><Relationship Id="rId4" Type="http://schemas.openxmlformats.org/officeDocument/2006/relationships/hyperlink" Target="https://podminky.urs.cz/item/CS_URS_2021_02/171201231" TargetMode="External" /><Relationship Id="rId5" Type="http://schemas.openxmlformats.org/officeDocument/2006/relationships/hyperlink" Target="https://podminky.urs.cz/item/CS_URS_2021_02/174101101" TargetMode="External" /><Relationship Id="rId6" Type="http://schemas.openxmlformats.org/officeDocument/2006/relationships/hyperlink" Target="https://podminky.urs.cz/item/CS_URS_2021_02/175151101" TargetMode="External" /><Relationship Id="rId7" Type="http://schemas.openxmlformats.org/officeDocument/2006/relationships/hyperlink" Target="https://podminky.urs.cz/item/CS_URS_2021_02/58337310" TargetMode="External" /><Relationship Id="rId8" Type="http://schemas.openxmlformats.org/officeDocument/2006/relationships/hyperlink" Target="https://podminky.urs.cz/item/CS_URS_2021_02/58343930" TargetMode="External" /><Relationship Id="rId9" Type="http://schemas.openxmlformats.org/officeDocument/2006/relationships/hyperlink" Target="https://podminky.urs.cz/item/CS_URS_2021_02/451541111" TargetMode="External" /><Relationship Id="rId10" Type="http://schemas.openxmlformats.org/officeDocument/2006/relationships/hyperlink" Target="https://podminky.urs.cz/item/CS_URS_2021_02/451572111" TargetMode="External" /><Relationship Id="rId11" Type="http://schemas.openxmlformats.org/officeDocument/2006/relationships/hyperlink" Target="https://podminky.urs.cz/item/CS_URS_2021_02/871228111" TargetMode="External" /><Relationship Id="rId12" Type="http://schemas.openxmlformats.org/officeDocument/2006/relationships/hyperlink" Target="https://podminky.urs.cz/item/CS_URS_2021_02/28610559" TargetMode="External" /><Relationship Id="rId13" Type="http://schemas.openxmlformats.org/officeDocument/2006/relationships/hyperlink" Target="https://podminky.urs.cz/item/CS_URS_2021_02/28610484" TargetMode="External" /><Relationship Id="rId14" Type="http://schemas.openxmlformats.org/officeDocument/2006/relationships/hyperlink" Target="https://podminky.urs.cz/item/CS_URS_2021_02/28610489" TargetMode="External" /><Relationship Id="rId15" Type="http://schemas.openxmlformats.org/officeDocument/2006/relationships/hyperlink" Target="https://podminky.urs.cz/item/CS_URS_2021_02/871315211" TargetMode="External" /><Relationship Id="rId16" Type="http://schemas.openxmlformats.org/officeDocument/2006/relationships/hyperlink" Target="https://podminky.urs.cz/item/CS_URS_2021_02/871355211" TargetMode="External" /><Relationship Id="rId17" Type="http://schemas.openxmlformats.org/officeDocument/2006/relationships/hyperlink" Target="https://podminky.urs.cz/item/CS_URS_2021_02/877315211" TargetMode="External" /><Relationship Id="rId18" Type="http://schemas.openxmlformats.org/officeDocument/2006/relationships/hyperlink" Target="https://podminky.urs.cz/item/CS_URS_2021_02/28611361" TargetMode="External" /><Relationship Id="rId19" Type="http://schemas.openxmlformats.org/officeDocument/2006/relationships/hyperlink" Target="https://podminky.urs.cz/item/CS_URS_2021_02/877355221" TargetMode="External" /><Relationship Id="rId20" Type="http://schemas.openxmlformats.org/officeDocument/2006/relationships/hyperlink" Target="https://podminky.urs.cz/item/CS_URS_2021_02/28611393" TargetMode="External" /><Relationship Id="rId21" Type="http://schemas.openxmlformats.org/officeDocument/2006/relationships/hyperlink" Target="https://podminky.urs.cz/item/CS_URS_2021_02/892352121" TargetMode="External" /><Relationship Id="rId22" Type="http://schemas.openxmlformats.org/officeDocument/2006/relationships/hyperlink" Target="https://podminky.urs.cz/item/CS_URS_2021_02/894411311" TargetMode="External" /><Relationship Id="rId23" Type="http://schemas.openxmlformats.org/officeDocument/2006/relationships/hyperlink" Target="https://podminky.urs.cz/item/CS_URS_2021_02/59224160" TargetMode="External" /><Relationship Id="rId24" Type="http://schemas.openxmlformats.org/officeDocument/2006/relationships/hyperlink" Target="https://podminky.urs.cz/item/CS_URS_2021_02/59224348" TargetMode="External" /><Relationship Id="rId25" Type="http://schemas.openxmlformats.org/officeDocument/2006/relationships/hyperlink" Target="https://podminky.urs.cz/item/CS_URS_2021_02/894412411" TargetMode="External" /><Relationship Id="rId26" Type="http://schemas.openxmlformats.org/officeDocument/2006/relationships/hyperlink" Target="https://podminky.urs.cz/item/CS_URS_2021_02/59224168" TargetMode="External" /><Relationship Id="rId27" Type="http://schemas.openxmlformats.org/officeDocument/2006/relationships/hyperlink" Target="https://podminky.urs.cz/item/CS_URS_2021_02/894414111" TargetMode="External" /><Relationship Id="rId28" Type="http://schemas.openxmlformats.org/officeDocument/2006/relationships/hyperlink" Target="https://podminky.urs.cz/item/CS_URS_2021_02/59224338" TargetMode="External" /><Relationship Id="rId29" Type="http://schemas.openxmlformats.org/officeDocument/2006/relationships/hyperlink" Target="https://podminky.urs.cz/item/CS_URS_2021_02/894812001" TargetMode="External" /><Relationship Id="rId30" Type="http://schemas.openxmlformats.org/officeDocument/2006/relationships/hyperlink" Target="https://podminky.urs.cz/item/CS_URS_2021_02/894812006" TargetMode="External" /><Relationship Id="rId31" Type="http://schemas.openxmlformats.org/officeDocument/2006/relationships/hyperlink" Target="https://podminky.urs.cz/item/CS_URS_2021_02/894812032" TargetMode="External" /><Relationship Id="rId32" Type="http://schemas.openxmlformats.org/officeDocument/2006/relationships/hyperlink" Target="https://podminky.urs.cz/item/CS_URS_2021_02/894812033" TargetMode="External" /><Relationship Id="rId33" Type="http://schemas.openxmlformats.org/officeDocument/2006/relationships/hyperlink" Target="https://podminky.urs.cz/item/CS_URS_2021_02/894812062" TargetMode="External" /><Relationship Id="rId34" Type="http://schemas.openxmlformats.org/officeDocument/2006/relationships/hyperlink" Target="https://podminky.urs.cz/item/CS_URS_2021_02/895941111" TargetMode="External" /><Relationship Id="rId35" Type="http://schemas.openxmlformats.org/officeDocument/2006/relationships/hyperlink" Target="https://podminky.urs.cz/item/CS_URS_2021_02/899104112" TargetMode="External" /><Relationship Id="rId36" Type="http://schemas.openxmlformats.org/officeDocument/2006/relationships/hyperlink" Target="https://podminky.urs.cz/item/CS_URS_2021_02/63126038" TargetMode="External" /><Relationship Id="rId37" Type="http://schemas.openxmlformats.org/officeDocument/2006/relationships/hyperlink" Target="https://podminky.urs.cz/item/CS_URS_2021_02/998276101" TargetMode="External" /><Relationship Id="rId3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4101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71201231" TargetMode="External" /><Relationship Id="rId4" Type="http://schemas.openxmlformats.org/officeDocument/2006/relationships/hyperlink" Target="https://podminky.urs.cz/item/CS_URS_2021_02/899722113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103000" TargetMode="External" /><Relationship Id="rId2" Type="http://schemas.openxmlformats.org/officeDocument/2006/relationships/hyperlink" Target="https://podminky.urs.cz/item/CS_URS_2021_02/012303000" TargetMode="External" /><Relationship Id="rId3" Type="http://schemas.openxmlformats.org/officeDocument/2006/relationships/hyperlink" Target="https://podminky.urs.cz/item/CS_URS_2021_02/013254000" TargetMode="External" /><Relationship Id="rId4" Type="http://schemas.openxmlformats.org/officeDocument/2006/relationships/hyperlink" Target="https://podminky.urs.cz/item/CS_URS_2021_02/032903000" TargetMode="External" /><Relationship Id="rId5" Type="http://schemas.openxmlformats.org/officeDocument/2006/relationships/hyperlink" Target="https://podminky.urs.cz/item/CS_URS_2021_02/062503000" TargetMode="External" /><Relationship Id="rId6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20211126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Rekonstrukce urnového háje na hřbitově ve Šluknově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Šluknov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26. 11. 2021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Šluknov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J. Nešněra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ROUND(AG55+SUM(AG56:AG59)+AG62,2)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ROUND(AS55+SUM(AS56:AS59)+AS62,2)</f>
        <v>0</v>
      </c>
      <c r="AT54" s="106">
        <f>ROUND(SUM(AV54:AW54),2)</f>
        <v>0</v>
      </c>
      <c r="AU54" s="107">
        <f>ROUND(AU55+SUM(AU56:AU59)+AU62,5)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ROUND(AZ55+SUM(AZ56:AZ59)+AZ62,2)</f>
        <v>0</v>
      </c>
      <c r="BA54" s="106">
        <f>ROUND(BA55+SUM(BA56:BA59)+BA62,2)</f>
        <v>0</v>
      </c>
      <c r="BB54" s="106">
        <f>ROUND(BB55+SUM(BB56:BB59)+BB62,2)</f>
        <v>0</v>
      </c>
      <c r="BC54" s="106">
        <f>ROUND(BC55+SUM(BC56:BC59)+BC62,2)</f>
        <v>0</v>
      </c>
      <c r="BD54" s="108">
        <f>ROUND(BD55+SUM(BD56:BD59)+BD62,2)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'SO01 -  Bourací práce a p...'!J30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'SO01 -  Bourací práce a p...'!P84</f>
        <v>0</v>
      </c>
      <c r="AV55" s="120">
        <f>'SO01 -  Bourací práce a p...'!J33</f>
        <v>0</v>
      </c>
      <c r="AW55" s="120">
        <f>'SO01 -  Bourací práce a p...'!J34</f>
        <v>0</v>
      </c>
      <c r="AX55" s="120">
        <f>'SO01 -  Bourací práce a p...'!J35</f>
        <v>0</v>
      </c>
      <c r="AY55" s="120">
        <f>'SO01 -  Bourací práce a p...'!J36</f>
        <v>0</v>
      </c>
      <c r="AZ55" s="120">
        <f>'SO01 -  Bourací práce a p...'!F33</f>
        <v>0</v>
      </c>
      <c r="BA55" s="120">
        <f>'SO01 -  Bourací práce a p...'!F34</f>
        <v>0</v>
      </c>
      <c r="BB55" s="120">
        <f>'SO01 -  Bourací práce a p...'!F35</f>
        <v>0</v>
      </c>
      <c r="BC55" s="120">
        <f>'SO01 -  Bourací práce a p...'!F36</f>
        <v>0</v>
      </c>
      <c r="BD55" s="122">
        <f>'SO01 -  Bourací práce a p...'!F37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24.7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'SO02 -  Oprava centrální 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'SO02 -  Oprava centrální ...'!P83</f>
        <v>0</v>
      </c>
      <c r="AV56" s="120">
        <f>'SO02 -  Oprava centrální ...'!J33</f>
        <v>0</v>
      </c>
      <c r="AW56" s="120">
        <f>'SO02 -  Oprava centrální ...'!J34</f>
        <v>0</v>
      </c>
      <c r="AX56" s="120">
        <f>'SO02 -  Oprava centrální ...'!J35</f>
        <v>0</v>
      </c>
      <c r="AY56" s="120">
        <f>'SO02 -  Oprava centrální ...'!J36</f>
        <v>0</v>
      </c>
      <c r="AZ56" s="120">
        <f>'SO02 -  Oprava centrální ...'!F33</f>
        <v>0</v>
      </c>
      <c r="BA56" s="120">
        <f>'SO02 -  Oprava centrální ...'!F34</f>
        <v>0</v>
      </c>
      <c r="BB56" s="120">
        <f>'SO02 -  Oprava centrální ...'!F35</f>
        <v>0</v>
      </c>
      <c r="BC56" s="120">
        <f>'SO02 -  Oprava centrální ...'!F36</f>
        <v>0</v>
      </c>
      <c r="BD56" s="122">
        <f>'SO02 -  Oprava centrální ...'!F37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7" customFormat="1" ht="16.5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'SO03 - Oprava urnového háje'!J30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v>0</v>
      </c>
      <c r="AT57" s="120">
        <f>ROUND(SUM(AV57:AW57),2)</f>
        <v>0</v>
      </c>
      <c r="AU57" s="121">
        <f>'SO03 - Oprava urnového háje'!P91</f>
        <v>0</v>
      </c>
      <c r="AV57" s="120">
        <f>'SO03 - Oprava urnového háje'!J33</f>
        <v>0</v>
      </c>
      <c r="AW57" s="120">
        <f>'SO03 - Oprava urnového háje'!J34</f>
        <v>0</v>
      </c>
      <c r="AX57" s="120">
        <f>'SO03 - Oprava urnového háje'!J35</f>
        <v>0</v>
      </c>
      <c r="AY57" s="120">
        <f>'SO03 - Oprava urnového háje'!J36</f>
        <v>0</v>
      </c>
      <c r="AZ57" s="120">
        <f>'SO03 - Oprava urnového háje'!F33</f>
        <v>0</v>
      </c>
      <c r="BA57" s="120">
        <f>'SO03 - Oprava urnového háje'!F34</f>
        <v>0</v>
      </c>
      <c r="BB57" s="120">
        <f>'SO03 - Oprava urnového háje'!F35</f>
        <v>0</v>
      </c>
      <c r="BC57" s="120">
        <f>'SO03 - Oprava urnového háje'!F36</f>
        <v>0</v>
      </c>
      <c r="BD57" s="122">
        <f>'SO03 - Oprava urnového háje'!F37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pans="1:91" s="7" customFormat="1" ht="16.5" customHeight="1">
      <c r="A58" s="111" t="s">
        <v>76</v>
      </c>
      <c r="B58" s="112"/>
      <c r="C58" s="113"/>
      <c r="D58" s="114" t="s">
        <v>89</v>
      </c>
      <c r="E58" s="114"/>
      <c r="F58" s="114"/>
      <c r="G58" s="114"/>
      <c r="H58" s="114"/>
      <c r="I58" s="115"/>
      <c r="J58" s="114" t="s">
        <v>90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'SO05 - Místa pro kontejnery'!J30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79</v>
      </c>
      <c r="AR58" s="118"/>
      <c r="AS58" s="119">
        <v>0</v>
      </c>
      <c r="AT58" s="120">
        <f>ROUND(SUM(AV58:AW58),2)</f>
        <v>0</v>
      </c>
      <c r="AU58" s="121">
        <f>'SO05 - Místa pro kontejnery'!P87</f>
        <v>0</v>
      </c>
      <c r="AV58" s="120">
        <f>'SO05 - Místa pro kontejnery'!J33</f>
        <v>0</v>
      </c>
      <c r="AW58" s="120">
        <f>'SO05 - Místa pro kontejnery'!J34</f>
        <v>0</v>
      </c>
      <c r="AX58" s="120">
        <f>'SO05 - Místa pro kontejnery'!J35</f>
        <v>0</v>
      </c>
      <c r="AY58" s="120">
        <f>'SO05 - Místa pro kontejnery'!J36</f>
        <v>0</v>
      </c>
      <c r="AZ58" s="120">
        <f>'SO05 - Místa pro kontejnery'!F33</f>
        <v>0</v>
      </c>
      <c r="BA58" s="120">
        <f>'SO05 - Místa pro kontejnery'!F34</f>
        <v>0</v>
      </c>
      <c r="BB58" s="120">
        <f>'SO05 - Místa pro kontejnery'!F35</f>
        <v>0</v>
      </c>
      <c r="BC58" s="120">
        <f>'SO05 - Místa pro kontejnery'!F36</f>
        <v>0</v>
      </c>
      <c r="BD58" s="122">
        <f>'SO05 - Místa pro kontejnery'!F37</f>
        <v>0</v>
      </c>
      <c r="BE58" s="7"/>
      <c r="BT58" s="123" t="s">
        <v>80</v>
      </c>
      <c r="BV58" s="123" t="s">
        <v>74</v>
      </c>
      <c r="BW58" s="123" t="s">
        <v>91</v>
      </c>
      <c r="BX58" s="123" t="s">
        <v>5</v>
      </c>
      <c r="CL58" s="123" t="s">
        <v>19</v>
      </c>
      <c r="CM58" s="123" t="s">
        <v>82</v>
      </c>
    </row>
    <row r="59" spans="1:91" s="7" customFormat="1" ht="16.5" customHeight="1">
      <c r="A59" s="7"/>
      <c r="B59" s="112"/>
      <c r="C59" s="113"/>
      <c r="D59" s="114" t="s">
        <v>92</v>
      </c>
      <c r="E59" s="114"/>
      <c r="F59" s="114"/>
      <c r="G59" s="114"/>
      <c r="H59" s="114"/>
      <c r="I59" s="115"/>
      <c r="J59" s="114" t="s">
        <v>93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24">
        <f>ROUND(SUM(AG60:AG61),2)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79</v>
      </c>
      <c r="AR59" s="118"/>
      <c r="AS59" s="119">
        <f>ROUND(SUM(AS60:AS61),2)</f>
        <v>0</v>
      </c>
      <c r="AT59" s="120">
        <f>ROUND(SUM(AV59:AW59),2)</f>
        <v>0</v>
      </c>
      <c r="AU59" s="121">
        <f>ROUND(SUM(AU60:AU61),5)</f>
        <v>0</v>
      </c>
      <c r="AV59" s="120">
        <f>ROUND(AZ59*L29,2)</f>
        <v>0</v>
      </c>
      <c r="AW59" s="120">
        <f>ROUND(BA59*L30,2)</f>
        <v>0</v>
      </c>
      <c r="AX59" s="120">
        <f>ROUND(BB59*L29,2)</f>
        <v>0</v>
      </c>
      <c r="AY59" s="120">
        <f>ROUND(BC59*L30,2)</f>
        <v>0</v>
      </c>
      <c r="AZ59" s="120">
        <f>ROUND(SUM(AZ60:AZ61),2)</f>
        <v>0</v>
      </c>
      <c r="BA59" s="120">
        <f>ROUND(SUM(BA60:BA61),2)</f>
        <v>0</v>
      </c>
      <c r="BB59" s="120">
        <f>ROUND(SUM(BB60:BB61),2)</f>
        <v>0</v>
      </c>
      <c r="BC59" s="120">
        <f>ROUND(SUM(BC60:BC61),2)</f>
        <v>0</v>
      </c>
      <c r="BD59" s="122">
        <f>ROUND(SUM(BD60:BD61),2)</f>
        <v>0</v>
      </c>
      <c r="BE59" s="7"/>
      <c r="BS59" s="123" t="s">
        <v>71</v>
      </c>
      <c r="BT59" s="123" t="s">
        <v>80</v>
      </c>
      <c r="BU59" s="123" t="s">
        <v>73</v>
      </c>
      <c r="BV59" s="123" t="s">
        <v>74</v>
      </c>
      <c r="BW59" s="123" t="s">
        <v>94</v>
      </c>
      <c r="BX59" s="123" t="s">
        <v>5</v>
      </c>
      <c r="CL59" s="123" t="s">
        <v>19</v>
      </c>
      <c r="CM59" s="123" t="s">
        <v>82</v>
      </c>
    </row>
    <row r="60" spans="1:90" s="4" customFormat="1" ht="16.5" customHeight="1">
      <c r="A60" s="111" t="s">
        <v>76</v>
      </c>
      <c r="B60" s="63"/>
      <c r="C60" s="125"/>
      <c r="D60" s="125"/>
      <c r="E60" s="126" t="s">
        <v>95</v>
      </c>
      <c r="F60" s="126"/>
      <c r="G60" s="126"/>
      <c r="H60" s="126"/>
      <c r="I60" s="126"/>
      <c r="J60" s="125"/>
      <c r="K60" s="126" t="s">
        <v>96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>
        <f>'SO06a - dešťová kanalizace'!J32</f>
        <v>0</v>
      </c>
      <c r="AH60" s="125"/>
      <c r="AI60" s="125"/>
      <c r="AJ60" s="125"/>
      <c r="AK60" s="125"/>
      <c r="AL60" s="125"/>
      <c r="AM60" s="125"/>
      <c r="AN60" s="127">
        <f>SUM(AG60,AT60)</f>
        <v>0</v>
      </c>
      <c r="AO60" s="125"/>
      <c r="AP60" s="125"/>
      <c r="AQ60" s="128" t="s">
        <v>97</v>
      </c>
      <c r="AR60" s="65"/>
      <c r="AS60" s="129">
        <v>0</v>
      </c>
      <c r="AT60" s="130">
        <f>ROUND(SUM(AV60:AW60),2)</f>
        <v>0</v>
      </c>
      <c r="AU60" s="131">
        <f>'SO06a - dešťová kanalizace'!P90</f>
        <v>0</v>
      </c>
      <c r="AV60" s="130">
        <f>'SO06a - dešťová kanalizace'!J35</f>
        <v>0</v>
      </c>
      <c r="AW60" s="130">
        <f>'SO06a - dešťová kanalizace'!J36</f>
        <v>0</v>
      </c>
      <c r="AX60" s="130">
        <f>'SO06a - dešťová kanalizace'!J37</f>
        <v>0</v>
      </c>
      <c r="AY60" s="130">
        <f>'SO06a - dešťová kanalizace'!J38</f>
        <v>0</v>
      </c>
      <c r="AZ60" s="130">
        <f>'SO06a - dešťová kanalizace'!F35</f>
        <v>0</v>
      </c>
      <c r="BA60" s="130">
        <f>'SO06a - dešťová kanalizace'!F36</f>
        <v>0</v>
      </c>
      <c r="BB60" s="130">
        <f>'SO06a - dešťová kanalizace'!F37</f>
        <v>0</v>
      </c>
      <c r="BC60" s="130">
        <f>'SO06a - dešťová kanalizace'!F38</f>
        <v>0</v>
      </c>
      <c r="BD60" s="132">
        <f>'SO06a - dešťová kanalizace'!F39</f>
        <v>0</v>
      </c>
      <c r="BE60" s="4"/>
      <c r="BT60" s="133" t="s">
        <v>82</v>
      </c>
      <c r="BV60" s="133" t="s">
        <v>74</v>
      </c>
      <c r="BW60" s="133" t="s">
        <v>98</v>
      </c>
      <c r="BX60" s="133" t="s">
        <v>94</v>
      </c>
      <c r="CL60" s="133" t="s">
        <v>19</v>
      </c>
    </row>
    <row r="61" spans="1:90" s="4" customFormat="1" ht="16.5" customHeight="1">
      <c r="A61" s="111" t="s">
        <v>76</v>
      </c>
      <c r="B61" s="63"/>
      <c r="C61" s="125"/>
      <c r="D61" s="125"/>
      <c r="E61" s="126" t="s">
        <v>99</v>
      </c>
      <c r="F61" s="126"/>
      <c r="G61" s="126"/>
      <c r="H61" s="126"/>
      <c r="I61" s="126"/>
      <c r="J61" s="125"/>
      <c r="K61" s="126" t="s">
        <v>100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'SO06b - vodovod'!J32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97</v>
      </c>
      <c r="AR61" s="65"/>
      <c r="AS61" s="129">
        <v>0</v>
      </c>
      <c r="AT61" s="130">
        <f>ROUND(SUM(AV61:AW61),2)</f>
        <v>0</v>
      </c>
      <c r="AU61" s="131">
        <f>'SO06b - vodovod'!P94</f>
        <v>0</v>
      </c>
      <c r="AV61" s="130">
        <f>'SO06b - vodovod'!J35</f>
        <v>0</v>
      </c>
      <c r="AW61" s="130">
        <f>'SO06b - vodovod'!J36</f>
        <v>0</v>
      </c>
      <c r="AX61" s="130">
        <f>'SO06b - vodovod'!J37</f>
        <v>0</v>
      </c>
      <c r="AY61" s="130">
        <f>'SO06b - vodovod'!J38</f>
        <v>0</v>
      </c>
      <c r="AZ61" s="130">
        <f>'SO06b - vodovod'!F35</f>
        <v>0</v>
      </c>
      <c r="BA61" s="130">
        <f>'SO06b - vodovod'!F36</f>
        <v>0</v>
      </c>
      <c r="BB61" s="130">
        <f>'SO06b - vodovod'!F37</f>
        <v>0</v>
      </c>
      <c r="BC61" s="130">
        <f>'SO06b - vodovod'!F38</f>
        <v>0</v>
      </c>
      <c r="BD61" s="132">
        <f>'SO06b - vodovod'!F39</f>
        <v>0</v>
      </c>
      <c r="BE61" s="4"/>
      <c r="BT61" s="133" t="s">
        <v>82</v>
      </c>
      <c r="BV61" s="133" t="s">
        <v>74</v>
      </c>
      <c r="BW61" s="133" t="s">
        <v>101</v>
      </c>
      <c r="BX61" s="133" t="s">
        <v>94</v>
      </c>
      <c r="CL61" s="133" t="s">
        <v>19</v>
      </c>
    </row>
    <row r="62" spans="1:91" s="7" customFormat="1" ht="16.5" customHeight="1">
      <c r="A62" s="111" t="s">
        <v>76</v>
      </c>
      <c r="B62" s="112"/>
      <c r="C62" s="113"/>
      <c r="D62" s="114" t="s">
        <v>102</v>
      </c>
      <c r="E62" s="114"/>
      <c r="F62" s="114"/>
      <c r="G62" s="114"/>
      <c r="H62" s="114"/>
      <c r="I62" s="115"/>
      <c r="J62" s="114" t="s">
        <v>103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'07 - VRN'!J30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79</v>
      </c>
      <c r="AR62" s="118"/>
      <c r="AS62" s="134">
        <v>0</v>
      </c>
      <c r="AT62" s="135">
        <f>ROUND(SUM(AV62:AW62),2)</f>
        <v>0</v>
      </c>
      <c r="AU62" s="136">
        <f>'07 - VRN'!P83</f>
        <v>0</v>
      </c>
      <c r="AV62" s="135">
        <f>'07 - VRN'!J33</f>
        <v>0</v>
      </c>
      <c r="AW62" s="135">
        <f>'07 - VRN'!J34</f>
        <v>0</v>
      </c>
      <c r="AX62" s="135">
        <f>'07 - VRN'!J35</f>
        <v>0</v>
      </c>
      <c r="AY62" s="135">
        <f>'07 - VRN'!J36</f>
        <v>0</v>
      </c>
      <c r="AZ62" s="135">
        <f>'07 - VRN'!F33</f>
        <v>0</v>
      </c>
      <c r="BA62" s="135">
        <f>'07 - VRN'!F34</f>
        <v>0</v>
      </c>
      <c r="BB62" s="135">
        <f>'07 - VRN'!F35</f>
        <v>0</v>
      </c>
      <c r="BC62" s="135">
        <f>'07 - VRN'!F36</f>
        <v>0</v>
      </c>
      <c r="BD62" s="137">
        <f>'07 - VRN'!F37</f>
        <v>0</v>
      </c>
      <c r="BE62" s="7"/>
      <c r="BT62" s="123" t="s">
        <v>80</v>
      </c>
      <c r="BV62" s="123" t="s">
        <v>74</v>
      </c>
      <c r="BW62" s="123" t="s">
        <v>104</v>
      </c>
      <c r="BX62" s="123" t="s">
        <v>5</v>
      </c>
      <c r="CL62" s="123" t="s">
        <v>19</v>
      </c>
      <c r="CM62" s="123" t="s">
        <v>82</v>
      </c>
    </row>
    <row r="63" spans="1:57" s="2" customFormat="1" ht="30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4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44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</sheetData>
  <sheetProtection password="CC35" sheet="1" objects="1" scenarios="1" formatColumns="0" formatRows="0"/>
  <mergeCells count="70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01 -  Bourací práce a p...'!C2" display="/"/>
    <hyperlink ref="A56" location="'SO02 -  Oprava centrální ...'!C2" display="/"/>
    <hyperlink ref="A57" location="'SO03 - Oprava urnového háje'!C2" display="/"/>
    <hyperlink ref="A58" location="'SO05 - Místa pro kontejnery'!C2" display="/"/>
    <hyperlink ref="A60" location="'SO06a - dešťová kanalizace'!C2" display="/"/>
    <hyperlink ref="A61" location="'SO06b - vodovod'!C2" display="/"/>
    <hyperlink ref="A62" location="'07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5" customFormat="1" ht="45" customHeight="1">
      <c r="B3" s="290"/>
      <c r="C3" s="291" t="s">
        <v>1111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1112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1113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1114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1115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1116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1117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1118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1119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1120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1121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79</v>
      </c>
      <c r="F18" s="297" t="s">
        <v>1122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1123</v>
      </c>
      <c r="F19" s="297" t="s">
        <v>1124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1125</v>
      </c>
      <c r="F20" s="297" t="s">
        <v>1126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1127</v>
      </c>
      <c r="F21" s="297" t="s">
        <v>1128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1129</v>
      </c>
      <c r="F22" s="297" t="s">
        <v>1130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97</v>
      </c>
      <c r="F23" s="297" t="s">
        <v>1131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1132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1133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1134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1135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1136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1137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1138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1139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1140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122</v>
      </c>
      <c r="F36" s="297"/>
      <c r="G36" s="297" t="s">
        <v>1141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1142</v>
      </c>
      <c r="F37" s="297"/>
      <c r="G37" s="297" t="s">
        <v>1143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53</v>
      </c>
      <c r="F38" s="297"/>
      <c r="G38" s="297" t="s">
        <v>1144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54</v>
      </c>
      <c r="F39" s="297"/>
      <c r="G39" s="297" t="s">
        <v>1145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123</v>
      </c>
      <c r="F40" s="297"/>
      <c r="G40" s="297" t="s">
        <v>1146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124</v>
      </c>
      <c r="F41" s="297"/>
      <c r="G41" s="297" t="s">
        <v>1147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1148</v>
      </c>
      <c r="F42" s="297"/>
      <c r="G42" s="297" t="s">
        <v>1149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1150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1151</v>
      </c>
      <c r="F44" s="297"/>
      <c r="G44" s="297" t="s">
        <v>1152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126</v>
      </c>
      <c r="F45" s="297"/>
      <c r="G45" s="297" t="s">
        <v>1153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1154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1155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1156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1157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1158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1159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1160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1161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1162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1163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1164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1165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1166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1167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1168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1169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1170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1171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1172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1173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1174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1175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1176</v>
      </c>
      <c r="D76" s="315"/>
      <c r="E76" s="315"/>
      <c r="F76" s="315" t="s">
        <v>1177</v>
      </c>
      <c r="G76" s="316"/>
      <c r="H76" s="315" t="s">
        <v>54</v>
      </c>
      <c r="I76" s="315" t="s">
        <v>57</v>
      </c>
      <c r="J76" s="315" t="s">
        <v>1178</v>
      </c>
      <c r="K76" s="314"/>
    </row>
    <row r="77" spans="2:11" s="1" customFormat="1" ht="17.25" customHeight="1">
      <c r="B77" s="312"/>
      <c r="C77" s="317" t="s">
        <v>1179</v>
      </c>
      <c r="D77" s="317"/>
      <c r="E77" s="317"/>
      <c r="F77" s="318" t="s">
        <v>1180</v>
      </c>
      <c r="G77" s="319"/>
      <c r="H77" s="317"/>
      <c r="I77" s="317"/>
      <c r="J77" s="317" t="s">
        <v>1181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53</v>
      </c>
      <c r="D79" s="322"/>
      <c r="E79" s="322"/>
      <c r="F79" s="323" t="s">
        <v>1182</v>
      </c>
      <c r="G79" s="324"/>
      <c r="H79" s="300" t="s">
        <v>1183</v>
      </c>
      <c r="I79" s="300" t="s">
        <v>1184</v>
      </c>
      <c r="J79" s="300">
        <v>20</v>
      </c>
      <c r="K79" s="314"/>
    </row>
    <row r="80" spans="2:11" s="1" customFormat="1" ht="15" customHeight="1">
      <c r="B80" s="312"/>
      <c r="C80" s="300" t="s">
        <v>1185</v>
      </c>
      <c r="D80" s="300"/>
      <c r="E80" s="300"/>
      <c r="F80" s="323" t="s">
        <v>1182</v>
      </c>
      <c r="G80" s="324"/>
      <c r="H80" s="300" t="s">
        <v>1186</v>
      </c>
      <c r="I80" s="300" t="s">
        <v>1184</v>
      </c>
      <c r="J80" s="300">
        <v>120</v>
      </c>
      <c r="K80" s="314"/>
    </row>
    <row r="81" spans="2:11" s="1" customFormat="1" ht="15" customHeight="1">
      <c r="B81" s="325"/>
      <c r="C81" s="300" t="s">
        <v>1187</v>
      </c>
      <c r="D81" s="300"/>
      <c r="E81" s="300"/>
      <c r="F81" s="323" t="s">
        <v>1188</v>
      </c>
      <c r="G81" s="324"/>
      <c r="H81" s="300" t="s">
        <v>1189</v>
      </c>
      <c r="I81" s="300" t="s">
        <v>1184</v>
      </c>
      <c r="J81" s="300">
        <v>50</v>
      </c>
      <c r="K81" s="314"/>
    </row>
    <row r="82" spans="2:11" s="1" customFormat="1" ht="15" customHeight="1">
      <c r="B82" s="325"/>
      <c r="C82" s="300" t="s">
        <v>1190</v>
      </c>
      <c r="D82" s="300"/>
      <c r="E82" s="300"/>
      <c r="F82" s="323" t="s">
        <v>1182</v>
      </c>
      <c r="G82" s="324"/>
      <c r="H82" s="300" t="s">
        <v>1191</v>
      </c>
      <c r="I82" s="300" t="s">
        <v>1192</v>
      </c>
      <c r="J82" s="300"/>
      <c r="K82" s="314"/>
    </row>
    <row r="83" spans="2:11" s="1" customFormat="1" ht="15" customHeight="1">
      <c r="B83" s="325"/>
      <c r="C83" s="326" t="s">
        <v>1193</v>
      </c>
      <c r="D83" s="326"/>
      <c r="E83" s="326"/>
      <c r="F83" s="327" t="s">
        <v>1188</v>
      </c>
      <c r="G83" s="326"/>
      <c r="H83" s="326" t="s">
        <v>1194</v>
      </c>
      <c r="I83" s="326" t="s">
        <v>1184</v>
      </c>
      <c r="J83" s="326">
        <v>15</v>
      </c>
      <c r="K83" s="314"/>
    </row>
    <row r="84" spans="2:11" s="1" customFormat="1" ht="15" customHeight="1">
      <c r="B84" s="325"/>
      <c r="C84" s="326" t="s">
        <v>1195</v>
      </c>
      <c r="D84" s="326"/>
      <c r="E84" s="326"/>
      <c r="F84" s="327" t="s">
        <v>1188</v>
      </c>
      <c r="G84" s="326"/>
      <c r="H84" s="326" t="s">
        <v>1196</v>
      </c>
      <c r="I84" s="326" t="s">
        <v>1184</v>
      </c>
      <c r="J84" s="326">
        <v>15</v>
      </c>
      <c r="K84" s="314"/>
    </row>
    <row r="85" spans="2:11" s="1" customFormat="1" ht="15" customHeight="1">
      <c r="B85" s="325"/>
      <c r="C85" s="326" t="s">
        <v>1197</v>
      </c>
      <c r="D85" s="326"/>
      <c r="E85" s="326"/>
      <c r="F85" s="327" t="s">
        <v>1188</v>
      </c>
      <c r="G85" s="326"/>
      <c r="H85" s="326" t="s">
        <v>1198</v>
      </c>
      <c r="I85" s="326" t="s">
        <v>1184</v>
      </c>
      <c r="J85" s="326">
        <v>20</v>
      </c>
      <c r="K85" s="314"/>
    </row>
    <row r="86" spans="2:11" s="1" customFormat="1" ht="15" customHeight="1">
      <c r="B86" s="325"/>
      <c r="C86" s="326" t="s">
        <v>1199</v>
      </c>
      <c r="D86" s="326"/>
      <c r="E86" s="326"/>
      <c r="F86" s="327" t="s">
        <v>1188</v>
      </c>
      <c r="G86" s="326"/>
      <c r="H86" s="326" t="s">
        <v>1200</v>
      </c>
      <c r="I86" s="326" t="s">
        <v>1184</v>
      </c>
      <c r="J86" s="326">
        <v>20</v>
      </c>
      <c r="K86" s="314"/>
    </row>
    <row r="87" spans="2:11" s="1" customFormat="1" ht="15" customHeight="1">
      <c r="B87" s="325"/>
      <c r="C87" s="300" t="s">
        <v>1201</v>
      </c>
      <c r="D87" s="300"/>
      <c r="E87" s="300"/>
      <c r="F87" s="323" t="s">
        <v>1188</v>
      </c>
      <c r="G87" s="324"/>
      <c r="H87" s="300" t="s">
        <v>1202</v>
      </c>
      <c r="I87" s="300" t="s">
        <v>1184</v>
      </c>
      <c r="J87" s="300">
        <v>50</v>
      </c>
      <c r="K87" s="314"/>
    </row>
    <row r="88" spans="2:11" s="1" customFormat="1" ht="15" customHeight="1">
      <c r="B88" s="325"/>
      <c r="C88" s="300" t="s">
        <v>1203</v>
      </c>
      <c r="D88" s="300"/>
      <c r="E88" s="300"/>
      <c r="F88" s="323" t="s">
        <v>1188</v>
      </c>
      <c r="G88" s="324"/>
      <c r="H88" s="300" t="s">
        <v>1204</v>
      </c>
      <c r="I88" s="300" t="s">
        <v>1184</v>
      </c>
      <c r="J88" s="300">
        <v>20</v>
      </c>
      <c r="K88" s="314"/>
    </row>
    <row r="89" spans="2:11" s="1" customFormat="1" ht="15" customHeight="1">
      <c r="B89" s="325"/>
      <c r="C89" s="300" t="s">
        <v>1205</v>
      </c>
      <c r="D89" s="300"/>
      <c r="E89" s="300"/>
      <c r="F89" s="323" t="s">
        <v>1188</v>
      </c>
      <c r="G89" s="324"/>
      <c r="H89" s="300" t="s">
        <v>1206</v>
      </c>
      <c r="I89" s="300" t="s">
        <v>1184</v>
      </c>
      <c r="J89" s="300">
        <v>20</v>
      </c>
      <c r="K89" s="314"/>
    </row>
    <row r="90" spans="2:11" s="1" customFormat="1" ht="15" customHeight="1">
      <c r="B90" s="325"/>
      <c r="C90" s="300" t="s">
        <v>1207</v>
      </c>
      <c r="D90" s="300"/>
      <c r="E90" s="300"/>
      <c r="F90" s="323" t="s">
        <v>1188</v>
      </c>
      <c r="G90" s="324"/>
      <c r="H90" s="300" t="s">
        <v>1208</v>
      </c>
      <c r="I90" s="300" t="s">
        <v>1184</v>
      </c>
      <c r="J90" s="300">
        <v>50</v>
      </c>
      <c r="K90" s="314"/>
    </row>
    <row r="91" spans="2:11" s="1" customFormat="1" ht="15" customHeight="1">
      <c r="B91" s="325"/>
      <c r="C91" s="300" t="s">
        <v>1209</v>
      </c>
      <c r="D91" s="300"/>
      <c r="E91" s="300"/>
      <c r="F91" s="323" t="s">
        <v>1188</v>
      </c>
      <c r="G91" s="324"/>
      <c r="H91" s="300" t="s">
        <v>1209</v>
      </c>
      <c r="I91" s="300" t="s">
        <v>1184</v>
      </c>
      <c r="J91" s="300">
        <v>50</v>
      </c>
      <c r="K91" s="314"/>
    </row>
    <row r="92" spans="2:11" s="1" customFormat="1" ht="15" customHeight="1">
      <c r="B92" s="325"/>
      <c r="C92" s="300" t="s">
        <v>1210</v>
      </c>
      <c r="D92" s="300"/>
      <c r="E92" s="300"/>
      <c r="F92" s="323" t="s">
        <v>1188</v>
      </c>
      <c r="G92" s="324"/>
      <c r="H92" s="300" t="s">
        <v>1211</v>
      </c>
      <c r="I92" s="300" t="s">
        <v>1184</v>
      </c>
      <c r="J92" s="300">
        <v>255</v>
      </c>
      <c r="K92" s="314"/>
    </row>
    <row r="93" spans="2:11" s="1" customFormat="1" ht="15" customHeight="1">
      <c r="B93" s="325"/>
      <c r="C93" s="300" t="s">
        <v>1212</v>
      </c>
      <c r="D93" s="300"/>
      <c r="E93" s="300"/>
      <c r="F93" s="323" t="s">
        <v>1182</v>
      </c>
      <c r="G93" s="324"/>
      <c r="H93" s="300" t="s">
        <v>1213</v>
      </c>
      <c r="I93" s="300" t="s">
        <v>1214</v>
      </c>
      <c r="J93" s="300"/>
      <c r="K93" s="314"/>
    </row>
    <row r="94" spans="2:11" s="1" customFormat="1" ht="15" customHeight="1">
      <c r="B94" s="325"/>
      <c r="C94" s="300" t="s">
        <v>1215</v>
      </c>
      <c r="D94" s="300"/>
      <c r="E94" s="300"/>
      <c r="F94" s="323" t="s">
        <v>1182</v>
      </c>
      <c r="G94" s="324"/>
      <c r="H94" s="300" t="s">
        <v>1216</v>
      </c>
      <c r="I94" s="300" t="s">
        <v>1217</v>
      </c>
      <c r="J94" s="300"/>
      <c r="K94" s="314"/>
    </row>
    <row r="95" spans="2:11" s="1" customFormat="1" ht="15" customHeight="1">
      <c r="B95" s="325"/>
      <c r="C95" s="300" t="s">
        <v>1218</v>
      </c>
      <c r="D95" s="300"/>
      <c r="E95" s="300"/>
      <c r="F95" s="323" t="s">
        <v>1182</v>
      </c>
      <c r="G95" s="324"/>
      <c r="H95" s="300" t="s">
        <v>1218</v>
      </c>
      <c r="I95" s="300" t="s">
        <v>1217</v>
      </c>
      <c r="J95" s="300"/>
      <c r="K95" s="314"/>
    </row>
    <row r="96" spans="2:11" s="1" customFormat="1" ht="15" customHeight="1">
      <c r="B96" s="325"/>
      <c r="C96" s="300" t="s">
        <v>38</v>
      </c>
      <c r="D96" s="300"/>
      <c r="E96" s="300"/>
      <c r="F96" s="323" t="s">
        <v>1182</v>
      </c>
      <c r="G96" s="324"/>
      <c r="H96" s="300" t="s">
        <v>1219</v>
      </c>
      <c r="I96" s="300" t="s">
        <v>1217</v>
      </c>
      <c r="J96" s="300"/>
      <c r="K96" s="314"/>
    </row>
    <row r="97" spans="2:11" s="1" customFormat="1" ht="15" customHeight="1">
      <c r="B97" s="325"/>
      <c r="C97" s="300" t="s">
        <v>48</v>
      </c>
      <c r="D97" s="300"/>
      <c r="E97" s="300"/>
      <c r="F97" s="323" t="s">
        <v>1182</v>
      </c>
      <c r="G97" s="324"/>
      <c r="H97" s="300" t="s">
        <v>1220</v>
      </c>
      <c r="I97" s="300" t="s">
        <v>1217</v>
      </c>
      <c r="J97" s="300"/>
      <c r="K97" s="314"/>
    </row>
    <row r="98" spans="2:11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1221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1176</v>
      </c>
      <c r="D103" s="315"/>
      <c r="E103" s="315"/>
      <c r="F103" s="315" t="s">
        <v>1177</v>
      </c>
      <c r="G103" s="316"/>
      <c r="H103" s="315" t="s">
        <v>54</v>
      </c>
      <c r="I103" s="315" t="s">
        <v>57</v>
      </c>
      <c r="J103" s="315" t="s">
        <v>1178</v>
      </c>
      <c r="K103" s="314"/>
    </row>
    <row r="104" spans="2:11" s="1" customFormat="1" ht="17.25" customHeight="1">
      <c r="B104" s="312"/>
      <c r="C104" s="317" t="s">
        <v>1179</v>
      </c>
      <c r="D104" s="317"/>
      <c r="E104" s="317"/>
      <c r="F104" s="318" t="s">
        <v>1180</v>
      </c>
      <c r="G104" s="319"/>
      <c r="H104" s="317"/>
      <c r="I104" s="317"/>
      <c r="J104" s="317" t="s">
        <v>1181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3"/>
      <c r="H105" s="315"/>
      <c r="I105" s="315"/>
      <c r="J105" s="315"/>
      <c r="K105" s="314"/>
    </row>
    <row r="106" spans="2:11" s="1" customFormat="1" ht="15" customHeight="1">
      <c r="B106" s="312"/>
      <c r="C106" s="300" t="s">
        <v>53</v>
      </c>
      <c r="D106" s="322"/>
      <c r="E106" s="322"/>
      <c r="F106" s="323" t="s">
        <v>1182</v>
      </c>
      <c r="G106" s="300"/>
      <c r="H106" s="300" t="s">
        <v>1222</v>
      </c>
      <c r="I106" s="300" t="s">
        <v>1184</v>
      </c>
      <c r="J106" s="300">
        <v>20</v>
      </c>
      <c r="K106" s="314"/>
    </row>
    <row r="107" spans="2:11" s="1" customFormat="1" ht="15" customHeight="1">
      <c r="B107" s="312"/>
      <c r="C107" s="300" t="s">
        <v>1185</v>
      </c>
      <c r="D107" s="300"/>
      <c r="E107" s="300"/>
      <c r="F107" s="323" t="s">
        <v>1182</v>
      </c>
      <c r="G107" s="300"/>
      <c r="H107" s="300" t="s">
        <v>1222</v>
      </c>
      <c r="I107" s="300" t="s">
        <v>1184</v>
      </c>
      <c r="J107" s="300">
        <v>120</v>
      </c>
      <c r="K107" s="314"/>
    </row>
    <row r="108" spans="2:11" s="1" customFormat="1" ht="15" customHeight="1">
      <c r="B108" s="325"/>
      <c r="C108" s="300" t="s">
        <v>1187</v>
      </c>
      <c r="D108" s="300"/>
      <c r="E108" s="300"/>
      <c r="F108" s="323" t="s">
        <v>1188</v>
      </c>
      <c r="G108" s="300"/>
      <c r="H108" s="300" t="s">
        <v>1222</v>
      </c>
      <c r="I108" s="300" t="s">
        <v>1184</v>
      </c>
      <c r="J108" s="300">
        <v>50</v>
      </c>
      <c r="K108" s="314"/>
    </row>
    <row r="109" spans="2:11" s="1" customFormat="1" ht="15" customHeight="1">
      <c r="B109" s="325"/>
      <c r="C109" s="300" t="s">
        <v>1190</v>
      </c>
      <c r="D109" s="300"/>
      <c r="E109" s="300"/>
      <c r="F109" s="323" t="s">
        <v>1182</v>
      </c>
      <c r="G109" s="300"/>
      <c r="H109" s="300" t="s">
        <v>1222</v>
      </c>
      <c r="I109" s="300" t="s">
        <v>1192</v>
      </c>
      <c r="J109" s="300"/>
      <c r="K109" s="314"/>
    </row>
    <row r="110" spans="2:11" s="1" customFormat="1" ht="15" customHeight="1">
      <c r="B110" s="325"/>
      <c r="C110" s="300" t="s">
        <v>1201</v>
      </c>
      <c r="D110" s="300"/>
      <c r="E110" s="300"/>
      <c r="F110" s="323" t="s">
        <v>1188</v>
      </c>
      <c r="G110" s="300"/>
      <c r="H110" s="300" t="s">
        <v>1222</v>
      </c>
      <c r="I110" s="300" t="s">
        <v>1184</v>
      </c>
      <c r="J110" s="300">
        <v>50</v>
      </c>
      <c r="K110" s="314"/>
    </row>
    <row r="111" spans="2:11" s="1" customFormat="1" ht="15" customHeight="1">
      <c r="B111" s="325"/>
      <c r="C111" s="300" t="s">
        <v>1209</v>
      </c>
      <c r="D111" s="300"/>
      <c r="E111" s="300"/>
      <c r="F111" s="323" t="s">
        <v>1188</v>
      </c>
      <c r="G111" s="300"/>
      <c r="H111" s="300" t="s">
        <v>1222</v>
      </c>
      <c r="I111" s="300" t="s">
        <v>1184</v>
      </c>
      <c r="J111" s="300">
        <v>50</v>
      </c>
      <c r="K111" s="314"/>
    </row>
    <row r="112" spans="2:11" s="1" customFormat="1" ht="15" customHeight="1">
      <c r="B112" s="325"/>
      <c r="C112" s="300" t="s">
        <v>1207</v>
      </c>
      <c r="D112" s="300"/>
      <c r="E112" s="300"/>
      <c r="F112" s="323" t="s">
        <v>1188</v>
      </c>
      <c r="G112" s="300"/>
      <c r="H112" s="300" t="s">
        <v>1222</v>
      </c>
      <c r="I112" s="300" t="s">
        <v>1184</v>
      </c>
      <c r="J112" s="300">
        <v>50</v>
      </c>
      <c r="K112" s="314"/>
    </row>
    <row r="113" spans="2:11" s="1" customFormat="1" ht="15" customHeight="1">
      <c r="B113" s="325"/>
      <c r="C113" s="300" t="s">
        <v>53</v>
      </c>
      <c r="D113" s="300"/>
      <c r="E113" s="300"/>
      <c r="F113" s="323" t="s">
        <v>1182</v>
      </c>
      <c r="G113" s="300"/>
      <c r="H113" s="300" t="s">
        <v>1223</v>
      </c>
      <c r="I113" s="300" t="s">
        <v>1184</v>
      </c>
      <c r="J113" s="300">
        <v>20</v>
      </c>
      <c r="K113" s="314"/>
    </row>
    <row r="114" spans="2:11" s="1" customFormat="1" ht="15" customHeight="1">
      <c r="B114" s="325"/>
      <c r="C114" s="300" t="s">
        <v>1224</v>
      </c>
      <c r="D114" s="300"/>
      <c r="E114" s="300"/>
      <c r="F114" s="323" t="s">
        <v>1182</v>
      </c>
      <c r="G114" s="300"/>
      <c r="H114" s="300" t="s">
        <v>1225</v>
      </c>
      <c r="I114" s="300" t="s">
        <v>1184</v>
      </c>
      <c r="J114" s="300">
        <v>120</v>
      </c>
      <c r="K114" s="314"/>
    </row>
    <row r="115" spans="2:11" s="1" customFormat="1" ht="15" customHeight="1">
      <c r="B115" s="325"/>
      <c r="C115" s="300" t="s">
        <v>38</v>
      </c>
      <c r="D115" s="300"/>
      <c r="E115" s="300"/>
      <c r="F115" s="323" t="s">
        <v>1182</v>
      </c>
      <c r="G115" s="300"/>
      <c r="H115" s="300" t="s">
        <v>1226</v>
      </c>
      <c r="I115" s="300" t="s">
        <v>1217</v>
      </c>
      <c r="J115" s="300"/>
      <c r="K115" s="314"/>
    </row>
    <row r="116" spans="2:11" s="1" customFormat="1" ht="15" customHeight="1">
      <c r="B116" s="325"/>
      <c r="C116" s="300" t="s">
        <v>48</v>
      </c>
      <c r="D116" s="300"/>
      <c r="E116" s="300"/>
      <c r="F116" s="323" t="s">
        <v>1182</v>
      </c>
      <c r="G116" s="300"/>
      <c r="H116" s="300" t="s">
        <v>1227</v>
      </c>
      <c r="I116" s="300" t="s">
        <v>1217</v>
      </c>
      <c r="J116" s="300"/>
      <c r="K116" s="314"/>
    </row>
    <row r="117" spans="2:11" s="1" customFormat="1" ht="15" customHeight="1">
      <c r="B117" s="325"/>
      <c r="C117" s="300" t="s">
        <v>57</v>
      </c>
      <c r="D117" s="300"/>
      <c r="E117" s="300"/>
      <c r="F117" s="323" t="s">
        <v>1182</v>
      </c>
      <c r="G117" s="300"/>
      <c r="H117" s="300" t="s">
        <v>1228</v>
      </c>
      <c r="I117" s="300" t="s">
        <v>1229</v>
      </c>
      <c r="J117" s="300"/>
      <c r="K117" s="314"/>
    </row>
    <row r="118" spans="2:11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s="1" customFormat="1" ht="18.75" customHeight="1">
      <c r="B119" s="335"/>
      <c r="C119" s="336"/>
      <c r="D119" s="336"/>
      <c r="E119" s="336"/>
      <c r="F119" s="337"/>
      <c r="G119" s="336"/>
      <c r="H119" s="336"/>
      <c r="I119" s="336"/>
      <c r="J119" s="336"/>
      <c r="K119" s="335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8"/>
      <c r="C121" s="339"/>
      <c r="D121" s="339"/>
      <c r="E121" s="339"/>
      <c r="F121" s="339"/>
      <c r="G121" s="339"/>
      <c r="H121" s="339"/>
      <c r="I121" s="339"/>
      <c r="J121" s="339"/>
      <c r="K121" s="340"/>
    </row>
    <row r="122" spans="2:11" s="1" customFormat="1" ht="45" customHeight="1">
      <c r="B122" s="341"/>
      <c r="C122" s="291" t="s">
        <v>1230</v>
      </c>
      <c r="D122" s="291"/>
      <c r="E122" s="291"/>
      <c r="F122" s="291"/>
      <c r="G122" s="291"/>
      <c r="H122" s="291"/>
      <c r="I122" s="291"/>
      <c r="J122" s="291"/>
      <c r="K122" s="342"/>
    </row>
    <row r="123" spans="2:11" s="1" customFormat="1" ht="17.25" customHeight="1">
      <c r="B123" s="343"/>
      <c r="C123" s="315" t="s">
        <v>1176</v>
      </c>
      <c r="D123" s="315"/>
      <c r="E123" s="315"/>
      <c r="F123" s="315" t="s">
        <v>1177</v>
      </c>
      <c r="G123" s="316"/>
      <c r="H123" s="315" t="s">
        <v>54</v>
      </c>
      <c r="I123" s="315" t="s">
        <v>57</v>
      </c>
      <c r="J123" s="315" t="s">
        <v>1178</v>
      </c>
      <c r="K123" s="344"/>
    </row>
    <row r="124" spans="2:11" s="1" customFormat="1" ht="17.25" customHeight="1">
      <c r="B124" s="343"/>
      <c r="C124" s="317" t="s">
        <v>1179</v>
      </c>
      <c r="D124" s="317"/>
      <c r="E124" s="317"/>
      <c r="F124" s="318" t="s">
        <v>1180</v>
      </c>
      <c r="G124" s="319"/>
      <c r="H124" s="317"/>
      <c r="I124" s="317"/>
      <c r="J124" s="317" t="s">
        <v>1181</v>
      </c>
      <c r="K124" s="344"/>
    </row>
    <row r="125" spans="2:11" s="1" customFormat="1" ht="5.25" customHeight="1">
      <c r="B125" s="345"/>
      <c r="C125" s="320"/>
      <c r="D125" s="320"/>
      <c r="E125" s="320"/>
      <c r="F125" s="320"/>
      <c r="G125" s="346"/>
      <c r="H125" s="320"/>
      <c r="I125" s="320"/>
      <c r="J125" s="320"/>
      <c r="K125" s="347"/>
    </row>
    <row r="126" spans="2:11" s="1" customFormat="1" ht="15" customHeight="1">
      <c r="B126" s="345"/>
      <c r="C126" s="300" t="s">
        <v>1185</v>
      </c>
      <c r="D126" s="322"/>
      <c r="E126" s="322"/>
      <c r="F126" s="323" t="s">
        <v>1182</v>
      </c>
      <c r="G126" s="300"/>
      <c r="H126" s="300" t="s">
        <v>1222</v>
      </c>
      <c r="I126" s="300" t="s">
        <v>1184</v>
      </c>
      <c r="J126" s="300">
        <v>120</v>
      </c>
      <c r="K126" s="348"/>
    </row>
    <row r="127" spans="2:11" s="1" customFormat="1" ht="15" customHeight="1">
      <c r="B127" s="345"/>
      <c r="C127" s="300" t="s">
        <v>1231</v>
      </c>
      <c r="D127" s="300"/>
      <c r="E127" s="300"/>
      <c r="F127" s="323" t="s">
        <v>1182</v>
      </c>
      <c r="G127" s="300"/>
      <c r="H127" s="300" t="s">
        <v>1232</v>
      </c>
      <c r="I127" s="300" t="s">
        <v>1184</v>
      </c>
      <c r="J127" s="300" t="s">
        <v>1233</v>
      </c>
      <c r="K127" s="348"/>
    </row>
    <row r="128" spans="2:11" s="1" customFormat="1" ht="15" customHeight="1">
      <c r="B128" s="345"/>
      <c r="C128" s="300" t="s">
        <v>97</v>
      </c>
      <c r="D128" s="300"/>
      <c r="E128" s="300"/>
      <c r="F128" s="323" t="s">
        <v>1182</v>
      </c>
      <c r="G128" s="300"/>
      <c r="H128" s="300" t="s">
        <v>1234</v>
      </c>
      <c r="I128" s="300" t="s">
        <v>1184</v>
      </c>
      <c r="J128" s="300" t="s">
        <v>1233</v>
      </c>
      <c r="K128" s="348"/>
    </row>
    <row r="129" spans="2:11" s="1" customFormat="1" ht="15" customHeight="1">
      <c r="B129" s="345"/>
      <c r="C129" s="300" t="s">
        <v>1193</v>
      </c>
      <c r="D129" s="300"/>
      <c r="E129" s="300"/>
      <c r="F129" s="323" t="s">
        <v>1188</v>
      </c>
      <c r="G129" s="300"/>
      <c r="H129" s="300" t="s">
        <v>1194</v>
      </c>
      <c r="I129" s="300" t="s">
        <v>1184</v>
      </c>
      <c r="J129" s="300">
        <v>15</v>
      </c>
      <c r="K129" s="348"/>
    </row>
    <row r="130" spans="2:11" s="1" customFormat="1" ht="15" customHeight="1">
      <c r="B130" s="345"/>
      <c r="C130" s="326" t="s">
        <v>1195</v>
      </c>
      <c r="D130" s="326"/>
      <c r="E130" s="326"/>
      <c r="F130" s="327" t="s">
        <v>1188</v>
      </c>
      <c r="G130" s="326"/>
      <c r="H130" s="326" t="s">
        <v>1196</v>
      </c>
      <c r="I130" s="326" t="s">
        <v>1184</v>
      </c>
      <c r="J130" s="326">
        <v>15</v>
      </c>
      <c r="K130" s="348"/>
    </row>
    <row r="131" spans="2:11" s="1" customFormat="1" ht="15" customHeight="1">
      <c r="B131" s="345"/>
      <c r="C131" s="326" t="s">
        <v>1197</v>
      </c>
      <c r="D131" s="326"/>
      <c r="E131" s="326"/>
      <c r="F131" s="327" t="s">
        <v>1188</v>
      </c>
      <c r="G131" s="326"/>
      <c r="H131" s="326" t="s">
        <v>1198</v>
      </c>
      <c r="I131" s="326" t="s">
        <v>1184</v>
      </c>
      <c r="J131" s="326">
        <v>20</v>
      </c>
      <c r="K131" s="348"/>
    </row>
    <row r="132" spans="2:11" s="1" customFormat="1" ht="15" customHeight="1">
      <c r="B132" s="345"/>
      <c r="C132" s="326" t="s">
        <v>1199</v>
      </c>
      <c r="D132" s="326"/>
      <c r="E132" s="326"/>
      <c r="F132" s="327" t="s">
        <v>1188</v>
      </c>
      <c r="G132" s="326"/>
      <c r="H132" s="326" t="s">
        <v>1200</v>
      </c>
      <c r="I132" s="326" t="s">
        <v>1184</v>
      </c>
      <c r="J132" s="326">
        <v>20</v>
      </c>
      <c r="K132" s="348"/>
    </row>
    <row r="133" spans="2:11" s="1" customFormat="1" ht="15" customHeight="1">
      <c r="B133" s="345"/>
      <c r="C133" s="300" t="s">
        <v>1187</v>
      </c>
      <c r="D133" s="300"/>
      <c r="E133" s="300"/>
      <c r="F133" s="323" t="s">
        <v>1188</v>
      </c>
      <c r="G133" s="300"/>
      <c r="H133" s="300" t="s">
        <v>1222</v>
      </c>
      <c r="I133" s="300" t="s">
        <v>1184</v>
      </c>
      <c r="J133" s="300">
        <v>50</v>
      </c>
      <c r="K133" s="348"/>
    </row>
    <row r="134" spans="2:11" s="1" customFormat="1" ht="15" customHeight="1">
      <c r="B134" s="345"/>
      <c r="C134" s="300" t="s">
        <v>1201</v>
      </c>
      <c r="D134" s="300"/>
      <c r="E134" s="300"/>
      <c r="F134" s="323" t="s">
        <v>1188</v>
      </c>
      <c r="G134" s="300"/>
      <c r="H134" s="300" t="s">
        <v>1222</v>
      </c>
      <c r="I134" s="300" t="s">
        <v>1184</v>
      </c>
      <c r="J134" s="300">
        <v>50</v>
      </c>
      <c r="K134" s="348"/>
    </row>
    <row r="135" spans="2:11" s="1" customFormat="1" ht="15" customHeight="1">
      <c r="B135" s="345"/>
      <c r="C135" s="300" t="s">
        <v>1207</v>
      </c>
      <c r="D135" s="300"/>
      <c r="E135" s="300"/>
      <c r="F135" s="323" t="s">
        <v>1188</v>
      </c>
      <c r="G135" s="300"/>
      <c r="H135" s="300" t="s">
        <v>1222</v>
      </c>
      <c r="I135" s="300" t="s">
        <v>1184</v>
      </c>
      <c r="J135" s="300">
        <v>50</v>
      </c>
      <c r="K135" s="348"/>
    </row>
    <row r="136" spans="2:11" s="1" customFormat="1" ht="15" customHeight="1">
      <c r="B136" s="345"/>
      <c r="C136" s="300" t="s">
        <v>1209</v>
      </c>
      <c r="D136" s="300"/>
      <c r="E136" s="300"/>
      <c r="F136" s="323" t="s">
        <v>1188</v>
      </c>
      <c r="G136" s="300"/>
      <c r="H136" s="300" t="s">
        <v>1222</v>
      </c>
      <c r="I136" s="300" t="s">
        <v>1184</v>
      </c>
      <c r="J136" s="300">
        <v>50</v>
      </c>
      <c r="K136" s="348"/>
    </row>
    <row r="137" spans="2:11" s="1" customFormat="1" ht="15" customHeight="1">
      <c r="B137" s="345"/>
      <c r="C137" s="300" t="s">
        <v>1210</v>
      </c>
      <c r="D137" s="300"/>
      <c r="E137" s="300"/>
      <c r="F137" s="323" t="s">
        <v>1188</v>
      </c>
      <c r="G137" s="300"/>
      <c r="H137" s="300" t="s">
        <v>1235</v>
      </c>
      <c r="I137" s="300" t="s">
        <v>1184</v>
      </c>
      <c r="J137" s="300">
        <v>255</v>
      </c>
      <c r="K137" s="348"/>
    </row>
    <row r="138" spans="2:11" s="1" customFormat="1" ht="15" customHeight="1">
      <c r="B138" s="345"/>
      <c r="C138" s="300" t="s">
        <v>1212</v>
      </c>
      <c r="D138" s="300"/>
      <c r="E138" s="300"/>
      <c r="F138" s="323" t="s">
        <v>1182</v>
      </c>
      <c r="G138" s="300"/>
      <c r="H138" s="300" t="s">
        <v>1236</v>
      </c>
      <c r="I138" s="300" t="s">
        <v>1214</v>
      </c>
      <c r="J138" s="300"/>
      <c r="K138" s="348"/>
    </row>
    <row r="139" spans="2:11" s="1" customFormat="1" ht="15" customHeight="1">
      <c r="B139" s="345"/>
      <c r="C139" s="300" t="s">
        <v>1215</v>
      </c>
      <c r="D139" s="300"/>
      <c r="E139" s="300"/>
      <c r="F139" s="323" t="s">
        <v>1182</v>
      </c>
      <c r="G139" s="300"/>
      <c r="H139" s="300" t="s">
        <v>1237</v>
      </c>
      <c r="I139" s="300" t="s">
        <v>1217</v>
      </c>
      <c r="J139" s="300"/>
      <c r="K139" s="348"/>
    </row>
    <row r="140" spans="2:11" s="1" customFormat="1" ht="15" customHeight="1">
      <c r="B140" s="345"/>
      <c r="C140" s="300" t="s">
        <v>1218</v>
      </c>
      <c r="D140" s="300"/>
      <c r="E140" s="300"/>
      <c r="F140" s="323" t="s">
        <v>1182</v>
      </c>
      <c r="G140" s="300"/>
      <c r="H140" s="300" t="s">
        <v>1218</v>
      </c>
      <c r="I140" s="300" t="s">
        <v>1217</v>
      </c>
      <c r="J140" s="300"/>
      <c r="K140" s="348"/>
    </row>
    <row r="141" spans="2:11" s="1" customFormat="1" ht="15" customHeight="1">
      <c r="B141" s="345"/>
      <c r="C141" s="300" t="s">
        <v>38</v>
      </c>
      <c r="D141" s="300"/>
      <c r="E141" s="300"/>
      <c r="F141" s="323" t="s">
        <v>1182</v>
      </c>
      <c r="G141" s="300"/>
      <c r="H141" s="300" t="s">
        <v>1238</v>
      </c>
      <c r="I141" s="300" t="s">
        <v>1217</v>
      </c>
      <c r="J141" s="300"/>
      <c r="K141" s="348"/>
    </row>
    <row r="142" spans="2:11" s="1" customFormat="1" ht="15" customHeight="1">
      <c r="B142" s="345"/>
      <c r="C142" s="300" t="s">
        <v>1239</v>
      </c>
      <c r="D142" s="300"/>
      <c r="E142" s="300"/>
      <c r="F142" s="323" t="s">
        <v>1182</v>
      </c>
      <c r="G142" s="300"/>
      <c r="H142" s="300" t="s">
        <v>1240</v>
      </c>
      <c r="I142" s="300" t="s">
        <v>1217</v>
      </c>
      <c r="J142" s="300"/>
      <c r="K142" s="348"/>
    </row>
    <row r="143" spans="2:11" s="1" customFormat="1" ht="15" customHeight="1">
      <c r="B143" s="349"/>
      <c r="C143" s="350"/>
      <c r="D143" s="350"/>
      <c r="E143" s="350"/>
      <c r="F143" s="350"/>
      <c r="G143" s="350"/>
      <c r="H143" s="350"/>
      <c r="I143" s="350"/>
      <c r="J143" s="350"/>
      <c r="K143" s="351"/>
    </row>
    <row r="144" spans="2:11" s="1" customFormat="1" ht="18.75" customHeight="1">
      <c r="B144" s="336"/>
      <c r="C144" s="336"/>
      <c r="D144" s="336"/>
      <c r="E144" s="336"/>
      <c r="F144" s="337"/>
      <c r="G144" s="336"/>
      <c r="H144" s="336"/>
      <c r="I144" s="336"/>
      <c r="J144" s="336"/>
      <c r="K144" s="336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1241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1176</v>
      </c>
      <c r="D148" s="315"/>
      <c r="E148" s="315"/>
      <c r="F148" s="315" t="s">
        <v>1177</v>
      </c>
      <c r="G148" s="316"/>
      <c r="H148" s="315" t="s">
        <v>54</v>
      </c>
      <c r="I148" s="315" t="s">
        <v>57</v>
      </c>
      <c r="J148" s="315" t="s">
        <v>1178</v>
      </c>
      <c r="K148" s="314"/>
    </row>
    <row r="149" spans="2:11" s="1" customFormat="1" ht="17.25" customHeight="1">
      <c r="B149" s="312"/>
      <c r="C149" s="317" t="s">
        <v>1179</v>
      </c>
      <c r="D149" s="317"/>
      <c r="E149" s="317"/>
      <c r="F149" s="318" t="s">
        <v>1180</v>
      </c>
      <c r="G149" s="319"/>
      <c r="H149" s="317"/>
      <c r="I149" s="317"/>
      <c r="J149" s="317" t="s">
        <v>1181</v>
      </c>
      <c r="K149" s="314"/>
    </row>
    <row r="150" spans="2:11" s="1" customFormat="1" ht="5.25" customHeight="1">
      <c r="B150" s="325"/>
      <c r="C150" s="320"/>
      <c r="D150" s="320"/>
      <c r="E150" s="320"/>
      <c r="F150" s="320"/>
      <c r="G150" s="321"/>
      <c r="H150" s="320"/>
      <c r="I150" s="320"/>
      <c r="J150" s="320"/>
      <c r="K150" s="348"/>
    </row>
    <row r="151" spans="2:11" s="1" customFormat="1" ht="15" customHeight="1">
      <c r="B151" s="325"/>
      <c r="C151" s="352" t="s">
        <v>1185</v>
      </c>
      <c r="D151" s="300"/>
      <c r="E151" s="300"/>
      <c r="F151" s="353" t="s">
        <v>1182</v>
      </c>
      <c r="G151" s="300"/>
      <c r="H151" s="352" t="s">
        <v>1222</v>
      </c>
      <c r="I151" s="352" t="s">
        <v>1184</v>
      </c>
      <c r="J151" s="352">
        <v>120</v>
      </c>
      <c r="K151" s="348"/>
    </row>
    <row r="152" spans="2:11" s="1" customFormat="1" ht="15" customHeight="1">
      <c r="B152" s="325"/>
      <c r="C152" s="352" t="s">
        <v>1231</v>
      </c>
      <c r="D152" s="300"/>
      <c r="E152" s="300"/>
      <c r="F152" s="353" t="s">
        <v>1182</v>
      </c>
      <c r="G152" s="300"/>
      <c r="H152" s="352" t="s">
        <v>1242</v>
      </c>
      <c r="I152" s="352" t="s">
        <v>1184</v>
      </c>
      <c r="J152" s="352" t="s">
        <v>1233</v>
      </c>
      <c r="K152" s="348"/>
    </row>
    <row r="153" spans="2:11" s="1" customFormat="1" ht="15" customHeight="1">
      <c r="B153" s="325"/>
      <c r="C153" s="352" t="s">
        <v>97</v>
      </c>
      <c r="D153" s="300"/>
      <c r="E153" s="300"/>
      <c r="F153" s="353" t="s">
        <v>1182</v>
      </c>
      <c r="G153" s="300"/>
      <c r="H153" s="352" t="s">
        <v>1243</v>
      </c>
      <c r="I153" s="352" t="s">
        <v>1184</v>
      </c>
      <c r="J153" s="352" t="s">
        <v>1233</v>
      </c>
      <c r="K153" s="348"/>
    </row>
    <row r="154" spans="2:11" s="1" customFormat="1" ht="15" customHeight="1">
      <c r="B154" s="325"/>
      <c r="C154" s="352" t="s">
        <v>1187</v>
      </c>
      <c r="D154" s="300"/>
      <c r="E154" s="300"/>
      <c r="F154" s="353" t="s">
        <v>1188</v>
      </c>
      <c r="G154" s="300"/>
      <c r="H154" s="352" t="s">
        <v>1222</v>
      </c>
      <c r="I154" s="352" t="s">
        <v>1184</v>
      </c>
      <c r="J154" s="352">
        <v>50</v>
      </c>
      <c r="K154" s="348"/>
    </row>
    <row r="155" spans="2:11" s="1" customFormat="1" ht="15" customHeight="1">
      <c r="B155" s="325"/>
      <c r="C155" s="352" t="s">
        <v>1190</v>
      </c>
      <c r="D155" s="300"/>
      <c r="E155" s="300"/>
      <c r="F155" s="353" t="s">
        <v>1182</v>
      </c>
      <c r="G155" s="300"/>
      <c r="H155" s="352" t="s">
        <v>1222</v>
      </c>
      <c r="I155" s="352" t="s">
        <v>1192</v>
      </c>
      <c r="J155" s="352"/>
      <c r="K155" s="348"/>
    </row>
    <row r="156" spans="2:11" s="1" customFormat="1" ht="15" customHeight="1">
      <c r="B156" s="325"/>
      <c r="C156" s="352" t="s">
        <v>1201</v>
      </c>
      <c r="D156" s="300"/>
      <c r="E156" s="300"/>
      <c r="F156" s="353" t="s">
        <v>1188</v>
      </c>
      <c r="G156" s="300"/>
      <c r="H156" s="352" t="s">
        <v>1222</v>
      </c>
      <c r="I156" s="352" t="s">
        <v>1184</v>
      </c>
      <c r="J156" s="352">
        <v>50</v>
      </c>
      <c r="K156" s="348"/>
    </row>
    <row r="157" spans="2:11" s="1" customFormat="1" ht="15" customHeight="1">
      <c r="B157" s="325"/>
      <c r="C157" s="352" t="s">
        <v>1209</v>
      </c>
      <c r="D157" s="300"/>
      <c r="E157" s="300"/>
      <c r="F157" s="353" t="s">
        <v>1188</v>
      </c>
      <c r="G157" s="300"/>
      <c r="H157" s="352" t="s">
        <v>1222</v>
      </c>
      <c r="I157" s="352" t="s">
        <v>1184</v>
      </c>
      <c r="J157" s="352">
        <v>50</v>
      </c>
      <c r="K157" s="348"/>
    </row>
    <row r="158" spans="2:11" s="1" customFormat="1" ht="15" customHeight="1">
      <c r="B158" s="325"/>
      <c r="C158" s="352" t="s">
        <v>1207</v>
      </c>
      <c r="D158" s="300"/>
      <c r="E158" s="300"/>
      <c r="F158" s="353" t="s">
        <v>1188</v>
      </c>
      <c r="G158" s="300"/>
      <c r="H158" s="352" t="s">
        <v>1222</v>
      </c>
      <c r="I158" s="352" t="s">
        <v>1184</v>
      </c>
      <c r="J158" s="352">
        <v>50</v>
      </c>
      <c r="K158" s="348"/>
    </row>
    <row r="159" spans="2:11" s="1" customFormat="1" ht="15" customHeight="1">
      <c r="B159" s="325"/>
      <c r="C159" s="352" t="s">
        <v>113</v>
      </c>
      <c r="D159" s="300"/>
      <c r="E159" s="300"/>
      <c r="F159" s="353" t="s">
        <v>1182</v>
      </c>
      <c r="G159" s="300"/>
      <c r="H159" s="352" t="s">
        <v>1244</v>
      </c>
      <c r="I159" s="352" t="s">
        <v>1184</v>
      </c>
      <c r="J159" s="352" t="s">
        <v>1245</v>
      </c>
      <c r="K159" s="348"/>
    </row>
    <row r="160" spans="2:11" s="1" customFormat="1" ht="15" customHeight="1">
      <c r="B160" s="325"/>
      <c r="C160" s="352" t="s">
        <v>1246</v>
      </c>
      <c r="D160" s="300"/>
      <c r="E160" s="300"/>
      <c r="F160" s="353" t="s">
        <v>1182</v>
      </c>
      <c r="G160" s="300"/>
      <c r="H160" s="352" t="s">
        <v>1247</v>
      </c>
      <c r="I160" s="352" t="s">
        <v>1217</v>
      </c>
      <c r="J160" s="352"/>
      <c r="K160" s="348"/>
    </row>
    <row r="161" spans="2:11" s="1" customFormat="1" ht="15" customHeight="1">
      <c r="B161" s="354"/>
      <c r="C161" s="334"/>
      <c r="D161" s="334"/>
      <c r="E161" s="334"/>
      <c r="F161" s="334"/>
      <c r="G161" s="334"/>
      <c r="H161" s="334"/>
      <c r="I161" s="334"/>
      <c r="J161" s="334"/>
      <c r="K161" s="355"/>
    </row>
    <row r="162" spans="2:11" s="1" customFormat="1" ht="18.75" customHeight="1">
      <c r="B162" s="336"/>
      <c r="C162" s="346"/>
      <c r="D162" s="346"/>
      <c r="E162" s="346"/>
      <c r="F162" s="356"/>
      <c r="G162" s="346"/>
      <c r="H162" s="346"/>
      <c r="I162" s="346"/>
      <c r="J162" s="346"/>
      <c r="K162" s="336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1248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1176</v>
      </c>
      <c r="D166" s="315"/>
      <c r="E166" s="315"/>
      <c r="F166" s="315" t="s">
        <v>1177</v>
      </c>
      <c r="G166" s="357"/>
      <c r="H166" s="358" t="s">
        <v>54</v>
      </c>
      <c r="I166" s="358" t="s">
        <v>57</v>
      </c>
      <c r="J166" s="315" t="s">
        <v>1178</v>
      </c>
      <c r="K166" s="292"/>
    </row>
    <row r="167" spans="2:11" s="1" customFormat="1" ht="17.25" customHeight="1">
      <c r="B167" s="293"/>
      <c r="C167" s="317" t="s">
        <v>1179</v>
      </c>
      <c r="D167" s="317"/>
      <c r="E167" s="317"/>
      <c r="F167" s="318" t="s">
        <v>1180</v>
      </c>
      <c r="G167" s="359"/>
      <c r="H167" s="360"/>
      <c r="I167" s="360"/>
      <c r="J167" s="317" t="s">
        <v>1181</v>
      </c>
      <c r="K167" s="295"/>
    </row>
    <row r="168" spans="2:11" s="1" customFormat="1" ht="5.25" customHeight="1">
      <c r="B168" s="325"/>
      <c r="C168" s="320"/>
      <c r="D168" s="320"/>
      <c r="E168" s="320"/>
      <c r="F168" s="320"/>
      <c r="G168" s="321"/>
      <c r="H168" s="320"/>
      <c r="I168" s="320"/>
      <c r="J168" s="320"/>
      <c r="K168" s="348"/>
    </row>
    <row r="169" spans="2:11" s="1" customFormat="1" ht="15" customHeight="1">
      <c r="B169" s="325"/>
      <c r="C169" s="300" t="s">
        <v>1185</v>
      </c>
      <c r="D169" s="300"/>
      <c r="E169" s="300"/>
      <c r="F169" s="323" t="s">
        <v>1182</v>
      </c>
      <c r="G169" s="300"/>
      <c r="H169" s="300" t="s">
        <v>1222</v>
      </c>
      <c r="I169" s="300" t="s">
        <v>1184</v>
      </c>
      <c r="J169" s="300">
        <v>120</v>
      </c>
      <c r="K169" s="348"/>
    </row>
    <row r="170" spans="2:11" s="1" customFormat="1" ht="15" customHeight="1">
      <c r="B170" s="325"/>
      <c r="C170" s="300" t="s">
        <v>1231</v>
      </c>
      <c r="D170" s="300"/>
      <c r="E170" s="300"/>
      <c r="F170" s="323" t="s">
        <v>1182</v>
      </c>
      <c r="G170" s="300"/>
      <c r="H170" s="300" t="s">
        <v>1232</v>
      </c>
      <c r="I170" s="300" t="s">
        <v>1184</v>
      </c>
      <c r="J170" s="300" t="s">
        <v>1233</v>
      </c>
      <c r="K170" s="348"/>
    </row>
    <row r="171" spans="2:11" s="1" customFormat="1" ht="15" customHeight="1">
      <c r="B171" s="325"/>
      <c r="C171" s="300" t="s">
        <v>97</v>
      </c>
      <c r="D171" s="300"/>
      <c r="E171" s="300"/>
      <c r="F171" s="323" t="s">
        <v>1182</v>
      </c>
      <c r="G171" s="300"/>
      <c r="H171" s="300" t="s">
        <v>1249</v>
      </c>
      <c r="I171" s="300" t="s">
        <v>1184</v>
      </c>
      <c r="J171" s="300" t="s">
        <v>1233</v>
      </c>
      <c r="K171" s="348"/>
    </row>
    <row r="172" spans="2:11" s="1" customFormat="1" ht="15" customHeight="1">
      <c r="B172" s="325"/>
      <c r="C172" s="300" t="s">
        <v>1187</v>
      </c>
      <c r="D172" s="300"/>
      <c r="E172" s="300"/>
      <c r="F172" s="323" t="s">
        <v>1188</v>
      </c>
      <c r="G172" s="300"/>
      <c r="H172" s="300" t="s">
        <v>1249</v>
      </c>
      <c r="I172" s="300" t="s">
        <v>1184</v>
      </c>
      <c r="J172" s="300">
        <v>50</v>
      </c>
      <c r="K172" s="348"/>
    </row>
    <row r="173" spans="2:11" s="1" customFormat="1" ht="15" customHeight="1">
      <c r="B173" s="325"/>
      <c r="C173" s="300" t="s">
        <v>1190</v>
      </c>
      <c r="D173" s="300"/>
      <c r="E173" s="300"/>
      <c r="F173" s="323" t="s">
        <v>1182</v>
      </c>
      <c r="G173" s="300"/>
      <c r="H173" s="300" t="s">
        <v>1249</v>
      </c>
      <c r="I173" s="300" t="s">
        <v>1192</v>
      </c>
      <c r="J173" s="300"/>
      <c r="K173" s="348"/>
    </row>
    <row r="174" spans="2:11" s="1" customFormat="1" ht="15" customHeight="1">
      <c r="B174" s="325"/>
      <c r="C174" s="300" t="s">
        <v>1201</v>
      </c>
      <c r="D174" s="300"/>
      <c r="E174" s="300"/>
      <c r="F174" s="323" t="s">
        <v>1188</v>
      </c>
      <c r="G174" s="300"/>
      <c r="H174" s="300" t="s">
        <v>1249</v>
      </c>
      <c r="I174" s="300" t="s">
        <v>1184</v>
      </c>
      <c r="J174" s="300">
        <v>50</v>
      </c>
      <c r="K174" s="348"/>
    </row>
    <row r="175" spans="2:11" s="1" customFormat="1" ht="15" customHeight="1">
      <c r="B175" s="325"/>
      <c r="C175" s="300" t="s">
        <v>1209</v>
      </c>
      <c r="D175" s="300"/>
      <c r="E175" s="300"/>
      <c r="F175" s="323" t="s">
        <v>1188</v>
      </c>
      <c r="G175" s="300"/>
      <c r="H175" s="300" t="s">
        <v>1249</v>
      </c>
      <c r="I175" s="300" t="s">
        <v>1184</v>
      </c>
      <c r="J175" s="300">
        <v>50</v>
      </c>
      <c r="K175" s="348"/>
    </row>
    <row r="176" spans="2:11" s="1" customFormat="1" ht="15" customHeight="1">
      <c r="B176" s="325"/>
      <c r="C176" s="300" t="s">
        <v>1207</v>
      </c>
      <c r="D176" s="300"/>
      <c r="E176" s="300"/>
      <c r="F176" s="323" t="s">
        <v>1188</v>
      </c>
      <c r="G176" s="300"/>
      <c r="H176" s="300" t="s">
        <v>1249</v>
      </c>
      <c r="I176" s="300" t="s">
        <v>1184</v>
      </c>
      <c r="J176" s="300">
        <v>50</v>
      </c>
      <c r="K176" s="348"/>
    </row>
    <row r="177" spans="2:11" s="1" customFormat="1" ht="15" customHeight="1">
      <c r="B177" s="325"/>
      <c r="C177" s="300" t="s">
        <v>122</v>
      </c>
      <c r="D177" s="300"/>
      <c r="E177" s="300"/>
      <c r="F177" s="323" t="s">
        <v>1182</v>
      </c>
      <c r="G177" s="300"/>
      <c r="H177" s="300" t="s">
        <v>1250</v>
      </c>
      <c r="I177" s="300" t="s">
        <v>1251</v>
      </c>
      <c r="J177" s="300"/>
      <c r="K177" s="348"/>
    </row>
    <row r="178" spans="2:11" s="1" customFormat="1" ht="15" customHeight="1">
      <c r="B178" s="325"/>
      <c r="C178" s="300" t="s">
        <v>57</v>
      </c>
      <c r="D178" s="300"/>
      <c r="E178" s="300"/>
      <c r="F178" s="323" t="s">
        <v>1182</v>
      </c>
      <c r="G178" s="300"/>
      <c r="H178" s="300" t="s">
        <v>1252</v>
      </c>
      <c r="I178" s="300" t="s">
        <v>1253</v>
      </c>
      <c r="J178" s="300">
        <v>1</v>
      </c>
      <c r="K178" s="348"/>
    </row>
    <row r="179" spans="2:11" s="1" customFormat="1" ht="15" customHeight="1">
      <c r="B179" s="325"/>
      <c r="C179" s="300" t="s">
        <v>53</v>
      </c>
      <c r="D179" s="300"/>
      <c r="E179" s="300"/>
      <c r="F179" s="323" t="s">
        <v>1182</v>
      </c>
      <c r="G179" s="300"/>
      <c r="H179" s="300" t="s">
        <v>1254</v>
      </c>
      <c r="I179" s="300" t="s">
        <v>1184</v>
      </c>
      <c r="J179" s="300">
        <v>20</v>
      </c>
      <c r="K179" s="348"/>
    </row>
    <row r="180" spans="2:11" s="1" customFormat="1" ht="15" customHeight="1">
      <c r="B180" s="325"/>
      <c r="C180" s="300" t="s">
        <v>54</v>
      </c>
      <c r="D180" s="300"/>
      <c r="E180" s="300"/>
      <c r="F180" s="323" t="s">
        <v>1182</v>
      </c>
      <c r="G180" s="300"/>
      <c r="H180" s="300" t="s">
        <v>1255</v>
      </c>
      <c r="I180" s="300" t="s">
        <v>1184</v>
      </c>
      <c r="J180" s="300">
        <v>255</v>
      </c>
      <c r="K180" s="348"/>
    </row>
    <row r="181" spans="2:11" s="1" customFormat="1" ht="15" customHeight="1">
      <c r="B181" s="325"/>
      <c r="C181" s="300" t="s">
        <v>123</v>
      </c>
      <c r="D181" s="300"/>
      <c r="E181" s="300"/>
      <c r="F181" s="323" t="s">
        <v>1182</v>
      </c>
      <c r="G181" s="300"/>
      <c r="H181" s="300" t="s">
        <v>1146</v>
      </c>
      <c r="I181" s="300" t="s">
        <v>1184</v>
      </c>
      <c r="J181" s="300">
        <v>10</v>
      </c>
      <c r="K181" s="348"/>
    </row>
    <row r="182" spans="2:11" s="1" customFormat="1" ht="15" customHeight="1">
      <c r="B182" s="325"/>
      <c r="C182" s="300" t="s">
        <v>124</v>
      </c>
      <c r="D182" s="300"/>
      <c r="E182" s="300"/>
      <c r="F182" s="323" t="s">
        <v>1182</v>
      </c>
      <c r="G182" s="300"/>
      <c r="H182" s="300" t="s">
        <v>1256</v>
      </c>
      <c r="I182" s="300" t="s">
        <v>1217</v>
      </c>
      <c r="J182" s="300"/>
      <c r="K182" s="348"/>
    </row>
    <row r="183" spans="2:11" s="1" customFormat="1" ht="15" customHeight="1">
      <c r="B183" s="325"/>
      <c r="C183" s="300" t="s">
        <v>1257</v>
      </c>
      <c r="D183" s="300"/>
      <c r="E183" s="300"/>
      <c r="F183" s="323" t="s">
        <v>1182</v>
      </c>
      <c r="G183" s="300"/>
      <c r="H183" s="300" t="s">
        <v>1258</v>
      </c>
      <c r="I183" s="300" t="s">
        <v>1217</v>
      </c>
      <c r="J183" s="300"/>
      <c r="K183" s="348"/>
    </row>
    <row r="184" spans="2:11" s="1" customFormat="1" ht="15" customHeight="1">
      <c r="B184" s="325"/>
      <c r="C184" s="300" t="s">
        <v>1246</v>
      </c>
      <c r="D184" s="300"/>
      <c r="E184" s="300"/>
      <c r="F184" s="323" t="s">
        <v>1182</v>
      </c>
      <c r="G184" s="300"/>
      <c r="H184" s="300" t="s">
        <v>1259</v>
      </c>
      <c r="I184" s="300" t="s">
        <v>1217</v>
      </c>
      <c r="J184" s="300"/>
      <c r="K184" s="348"/>
    </row>
    <row r="185" spans="2:11" s="1" customFormat="1" ht="15" customHeight="1">
      <c r="B185" s="325"/>
      <c r="C185" s="300" t="s">
        <v>126</v>
      </c>
      <c r="D185" s="300"/>
      <c r="E185" s="300"/>
      <c r="F185" s="323" t="s">
        <v>1188</v>
      </c>
      <c r="G185" s="300"/>
      <c r="H185" s="300" t="s">
        <v>1260</v>
      </c>
      <c r="I185" s="300" t="s">
        <v>1184</v>
      </c>
      <c r="J185" s="300">
        <v>50</v>
      </c>
      <c r="K185" s="348"/>
    </row>
    <row r="186" spans="2:11" s="1" customFormat="1" ht="15" customHeight="1">
      <c r="B186" s="325"/>
      <c r="C186" s="300" t="s">
        <v>1261</v>
      </c>
      <c r="D186" s="300"/>
      <c r="E186" s="300"/>
      <c r="F186" s="323" t="s">
        <v>1188</v>
      </c>
      <c r="G186" s="300"/>
      <c r="H186" s="300" t="s">
        <v>1262</v>
      </c>
      <c r="I186" s="300" t="s">
        <v>1263</v>
      </c>
      <c r="J186" s="300"/>
      <c r="K186" s="348"/>
    </row>
    <row r="187" spans="2:11" s="1" customFormat="1" ht="15" customHeight="1">
      <c r="B187" s="325"/>
      <c r="C187" s="300" t="s">
        <v>1264</v>
      </c>
      <c r="D187" s="300"/>
      <c r="E187" s="300"/>
      <c r="F187" s="323" t="s">
        <v>1188</v>
      </c>
      <c r="G187" s="300"/>
      <c r="H187" s="300" t="s">
        <v>1265</v>
      </c>
      <c r="I187" s="300" t="s">
        <v>1263</v>
      </c>
      <c r="J187" s="300"/>
      <c r="K187" s="348"/>
    </row>
    <row r="188" spans="2:11" s="1" customFormat="1" ht="15" customHeight="1">
      <c r="B188" s="325"/>
      <c r="C188" s="300" t="s">
        <v>1266</v>
      </c>
      <c r="D188" s="300"/>
      <c r="E188" s="300"/>
      <c r="F188" s="323" t="s">
        <v>1188</v>
      </c>
      <c r="G188" s="300"/>
      <c r="H188" s="300" t="s">
        <v>1267</v>
      </c>
      <c r="I188" s="300" t="s">
        <v>1263</v>
      </c>
      <c r="J188" s="300"/>
      <c r="K188" s="348"/>
    </row>
    <row r="189" spans="2:11" s="1" customFormat="1" ht="15" customHeight="1">
      <c r="B189" s="325"/>
      <c r="C189" s="361" t="s">
        <v>1268</v>
      </c>
      <c r="D189" s="300"/>
      <c r="E189" s="300"/>
      <c r="F189" s="323" t="s">
        <v>1188</v>
      </c>
      <c r="G189" s="300"/>
      <c r="H189" s="300" t="s">
        <v>1269</v>
      </c>
      <c r="I189" s="300" t="s">
        <v>1270</v>
      </c>
      <c r="J189" s="362" t="s">
        <v>1271</v>
      </c>
      <c r="K189" s="348"/>
    </row>
    <row r="190" spans="2:11" s="1" customFormat="1" ht="15" customHeight="1">
      <c r="B190" s="325"/>
      <c r="C190" s="361" t="s">
        <v>42</v>
      </c>
      <c r="D190" s="300"/>
      <c r="E190" s="300"/>
      <c r="F190" s="323" t="s">
        <v>1182</v>
      </c>
      <c r="G190" s="300"/>
      <c r="H190" s="297" t="s">
        <v>1272</v>
      </c>
      <c r="I190" s="300" t="s">
        <v>1273</v>
      </c>
      <c r="J190" s="300"/>
      <c r="K190" s="348"/>
    </row>
    <row r="191" spans="2:11" s="1" customFormat="1" ht="15" customHeight="1">
      <c r="B191" s="325"/>
      <c r="C191" s="361" t="s">
        <v>1274</v>
      </c>
      <c r="D191" s="300"/>
      <c r="E191" s="300"/>
      <c r="F191" s="323" t="s">
        <v>1182</v>
      </c>
      <c r="G191" s="300"/>
      <c r="H191" s="300" t="s">
        <v>1275</v>
      </c>
      <c r="I191" s="300" t="s">
        <v>1217</v>
      </c>
      <c r="J191" s="300"/>
      <c r="K191" s="348"/>
    </row>
    <row r="192" spans="2:11" s="1" customFormat="1" ht="15" customHeight="1">
      <c r="B192" s="325"/>
      <c r="C192" s="361" t="s">
        <v>1276</v>
      </c>
      <c r="D192" s="300"/>
      <c r="E192" s="300"/>
      <c r="F192" s="323" t="s">
        <v>1182</v>
      </c>
      <c r="G192" s="300"/>
      <c r="H192" s="300" t="s">
        <v>1277</v>
      </c>
      <c r="I192" s="300" t="s">
        <v>1217</v>
      </c>
      <c r="J192" s="300"/>
      <c r="K192" s="348"/>
    </row>
    <row r="193" spans="2:11" s="1" customFormat="1" ht="15" customHeight="1">
      <c r="B193" s="325"/>
      <c r="C193" s="361" t="s">
        <v>1278</v>
      </c>
      <c r="D193" s="300"/>
      <c r="E193" s="300"/>
      <c r="F193" s="323" t="s">
        <v>1188</v>
      </c>
      <c r="G193" s="300"/>
      <c r="H193" s="300" t="s">
        <v>1279</v>
      </c>
      <c r="I193" s="300" t="s">
        <v>1217</v>
      </c>
      <c r="J193" s="300"/>
      <c r="K193" s="348"/>
    </row>
    <row r="194" spans="2:11" s="1" customFormat="1" ht="15" customHeight="1">
      <c r="B194" s="354"/>
      <c r="C194" s="363"/>
      <c r="D194" s="334"/>
      <c r="E194" s="334"/>
      <c r="F194" s="334"/>
      <c r="G194" s="334"/>
      <c r="H194" s="334"/>
      <c r="I194" s="334"/>
      <c r="J194" s="334"/>
      <c r="K194" s="355"/>
    </row>
    <row r="195" spans="2:11" s="1" customFormat="1" ht="18.75" customHeight="1">
      <c r="B195" s="336"/>
      <c r="C195" s="346"/>
      <c r="D195" s="346"/>
      <c r="E195" s="346"/>
      <c r="F195" s="356"/>
      <c r="G195" s="346"/>
      <c r="H195" s="346"/>
      <c r="I195" s="346"/>
      <c r="J195" s="346"/>
      <c r="K195" s="336"/>
    </row>
    <row r="196" spans="2:11" s="1" customFormat="1" ht="18.75" customHeight="1">
      <c r="B196" s="336"/>
      <c r="C196" s="346"/>
      <c r="D196" s="346"/>
      <c r="E196" s="346"/>
      <c r="F196" s="356"/>
      <c r="G196" s="346"/>
      <c r="H196" s="346"/>
      <c r="I196" s="346"/>
      <c r="J196" s="346"/>
      <c r="K196" s="336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pans="2:11" s="1" customFormat="1" ht="21">
      <c r="B199" s="290"/>
      <c r="C199" s="291" t="s">
        <v>1280</v>
      </c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5.5" customHeight="1">
      <c r="B200" s="290"/>
      <c r="C200" s="364" t="s">
        <v>1281</v>
      </c>
      <c r="D200" s="364"/>
      <c r="E200" s="364"/>
      <c r="F200" s="364" t="s">
        <v>1282</v>
      </c>
      <c r="G200" s="365"/>
      <c r="H200" s="364" t="s">
        <v>1283</v>
      </c>
      <c r="I200" s="364"/>
      <c r="J200" s="364"/>
      <c r="K200" s="292"/>
    </row>
    <row r="201" spans="2:11" s="1" customFormat="1" ht="5.25" customHeight="1">
      <c r="B201" s="325"/>
      <c r="C201" s="320"/>
      <c r="D201" s="320"/>
      <c r="E201" s="320"/>
      <c r="F201" s="320"/>
      <c r="G201" s="346"/>
      <c r="H201" s="320"/>
      <c r="I201" s="320"/>
      <c r="J201" s="320"/>
      <c r="K201" s="348"/>
    </row>
    <row r="202" spans="2:11" s="1" customFormat="1" ht="15" customHeight="1">
      <c r="B202" s="325"/>
      <c r="C202" s="300" t="s">
        <v>1273</v>
      </c>
      <c r="D202" s="300"/>
      <c r="E202" s="300"/>
      <c r="F202" s="323" t="s">
        <v>43</v>
      </c>
      <c r="G202" s="300"/>
      <c r="H202" s="300" t="s">
        <v>1284</v>
      </c>
      <c r="I202" s="300"/>
      <c r="J202" s="300"/>
      <c r="K202" s="348"/>
    </row>
    <row r="203" spans="2:11" s="1" customFormat="1" ht="15" customHeight="1">
      <c r="B203" s="325"/>
      <c r="C203" s="300"/>
      <c r="D203" s="300"/>
      <c r="E203" s="300"/>
      <c r="F203" s="323" t="s">
        <v>44</v>
      </c>
      <c r="G203" s="300"/>
      <c r="H203" s="300" t="s">
        <v>1285</v>
      </c>
      <c r="I203" s="300"/>
      <c r="J203" s="300"/>
      <c r="K203" s="348"/>
    </row>
    <row r="204" spans="2:11" s="1" customFormat="1" ht="15" customHeight="1">
      <c r="B204" s="325"/>
      <c r="C204" s="300"/>
      <c r="D204" s="300"/>
      <c r="E204" s="300"/>
      <c r="F204" s="323" t="s">
        <v>47</v>
      </c>
      <c r="G204" s="300"/>
      <c r="H204" s="300" t="s">
        <v>1286</v>
      </c>
      <c r="I204" s="300"/>
      <c r="J204" s="300"/>
      <c r="K204" s="348"/>
    </row>
    <row r="205" spans="2:11" s="1" customFormat="1" ht="15" customHeight="1">
      <c r="B205" s="325"/>
      <c r="C205" s="300"/>
      <c r="D205" s="300"/>
      <c r="E205" s="300"/>
      <c r="F205" s="323" t="s">
        <v>45</v>
      </c>
      <c r="G205" s="300"/>
      <c r="H205" s="300" t="s">
        <v>1287</v>
      </c>
      <c r="I205" s="300"/>
      <c r="J205" s="300"/>
      <c r="K205" s="348"/>
    </row>
    <row r="206" spans="2:11" s="1" customFormat="1" ht="15" customHeight="1">
      <c r="B206" s="325"/>
      <c r="C206" s="300"/>
      <c r="D206" s="300"/>
      <c r="E206" s="300"/>
      <c r="F206" s="323" t="s">
        <v>46</v>
      </c>
      <c r="G206" s="300"/>
      <c r="H206" s="300" t="s">
        <v>1288</v>
      </c>
      <c r="I206" s="300"/>
      <c r="J206" s="300"/>
      <c r="K206" s="348"/>
    </row>
    <row r="207" spans="2:11" s="1" customFormat="1" ht="15" customHeight="1">
      <c r="B207" s="325"/>
      <c r="C207" s="300"/>
      <c r="D207" s="300"/>
      <c r="E207" s="300"/>
      <c r="F207" s="323"/>
      <c r="G207" s="300"/>
      <c r="H207" s="300"/>
      <c r="I207" s="300"/>
      <c r="J207" s="300"/>
      <c r="K207" s="348"/>
    </row>
    <row r="208" spans="2:11" s="1" customFormat="1" ht="15" customHeight="1">
      <c r="B208" s="325"/>
      <c r="C208" s="300" t="s">
        <v>1229</v>
      </c>
      <c r="D208" s="300"/>
      <c r="E208" s="300"/>
      <c r="F208" s="323" t="s">
        <v>79</v>
      </c>
      <c r="G208" s="300"/>
      <c r="H208" s="300" t="s">
        <v>1289</v>
      </c>
      <c r="I208" s="300"/>
      <c r="J208" s="300"/>
      <c r="K208" s="348"/>
    </row>
    <row r="209" spans="2:11" s="1" customFormat="1" ht="15" customHeight="1">
      <c r="B209" s="325"/>
      <c r="C209" s="300"/>
      <c r="D209" s="300"/>
      <c r="E209" s="300"/>
      <c r="F209" s="323" t="s">
        <v>1125</v>
      </c>
      <c r="G209" s="300"/>
      <c r="H209" s="300" t="s">
        <v>1126</v>
      </c>
      <c r="I209" s="300"/>
      <c r="J209" s="300"/>
      <c r="K209" s="348"/>
    </row>
    <row r="210" spans="2:11" s="1" customFormat="1" ht="15" customHeight="1">
      <c r="B210" s="325"/>
      <c r="C210" s="300"/>
      <c r="D210" s="300"/>
      <c r="E210" s="300"/>
      <c r="F210" s="323" t="s">
        <v>1123</v>
      </c>
      <c r="G210" s="300"/>
      <c r="H210" s="300" t="s">
        <v>1290</v>
      </c>
      <c r="I210" s="300"/>
      <c r="J210" s="300"/>
      <c r="K210" s="348"/>
    </row>
    <row r="211" spans="2:11" s="1" customFormat="1" ht="15" customHeight="1">
      <c r="B211" s="366"/>
      <c r="C211" s="300"/>
      <c r="D211" s="300"/>
      <c r="E211" s="300"/>
      <c r="F211" s="323" t="s">
        <v>1127</v>
      </c>
      <c r="G211" s="361"/>
      <c r="H211" s="352" t="s">
        <v>1128</v>
      </c>
      <c r="I211" s="352"/>
      <c r="J211" s="352"/>
      <c r="K211" s="367"/>
    </row>
    <row r="212" spans="2:11" s="1" customFormat="1" ht="15" customHeight="1">
      <c r="B212" s="366"/>
      <c r="C212" s="300"/>
      <c r="D212" s="300"/>
      <c r="E212" s="300"/>
      <c r="F212" s="323" t="s">
        <v>1129</v>
      </c>
      <c r="G212" s="361"/>
      <c r="H212" s="352" t="s">
        <v>1291</v>
      </c>
      <c r="I212" s="352"/>
      <c r="J212" s="352"/>
      <c r="K212" s="367"/>
    </row>
    <row r="213" spans="2:11" s="1" customFormat="1" ht="15" customHeight="1">
      <c r="B213" s="366"/>
      <c r="C213" s="300"/>
      <c r="D213" s="300"/>
      <c r="E213" s="300"/>
      <c r="F213" s="323"/>
      <c r="G213" s="361"/>
      <c r="H213" s="352"/>
      <c r="I213" s="352"/>
      <c r="J213" s="352"/>
      <c r="K213" s="367"/>
    </row>
    <row r="214" spans="2:11" s="1" customFormat="1" ht="15" customHeight="1">
      <c r="B214" s="366"/>
      <c r="C214" s="300" t="s">
        <v>1253</v>
      </c>
      <c r="D214" s="300"/>
      <c r="E214" s="300"/>
      <c r="F214" s="323">
        <v>1</v>
      </c>
      <c r="G214" s="361"/>
      <c r="H214" s="352" t="s">
        <v>1292</v>
      </c>
      <c r="I214" s="352"/>
      <c r="J214" s="352"/>
      <c r="K214" s="367"/>
    </row>
    <row r="215" spans="2:11" s="1" customFormat="1" ht="15" customHeight="1">
      <c r="B215" s="366"/>
      <c r="C215" s="300"/>
      <c r="D215" s="300"/>
      <c r="E215" s="300"/>
      <c r="F215" s="323">
        <v>2</v>
      </c>
      <c r="G215" s="361"/>
      <c r="H215" s="352" t="s">
        <v>1293</v>
      </c>
      <c r="I215" s="352"/>
      <c r="J215" s="352"/>
      <c r="K215" s="367"/>
    </row>
    <row r="216" spans="2:11" s="1" customFormat="1" ht="15" customHeight="1">
      <c r="B216" s="366"/>
      <c r="C216" s="300"/>
      <c r="D216" s="300"/>
      <c r="E216" s="300"/>
      <c r="F216" s="323">
        <v>3</v>
      </c>
      <c r="G216" s="361"/>
      <c r="H216" s="352" t="s">
        <v>1294</v>
      </c>
      <c r="I216" s="352"/>
      <c r="J216" s="352"/>
      <c r="K216" s="367"/>
    </row>
    <row r="217" spans="2:11" s="1" customFormat="1" ht="15" customHeight="1">
      <c r="B217" s="366"/>
      <c r="C217" s="300"/>
      <c r="D217" s="300"/>
      <c r="E217" s="300"/>
      <c r="F217" s="323">
        <v>4</v>
      </c>
      <c r="G217" s="361"/>
      <c r="H217" s="352" t="s">
        <v>1295</v>
      </c>
      <c r="I217" s="352"/>
      <c r="J217" s="352"/>
      <c r="K217" s="367"/>
    </row>
    <row r="218" spans="2:11" s="1" customFormat="1" ht="12.75" customHeight="1">
      <c r="B218" s="368"/>
      <c r="C218" s="369"/>
      <c r="D218" s="369"/>
      <c r="E218" s="369"/>
      <c r="F218" s="369"/>
      <c r="G218" s="369"/>
      <c r="H218" s="369"/>
      <c r="I218" s="369"/>
      <c r="J218" s="369"/>
      <c r="K218" s="37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105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107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32</v>
      </c>
      <c r="G12" s="38"/>
      <c r="H12" s="38"/>
      <c r="I12" s="142" t="s">
        <v>23</v>
      </c>
      <c r="J12" s="146" t="str">
        <f>'Rekapitulace stavby'!AN8</f>
        <v>26. 11. 2021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108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109</v>
      </c>
      <c r="F21" s="38"/>
      <c r="G21" s="38"/>
      <c r="H21" s="38"/>
      <c r="I21" s="142" t="s">
        <v>28</v>
      </c>
      <c r="J21" s="133" t="s">
        <v>110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111</v>
      </c>
      <c r="F24" s="38"/>
      <c r="G24" s="38"/>
      <c r="H24" s="38"/>
      <c r="I24" s="142" t="s">
        <v>28</v>
      </c>
      <c r="J24" s="133" t="s">
        <v>19</v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ROUND(J84,2)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ROUND((SUM(BE84:BE172)),2)</f>
        <v>0</v>
      </c>
      <c r="G33" s="38"/>
      <c r="H33" s="38"/>
      <c r="I33" s="157">
        <v>0.21</v>
      </c>
      <c r="J33" s="156">
        <f>ROUND(((SUM(BE84:BE172))*I33),2)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ROUND((SUM(BF84:BF172)),2)</f>
        <v>0</v>
      </c>
      <c r="G34" s="38"/>
      <c r="H34" s="38"/>
      <c r="I34" s="157">
        <v>0.15</v>
      </c>
      <c r="J34" s="156">
        <f>ROUND(((SUM(BF84:BF172))*I34),2)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ROUND((SUM(BG84:BG172)),2)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ROUND((SUM(BH84:BH172)),2)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ROUND((SUM(BI84:BI172)),2)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Rekonstrukce urnového háje na hřbitově ve Šluknově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 xml:space="preserve">SO01 -  Bourací práce a příprava území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26. 11. 2021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31</v>
      </c>
      <c r="J54" s="36" t="str">
        <f>E21</f>
        <v>VPH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ing.Žílová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113</v>
      </c>
      <c r="D57" s="171"/>
      <c r="E57" s="171"/>
      <c r="F57" s="171"/>
      <c r="G57" s="171"/>
      <c r="H57" s="171"/>
      <c r="I57" s="171"/>
      <c r="J57" s="172" t="s">
        <v>114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115</v>
      </c>
    </row>
    <row r="60" spans="1:31" s="9" customFormat="1" ht="24.95" customHeight="1">
      <c r="A60" s="9"/>
      <c r="B60" s="174"/>
      <c r="C60" s="175"/>
      <c r="D60" s="176" t="s">
        <v>116</v>
      </c>
      <c r="E60" s="177"/>
      <c r="F60" s="177"/>
      <c r="G60" s="177"/>
      <c r="H60" s="177"/>
      <c r="I60" s="177"/>
      <c r="J60" s="178">
        <f>J85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117</v>
      </c>
      <c r="E61" s="182"/>
      <c r="F61" s="182"/>
      <c r="G61" s="182"/>
      <c r="H61" s="182"/>
      <c r="I61" s="182"/>
      <c r="J61" s="183">
        <f>J86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118</v>
      </c>
      <c r="E62" s="182"/>
      <c r="F62" s="182"/>
      <c r="G62" s="182"/>
      <c r="H62" s="182"/>
      <c r="I62" s="182"/>
      <c r="J62" s="183">
        <f>J118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119</v>
      </c>
      <c r="E63" s="182"/>
      <c r="F63" s="182"/>
      <c r="G63" s="182"/>
      <c r="H63" s="182"/>
      <c r="I63" s="182"/>
      <c r="J63" s="183">
        <f>J149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120</v>
      </c>
      <c r="E64" s="182"/>
      <c r="F64" s="182"/>
      <c r="G64" s="182"/>
      <c r="H64" s="182"/>
      <c r="I64" s="182"/>
      <c r="J64" s="183">
        <f>J158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121</v>
      </c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9" t="str">
        <f>E7</f>
        <v>Rekonstrukce urnového háje na hřbitově ve Šluknově</v>
      </c>
      <c r="F74" s="32"/>
      <c r="G74" s="32"/>
      <c r="H74" s="32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106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 xml:space="preserve">SO01 -  Bourací práce a příprava území</v>
      </c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26. 11. 2021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Město Šluknov</v>
      </c>
      <c r="G80" s="40"/>
      <c r="H80" s="40"/>
      <c r="I80" s="32" t="s">
        <v>31</v>
      </c>
      <c r="J80" s="36" t="str">
        <f>E21</f>
        <v>VPH s.r.o.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29</v>
      </c>
      <c r="D81" s="40"/>
      <c r="E81" s="40"/>
      <c r="F81" s="27" t="str">
        <f>IF(E18="","",E18)</f>
        <v>Vyplň údaj</v>
      </c>
      <c r="G81" s="40"/>
      <c r="H81" s="40"/>
      <c r="I81" s="32" t="s">
        <v>34</v>
      </c>
      <c r="J81" s="36" t="str">
        <f>E24</f>
        <v>ing.Žílová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85"/>
      <c r="B83" s="186"/>
      <c r="C83" s="187" t="s">
        <v>122</v>
      </c>
      <c r="D83" s="188" t="s">
        <v>57</v>
      </c>
      <c r="E83" s="188" t="s">
        <v>53</v>
      </c>
      <c r="F83" s="188" t="s">
        <v>54</v>
      </c>
      <c r="G83" s="188" t="s">
        <v>123</v>
      </c>
      <c r="H83" s="188" t="s">
        <v>124</v>
      </c>
      <c r="I83" s="188" t="s">
        <v>125</v>
      </c>
      <c r="J83" s="188" t="s">
        <v>114</v>
      </c>
      <c r="K83" s="189" t="s">
        <v>126</v>
      </c>
      <c r="L83" s="190"/>
      <c r="M83" s="92" t="s">
        <v>19</v>
      </c>
      <c r="N83" s="93" t="s">
        <v>42</v>
      </c>
      <c r="O83" s="93" t="s">
        <v>127</v>
      </c>
      <c r="P83" s="93" t="s">
        <v>128</v>
      </c>
      <c r="Q83" s="93" t="s">
        <v>129</v>
      </c>
      <c r="R83" s="93" t="s">
        <v>130</v>
      </c>
      <c r="S83" s="93" t="s">
        <v>131</v>
      </c>
      <c r="T83" s="94" t="s">
        <v>132</v>
      </c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</row>
    <row r="84" spans="1:63" s="2" customFormat="1" ht="22.8" customHeight="1">
      <c r="A84" s="38"/>
      <c r="B84" s="39"/>
      <c r="C84" s="99" t="s">
        <v>133</v>
      </c>
      <c r="D84" s="40"/>
      <c r="E84" s="40"/>
      <c r="F84" s="40"/>
      <c r="G84" s="40"/>
      <c r="H84" s="40"/>
      <c r="I84" s="40"/>
      <c r="J84" s="191">
        <f>BK84</f>
        <v>0</v>
      </c>
      <c r="K84" s="40"/>
      <c r="L84" s="44"/>
      <c r="M84" s="95"/>
      <c r="N84" s="192"/>
      <c r="O84" s="96"/>
      <c r="P84" s="193">
        <f>P85</f>
        <v>0</v>
      </c>
      <c r="Q84" s="96"/>
      <c r="R84" s="193">
        <f>R85</f>
        <v>0</v>
      </c>
      <c r="S84" s="96"/>
      <c r="T84" s="194">
        <f>T85</f>
        <v>285.91979999999995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71</v>
      </c>
      <c r="AU84" s="17" t="s">
        <v>115</v>
      </c>
      <c r="BK84" s="195">
        <f>BK85</f>
        <v>0</v>
      </c>
    </row>
    <row r="85" spans="1:63" s="12" customFormat="1" ht="25.9" customHeight="1">
      <c r="A85" s="12"/>
      <c r="B85" s="196"/>
      <c r="C85" s="197"/>
      <c r="D85" s="198" t="s">
        <v>71</v>
      </c>
      <c r="E85" s="199" t="s">
        <v>134</v>
      </c>
      <c r="F85" s="199" t="s">
        <v>135</v>
      </c>
      <c r="G85" s="197"/>
      <c r="H85" s="197"/>
      <c r="I85" s="200"/>
      <c r="J85" s="201">
        <f>BK85</f>
        <v>0</v>
      </c>
      <c r="K85" s="197"/>
      <c r="L85" s="202"/>
      <c r="M85" s="203"/>
      <c r="N85" s="204"/>
      <c r="O85" s="204"/>
      <c r="P85" s="205">
        <f>P86+P118+P149+P158</f>
        <v>0</v>
      </c>
      <c r="Q85" s="204"/>
      <c r="R85" s="205">
        <f>R86+R118+R149+R158</f>
        <v>0</v>
      </c>
      <c r="S85" s="204"/>
      <c r="T85" s="206">
        <f>T86+T118+T149+T158</f>
        <v>285.91979999999995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80</v>
      </c>
      <c r="AT85" s="208" t="s">
        <v>71</v>
      </c>
      <c r="AU85" s="208" t="s">
        <v>72</v>
      </c>
      <c r="AY85" s="207" t="s">
        <v>136</v>
      </c>
      <c r="BK85" s="209">
        <f>BK86+BK118+BK149+BK158</f>
        <v>0</v>
      </c>
    </row>
    <row r="86" spans="1:63" s="12" customFormat="1" ht="22.8" customHeight="1">
      <c r="A86" s="12"/>
      <c r="B86" s="196"/>
      <c r="C86" s="197"/>
      <c r="D86" s="198" t="s">
        <v>71</v>
      </c>
      <c r="E86" s="210" t="s">
        <v>80</v>
      </c>
      <c r="F86" s="210" t="s">
        <v>137</v>
      </c>
      <c r="G86" s="197"/>
      <c r="H86" s="197"/>
      <c r="I86" s="200"/>
      <c r="J86" s="211">
        <f>BK86</f>
        <v>0</v>
      </c>
      <c r="K86" s="197"/>
      <c r="L86" s="202"/>
      <c r="M86" s="203"/>
      <c r="N86" s="204"/>
      <c r="O86" s="204"/>
      <c r="P86" s="205">
        <f>SUM(P87:P117)</f>
        <v>0</v>
      </c>
      <c r="Q86" s="204"/>
      <c r="R86" s="205">
        <f>SUM(R87:R117)</f>
        <v>0</v>
      </c>
      <c r="S86" s="204"/>
      <c r="T86" s="206">
        <f>SUM(T87:T117)</f>
        <v>243.80799999999996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80</v>
      </c>
      <c r="AT86" s="208" t="s">
        <v>71</v>
      </c>
      <c r="AU86" s="208" t="s">
        <v>80</v>
      </c>
      <c r="AY86" s="207" t="s">
        <v>136</v>
      </c>
      <c r="BK86" s="209">
        <f>SUM(BK87:BK117)</f>
        <v>0</v>
      </c>
    </row>
    <row r="87" spans="1:65" s="2" customFormat="1" ht="33" customHeight="1">
      <c r="A87" s="38"/>
      <c r="B87" s="39"/>
      <c r="C87" s="212" t="s">
        <v>80</v>
      </c>
      <c r="D87" s="212" t="s">
        <v>138</v>
      </c>
      <c r="E87" s="213" t="s">
        <v>139</v>
      </c>
      <c r="F87" s="214" t="s">
        <v>140</v>
      </c>
      <c r="G87" s="215" t="s">
        <v>141</v>
      </c>
      <c r="H87" s="216">
        <v>3</v>
      </c>
      <c r="I87" s="217"/>
      <c r="J87" s="218">
        <f>ROUND(I87*H87,2)</f>
        <v>0</v>
      </c>
      <c r="K87" s="214" t="s">
        <v>142</v>
      </c>
      <c r="L87" s="44"/>
      <c r="M87" s="219" t="s">
        <v>19</v>
      </c>
      <c r="N87" s="220" t="s">
        <v>43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3" t="s">
        <v>143</v>
      </c>
      <c r="AT87" s="223" t="s">
        <v>138</v>
      </c>
      <c r="AU87" s="223" t="s">
        <v>82</v>
      </c>
      <c r="AY87" s="17" t="s">
        <v>136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80</v>
      </c>
      <c r="BK87" s="224">
        <f>ROUND(I87*H87,2)</f>
        <v>0</v>
      </c>
      <c r="BL87" s="17" t="s">
        <v>143</v>
      </c>
      <c r="BM87" s="223" t="s">
        <v>144</v>
      </c>
    </row>
    <row r="88" spans="1:47" s="2" customFormat="1" ht="12">
      <c r="A88" s="38"/>
      <c r="B88" s="39"/>
      <c r="C88" s="40"/>
      <c r="D88" s="225" t="s">
        <v>145</v>
      </c>
      <c r="E88" s="40"/>
      <c r="F88" s="226" t="s">
        <v>146</v>
      </c>
      <c r="G88" s="40"/>
      <c r="H88" s="40"/>
      <c r="I88" s="227"/>
      <c r="J88" s="40"/>
      <c r="K88" s="40"/>
      <c r="L88" s="44"/>
      <c r="M88" s="228"/>
      <c r="N88" s="229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145</v>
      </c>
      <c r="AU88" s="17" t="s">
        <v>82</v>
      </c>
    </row>
    <row r="89" spans="1:47" s="2" customFormat="1" ht="12">
      <c r="A89" s="38"/>
      <c r="B89" s="39"/>
      <c r="C89" s="40"/>
      <c r="D89" s="230" t="s">
        <v>147</v>
      </c>
      <c r="E89" s="40"/>
      <c r="F89" s="231" t="s">
        <v>148</v>
      </c>
      <c r="G89" s="40"/>
      <c r="H89" s="40"/>
      <c r="I89" s="227"/>
      <c r="J89" s="40"/>
      <c r="K89" s="40"/>
      <c r="L89" s="44"/>
      <c r="M89" s="228"/>
      <c r="N89" s="229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147</v>
      </c>
      <c r="AU89" s="17" t="s">
        <v>82</v>
      </c>
    </row>
    <row r="90" spans="1:65" s="2" customFormat="1" ht="24.15" customHeight="1">
      <c r="A90" s="38"/>
      <c r="B90" s="39"/>
      <c r="C90" s="212" t="s">
        <v>82</v>
      </c>
      <c r="D90" s="212" t="s">
        <v>138</v>
      </c>
      <c r="E90" s="213" t="s">
        <v>149</v>
      </c>
      <c r="F90" s="214" t="s">
        <v>150</v>
      </c>
      <c r="G90" s="215" t="s">
        <v>151</v>
      </c>
      <c r="H90" s="216">
        <v>256.64</v>
      </c>
      <c r="I90" s="217"/>
      <c r="J90" s="218">
        <f>ROUND(I90*H90,2)</f>
        <v>0</v>
      </c>
      <c r="K90" s="214" t="s">
        <v>142</v>
      </c>
      <c r="L90" s="44"/>
      <c r="M90" s="219" t="s">
        <v>19</v>
      </c>
      <c r="N90" s="220" t="s">
        <v>43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0.48</v>
      </c>
      <c r="T90" s="222">
        <f>S90*H90</f>
        <v>123.18719999999999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143</v>
      </c>
      <c r="AT90" s="223" t="s">
        <v>138</v>
      </c>
      <c r="AU90" s="223" t="s">
        <v>82</v>
      </c>
      <c r="AY90" s="17" t="s">
        <v>136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143</v>
      </c>
      <c r="BM90" s="223" t="s">
        <v>152</v>
      </c>
    </row>
    <row r="91" spans="1:47" s="2" customFormat="1" ht="12">
      <c r="A91" s="38"/>
      <c r="B91" s="39"/>
      <c r="C91" s="40"/>
      <c r="D91" s="225" t="s">
        <v>145</v>
      </c>
      <c r="E91" s="40"/>
      <c r="F91" s="226" t="s">
        <v>150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145</v>
      </c>
      <c r="AU91" s="17" t="s">
        <v>82</v>
      </c>
    </row>
    <row r="92" spans="1:47" s="2" customFormat="1" ht="12">
      <c r="A92" s="38"/>
      <c r="B92" s="39"/>
      <c r="C92" s="40"/>
      <c r="D92" s="230" t="s">
        <v>147</v>
      </c>
      <c r="E92" s="40"/>
      <c r="F92" s="231" t="s">
        <v>153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147</v>
      </c>
      <c r="AU92" s="17" t="s">
        <v>82</v>
      </c>
    </row>
    <row r="93" spans="1:51" s="13" customFormat="1" ht="12">
      <c r="A93" s="13"/>
      <c r="B93" s="232"/>
      <c r="C93" s="233"/>
      <c r="D93" s="225" t="s">
        <v>154</v>
      </c>
      <c r="E93" s="234" t="s">
        <v>19</v>
      </c>
      <c r="F93" s="235" t="s">
        <v>155</v>
      </c>
      <c r="G93" s="233"/>
      <c r="H93" s="236">
        <v>238.14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2" t="s">
        <v>154</v>
      </c>
      <c r="AU93" s="242" t="s">
        <v>82</v>
      </c>
      <c r="AV93" s="13" t="s">
        <v>82</v>
      </c>
      <c r="AW93" s="13" t="s">
        <v>33</v>
      </c>
      <c r="AX93" s="13" t="s">
        <v>72</v>
      </c>
      <c r="AY93" s="242" t="s">
        <v>136</v>
      </c>
    </row>
    <row r="94" spans="1:51" s="13" customFormat="1" ht="12">
      <c r="A94" s="13"/>
      <c r="B94" s="232"/>
      <c r="C94" s="233"/>
      <c r="D94" s="225" t="s">
        <v>154</v>
      </c>
      <c r="E94" s="234" t="s">
        <v>19</v>
      </c>
      <c r="F94" s="235" t="s">
        <v>156</v>
      </c>
      <c r="G94" s="233"/>
      <c r="H94" s="236">
        <v>12.5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2" t="s">
        <v>154</v>
      </c>
      <c r="AU94" s="242" t="s">
        <v>82</v>
      </c>
      <c r="AV94" s="13" t="s">
        <v>82</v>
      </c>
      <c r="AW94" s="13" t="s">
        <v>33</v>
      </c>
      <c r="AX94" s="13" t="s">
        <v>72</v>
      </c>
      <c r="AY94" s="242" t="s">
        <v>136</v>
      </c>
    </row>
    <row r="95" spans="1:51" s="13" customFormat="1" ht="12">
      <c r="A95" s="13"/>
      <c r="B95" s="232"/>
      <c r="C95" s="233"/>
      <c r="D95" s="225" t="s">
        <v>154</v>
      </c>
      <c r="E95" s="234" t="s">
        <v>19</v>
      </c>
      <c r="F95" s="235" t="s">
        <v>157</v>
      </c>
      <c r="G95" s="233"/>
      <c r="H95" s="236">
        <v>6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2" t="s">
        <v>154</v>
      </c>
      <c r="AU95" s="242" t="s">
        <v>82</v>
      </c>
      <c r="AV95" s="13" t="s">
        <v>82</v>
      </c>
      <c r="AW95" s="13" t="s">
        <v>33</v>
      </c>
      <c r="AX95" s="13" t="s">
        <v>72</v>
      </c>
      <c r="AY95" s="242" t="s">
        <v>136</v>
      </c>
    </row>
    <row r="96" spans="1:51" s="14" customFormat="1" ht="12">
      <c r="A96" s="14"/>
      <c r="B96" s="243"/>
      <c r="C96" s="244"/>
      <c r="D96" s="225" t="s">
        <v>154</v>
      </c>
      <c r="E96" s="245" t="s">
        <v>19</v>
      </c>
      <c r="F96" s="246" t="s">
        <v>158</v>
      </c>
      <c r="G96" s="244"/>
      <c r="H96" s="247">
        <v>256.64</v>
      </c>
      <c r="I96" s="248"/>
      <c r="J96" s="244"/>
      <c r="K96" s="244"/>
      <c r="L96" s="249"/>
      <c r="M96" s="250"/>
      <c r="N96" s="251"/>
      <c r="O96" s="251"/>
      <c r="P96" s="251"/>
      <c r="Q96" s="251"/>
      <c r="R96" s="251"/>
      <c r="S96" s="251"/>
      <c r="T96" s="25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3" t="s">
        <v>154</v>
      </c>
      <c r="AU96" s="253" t="s">
        <v>82</v>
      </c>
      <c r="AV96" s="14" t="s">
        <v>143</v>
      </c>
      <c r="AW96" s="14" t="s">
        <v>33</v>
      </c>
      <c r="AX96" s="14" t="s">
        <v>80</v>
      </c>
      <c r="AY96" s="253" t="s">
        <v>136</v>
      </c>
    </row>
    <row r="97" spans="1:65" s="2" customFormat="1" ht="24.15" customHeight="1">
      <c r="A97" s="38"/>
      <c r="B97" s="39"/>
      <c r="C97" s="212" t="s">
        <v>159</v>
      </c>
      <c r="D97" s="212" t="s">
        <v>138</v>
      </c>
      <c r="E97" s="213" t="s">
        <v>160</v>
      </c>
      <c r="F97" s="214" t="s">
        <v>161</v>
      </c>
      <c r="G97" s="215" t="s">
        <v>151</v>
      </c>
      <c r="H97" s="216">
        <v>256.64</v>
      </c>
      <c r="I97" s="217"/>
      <c r="J97" s="218">
        <f>ROUND(I97*H97,2)</f>
        <v>0</v>
      </c>
      <c r="K97" s="214" t="s">
        <v>142</v>
      </c>
      <c r="L97" s="44"/>
      <c r="M97" s="219" t="s">
        <v>19</v>
      </c>
      <c r="N97" s="220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0.18</v>
      </c>
      <c r="T97" s="222">
        <f>S97*H97</f>
        <v>46.19519999999999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143</v>
      </c>
      <c r="AT97" s="223" t="s">
        <v>138</v>
      </c>
      <c r="AU97" s="223" t="s">
        <v>82</v>
      </c>
      <c r="AY97" s="17" t="s">
        <v>136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143</v>
      </c>
      <c r="BM97" s="223" t="s">
        <v>162</v>
      </c>
    </row>
    <row r="98" spans="1:47" s="2" customFormat="1" ht="12">
      <c r="A98" s="38"/>
      <c r="B98" s="39"/>
      <c r="C98" s="40"/>
      <c r="D98" s="225" t="s">
        <v>145</v>
      </c>
      <c r="E98" s="40"/>
      <c r="F98" s="226" t="s">
        <v>161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145</v>
      </c>
      <c r="AU98" s="17" t="s">
        <v>82</v>
      </c>
    </row>
    <row r="99" spans="1:47" s="2" customFormat="1" ht="12">
      <c r="A99" s="38"/>
      <c r="B99" s="39"/>
      <c r="C99" s="40"/>
      <c r="D99" s="230" t="s">
        <v>147</v>
      </c>
      <c r="E99" s="40"/>
      <c r="F99" s="231" t="s">
        <v>163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147</v>
      </c>
      <c r="AU99" s="17" t="s">
        <v>82</v>
      </c>
    </row>
    <row r="100" spans="1:51" s="13" customFormat="1" ht="12">
      <c r="A100" s="13"/>
      <c r="B100" s="232"/>
      <c r="C100" s="233"/>
      <c r="D100" s="225" t="s">
        <v>154</v>
      </c>
      <c r="E100" s="234" t="s">
        <v>19</v>
      </c>
      <c r="F100" s="235" t="s">
        <v>164</v>
      </c>
      <c r="G100" s="233"/>
      <c r="H100" s="236">
        <v>238.14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154</v>
      </c>
      <c r="AU100" s="242" t="s">
        <v>82</v>
      </c>
      <c r="AV100" s="13" t="s">
        <v>82</v>
      </c>
      <c r="AW100" s="13" t="s">
        <v>33</v>
      </c>
      <c r="AX100" s="13" t="s">
        <v>72</v>
      </c>
      <c r="AY100" s="242" t="s">
        <v>136</v>
      </c>
    </row>
    <row r="101" spans="1:51" s="13" customFormat="1" ht="12">
      <c r="A101" s="13"/>
      <c r="B101" s="232"/>
      <c r="C101" s="233"/>
      <c r="D101" s="225" t="s">
        <v>154</v>
      </c>
      <c r="E101" s="234" t="s">
        <v>19</v>
      </c>
      <c r="F101" s="235" t="s">
        <v>165</v>
      </c>
      <c r="G101" s="233"/>
      <c r="H101" s="236">
        <v>18.5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154</v>
      </c>
      <c r="AU101" s="242" t="s">
        <v>82</v>
      </c>
      <c r="AV101" s="13" t="s">
        <v>82</v>
      </c>
      <c r="AW101" s="13" t="s">
        <v>33</v>
      </c>
      <c r="AX101" s="13" t="s">
        <v>72</v>
      </c>
      <c r="AY101" s="242" t="s">
        <v>136</v>
      </c>
    </row>
    <row r="102" spans="1:51" s="14" customFormat="1" ht="12">
      <c r="A102" s="14"/>
      <c r="B102" s="243"/>
      <c r="C102" s="244"/>
      <c r="D102" s="225" t="s">
        <v>154</v>
      </c>
      <c r="E102" s="245" t="s">
        <v>19</v>
      </c>
      <c r="F102" s="246" t="s">
        <v>158</v>
      </c>
      <c r="G102" s="244"/>
      <c r="H102" s="247">
        <v>256.64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3" t="s">
        <v>154</v>
      </c>
      <c r="AU102" s="253" t="s">
        <v>82</v>
      </c>
      <c r="AV102" s="14" t="s">
        <v>143</v>
      </c>
      <c r="AW102" s="14" t="s">
        <v>33</v>
      </c>
      <c r="AX102" s="14" t="s">
        <v>80</v>
      </c>
      <c r="AY102" s="253" t="s">
        <v>136</v>
      </c>
    </row>
    <row r="103" spans="1:65" s="2" customFormat="1" ht="24.15" customHeight="1">
      <c r="A103" s="38"/>
      <c r="B103" s="39"/>
      <c r="C103" s="212" t="s">
        <v>143</v>
      </c>
      <c r="D103" s="212" t="s">
        <v>138</v>
      </c>
      <c r="E103" s="213" t="s">
        <v>166</v>
      </c>
      <c r="F103" s="214" t="s">
        <v>167</v>
      </c>
      <c r="G103" s="215" t="s">
        <v>151</v>
      </c>
      <c r="H103" s="216">
        <v>256.64</v>
      </c>
      <c r="I103" s="217"/>
      <c r="J103" s="218">
        <f>ROUND(I103*H103,2)</f>
        <v>0</v>
      </c>
      <c r="K103" s="214" t="s">
        <v>142</v>
      </c>
      <c r="L103" s="44"/>
      <c r="M103" s="219" t="s">
        <v>19</v>
      </c>
      <c r="N103" s="220" t="s">
        <v>43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0.29</v>
      </c>
      <c r="T103" s="222">
        <f>S103*H103</f>
        <v>74.42559999999999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143</v>
      </c>
      <c r="AT103" s="223" t="s">
        <v>138</v>
      </c>
      <c r="AU103" s="223" t="s">
        <v>82</v>
      </c>
      <c r="AY103" s="17" t="s">
        <v>136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143</v>
      </c>
      <c r="BM103" s="223" t="s">
        <v>168</v>
      </c>
    </row>
    <row r="104" spans="1:47" s="2" customFormat="1" ht="12">
      <c r="A104" s="38"/>
      <c r="B104" s="39"/>
      <c r="C104" s="40"/>
      <c r="D104" s="225" t="s">
        <v>145</v>
      </c>
      <c r="E104" s="40"/>
      <c r="F104" s="226" t="s">
        <v>167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145</v>
      </c>
      <c r="AU104" s="17" t="s">
        <v>82</v>
      </c>
    </row>
    <row r="105" spans="1:47" s="2" customFormat="1" ht="12">
      <c r="A105" s="38"/>
      <c r="B105" s="39"/>
      <c r="C105" s="40"/>
      <c r="D105" s="230" t="s">
        <v>147</v>
      </c>
      <c r="E105" s="40"/>
      <c r="F105" s="231" t="s">
        <v>169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147</v>
      </c>
      <c r="AU105" s="17" t="s">
        <v>82</v>
      </c>
    </row>
    <row r="106" spans="1:51" s="13" customFormat="1" ht="12">
      <c r="A106" s="13"/>
      <c r="B106" s="232"/>
      <c r="C106" s="233"/>
      <c r="D106" s="225" t="s">
        <v>154</v>
      </c>
      <c r="E106" s="234" t="s">
        <v>19</v>
      </c>
      <c r="F106" s="235" t="s">
        <v>170</v>
      </c>
      <c r="G106" s="233"/>
      <c r="H106" s="236">
        <v>256.64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154</v>
      </c>
      <c r="AU106" s="242" t="s">
        <v>82</v>
      </c>
      <c r="AV106" s="13" t="s">
        <v>82</v>
      </c>
      <c r="AW106" s="13" t="s">
        <v>33</v>
      </c>
      <c r="AX106" s="13" t="s">
        <v>80</v>
      </c>
      <c r="AY106" s="242" t="s">
        <v>136</v>
      </c>
    </row>
    <row r="107" spans="1:65" s="2" customFormat="1" ht="24.15" customHeight="1">
      <c r="A107" s="38"/>
      <c r="B107" s="39"/>
      <c r="C107" s="212" t="s">
        <v>171</v>
      </c>
      <c r="D107" s="212" t="s">
        <v>138</v>
      </c>
      <c r="E107" s="213" t="s">
        <v>172</v>
      </c>
      <c r="F107" s="214" t="s">
        <v>173</v>
      </c>
      <c r="G107" s="215" t="s">
        <v>174</v>
      </c>
      <c r="H107" s="216">
        <v>9.092</v>
      </c>
      <c r="I107" s="217"/>
      <c r="J107" s="218">
        <f>ROUND(I107*H107,2)</f>
        <v>0</v>
      </c>
      <c r="K107" s="214" t="s">
        <v>142</v>
      </c>
      <c r="L107" s="44"/>
      <c r="M107" s="219" t="s">
        <v>19</v>
      </c>
      <c r="N107" s="220" t="s">
        <v>43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143</v>
      </c>
      <c r="AT107" s="223" t="s">
        <v>138</v>
      </c>
      <c r="AU107" s="223" t="s">
        <v>82</v>
      </c>
      <c r="AY107" s="17" t="s">
        <v>136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143</v>
      </c>
      <c r="BM107" s="223" t="s">
        <v>175</v>
      </c>
    </row>
    <row r="108" spans="1:47" s="2" customFormat="1" ht="12">
      <c r="A108" s="38"/>
      <c r="B108" s="39"/>
      <c r="C108" s="40"/>
      <c r="D108" s="225" t="s">
        <v>145</v>
      </c>
      <c r="E108" s="40"/>
      <c r="F108" s="226" t="s">
        <v>176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145</v>
      </c>
      <c r="AU108" s="17" t="s">
        <v>82</v>
      </c>
    </row>
    <row r="109" spans="1:47" s="2" customFormat="1" ht="12">
      <c r="A109" s="38"/>
      <c r="B109" s="39"/>
      <c r="C109" s="40"/>
      <c r="D109" s="230" t="s">
        <v>147</v>
      </c>
      <c r="E109" s="40"/>
      <c r="F109" s="231" t="s">
        <v>177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147</v>
      </c>
      <c r="AU109" s="17" t="s">
        <v>82</v>
      </c>
    </row>
    <row r="110" spans="1:51" s="13" customFormat="1" ht="12">
      <c r="A110" s="13"/>
      <c r="B110" s="232"/>
      <c r="C110" s="233"/>
      <c r="D110" s="225" t="s">
        <v>154</v>
      </c>
      <c r="E110" s="234" t="s">
        <v>19</v>
      </c>
      <c r="F110" s="235" t="s">
        <v>178</v>
      </c>
      <c r="G110" s="233"/>
      <c r="H110" s="236">
        <v>9.092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154</v>
      </c>
      <c r="AU110" s="242" t="s">
        <v>82</v>
      </c>
      <c r="AV110" s="13" t="s">
        <v>82</v>
      </c>
      <c r="AW110" s="13" t="s">
        <v>33</v>
      </c>
      <c r="AX110" s="13" t="s">
        <v>80</v>
      </c>
      <c r="AY110" s="242" t="s">
        <v>136</v>
      </c>
    </row>
    <row r="111" spans="1:65" s="2" customFormat="1" ht="24.15" customHeight="1">
      <c r="A111" s="38"/>
      <c r="B111" s="39"/>
      <c r="C111" s="212" t="s">
        <v>179</v>
      </c>
      <c r="D111" s="212" t="s">
        <v>138</v>
      </c>
      <c r="E111" s="213" t="s">
        <v>180</v>
      </c>
      <c r="F111" s="214" t="s">
        <v>181</v>
      </c>
      <c r="G111" s="215" t="s">
        <v>141</v>
      </c>
      <c r="H111" s="216">
        <v>3</v>
      </c>
      <c r="I111" s="217"/>
      <c r="J111" s="218">
        <f>ROUND(I111*H111,2)</f>
        <v>0</v>
      </c>
      <c r="K111" s="214" t="s">
        <v>142</v>
      </c>
      <c r="L111" s="44"/>
      <c r="M111" s="219" t="s">
        <v>19</v>
      </c>
      <c r="N111" s="220" t="s">
        <v>43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143</v>
      </c>
      <c r="AT111" s="223" t="s">
        <v>138</v>
      </c>
      <c r="AU111" s="223" t="s">
        <v>82</v>
      </c>
      <c r="AY111" s="17" t="s">
        <v>136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143</v>
      </c>
      <c r="BM111" s="223" t="s">
        <v>182</v>
      </c>
    </row>
    <row r="112" spans="1:47" s="2" customFormat="1" ht="12">
      <c r="A112" s="38"/>
      <c r="B112" s="39"/>
      <c r="C112" s="40"/>
      <c r="D112" s="225" t="s">
        <v>145</v>
      </c>
      <c r="E112" s="40"/>
      <c r="F112" s="226" t="s">
        <v>183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145</v>
      </c>
      <c r="AU112" s="17" t="s">
        <v>82</v>
      </c>
    </row>
    <row r="113" spans="1:47" s="2" customFormat="1" ht="12">
      <c r="A113" s="38"/>
      <c r="B113" s="39"/>
      <c r="C113" s="40"/>
      <c r="D113" s="230" t="s">
        <v>147</v>
      </c>
      <c r="E113" s="40"/>
      <c r="F113" s="231" t="s">
        <v>184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147</v>
      </c>
      <c r="AU113" s="17" t="s">
        <v>82</v>
      </c>
    </row>
    <row r="114" spans="1:65" s="2" customFormat="1" ht="33" customHeight="1">
      <c r="A114" s="38"/>
      <c r="B114" s="39"/>
      <c r="C114" s="212" t="s">
        <v>185</v>
      </c>
      <c r="D114" s="212" t="s">
        <v>138</v>
      </c>
      <c r="E114" s="213" t="s">
        <v>186</v>
      </c>
      <c r="F114" s="214" t="s">
        <v>187</v>
      </c>
      <c r="G114" s="215" t="s">
        <v>141</v>
      </c>
      <c r="H114" s="216">
        <v>27</v>
      </c>
      <c r="I114" s="217"/>
      <c r="J114" s="218">
        <f>ROUND(I114*H114,2)</f>
        <v>0</v>
      </c>
      <c r="K114" s="214" t="s">
        <v>142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143</v>
      </c>
      <c r="AT114" s="223" t="s">
        <v>138</v>
      </c>
      <c r="AU114" s="223" t="s">
        <v>82</v>
      </c>
      <c r="AY114" s="17" t="s">
        <v>136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143</v>
      </c>
      <c r="BM114" s="223" t="s">
        <v>188</v>
      </c>
    </row>
    <row r="115" spans="1:47" s="2" customFormat="1" ht="12">
      <c r="A115" s="38"/>
      <c r="B115" s="39"/>
      <c r="C115" s="40"/>
      <c r="D115" s="225" t="s">
        <v>145</v>
      </c>
      <c r="E115" s="40"/>
      <c r="F115" s="226" t="s">
        <v>189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145</v>
      </c>
      <c r="AU115" s="17" t="s">
        <v>82</v>
      </c>
    </row>
    <row r="116" spans="1:47" s="2" customFormat="1" ht="12">
      <c r="A116" s="38"/>
      <c r="B116" s="39"/>
      <c r="C116" s="40"/>
      <c r="D116" s="230" t="s">
        <v>147</v>
      </c>
      <c r="E116" s="40"/>
      <c r="F116" s="231" t="s">
        <v>190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147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154</v>
      </c>
      <c r="E117" s="233"/>
      <c r="F117" s="235" t="s">
        <v>191</v>
      </c>
      <c r="G117" s="233"/>
      <c r="H117" s="236">
        <v>27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154</v>
      </c>
      <c r="AU117" s="242" t="s">
        <v>82</v>
      </c>
      <c r="AV117" s="13" t="s">
        <v>82</v>
      </c>
      <c r="AW117" s="13" t="s">
        <v>4</v>
      </c>
      <c r="AX117" s="13" t="s">
        <v>80</v>
      </c>
      <c r="AY117" s="242" t="s">
        <v>136</v>
      </c>
    </row>
    <row r="118" spans="1:63" s="12" customFormat="1" ht="22.8" customHeight="1">
      <c r="A118" s="12"/>
      <c r="B118" s="196"/>
      <c r="C118" s="197"/>
      <c r="D118" s="198" t="s">
        <v>71</v>
      </c>
      <c r="E118" s="210" t="s">
        <v>192</v>
      </c>
      <c r="F118" s="210" t="s">
        <v>193</v>
      </c>
      <c r="G118" s="197"/>
      <c r="H118" s="197"/>
      <c r="I118" s="200"/>
      <c r="J118" s="211">
        <f>BK118</f>
        <v>0</v>
      </c>
      <c r="K118" s="197"/>
      <c r="L118" s="202"/>
      <c r="M118" s="203"/>
      <c r="N118" s="204"/>
      <c r="O118" s="204"/>
      <c r="P118" s="205">
        <f>SUM(P119:P148)</f>
        <v>0</v>
      </c>
      <c r="Q118" s="204"/>
      <c r="R118" s="205">
        <f>SUM(R119:R148)</f>
        <v>0</v>
      </c>
      <c r="S118" s="204"/>
      <c r="T118" s="206">
        <f>SUM(T119:T148)</f>
        <v>42.1118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80</v>
      </c>
      <c r="AT118" s="208" t="s">
        <v>71</v>
      </c>
      <c r="AU118" s="208" t="s">
        <v>80</v>
      </c>
      <c r="AY118" s="207" t="s">
        <v>136</v>
      </c>
      <c r="BK118" s="209">
        <f>SUM(BK119:BK148)</f>
        <v>0</v>
      </c>
    </row>
    <row r="119" spans="1:65" s="2" customFormat="1" ht="16.5" customHeight="1">
      <c r="A119" s="38"/>
      <c r="B119" s="39"/>
      <c r="C119" s="212" t="s">
        <v>194</v>
      </c>
      <c r="D119" s="212" t="s">
        <v>138</v>
      </c>
      <c r="E119" s="213" t="s">
        <v>195</v>
      </c>
      <c r="F119" s="214" t="s">
        <v>196</v>
      </c>
      <c r="G119" s="215" t="s">
        <v>174</v>
      </c>
      <c r="H119" s="216">
        <v>8.84</v>
      </c>
      <c r="I119" s="217"/>
      <c r="J119" s="218">
        <f>ROUND(I119*H119,2)</f>
        <v>0</v>
      </c>
      <c r="K119" s="214" t="s">
        <v>142</v>
      </c>
      <c r="L119" s="44"/>
      <c r="M119" s="219" t="s">
        <v>19</v>
      </c>
      <c r="N119" s="220" t="s">
        <v>43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2</v>
      </c>
      <c r="T119" s="222">
        <f>S119*H119</f>
        <v>17.68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143</v>
      </c>
      <c r="AT119" s="223" t="s">
        <v>138</v>
      </c>
      <c r="AU119" s="223" t="s">
        <v>82</v>
      </c>
      <c r="AY119" s="17" t="s">
        <v>136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143</v>
      </c>
      <c r="BM119" s="223" t="s">
        <v>197</v>
      </c>
    </row>
    <row r="120" spans="1:47" s="2" customFormat="1" ht="12">
      <c r="A120" s="38"/>
      <c r="B120" s="39"/>
      <c r="C120" s="40"/>
      <c r="D120" s="225" t="s">
        <v>145</v>
      </c>
      <c r="E120" s="40"/>
      <c r="F120" s="226" t="s">
        <v>198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145</v>
      </c>
      <c r="AU120" s="17" t="s">
        <v>82</v>
      </c>
    </row>
    <row r="121" spans="1:47" s="2" customFormat="1" ht="12">
      <c r="A121" s="38"/>
      <c r="B121" s="39"/>
      <c r="C121" s="40"/>
      <c r="D121" s="230" t="s">
        <v>147</v>
      </c>
      <c r="E121" s="40"/>
      <c r="F121" s="231" t="s">
        <v>199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147</v>
      </c>
      <c r="AU121" s="17" t="s">
        <v>82</v>
      </c>
    </row>
    <row r="122" spans="1:51" s="13" customFormat="1" ht="12">
      <c r="A122" s="13"/>
      <c r="B122" s="232"/>
      <c r="C122" s="233"/>
      <c r="D122" s="225" t="s">
        <v>154</v>
      </c>
      <c r="E122" s="234" t="s">
        <v>19</v>
      </c>
      <c r="F122" s="235" t="s">
        <v>200</v>
      </c>
      <c r="G122" s="233"/>
      <c r="H122" s="236">
        <v>0.68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154</v>
      </c>
      <c r="AU122" s="242" t="s">
        <v>82</v>
      </c>
      <c r="AV122" s="13" t="s">
        <v>82</v>
      </c>
      <c r="AW122" s="13" t="s">
        <v>33</v>
      </c>
      <c r="AX122" s="13" t="s">
        <v>72</v>
      </c>
      <c r="AY122" s="242" t="s">
        <v>136</v>
      </c>
    </row>
    <row r="123" spans="1:51" s="13" customFormat="1" ht="12">
      <c r="A123" s="13"/>
      <c r="B123" s="232"/>
      <c r="C123" s="233"/>
      <c r="D123" s="225" t="s">
        <v>154</v>
      </c>
      <c r="E123" s="234" t="s">
        <v>19</v>
      </c>
      <c r="F123" s="235" t="s">
        <v>201</v>
      </c>
      <c r="G123" s="233"/>
      <c r="H123" s="236">
        <v>8.16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154</v>
      </c>
      <c r="AU123" s="242" t="s">
        <v>82</v>
      </c>
      <c r="AV123" s="13" t="s">
        <v>82</v>
      </c>
      <c r="AW123" s="13" t="s">
        <v>33</v>
      </c>
      <c r="AX123" s="13" t="s">
        <v>72</v>
      </c>
      <c r="AY123" s="242" t="s">
        <v>136</v>
      </c>
    </row>
    <row r="124" spans="1:51" s="14" customFormat="1" ht="12">
      <c r="A124" s="14"/>
      <c r="B124" s="243"/>
      <c r="C124" s="244"/>
      <c r="D124" s="225" t="s">
        <v>154</v>
      </c>
      <c r="E124" s="245" t="s">
        <v>19</v>
      </c>
      <c r="F124" s="246" t="s">
        <v>158</v>
      </c>
      <c r="G124" s="244"/>
      <c r="H124" s="247">
        <v>8.84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154</v>
      </c>
      <c r="AU124" s="253" t="s">
        <v>82</v>
      </c>
      <c r="AV124" s="14" t="s">
        <v>143</v>
      </c>
      <c r="AW124" s="14" t="s">
        <v>33</v>
      </c>
      <c r="AX124" s="14" t="s">
        <v>80</v>
      </c>
      <c r="AY124" s="253" t="s">
        <v>136</v>
      </c>
    </row>
    <row r="125" spans="1:65" s="2" customFormat="1" ht="24.15" customHeight="1">
      <c r="A125" s="38"/>
      <c r="B125" s="39"/>
      <c r="C125" s="212" t="s">
        <v>192</v>
      </c>
      <c r="D125" s="212" t="s">
        <v>138</v>
      </c>
      <c r="E125" s="213" t="s">
        <v>202</v>
      </c>
      <c r="F125" s="214" t="s">
        <v>203</v>
      </c>
      <c r="G125" s="215" t="s">
        <v>174</v>
      </c>
      <c r="H125" s="216">
        <v>7.058</v>
      </c>
      <c r="I125" s="217"/>
      <c r="J125" s="218">
        <f>ROUND(I125*H125,2)</f>
        <v>0</v>
      </c>
      <c r="K125" s="214" t="s">
        <v>142</v>
      </c>
      <c r="L125" s="44"/>
      <c r="M125" s="219" t="s">
        <v>19</v>
      </c>
      <c r="N125" s="220" t="s">
        <v>43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2.5</v>
      </c>
      <c r="T125" s="222">
        <f>S125*H125</f>
        <v>17.645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143</v>
      </c>
      <c r="AT125" s="223" t="s">
        <v>138</v>
      </c>
      <c r="AU125" s="223" t="s">
        <v>82</v>
      </c>
      <c r="AY125" s="17" t="s">
        <v>136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80</v>
      </c>
      <c r="BK125" s="224">
        <f>ROUND(I125*H125,2)</f>
        <v>0</v>
      </c>
      <c r="BL125" s="17" t="s">
        <v>143</v>
      </c>
      <c r="BM125" s="223" t="s">
        <v>204</v>
      </c>
    </row>
    <row r="126" spans="1:47" s="2" customFormat="1" ht="12">
      <c r="A126" s="38"/>
      <c r="B126" s="39"/>
      <c r="C126" s="40"/>
      <c r="D126" s="225" t="s">
        <v>145</v>
      </c>
      <c r="E126" s="40"/>
      <c r="F126" s="226" t="s">
        <v>205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145</v>
      </c>
      <c r="AU126" s="17" t="s">
        <v>82</v>
      </c>
    </row>
    <row r="127" spans="1:47" s="2" customFormat="1" ht="12">
      <c r="A127" s="38"/>
      <c r="B127" s="39"/>
      <c r="C127" s="40"/>
      <c r="D127" s="230" t="s">
        <v>147</v>
      </c>
      <c r="E127" s="40"/>
      <c r="F127" s="231" t="s">
        <v>206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147</v>
      </c>
      <c r="AU127" s="17" t="s">
        <v>82</v>
      </c>
    </row>
    <row r="128" spans="1:51" s="13" customFormat="1" ht="12">
      <c r="A128" s="13"/>
      <c r="B128" s="232"/>
      <c r="C128" s="233"/>
      <c r="D128" s="225" t="s">
        <v>154</v>
      </c>
      <c r="E128" s="234" t="s">
        <v>19</v>
      </c>
      <c r="F128" s="235" t="s">
        <v>207</v>
      </c>
      <c r="G128" s="233"/>
      <c r="H128" s="236">
        <v>7.058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154</v>
      </c>
      <c r="AU128" s="242" t="s">
        <v>82</v>
      </c>
      <c r="AV128" s="13" t="s">
        <v>82</v>
      </c>
      <c r="AW128" s="13" t="s">
        <v>33</v>
      </c>
      <c r="AX128" s="13" t="s">
        <v>80</v>
      </c>
      <c r="AY128" s="242" t="s">
        <v>136</v>
      </c>
    </row>
    <row r="129" spans="1:65" s="2" customFormat="1" ht="16.5" customHeight="1">
      <c r="A129" s="38"/>
      <c r="B129" s="39"/>
      <c r="C129" s="212" t="s">
        <v>208</v>
      </c>
      <c r="D129" s="212" t="s">
        <v>138</v>
      </c>
      <c r="E129" s="213" t="s">
        <v>209</v>
      </c>
      <c r="F129" s="214" t="s">
        <v>210</v>
      </c>
      <c r="G129" s="215" t="s">
        <v>174</v>
      </c>
      <c r="H129" s="216">
        <v>0.828</v>
      </c>
      <c r="I129" s="217"/>
      <c r="J129" s="218">
        <f>ROUND(I129*H129,2)</f>
        <v>0</v>
      </c>
      <c r="K129" s="214" t="s">
        <v>142</v>
      </c>
      <c r="L129" s="44"/>
      <c r="M129" s="219" t="s">
        <v>19</v>
      </c>
      <c r="N129" s="220" t="s">
        <v>43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2.2</v>
      </c>
      <c r="T129" s="222">
        <f>S129*H129</f>
        <v>1.8216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143</v>
      </c>
      <c r="AT129" s="223" t="s">
        <v>138</v>
      </c>
      <c r="AU129" s="223" t="s">
        <v>82</v>
      </c>
      <c r="AY129" s="17" t="s">
        <v>136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143</v>
      </c>
      <c r="BM129" s="223" t="s">
        <v>211</v>
      </c>
    </row>
    <row r="130" spans="1:47" s="2" customFormat="1" ht="12">
      <c r="A130" s="38"/>
      <c r="B130" s="39"/>
      <c r="C130" s="40"/>
      <c r="D130" s="225" t="s">
        <v>145</v>
      </c>
      <c r="E130" s="40"/>
      <c r="F130" s="226" t="s">
        <v>212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145</v>
      </c>
      <c r="AU130" s="17" t="s">
        <v>82</v>
      </c>
    </row>
    <row r="131" spans="1:47" s="2" customFormat="1" ht="12">
      <c r="A131" s="38"/>
      <c r="B131" s="39"/>
      <c r="C131" s="40"/>
      <c r="D131" s="230" t="s">
        <v>147</v>
      </c>
      <c r="E131" s="40"/>
      <c r="F131" s="231" t="s">
        <v>213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147</v>
      </c>
      <c r="AU131" s="17" t="s">
        <v>82</v>
      </c>
    </row>
    <row r="132" spans="1:51" s="13" customFormat="1" ht="12">
      <c r="A132" s="13"/>
      <c r="B132" s="232"/>
      <c r="C132" s="233"/>
      <c r="D132" s="225" t="s">
        <v>154</v>
      </c>
      <c r="E132" s="234" t="s">
        <v>19</v>
      </c>
      <c r="F132" s="235" t="s">
        <v>214</v>
      </c>
      <c r="G132" s="233"/>
      <c r="H132" s="236">
        <v>0.828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154</v>
      </c>
      <c r="AU132" s="242" t="s">
        <v>82</v>
      </c>
      <c r="AV132" s="13" t="s">
        <v>82</v>
      </c>
      <c r="AW132" s="13" t="s">
        <v>33</v>
      </c>
      <c r="AX132" s="13" t="s">
        <v>80</v>
      </c>
      <c r="AY132" s="242" t="s">
        <v>136</v>
      </c>
    </row>
    <row r="133" spans="1:65" s="2" customFormat="1" ht="24.15" customHeight="1">
      <c r="A133" s="38"/>
      <c r="B133" s="39"/>
      <c r="C133" s="212" t="s">
        <v>215</v>
      </c>
      <c r="D133" s="212" t="s">
        <v>138</v>
      </c>
      <c r="E133" s="213" t="s">
        <v>216</v>
      </c>
      <c r="F133" s="214" t="s">
        <v>217</v>
      </c>
      <c r="G133" s="215" t="s">
        <v>218</v>
      </c>
      <c r="H133" s="216">
        <v>9.1</v>
      </c>
      <c r="I133" s="217"/>
      <c r="J133" s="218">
        <f>ROUND(I133*H133,2)</f>
        <v>0</v>
      </c>
      <c r="K133" s="214" t="s">
        <v>142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0.112</v>
      </c>
      <c r="T133" s="222">
        <f>S133*H133</f>
        <v>1.0191999999999999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143</v>
      </c>
      <c r="AT133" s="223" t="s">
        <v>138</v>
      </c>
      <c r="AU133" s="223" t="s">
        <v>82</v>
      </c>
      <c r="AY133" s="17" t="s">
        <v>136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143</v>
      </c>
      <c r="BM133" s="223" t="s">
        <v>219</v>
      </c>
    </row>
    <row r="134" spans="1:47" s="2" customFormat="1" ht="12">
      <c r="A134" s="38"/>
      <c r="B134" s="39"/>
      <c r="C134" s="40"/>
      <c r="D134" s="225" t="s">
        <v>145</v>
      </c>
      <c r="E134" s="40"/>
      <c r="F134" s="226" t="s">
        <v>217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145</v>
      </c>
      <c r="AU134" s="17" t="s">
        <v>82</v>
      </c>
    </row>
    <row r="135" spans="1:47" s="2" customFormat="1" ht="12">
      <c r="A135" s="38"/>
      <c r="B135" s="39"/>
      <c r="C135" s="40"/>
      <c r="D135" s="230" t="s">
        <v>147</v>
      </c>
      <c r="E135" s="40"/>
      <c r="F135" s="231" t="s">
        <v>220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147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154</v>
      </c>
      <c r="E136" s="234" t="s">
        <v>19</v>
      </c>
      <c r="F136" s="235" t="s">
        <v>221</v>
      </c>
      <c r="G136" s="233"/>
      <c r="H136" s="236">
        <v>9.1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154</v>
      </c>
      <c r="AU136" s="242" t="s">
        <v>82</v>
      </c>
      <c r="AV136" s="13" t="s">
        <v>82</v>
      </c>
      <c r="AW136" s="13" t="s">
        <v>33</v>
      </c>
      <c r="AX136" s="13" t="s">
        <v>80</v>
      </c>
      <c r="AY136" s="242" t="s">
        <v>136</v>
      </c>
    </row>
    <row r="137" spans="1:65" s="2" customFormat="1" ht="24.15" customHeight="1">
      <c r="A137" s="38"/>
      <c r="B137" s="39"/>
      <c r="C137" s="212" t="s">
        <v>222</v>
      </c>
      <c r="D137" s="212" t="s">
        <v>138</v>
      </c>
      <c r="E137" s="213" t="s">
        <v>223</v>
      </c>
      <c r="F137" s="214" t="s">
        <v>224</v>
      </c>
      <c r="G137" s="215" t="s">
        <v>218</v>
      </c>
      <c r="H137" s="216">
        <v>3.4</v>
      </c>
      <c r="I137" s="217"/>
      <c r="J137" s="218">
        <f>ROUND(I137*H137,2)</f>
        <v>0</v>
      </c>
      <c r="K137" s="214" t="s">
        <v>142</v>
      </c>
      <c r="L137" s="44"/>
      <c r="M137" s="219" t="s">
        <v>19</v>
      </c>
      <c r="N137" s="220" t="s">
        <v>43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0.37</v>
      </c>
      <c r="T137" s="222">
        <f>S137*H137</f>
        <v>1.258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143</v>
      </c>
      <c r="AT137" s="223" t="s">
        <v>138</v>
      </c>
      <c r="AU137" s="223" t="s">
        <v>82</v>
      </c>
      <c r="AY137" s="17" t="s">
        <v>136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143</v>
      </c>
      <c r="BM137" s="223" t="s">
        <v>225</v>
      </c>
    </row>
    <row r="138" spans="1:47" s="2" customFormat="1" ht="12">
      <c r="A138" s="38"/>
      <c r="B138" s="39"/>
      <c r="C138" s="40"/>
      <c r="D138" s="225" t="s">
        <v>145</v>
      </c>
      <c r="E138" s="40"/>
      <c r="F138" s="226" t="s">
        <v>226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145</v>
      </c>
      <c r="AU138" s="17" t="s">
        <v>82</v>
      </c>
    </row>
    <row r="139" spans="1:47" s="2" customFormat="1" ht="12">
      <c r="A139" s="38"/>
      <c r="B139" s="39"/>
      <c r="C139" s="40"/>
      <c r="D139" s="230" t="s">
        <v>147</v>
      </c>
      <c r="E139" s="40"/>
      <c r="F139" s="231" t="s">
        <v>227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147</v>
      </c>
      <c r="AU139" s="17" t="s">
        <v>82</v>
      </c>
    </row>
    <row r="140" spans="1:51" s="13" customFormat="1" ht="12">
      <c r="A140" s="13"/>
      <c r="B140" s="232"/>
      <c r="C140" s="233"/>
      <c r="D140" s="225" t="s">
        <v>154</v>
      </c>
      <c r="E140" s="234" t="s">
        <v>19</v>
      </c>
      <c r="F140" s="235" t="s">
        <v>228</v>
      </c>
      <c r="G140" s="233"/>
      <c r="H140" s="236">
        <v>3.4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154</v>
      </c>
      <c r="AU140" s="242" t="s">
        <v>82</v>
      </c>
      <c r="AV140" s="13" t="s">
        <v>82</v>
      </c>
      <c r="AW140" s="13" t="s">
        <v>33</v>
      </c>
      <c r="AX140" s="13" t="s">
        <v>80</v>
      </c>
      <c r="AY140" s="242" t="s">
        <v>136</v>
      </c>
    </row>
    <row r="141" spans="1:65" s="2" customFormat="1" ht="24.15" customHeight="1">
      <c r="A141" s="38"/>
      <c r="B141" s="39"/>
      <c r="C141" s="212" t="s">
        <v>229</v>
      </c>
      <c r="D141" s="212" t="s">
        <v>138</v>
      </c>
      <c r="E141" s="213" t="s">
        <v>230</v>
      </c>
      <c r="F141" s="214" t="s">
        <v>231</v>
      </c>
      <c r="G141" s="215" t="s">
        <v>218</v>
      </c>
      <c r="H141" s="216">
        <v>38.4</v>
      </c>
      <c r="I141" s="217"/>
      <c r="J141" s="218">
        <f>ROUND(I141*H141,2)</f>
        <v>0</v>
      </c>
      <c r="K141" s="214" t="s">
        <v>142</v>
      </c>
      <c r="L141" s="44"/>
      <c r="M141" s="219" t="s">
        <v>19</v>
      </c>
      <c r="N141" s="220" t="s">
        <v>43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0.07</v>
      </c>
      <c r="T141" s="222">
        <f>S141*H141</f>
        <v>2.688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143</v>
      </c>
      <c r="AT141" s="223" t="s">
        <v>138</v>
      </c>
      <c r="AU141" s="223" t="s">
        <v>82</v>
      </c>
      <c r="AY141" s="17" t="s">
        <v>136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80</v>
      </c>
      <c r="BK141" s="224">
        <f>ROUND(I141*H141,2)</f>
        <v>0</v>
      </c>
      <c r="BL141" s="17" t="s">
        <v>143</v>
      </c>
      <c r="BM141" s="223" t="s">
        <v>232</v>
      </c>
    </row>
    <row r="142" spans="1:47" s="2" customFormat="1" ht="12">
      <c r="A142" s="38"/>
      <c r="B142" s="39"/>
      <c r="C142" s="40"/>
      <c r="D142" s="225" t="s">
        <v>145</v>
      </c>
      <c r="E142" s="40"/>
      <c r="F142" s="226" t="s">
        <v>231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145</v>
      </c>
      <c r="AU142" s="17" t="s">
        <v>82</v>
      </c>
    </row>
    <row r="143" spans="1:47" s="2" customFormat="1" ht="12">
      <c r="A143" s="38"/>
      <c r="B143" s="39"/>
      <c r="C143" s="40"/>
      <c r="D143" s="230" t="s">
        <v>147</v>
      </c>
      <c r="E143" s="40"/>
      <c r="F143" s="231" t="s">
        <v>233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147</v>
      </c>
      <c r="AU143" s="17" t="s">
        <v>82</v>
      </c>
    </row>
    <row r="144" spans="1:51" s="13" customFormat="1" ht="12">
      <c r="A144" s="13"/>
      <c r="B144" s="232"/>
      <c r="C144" s="233"/>
      <c r="D144" s="225" t="s">
        <v>154</v>
      </c>
      <c r="E144" s="234" t="s">
        <v>19</v>
      </c>
      <c r="F144" s="235" t="s">
        <v>234</v>
      </c>
      <c r="G144" s="233"/>
      <c r="H144" s="236">
        <v>38.4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154</v>
      </c>
      <c r="AU144" s="242" t="s">
        <v>82</v>
      </c>
      <c r="AV144" s="13" t="s">
        <v>82</v>
      </c>
      <c r="AW144" s="13" t="s">
        <v>33</v>
      </c>
      <c r="AX144" s="13" t="s">
        <v>80</v>
      </c>
      <c r="AY144" s="242" t="s">
        <v>136</v>
      </c>
    </row>
    <row r="145" spans="1:65" s="2" customFormat="1" ht="24.15" customHeight="1">
      <c r="A145" s="38"/>
      <c r="B145" s="39"/>
      <c r="C145" s="212" t="s">
        <v>235</v>
      </c>
      <c r="D145" s="212" t="s">
        <v>138</v>
      </c>
      <c r="E145" s="213" t="s">
        <v>236</v>
      </c>
      <c r="F145" s="214" t="s">
        <v>237</v>
      </c>
      <c r="G145" s="215" t="s">
        <v>151</v>
      </c>
      <c r="H145" s="216">
        <v>256.64</v>
      </c>
      <c r="I145" s="217"/>
      <c r="J145" s="218">
        <f>ROUND(I145*H145,2)</f>
        <v>0</v>
      </c>
      <c r="K145" s="214" t="s">
        <v>142</v>
      </c>
      <c r="L145" s="44"/>
      <c r="M145" s="219" t="s">
        <v>19</v>
      </c>
      <c r="N145" s="220" t="s">
        <v>43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143</v>
      </c>
      <c r="AT145" s="223" t="s">
        <v>138</v>
      </c>
      <c r="AU145" s="223" t="s">
        <v>82</v>
      </c>
      <c r="AY145" s="17" t="s">
        <v>136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80</v>
      </c>
      <c r="BK145" s="224">
        <f>ROUND(I145*H145,2)</f>
        <v>0</v>
      </c>
      <c r="BL145" s="17" t="s">
        <v>143</v>
      </c>
      <c r="BM145" s="223" t="s">
        <v>238</v>
      </c>
    </row>
    <row r="146" spans="1:47" s="2" customFormat="1" ht="12">
      <c r="A146" s="38"/>
      <c r="B146" s="39"/>
      <c r="C146" s="40"/>
      <c r="D146" s="225" t="s">
        <v>145</v>
      </c>
      <c r="E146" s="40"/>
      <c r="F146" s="226" t="s">
        <v>239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145</v>
      </c>
      <c r="AU146" s="17" t="s">
        <v>82</v>
      </c>
    </row>
    <row r="147" spans="1:47" s="2" customFormat="1" ht="12">
      <c r="A147" s="38"/>
      <c r="B147" s="39"/>
      <c r="C147" s="40"/>
      <c r="D147" s="230" t="s">
        <v>147</v>
      </c>
      <c r="E147" s="40"/>
      <c r="F147" s="231" t="s">
        <v>240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147</v>
      </c>
      <c r="AU147" s="17" t="s">
        <v>82</v>
      </c>
    </row>
    <row r="148" spans="1:51" s="13" customFormat="1" ht="12">
      <c r="A148" s="13"/>
      <c r="B148" s="232"/>
      <c r="C148" s="233"/>
      <c r="D148" s="225" t="s">
        <v>154</v>
      </c>
      <c r="E148" s="234" t="s">
        <v>19</v>
      </c>
      <c r="F148" s="235" t="s">
        <v>241</v>
      </c>
      <c r="G148" s="233"/>
      <c r="H148" s="236">
        <v>256.64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154</v>
      </c>
      <c r="AU148" s="242" t="s">
        <v>82</v>
      </c>
      <c r="AV148" s="13" t="s">
        <v>82</v>
      </c>
      <c r="AW148" s="13" t="s">
        <v>33</v>
      </c>
      <c r="AX148" s="13" t="s">
        <v>80</v>
      </c>
      <c r="AY148" s="242" t="s">
        <v>136</v>
      </c>
    </row>
    <row r="149" spans="1:63" s="12" customFormat="1" ht="22.8" customHeight="1">
      <c r="A149" s="12"/>
      <c r="B149" s="196"/>
      <c r="C149" s="197"/>
      <c r="D149" s="198" t="s">
        <v>71</v>
      </c>
      <c r="E149" s="210" t="s">
        <v>242</v>
      </c>
      <c r="F149" s="210" t="s">
        <v>243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SUM(P150:P157)</f>
        <v>0</v>
      </c>
      <c r="Q149" s="204"/>
      <c r="R149" s="205">
        <f>SUM(R150:R157)</f>
        <v>0</v>
      </c>
      <c r="S149" s="204"/>
      <c r="T149" s="206">
        <f>SUM(T150:T157)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80</v>
      </c>
      <c r="AT149" s="208" t="s">
        <v>71</v>
      </c>
      <c r="AU149" s="208" t="s">
        <v>80</v>
      </c>
      <c r="AY149" s="207" t="s">
        <v>136</v>
      </c>
      <c r="BK149" s="209">
        <f>SUM(BK150:BK157)</f>
        <v>0</v>
      </c>
    </row>
    <row r="150" spans="1:65" s="2" customFormat="1" ht="21.75" customHeight="1">
      <c r="A150" s="38"/>
      <c r="B150" s="39"/>
      <c r="C150" s="212" t="s">
        <v>8</v>
      </c>
      <c r="D150" s="212" t="s">
        <v>138</v>
      </c>
      <c r="E150" s="213" t="s">
        <v>244</v>
      </c>
      <c r="F150" s="214" t="s">
        <v>245</v>
      </c>
      <c r="G150" s="215" t="s">
        <v>246</v>
      </c>
      <c r="H150" s="216">
        <v>285.92</v>
      </c>
      <c r="I150" s="217"/>
      <c r="J150" s="218">
        <f>ROUND(I150*H150,2)</f>
        <v>0</v>
      </c>
      <c r="K150" s="214" t="s">
        <v>142</v>
      </c>
      <c r="L150" s="44"/>
      <c r="M150" s="219" t="s">
        <v>19</v>
      </c>
      <c r="N150" s="220" t="s">
        <v>43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143</v>
      </c>
      <c r="AT150" s="223" t="s">
        <v>138</v>
      </c>
      <c r="AU150" s="223" t="s">
        <v>82</v>
      </c>
      <c r="AY150" s="17" t="s">
        <v>136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80</v>
      </c>
      <c r="BK150" s="224">
        <f>ROUND(I150*H150,2)</f>
        <v>0</v>
      </c>
      <c r="BL150" s="17" t="s">
        <v>143</v>
      </c>
      <c r="BM150" s="223" t="s">
        <v>247</v>
      </c>
    </row>
    <row r="151" spans="1:47" s="2" customFormat="1" ht="12">
      <c r="A151" s="38"/>
      <c r="B151" s="39"/>
      <c r="C151" s="40"/>
      <c r="D151" s="225" t="s">
        <v>145</v>
      </c>
      <c r="E151" s="40"/>
      <c r="F151" s="226" t="s">
        <v>245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145</v>
      </c>
      <c r="AU151" s="17" t="s">
        <v>82</v>
      </c>
    </row>
    <row r="152" spans="1:47" s="2" customFormat="1" ht="12">
      <c r="A152" s="38"/>
      <c r="B152" s="39"/>
      <c r="C152" s="40"/>
      <c r="D152" s="230" t="s">
        <v>147</v>
      </c>
      <c r="E152" s="40"/>
      <c r="F152" s="231" t="s">
        <v>248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147</v>
      </c>
      <c r="AU152" s="17" t="s">
        <v>82</v>
      </c>
    </row>
    <row r="153" spans="1:47" s="2" customFormat="1" ht="12">
      <c r="A153" s="38"/>
      <c r="B153" s="39"/>
      <c r="C153" s="40"/>
      <c r="D153" s="225" t="s">
        <v>249</v>
      </c>
      <c r="E153" s="40"/>
      <c r="F153" s="254" t="s">
        <v>250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249</v>
      </c>
      <c r="AU153" s="17" t="s">
        <v>82</v>
      </c>
    </row>
    <row r="154" spans="1:65" s="2" customFormat="1" ht="24.15" customHeight="1">
      <c r="A154" s="38"/>
      <c r="B154" s="39"/>
      <c r="C154" s="212" t="s">
        <v>251</v>
      </c>
      <c r="D154" s="212" t="s">
        <v>138</v>
      </c>
      <c r="E154" s="213" t="s">
        <v>252</v>
      </c>
      <c r="F154" s="214" t="s">
        <v>253</v>
      </c>
      <c r="G154" s="215" t="s">
        <v>246</v>
      </c>
      <c r="H154" s="216">
        <v>2573.28</v>
      </c>
      <c r="I154" s="217"/>
      <c r="J154" s="218">
        <f>ROUND(I154*H154,2)</f>
        <v>0</v>
      </c>
      <c r="K154" s="214" t="s">
        <v>142</v>
      </c>
      <c r="L154" s="44"/>
      <c r="M154" s="219" t="s">
        <v>19</v>
      </c>
      <c r="N154" s="220" t="s">
        <v>43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143</v>
      </c>
      <c r="AT154" s="223" t="s">
        <v>138</v>
      </c>
      <c r="AU154" s="223" t="s">
        <v>82</v>
      </c>
      <c r="AY154" s="17" t="s">
        <v>136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80</v>
      </c>
      <c r="BK154" s="224">
        <f>ROUND(I154*H154,2)</f>
        <v>0</v>
      </c>
      <c r="BL154" s="17" t="s">
        <v>143</v>
      </c>
      <c r="BM154" s="223" t="s">
        <v>254</v>
      </c>
    </row>
    <row r="155" spans="1:47" s="2" customFormat="1" ht="12">
      <c r="A155" s="38"/>
      <c r="B155" s="39"/>
      <c r="C155" s="40"/>
      <c r="D155" s="225" t="s">
        <v>145</v>
      </c>
      <c r="E155" s="40"/>
      <c r="F155" s="226" t="s">
        <v>253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145</v>
      </c>
      <c r="AU155" s="17" t="s">
        <v>82</v>
      </c>
    </row>
    <row r="156" spans="1:47" s="2" customFormat="1" ht="12">
      <c r="A156" s="38"/>
      <c r="B156" s="39"/>
      <c r="C156" s="40"/>
      <c r="D156" s="230" t="s">
        <v>147</v>
      </c>
      <c r="E156" s="40"/>
      <c r="F156" s="231" t="s">
        <v>255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147</v>
      </c>
      <c r="AU156" s="17" t="s">
        <v>82</v>
      </c>
    </row>
    <row r="157" spans="1:51" s="13" customFormat="1" ht="12">
      <c r="A157" s="13"/>
      <c r="B157" s="232"/>
      <c r="C157" s="233"/>
      <c r="D157" s="225" t="s">
        <v>154</v>
      </c>
      <c r="E157" s="233"/>
      <c r="F157" s="235" t="s">
        <v>256</v>
      </c>
      <c r="G157" s="233"/>
      <c r="H157" s="236">
        <v>2573.28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154</v>
      </c>
      <c r="AU157" s="242" t="s">
        <v>82</v>
      </c>
      <c r="AV157" s="13" t="s">
        <v>82</v>
      </c>
      <c r="AW157" s="13" t="s">
        <v>4</v>
      </c>
      <c r="AX157" s="13" t="s">
        <v>80</v>
      </c>
      <c r="AY157" s="242" t="s">
        <v>136</v>
      </c>
    </row>
    <row r="158" spans="1:63" s="12" customFormat="1" ht="22.8" customHeight="1">
      <c r="A158" s="12"/>
      <c r="B158" s="196"/>
      <c r="C158" s="197"/>
      <c r="D158" s="198" t="s">
        <v>71</v>
      </c>
      <c r="E158" s="210" t="s">
        <v>257</v>
      </c>
      <c r="F158" s="210" t="s">
        <v>258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SUM(P159:P172)</f>
        <v>0</v>
      </c>
      <c r="Q158" s="204"/>
      <c r="R158" s="205">
        <f>SUM(R159:R172)</f>
        <v>0</v>
      </c>
      <c r="S158" s="204"/>
      <c r="T158" s="206">
        <f>SUM(T159:T172)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80</v>
      </c>
      <c r="AT158" s="208" t="s">
        <v>71</v>
      </c>
      <c r="AU158" s="208" t="s">
        <v>80</v>
      </c>
      <c r="AY158" s="207" t="s">
        <v>136</v>
      </c>
      <c r="BK158" s="209">
        <f>SUM(BK159:BK172)</f>
        <v>0</v>
      </c>
    </row>
    <row r="159" spans="1:65" s="2" customFormat="1" ht="24.15" customHeight="1">
      <c r="A159" s="38"/>
      <c r="B159" s="39"/>
      <c r="C159" s="212" t="s">
        <v>259</v>
      </c>
      <c r="D159" s="212" t="s">
        <v>138</v>
      </c>
      <c r="E159" s="213" t="s">
        <v>260</v>
      </c>
      <c r="F159" s="214" t="s">
        <v>261</v>
      </c>
      <c r="G159" s="215" t="s">
        <v>246</v>
      </c>
      <c r="H159" s="216">
        <v>285.92</v>
      </c>
      <c r="I159" s="217"/>
      <c r="J159" s="218">
        <f>ROUND(I159*H159,2)</f>
        <v>0</v>
      </c>
      <c r="K159" s="214" t="s">
        <v>142</v>
      </c>
      <c r="L159" s="44"/>
      <c r="M159" s="219" t="s">
        <v>19</v>
      </c>
      <c r="N159" s="220" t="s">
        <v>43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143</v>
      </c>
      <c r="AT159" s="223" t="s">
        <v>138</v>
      </c>
      <c r="AU159" s="223" t="s">
        <v>82</v>
      </c>
      <c r="AY159" s="17" t="s">
        <v>136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80</v>
      </c>
      <c r="BK159" s="224">
        <f>ROUND(I159*H159,2)</f>
        <v>0</v>
      </c>
      <c r="BL159" s="17" t="s">
        <v>143</v>
      </c>
      <c r="BM159" s="223" t="s">
        <v>262</v>
      </c>
    </row>
    <row r="160" spans="1:47" s="2" customFormat="1" ht="12">
      <c r="A160" s="38"/>
      <c r="B160" s="39"/>
      <c r="C160" s="40"/>
      <c r="D160" s="225" t="s">
        <v>145</v>
      </c>
      <c r="E160" s="40"/>
      <c r="F160" s="226" t="s">
        <v>263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145</v>
      </c>
      <c r="AU160" s="17" t="s">
        <v>82</v>
      </c>
    </row>
    <row r="161" spans="1:47" s="2" customFormat="1" ht="12">
      <c r="A161" s="38"/>
      <c r="B161" s="39"/>
      <c r="C161" s="40"/>
      <c r="D161" s="230" t="s">
        <v>147</v>
      </c>
      <c r="E161" s="40"/>
      <c r="F161" s="231" t="s">
        <v>264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147</v>
      </c>
      <c r="AU161" s="17" t="s">
        <v>82</v>
      </c>
    </row>
    <row r="162" spans="1:65" s="2" customFormat="1" ht="24.15" customHeight="1">
      <c r="A162" s="38"/>
      <c r="B162" s="39"/>
      <c r="C162" s="212" t="s">
        <v>265</v>
      </c>
      <c r="D162" s="212" t="s">
        <v>138</v>
      </c>
      <c r="E162" s="213" t="s">
        <v>266</v>
      </c>
      <c r="F162" s="214" t="s">
        <v>267</v>
      </c>
      <c r="G162" s="215" t="s">
        <v>246</v>
      </c>
      <c r="H162" s="216">
        <v>285.92</v>
      </c>
      <c r="I162" s="217"/>
      <c r="J162" s="218">
        <f>ROUND(I162*H162,2)</f>
        <v>0</v>
      </c>
      <c r="K162" s="214" t="s">
        <v>142</v>
      </c>
      <c r="L162" s="44"/>
      <c r="M162" s="219" t="s">
        <v>19</v>
      </c>
      <c r="N162" s="220" t="s">
        <v>43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143</v>
      </c>
      <c r="AT162" s="223" t="s">
        <v>138</v>
      </c>
      <c r="AU162" s="223" t="s">
        <v>82</v>
      </c>
      <c r="AY162" s="17" t="s">
        <v>136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80</v>
      </c>
      <c r="BK162" s="224">
        <f>ROUND(I162*H162,2)</f>
        <v>0</v>
      </c>
      <c r="BL162" s="17" t="s">
        <v>143</v>
      </c>
      <c r="BM162" s="223" t="s">
        <v>268</v>
      </c>
    </row>
    <row r="163" spans="1:47" s="2" customFormat="1" ht="12">
      <c r="A163" s="38"/>
      <c r="B163" s="39"/>
      <c r="C163" s="40"/>
      <c r="D163" s="225" t="s">
        <v>145</v>
      </c>
      <c r="E163" s="40"/>
      <c r="F163" s="226" t="s">
        <v>269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145</v>
      </c>
      <c r="AU163" s="17" t="s">
        <v>82</v>
      </c>
    </row>
    <row r="164" spans="1:47" s="2" customFormat="1" ht="12">
      <c r="A164" s="38"/>
      <c r="B164" s="39"/>
      <c r="C164" s="40"/>
      <c r="D164" s="230" t="s">
        <v>147</v>
      </c>
      <c r="E164" s="40"/>
      <c r="F164" s="231" t="s">
        <v>270</v>
      </c>
      <c r="G164" s="40"/>
      <c r="H164" s="40"/>
      <c r="I164" s="227"/>
      <c r="J164" s="40"/>
      <c r="K164" s="40"/>
      <c r="L164" s="44"/>
      <c r="M164" s="228"/>
      <c r="N164" s="22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147</v>
      </c>
      <c r="AU164" s="17" t="s">
        <v>82</v>
      </c>
    </row>
    <row r="165" spans="1:65" s="2" customFormat="1" ht="37.8" customHeight="1">
      <c r="A165" s="38"/>
      <c r="B165" s="39"/>
      <c r="C165" s="212" t="s">
        <v>271</v>
      </c>
      <c r="D165" s="212" t="s">
        <v>138</v>
      </c>
      <c r="E165" s="213" t="s">
        <v>272</v>
      </c>
      <c r="F165" s="214" t="s">
        <v>273</v>
      </c>
      <c r="G165" s="215" t="s">
        <v>246</v>
      </c>
      <c r="H165" s="216">
        <v>39.835</v>
      </c>
      <c r="I165" s="217"/>
      <c r="J165" s="218">
        <f>ROUND(I165*H165,2)</f>
        <v>0</v>
      </c>
      <c r="K165" s="214" t="s">
        <v>142</v>
      </c>
      <c r="L165" s="44"/>
      <c r="M165" s="219" t="s">
        <v>19</v>
      </c>
      <c r="N165" s="220" t="s">
        <v>43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143</v>
      </c>
      <c r="AT165" s="223" t="s">
        <v>138</v>
      </c>
      <c r="AU165" s="223" t="s">
        <v>82</v>
      </c>
      <c r="AY165" s="17" t="s">
        <v>136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80</v>
      </c>
      <c r="BK165" s="224">
        <f>ROUND(I165*H165,2)</f>
        <v>0</v>
      </c>
      <c r="BL165" s="17" t="s">
        <v>143</v>
      </c>
      <c r="BM165" s="223" t="s">
        <v>274</v>
      </c>
    </row>
    <row r="166" spans="1:47" s="2" customFormat="1" ht="12">
      <c r="A166" s="38"/>
      <c r="B166" s="39"/>
      <c r="C166" s="40"/>
      <c r="D166" s="225" t="s">
        <v>145</v>
      </c>
      <c r="E166" s="40"/>
      <c r="F166" s="226" t="s">
        <v>275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145</v>
      </c>
      <c r="AU166" s="17" t="s">
        <v>82</v>
      </c>
    </row>
    <row r="167" spans="1:47" s="2" customFormat="1" ht="12">
      <c r="A167" s="38"/>
      <c r="B167" s="39"/>
      <c r="C167" s="40"/>
      <c r="D167" s="230" t="s">
        <v>147</v>
      </c>
      <c r="E167" s="40"/>
      <c r="F167" s="231" t="s">
        <v>276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147</v>
      </c>
      <c r="AU167" s="17" t="s">
        <v>82</v>
      </c>
    </row>
    <row r="168" spans="1:51" s="13" customFormat="1" ht="12">
      <c r="A168" s="13"/>
      <c r="B168" s="232"/>
      <c r="C168" s="233"/>
      <c r="D168" s="225" t="s">
        <v>154</v>
      </c>
      <c r="E168" s="234" t="s">
        <v>19</v>
      </c>
      <c r="F168" s="235" t="s">
        <v>277</v>
      </c>
      <c r="G168" s="233"/>
      <c r="H168" s="236">
        <v>39.835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154</v>
      </c>
      <c r="AU168" s="242" t="s">
        <v>82</v>
      </c>
      <c r="AV168" s="13" t="s">
        <v>82</v>
      </c>
      <c r="AW168" s="13" t="s">
        <v>33</v>
      </c>
      <c r="AX168" s="13" t="s">
        <v>80</v>
      </c>
      <c r="AY168" s="242" t="s">
        <v>136</v>
      </c>
    </row>
    <row r="169" spans="1:65" s="2" customFormat="1" ht="44.25" customHeight="1">
      <c r="A169" s="38"/>
      <c r="B169" s="39"/>
      <c r="C169" s="212" t="s">
        <v>278</v>
      </c>
      <c r="D169" s="212" t="s">
        <v>138</v>
      </c>
      <c r="E169" s="213" t="s">
        <v>279</v>
      </c>
      <c r="F169" s="214" t="s">
        <v>280</v>
      </c>
      <c r="G169" s="215" t="s">
        <v>246</v>
      </c>
      <c r="H169" s="216">
        <v>246.085</v>
      </c>
      <c r="I169" s="217"/>
      <c r="J169" s="218">
        <f>ROUND(I169*H169,2)</f>
        <v>0</v>
      </c>
      <c r="K169" s="214" t="s">
        <v>142</v>
      </c>
      <c r="L169" s="44"/>
      <c r="M169" s="219" t="s">
        <v>19</v>
      </c>
      <c r="N169" s="220" t="s">
        <v>43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143</v>
      </c>
      <c r="AT169" s="223" t="s">
        <v>138</v>
      </c>
      <c r="AU169" s="223" t="s">
        <v>82</v>
      </c>
      <c r="AY169" s="17" t="s">
        <v>136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80</v>
      </c>
      <c r="BK169" s="224">
        <f>ROUND(I169*H169,2)</f>
        <v>0</v>
      </c>
      <c r="BL169" s="17" t="s">
        <v>143</v>
      </c>
      <c r="BM169" s="223" t="s">
        <v>281</v>
      </c>
    </row>
    <row r="170" spans="1:47" s="2" customFormat="1" ht="12">
      <c r="A170" s="38"/>
      <c r="B170" s="39"/>
      <c r="C170" s="40"/>
      <c r="D170" s="225" t="s">
        <v>145</v>
      </c>
      <c r="E170" s="40"/>
      <c r="F170" s="226" t="s">
        <v>280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145</v>
      </c>
      <c r="AU170" s="17" t="s">
        <v>82</v>
      </c>
    </row>
    <row r="171" spans="1:47" s="2" customFormat="1" ht="12">
      <c r="A171" s="38"/>
      <c r="B171" s="39"/>
      <c r="C171" s="40"/>
      <c r="D171" s="230" t="s">
        <v>147</v>
      </c>
      <c r="E171" s="40"/>
      <c r="F171" s="231" t="s">
        <v>282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147</v>
      </c>
      <c r="AU171" s="17" t="s">
        <v>82</v>
      </c>
    </row>
    <row r="172" spans="1:51" s="13" customFormat="1" ht="12">
      <c r="A172" s="13"/>
      <c r="B172" s="232"/>
      <c r="C172" s="233"/>
      <c r="D172" s="225" t="s">
        <v>154</v>
      </c>
      <c r="E172" s="234" t="s">
        <v>19</v>
      </c>
      <c r="F172" s="235" t="s">
        <v>283</v>
      </c>
      <c r="G172" s="233"/>
      <c r="H172" s="236">
        <v>246.085</v>
      </c>
      <c r="I172" s="237"/>
      <c r="J172" s="233"/>
      <c r="K172" s="233"/>
      <c r="L172" s="238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154</v>
      </c>
      <c r="AU172" s="242" t="s">
        <v>82</v>
      </c>
      <c r="AV172" s="13" t="s">
        <v>82</v>
      </c>
      <c r="AW172" s="13" t="s">
        <v>33</v>
      </c>
      <c r="AX172" s="13" t="s">
        <v>80</v>
      </c>
      <c r="AY172" s="242" t="s">
        <v>136</v>
      </c>
    </row>
    <row r="173" spans="1:31" s="2" customFormat="1" ht="6.95" customHeight="1">
      <c r="A173" s="38"/>
      <c r="B173" s="59"/>
      <c r="C173" s="60"/>
      <c r="D173" s="60"/>
      <c r="E173" s="60"/>
      <c r="F173" s="60"/>
      <c r="G173" s="60"/>
      <c r="H173" s="60"/>
      <c r="I173" s="60"/>
      <c r="J173" s="60"/>
      <c r="K173" s="60"/>
      <c r="L173" s="44"/>
      <c r="M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</row>
  </sheetData>
  <sheetProtection password="CC35" sheet="1" objects="1" scenarios="1" formatColumns="0" formatRows="0" autoFilter="0"/>
  <autoFilter ref="C83:K17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1_02/112201124"/>
    <hyperlink ref="F92" r:id="rId2" display="https://podminky.urs.cz/item/CS_URS_2021_02/113105111"/>
    <hyperlink ref="F99" r:id="rId3" display="https://podminky.urs.cz/item/CS_URS_2021_02/113107211"/>
    <hyperlink ref="F105" r:id="rId4" display="https://podminky.urs.cz/item/CS_URS_2021_02/113107222"/>
    <hyperlink ref="F109" r:id="rId5" display="https://podminky.urs.cz/item/CS_URS_2021_02/114203202"/>
    <hyperlink ref="F113" r:id="rId6" display="https://podminky.urs.cz/item/CS_URS_2021_02/162201424"/>
    <hyperlink ref="F116" r:id="rId7" display="https://podminky.urs.cz/item/CS_URS_2021_02/162301964"/>
    <hyperlink ref="F121" r:id="rId8" display="https://podminky.urs.cz/item/CS_URS_2021_02/961044111"/>
    <hyperlink ref="F127" r:id="rId9" display="https://podminky.urs.cz/item/CS_URS_2021_02/962022391"/>
    <hyperlink ref="F131" r:id="rId10" display="https://podminky.urs.cz/item/CS_URS_2021_02/962042321"/>
    <hyperlink ref="F135" r:id="rId11" display="https://podminky.urs.cz/item/CS_URS_2021_02/963022819"/>
    <hyperlink ref="F139" r:id="rId12" display="https://podminky.urs.cz/item/CS_URS_2021_02/963023612"/>
    <hyperlink ref="F143" r:id="rId13" display="https://podminky.urs.cz/item/CS_URS_2021_02/963042819"/>
    <hyperlink ref="F147" r:id="rId14" display="https://podminky.urs.cz/item/CS_URS_2021_02/979071121"/>
    <hyperlink ref="F152" r:id="rId15" display="https://podminky.urs.cz/item/CS_URS_2021_02/997221551"/>
    <hyperlink ref="F156" r:id="rId16" display="https://podminky.urs.cz/item/CS_URS_2021_02/997221559"/>
    <hyperlink ref="F161" r:id="rId17" display="https://podminky.urs.cz/item/CS_URS_2021_02/997221141"/>
    <hyperlink ref="F164" r:id="rId18" display="https://podminky.urs.cz/item/CS_URS_2021_02/997221611"/>
    <hyperlink ref="F167" r:id="rId19" display="https://podminky.urs.cz/item/CS_URS_2021_02/997221861"/>
    <hyperlink ref="F171" r:id="rId20" display="https://podminky.urs.cz/item/CS_URS_2021_02/99722187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105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284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32</v>
      </c>
      <c r="G12" s="38"/>
      <c r="H12" s="38"/>
      <c r="I12" s="142" t="s">
        <v>23</v>
      </c>
      <c r="J12" s="146" t="str">
        <f>'Rekapitulace stavby'!AN8</f>
        <v>26. 11. 2021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108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109</v>
      </c>
      <c r="F21" s="38"/>
      <c r="G21" s="38"/>
      <c r="H21" s="38"/>
      <c r="I21" s="142" t="s">
        <v>28</v>
      </c>
      <c r="J21" s="133" t="s">
        <v>110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111</v>
      </c>
      <c r="F24" s="38"/>
      <c r="G24" s="38"/>
      <c r="H24" s="38"/>
      <c r="I24" s="142" t="s">
        <v>28</v>
      </c>
      <c r="J24" s="133" t="s">
        <v>19</v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ROUND(J83,2)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ROUND((SUM(BE83:BE122)),2)</f>
        <v>0</v>
      </c>
      <c r="G33" s="38"/>
      <c r="H33" s="38"/>
      <c r="I33" s="157">
        <v>0.21</v>
      </c>
      <c r="J33" s="156">
        <f>ROUND(((SUM(BE83:BE122))*I33),2)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ROUND((SUM(BF83:BF122)),2)</f>
        <v>0</v>
      </c>
      <c r="G34" s="38"/>
      <c r="H34" s="38"/>
      <c r="I34" s="157">
        <v>0.15</v>
      </c>
      <c r="J34" s="156">
        <f>ROUND(((SUM(BF83:BF122))*I34),2)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ROUND((SUM(BG83:BG122)),2)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ROUND((SUM(BH83:BH122)),2)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ROUND((SUM(BI83:BI122)),2)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Rekonstrukce urnového háje na hřbitově ve Šluknově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 xml:space="preserve">SO02 -  Oprava centrální komunikace a pěších komunikací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26. 11. 2021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31</v>
      </c>
      <c r="J54" s="36" t="str">
        <f>E21</f>
        <v>VPH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ing.Žílová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113</v>
      </c>
      <c r="D57" s="171"/>
      <c r="E57" s="171"/>
      <c r="F57" s="171"/>
      <c r="G57" s="171"/>
      <c r="H57" s="171"/>
      <c r="I57" s="171"/>
      <c r="J57" s="172" t="s">
        <v>114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115</v>
      </c>
    </row>
    <row r="60" spans="1:31" s="9" customFormat="1" ht="24.95" customHeight="1">
      <c r="A60" s="9"/>
      <c r="B60" s="174"/>
      <c r="C60" s="175"/>
      <c r="D60" s="176" t="s">
        <v>116</v>
      </c>
      <c r="E60" s="177"/>
      <c r="F60" s="177"/>
      <c r="G60" s="177"/>
      <c r="H60" s="177"/>
      <c r="I60" s="177"/>
      <c r="J60" s="178">
        <f>J84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285</v>
      </c>
      <c r="E61" s="182"/>
      <c r="F61" s="182"/>
      <c r="G61" s="182"/>
      <c r="H61" s="182"/>
      <c r="I61" s="182"/>
      <c r="J61" s="183">
        <f>J85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118</v>
      </c>
      <c r="E62" s="182"/>
      <c r="F62" s="182"/>
      <c r="G62" s="182"/>
      <c r="H62" s="182"/>
      <c r="I62" s="182"/>
      <c r="J62" s="183">
        <f>J104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80"/>
      <c r="C63" s="125"/>
      <c r="D63" s="181" t="s">
        <v>286</v>
      </c>
      <c r="E63" s="182"/>
      <c r="F63" s="182"/>
      <c r="G63" s="182"/>
      <c r="H63" s="182"/>
      <c r="I63" s="182"/>
      <c r="J63" s="183">
        <f>J119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121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9" t="str">
        <f>E7</f>
        <v>Rekonstrukce urnového háje na hřbitově ve Šluknově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106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 xml:space="preserve">SO02 -  Oprava centrální komunikace a pěších komunikací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26. 11. 2021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Město Šluknov</v>
      </c>
      <c r="G79" s="40"/>
      <c r="H79" s="40"/>
      <c r="I79" s="32" t="s">
        <v>31</v>
      </c>
      <c r="J79" s="36" t="str">
        <f>E21</f>
        <v>VPH s.r.o.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ing.Žílová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85"/>
      <c r="B82" s="186"/>
      <c r="C82" s="187" t="s">
        <v>122</v>
      </c>
      <c r="D82" s="188" t="s">
        <v>57</v>
      </c>
      <c r="E82" s="188" t="s">
        <v>53</v>
      </c>
      <c r="F82" s="188" t="s">
        <v>54</v>
      </c>
      <c r="G82" s="188" t="s">
        <v>123</v>
      </c>
      <c r="H82" s="188" t="s">
        <v>124</v>
      </c>
      <c r="I82" s="188" t="s">
        <v>125</v>
      </c>
      <c r="J82" s="188" t="s">
        <v>114</v>
      </c>
      <c r="K82" s="189" t="s">
        <v>126</v>
      </c>
      <c r="L82" s="190"/>
      <c r="M82" s="92" t="s">
        <v>19</v>
      </c>
      <c r="N82" s="93" t="s">
        <v>42</v>
      </c>
      <c r="O82" s="93" t="s">
        <v>127</v>
      </c>
      <c r="P82" s="93" t="s">
        <v>128</v>
      </c>
      <c r="Q82" s="93" t="s">
        <v>129</v>
      </c>
      <c r="R82" s="93" t="s">
        <v>130</v>
      </c>
      <c r="S82" s="93" t="s">
        <v>131</v>
      </c>
      <c r="T82" s="94" t="s">
        <v>132</v>
      </c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</row>
    <row r="83" spans="1:63" s="2" customFormat="1" ht="22.8" customHeight="1">
      <c r="A83" s="38"/>
      <c r="B83" s="39"/>
      <c r="C83" s="99" t="s">
        <v>133</v>
      </c>
      <c r="D83" s="40"/>
      <c r="E83" s="40"/>
      <c r="F83" s="40"/>
      <c r="G83" s="40"/>
      <c r="H83" s="40"/>
      <c r="I83" s="40"/>
      <c r="J83" s="191">
        <f>BK83</f>
        <v>0</v>
      </c>
      <c r="K83" s="40"/>
      <c r="L83" s="44"/>
      <c r="M83" s="95"/>
      <c r="N83" s="192"/>
      <c r="O83" s="96"/>
      <c r="P83" s="193">
        <f>P84</f>
        <v>0</v>
      </c>
      <c r="Q83" s="96"/>
      <c r="R83" s="193">
        <f>R84</f>
        <v>36.14698750000001</v>
      </c>
      <c r="S83" s="96"/>
      <c r="T83" s="194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115</v>
      </c>
      <c r="BK83" s="195">
        <f>BK84</f>
        <v>0</v>
      </c>
    </row>
    <row r="84" spans="1:63" s="12" customFormat="1" ht="25.9" customHeight="1">
      <c r="A84" s="12"/>
      <c r="B84" s="196"/>
      <c r="C84" s="197"/>
      <c r="D84" s="198" t="s">
        <v>71</v>
      </c>
      <c r="E84" s="199" t="s">
        <v>134</v>
      </c>
      <c r="F84" s="199" t="s">
        <v>135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P85+P104</f>
        <v>0</v>
      </c>
      <c r="Q84" s="204"/>
      <c r="R84" s="205">
        <f>R85+R104</f>
        <v>36.14698750000001</v>
      </c>
      <c r="S84" s="204"/>
      <c r="T84" s="206">
        <f>T85+T104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7" t="s">
        <v>80</v>
      </c>
      <c r="AT84" s="208" t="s">
        <v>71</v>
      </c>
      <c r="AU84" s="208" t="s">
        <v>72</v>
      </c>
      <c r="AY84" s="207" t="s">
        <v>136</v>
      </c>
      <c r="BK84" s="209">
        <f>BK85+BK104</f>
        <v>0</v>
      </c>
    </row>
    <row r="85" spans="1:63" s="12" customFormat="1" ht="22.8" customHeight="1">
      <c r="A85" s="12"/>
      <c r="B85" s="196"/>
      <c r="C85" s="197"/>
      <c r="D85" s="198" t="s">
        <v>71</v>
      </c>
      <c r="E85" s="210" t="s">
        <v>171</v>
      </c>
      <c r="F85" s="210" t="s">
        <v>287</v>
      </c>
      <c r="G85" s="197"/>
      <c r="H85" s="197"/>
      <c r="I85" s="200"/>
      <c r="J85" s="211">
        <f>BK85</f>
        <v>0</v>
      </c>
      <c r="K85" s="197"/>
      <c r="L85" s="202"/>
      <c r="M85" s="203"/>
      <c r="N85" s="204"/>
      <c r="O85" s="204"/>
      <c r="P85" s="205">
        <f>SUM(P86:P103)</f>
        <v>0</v>
      </c>
      <c r="Q85" s="204"/>
      <c r="R85" s="205">
        <f>SUM(R86:R103)</f>
        <v>16.188857000000002</v>
      </c>
      <c r="S85" s="204"/>
      <c r="T85" s="206">
        <f>SUM(T86:T103)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80</v>
      </c>
      <c r="AT85" s="208" t="s">
        <v>71</v>
      </c>
      <c r="AU85" s="208" t="s">
        <v>80</v>
      </c>
      <c r="AY85" s="207" t="s">
        <v>136</v>
      </c>
      <c r="BK85" s="209">
        <f>SUM(BK86:BK103)</f>
        <v>0</v>
      </c>
    </row>
    <row r="86" spans="1:65" s="2" customFormat="1" ht="16.5" customHeight="1">
      <c r="A86" s="38"/>
      <c r="B86" s="39"/>
      <c r="C86" s="212" t="s">
        <v>80</v>
      </c>
      <c r="D86" s="212" t="s">
        <v>138</v>
      </c>
      <c r="E86" s="213" t="s">
        <v>288</v>
      </c>
      <c r="F86" s="214" t="s">
        <v>289</v>
      </c>
      <c r="G86" s="215" t="s">
        <v>151</v>
      </c>
      <c r="H86" s="216">
        <v>128.86</v>
      </c>
      <c r="I86" s="217"/>
      <c r="J86" s="218">
        <f>ROUND(I86*H86,2)</f>
        <v>0</v>
      </c>
      <c r="K86" s="214" t="s">
        <v>142</v>
      </c>
      <c r="L86" s="44"/>
      <c r="M86" s="219" t="s">
        <v>19</v>
      </c>
      <c r="N86" s="220" t="s">
        <v>43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</v>
      </c>
      <c r="T86" s="222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143</v>
      </c>
      <c r="AT86" s="223" t="s">
        <v>138</v>
      </c>
      <c r="AU86" s="223" t="s">
        <v>82</v>
      </c>
      <c r="AY86" s="17" t="s">
        <v>136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80</v>
      </c>
      <c r="BK86" s="224">
        <f>ROUND(I86*H86,2)</f>
        <v>0</v>
      </c>
      <c r="BL86" s="17" t="s">
        <v>143</v>
      </c>
      <c r="BM86" s="223" t="s">
        <v>290</v>
      </c>
    </row>
    <row r="87" spans="1:47" s="2" customFormat="1" ht="12">
      <c r="A87" s="38"/>
      <c r="B87" s="39"/>
      <c r="C87" s="40"/>
      <c r="D87" s="225" t="s">
        <v>145</v>
      </c>
      <c r="E87" s="40"/>
      <c r="F87" s="226" t="s">
        <v>291</v>
      </c>
      <c r="G87" s="40"/>
      <c r="H87" s="40"/>
      <c r="I87" s="227"/>
      <c r="J87" s="40"/>
      <c r="K87" s="40"/>
      <c r="L87" s="44"/>
      <c r="M87" s="228"/>
      <c r="N87" s="229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145</v>
      </c>
      <c r="AU87" s="17" t="s">
        <v>82</v>
      </c>
    </row>
    <row r="88" spans="1:47" s="2" customFormat="1" ht="12">
      <c r="A88" s="38"/>
      <c r="B88" s="39"/>
      <c r="C88" s="40"/>
      <c r="D88" s="230" t="s">
        <v>147</v>
      </c>
      <c r="E88" s="40"/>
      <c r="F88" s="231" t="s">
        <v>292</v>
      </c>
      <c r="G88" s="40"/>
      <c r="H88" s="40"/>
      <c r="I88" s="227"/>
      <c r="J88" s="40"/>
      <c r="K88" s="40"/>
      <c r="L88" s="44"/>
      <c r="M88" s="228"/>
      <c r="N88" s="229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147</v>
      </c>
      <c r="AU88" s="17" t="s">
        <v>82</v>
      </c>
    </row>
    <row r="89" spans="1:51" s="13" customFormat="1" ht="12">
      <c r="A89" s="13"/>
      <c r="B89" s="232"/>
      <c r="C89" s="233"/>
      <c r="D89" s="225" t="s">
        <v>154</v>
      </c>
      <c r="E89" s="234" t="s">
        <v>19</v>
      </c>
      <c r="F89" s="235" t="s">
        <v>293</v>
      </c>
      <c r="G89" s="233"/>
      <c r="H89" s="236">
        <v>128.86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2" t="s">
        <v>154</v>
      </c>
      <c r="AU89" s="242" t="s">
        <v>82</v>
      </c>
      <c r="AV89" s="13" t="s">
        <v>82</v>
      </c>
      <c r="AW89" s="13" t="s">
        <v>33</v>
      </c>
      <c r="AX89" s="13" t="s">
        <v>80</v>
      </c>
      <c r="AY89" s="242" t="s">
        <v>136</v>
      </c>
    </row>
    <row r="90" spans="1:65" s="2" customFormat="1" ht="24.15" customHeight="1">
      <c r="A90" s="38"/>
      <c r="B90" s="39"/>
      <c r="C90" s="212" t="s">
        <v>82</v>
      </c>
      <c r="D90" s="212" t="s">
        <v>138</v>
      </c>
      <c r="E90" s="213" t="s">
        <v>294</v>
      </c>
      <c r="F90" s="214" t="s">
        <v>295</v>
      </c>
      <c r="G90" s="215" t="s">
        <v>151</v>
      </c>
      <c r="H90" s="216">
        <v>18.5</v>
      </c>
      <c r="I90" s="217"/>
      <c r="J90" s="218">
        <f>ROUND(I90*H90,2)</f>
        <v>0</v>
      </c>
      <c r="K90" s="214" t="s">
        <v>142</v>
      </c>
      <c r="L90" s="44"/>
      <c r="M90" s="219" t="s">
        <v>19</v>
      </c>
      <c r="N90" s="220" t="s">
        <v>43</v>
      </c>
      <c r="O90" s="84"/>
      <c r="P90" s="221">
        <f>O90*H90</f>
        <v>0</v>
      </c>
      <c r="Q90" s="221">
        <v>0.1837</v>
      </c>
      <c r="R90" s="221">
        <f>Q90*H90</f>
        <v>3.39845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143</v>
      </c>
      <c r="AT90" s="223" t="s">
        <v>138</v>
      </c>
      <c r="AU90" s="223" t="s">
        <v>82</v>
      </c>
      <c r="AY90" s="17" t="s">
        <v>136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143</v>
      </c>
      <c r="BM90" s="223" t="s">
        <v>296</v>
      </c>
    </row>
    <row r="91" spans="1:47" s="2" customFormat="1" ht="12">
      <c r="A91" s="38"/>
      <c r="B91" s="39"/>
      <c r="C91" s="40"/>
      <c r="D91" s="225" t="s">
        <v>145</v>
      </c>
      <c r="E91" s="40"/>
      <c r="F91" s="226" t="s">
        <v>297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145</v>
      </c>
      <c r="AU91" s="17" t="s">
        <v>82</v>
      </c>
    </row>
    <row r="92" spans="1:47" s="2" customFormat="1" ht="12">
      <c r="A92" s="38"/>
      <c r="B92" s="39"/>
      <c r="C92" s="40"/>
      <c r="D92" s="230" t="s">
        <v>147</v>
      </c>
      <c r="E92" s="40"/>
      <c r="F92" s="231" t="s">
        <v>298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147</v>
      </c>
      <c r="AU92" s="17" t="s">
        <v>82</v>
      </c>
    </row>
    <row r="93" spans="1:51" s="13" customFormat="1" ht="12">
      <c r="A93" s="13"/>
      <c r="B93" s="232"/>
      <c r="C93" s="233"/>
      <c r="D93" s="225" t="s">
        <v>154</v>
      </c>
      <c r="E93" s="234" t="s">
        <v>299</v>
      </c>
      <c r="F93" s="235" t="s">
        <v>300</v>
      </c>
      <c r="G93" s="233"/>
      <c r="H93" s="236">
        <v>18.5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2" t="s">
        <v>154</v>
      </c>
      <c r="AU93" s="242" t="s">
        <v>82</v>
      </c>
      <c r="AV93" s="13" t="s">
        <v>82</v>
      </c>
      <c r="AW93" s="13" t="s">
        <v>33</v>
      </c>
      <c r="AX93" s="13" t="s">
        <v>72</v>
      </c>
      <c r="AY93" s="242" t="s">
        <v>136</v>
      </c>
    </row>
    <row r="94" spans="1:51" s="14" customFormat="1" ht="12">
      <c r="A94" s="14"/>
      <c r="B94" s="243"/>
      <c r="C94" s="244"/>
      <c r="D94" s="225" t="s">
        <v>154</v>
      </c>
      <c r="E94" s="245" t="s">
        <v>301</v>
      </c>
      <c r="F94" s="246" t="s">
        <v>158</v>
      </c>
      <c r="G94" s="244"/>
      <c r="H94" s="247">
        <v>18.5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3" t="s">
        <v>154</v>
      </c>
      <c r="AU94" s="253" t="s">
        <v>82</v>
      </c>
      <c r="AV94" s="14" t="s">
        <v>143</v>
      </c>
      <c r="AW94" s="14" t="s">
        <v>33</v>
      </c>
      <c r="AX94" s="14" t="s">
        <v>80</v>
      </c>
      <c r="AY94" s="253" t="s">
        <v>136</v>
      </c>
    </row>
    <row r="95" spans="1:65" s="2" customFormat="1" ht="24.15" customHeight="1">
      <c r="A95" s="38"/>
      <c r="B95" s="39"/>
      <c r="C95" s="212" t="s">
        <v>159</v>
      </c>
      <c r="D95" s="212" t="s">
        <v>138</v>
      </c>
      <c r="E95" s="213" t="s">
        <v>302</v>
      </c>
      <c r="F95" s="214" t="s">
        <v>303</v>
      </c>
      <c r="G95" s="215" t="s">
        <v>151</v>
      </c>
      <c r="H95" s="216">
        <v>45.93</v>
      </c>
      <c r="I95" s="217"/>
      <c r="J95" s="218">
        <f>ROUND(I95*H95,2)</f>
        <v>0</v>
      </c>
      <c r="K95" s="214" t="s">
        <v>142</v>
      </c>
      <c r="L95" s="44"/>
      <c r="M95" s="219" t="s">
        <v>19</v>
      </c>
      <c r="N95" s="220" t="s">
        <v>43</v>
      </c>
      <c r="O95" s="84"/>
      <c r="P95" s="221">
        <f>O95*H95</f>
        <v>0</v>
      </c>
      <c r="Q95" s="221">
        <v>0.167</v>
      </c>
      <c r="R95" s="221">
        <f>Q95*H95</f>
        <v>7.670310000000001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143</v>
      </c>
      <c r="AT95" s="223" t="s">
        <v>138</v>
      </c>
      <c r="AU95" s="223" t="s">
        <v>82</v>
      </c>
      <c r="AY95" s="17" t="s">
        <v>136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143</v>
      </c>
      <c r="BM95" s="223" t="s">
        <v>304</v>
      </c>
    </row>
    <row r="96" spans="1:47" s="2" customFormat="1" ht="12">
      <c r="A96" s="38"/>
      <c r="B96" s="39"/>
      <c r="C96" s="40"/>
      <c r="D96" s="225" t="s">
        <v>145</v>
      </c>
      <c r="E96" s="40"/>
      <c r="F96" s="226" t="s">
        <v>305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145</v>
      </c>
      <c r="AU96" s="17" t="s">
        <v>82</v>
      </c>
    </row>
    <row r="97" spans="1:47" s="2" customFormat="1" ht="12">
      <c r="A97" s="38"/>
      <c r="B97" s="39"/>
      <c r="C97" s="40"/>
      <c r="D97" s="230" t="s">
        <v>147</v>
      </c>
      <c r="E97" s="40"/>
      <c r="F97" s="231" t="s">
        <v>306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147</v>
      </c>
      <c r="AU97" s="17" t="s">
        <v>82</v>
      </c>
    </row>
    <row r="98" spans="1:51" s="13" customFormat="1" ht="12">
      <c r="A98" s="13"/>
      <c r="B98" s="232"/>
      <c r="C98" s="233"/>
      <c r="D98" s="225" t="s">
        <v>154</v>
      </c>
      <c r="E98" s="234" t="s">
        <v>19</v>
      </c>
      <c r="F98" s="235" t="s">
        <v>307</v>
      </c>
      <c r="G98" s="233"/>
      <c r="H98" s="236">
        <v>45.93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154</v>
      </c>
      <c r="AU98" s="242" t="s">
        <v>82</v>
      </c>
      <c r="AV98" s="13" t="s">
        <v>82</v>
      </c>
      <c r="AW98" s="13" t="s">
        <v>33</v>
      </c>
      <c r="AX98" s="13" t="s">
        <v>72</v>
      </c>
      <c r="AY98" s="242" t="s">
        <v>136</v>
      </c>
    </row>
    <row r="99" spans="1:51" s="14" customFormat="1" ht="12">
      <c r="A99" s="14"/>
      <c r="B99" s="243"/>
      <c r="C99" s="244"/>
      <c r="D99" s="225" t="s">
        <v>154</v>
      </c>
      <c r="E99" s="245" t="s">
        <v>308</v>
      </c>
      <c r="F99" s="246" t="s">
        <v>158</v>
      </c>
      <c r="G99" s="244"/>
      <c r="H99" s="247">
        <v>45.93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3" t="s">
        <v>154</v>
      </c>
      <c r="AU99" s="253" t="s">
        <v>82</v>
      </c>
      <c r="AV99" s="14" t="s">
        <v>143</v>
      </c>
      <c r="AW99" s="14" t="s">
        <v>33</v>
      </c>
      <c r="AX99" s="14" t="s">
        <v>80</v>
      </c>
      <c r="AY99" s="253" t="s">
        <v>136</v>
      </c>
    </row>
    <row r="100" spans="1:65" s="2" customFormat="1" ht="16.5" customHeight="1">
      <c r="A100" s="38"/>
      <c r="B100" s="39"/>
      <c r="C100" s="258" t="s">
        <v>143</v>
      </c>
      <c r="D100" s="258" t="s">
        <v>309</v>
      </c>
      <c r="E100" s="259" t="s">
        <v>310</v>
      </c>
      <c r="F100" s="260" t="s">
        <v>311</v>
      </c>
      <c r="G100" s="261" t="s">
        <v>151</v>
      </c>
      <c r="H100" s="262">
        <v>46.127</v>
      </c>
      <c r="I100" s="263"/>
      <c r="J100" s="264">
        <f>ROUND(I100*H100,2)</f>
        <v>0</v>
      </c>
      <c r="K100" s="260" t="s">
        <v>142</v>
      </c>
      <c r="L100" s="265"/>
      <c r="M100" s="266" t="s">
        <v>19</v>
      </c>
      <c r="N100" s="267" t="s">
        <v>43</v>
      </c>
      <c r="O100" s="84"/>
      <c r="P100" s="221">
        <f>O100*H100</f>
        <v>0</v>
      </c>
      <c r="Q100" s="221">
        <v>0.111</v>
      </c>
      <c r="R100" s="221">
        <f>Q100*H100</f>
        <v>5.120097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194</v>
      </c>
      <c r="AT100" s="223" t="s">
        <v>309</v>
      </c>
      <c r="AU100" s="223" t="s">
        <v>82</v>
      </c>
      <c r="AY100" s="17" t="s">
        <v>136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143</v>
      </c>
      <c r="BM100" s="223" t="s">
        <v>312</v>
      </c>
    </row>
    <row r="101" spans="1:47" s="2" customFormat="1" ht="12">
      <c r="A101" s="38"/>
      <c r="B101" s="39"/>
      <c r="C101" s="40"/>
      <c r="D101" s="225" t="s">
        <v>145</v>
      </c>
      <c r="E101" s="40"/>
      <c r="F101" s="226" t="s">
        <v>311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145</v>
      </c>
      <c r="AU101" s="17" t="s">
        <v>82</v>
      </c>
    </row>
    <row r="102" spans="1:47" s="2" customFormat="1" ht="12">
      <c r="A102" s="38"/>
      <c r="B102" s="39"/>
      <c r="C102" s="40"/>
      <c r="D102" s="230" t="s">
        <v>147</v>
      </c>
      <c r="E102" s="40"/>
      <c r="F102" s="231" t="s">
        <v>313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147</v>
      </c>
      <c r="AU102" s="17" t="s">
        <v>82</v>
      </c>
    </row>
    <row r="103" spans="1:51" s="13" customFormat="1" ht="12">
      <c r="A103" s="13"/>
      <c r="B103" s="232"/>
      <c r="C103" s="233"/>
      <c r="D103" s="225" t="s">
        <v>154</v>
      </c>
      <c r="E103" s="234" t="s">
        <v>19</v>
      </c>
      <c r="F103" s="235" t="s">
        <v>314</v>
      </c>
      <c r="G103" s="233"/>
      <c r="H103" s="236">
        <v>46.127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154</v>
      </c>
      <c r="AU103" s="242" t="s">
        <v>82</v>
      </c>
      <c r="AV103" s="13" t="s">
        <v>82</v>
      </c>
      <c r="AW103" s="13" t="s">
        <v>33</v>
      </c>
      <c r="AX103" s="13" t="s">
        <v>80</v>
      </c>
      <c r="AY103" s="242" t="s">
        <v>136</v>
      </c>
    </row>
    <row r="104" spans="1:63" s="12" customFormat="1" ht="22.8" customHeight="1">
      <c r="A104" s="12"/>
      <c r="B104" s="196"/>
      <c r="C104" s="197"/>
      <c r="D104" s="198" t="s">
        <v>71</v>
      </c>
      <c r="E104" s="210" t="s">
        <v>192</v>
      </c>
      <c r="F104" s="210" t="s">
        <v>193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P105+SUM(P106:P119)</f>
        <v>0</v>
      </c>
      <c r="Q104" s="204"/>
      <c r="R104" s="205">
        <f>R105+SUM(R106:R119)</f>
        <v>19.958130500000003</v>
      </c>
      <c r="S104" s="204"/>
      <c r="T104" s="206">
        <f>T105+SUM(T106:T119)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71</v>
      </c>
      <c r="AU104" s="208" t="s">
        <v>80</v>
      </c>
      <c r="AY104" s="207" t="s">
        <v>136</v>
      </c>
      <c r="BK104" s="209">
        <f>BK105+SUM(BK106:BK119)</f>
        <v>0</v>
      </c>
    </row>
    <row r="105" spans="1:65" s="2" customFormat="1" ht="24.15" customHeight="1">
      <c r="A105" s="38"/>
      <c r="B105" s="39"/>
      <c r="C105" s="212" t="s">
        <v>171</v>
      </c>
      <c r="D105" s="212" t="s">
        <v>138</v>
      </c>
      <c r="E105" s="213" t="s">
        <v>315</v>
      </c>
      <c r="F105" s="214" t="s">
        <v>316</v>
      </c>
      <c r="G105" s="215" t="s">
        <v>218</v>
      </c>
      <c r="H105" s="216">
        <v>92.15</v>
      </c>
      <c r="I105" s="217"/>
      <c r="J105" s="218">
        <f>ROUND(I105*H105,2)</f>
        <v>0</v>
      </c>
      <c r="K105" s="214" t="s">
        <v>142</v>
      </c>
      <c r="L105" s="44"/>
      <c r="M105" s="219" t="s">
        <v>19</v>
      </c>
      <c r="N105" s="220" t="s">
        <v>43</v>
      </c>
      <c r="O105" s="84"/>
      <c r="P105" s="221">
        <f>O105*H105</f>
        <v>0</v>
      </c>
      <c r="Q105" s="221">
        <v>0.14067</v>
      </c>
      <c r="R105" s="221">
        <f>Q105*H105</f>
        <v>12.9627405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143</v>
      </c>
      <c r="AT105" s="223" t="s">
        <v>138</v>
      </c>
      <c r="AU105" s="223" t="s">
        <v>82</v>
      </c>
      <c r="AY105" s="17" t="s">
        <v>136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143</v>
      </c>
      <c r="BM105" s="223" t="s">
        <v>317</v>
      </c>
    </row>
    <row r="106" spans="1:47" s="2" customFormat="1" ht="12">
      <c r="A106" s="38"/>
      <c r="B106" s="39"/>
      <c r="C106" s="40"/>
      <c r="D106" s="225" t="s">
        <v>145</v>
      </c>
      <c r="E106" s="40"/>
      <c r="F106" s="226" t="s">
        <v>318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145</v>
      </c>
      <c r="AU106" s="17" t="s">
        <v>82</v>
      </c>
    </row>
    <row r="107" spans="1:47" s="2" customFormat="1" ht="12">
      <c r="A107" s="38"/>
      <c r="B107" s="39"/>
      <c r="C107" s="40"/>
      <c r="D107" s="230" t="s">
        <v>147</v>
      </c>
      <c r="E107" s="40"/>
      <c r="F107" s="231" t="s">
        <v>319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147</v>
      </c>
      <c r="AU107" s="17" t="s">
        <v>82</v>
      </c>
    </row>
    <row r="108" spans="1:51" s="13" customFormat="1" ht="12">
      <c r="A108" s="13"/>
      <c r="B108" s="232"/>
      <c r="C108" s="233"/>
      <c r="D108" s="225" t="s">
        <v>154</v>
      </c>
      <c r="E108" s="234" t="s">
        <v>19</v>
      </c>
      <c r="F108" s="235" t="s">
        <v>320</v>
      </c>
      <c r="G108" s="233"/>
      <c r="H108" s="236">
        <v>25.63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154</v>
      </c>
      <c r="AU108" s="242" t="s">
        <v>82</v>
      </c>
      <c r="AV108" s="13" t="s">
        <v>82</v>
      </c>
      <c r="AW108" s="13" t="s">
        <v>33</v>
      </c>
      <c r="AX108" s="13" t="s">
        <v>72</v>
      </c>
      <c r="AY108" s="242" t="s">
        <v>136</v>
      </c>
    </row>
    <row r="109" spans="1:51" s="13" customFormat="1" ht="12">
      <c r="A109" s="13"/>
      <c r="B109" s="232"/>
      <c r="C109" s="233"/>
      <c r="D109" s="225" t="s">
        <v>154</v>
      </c>
      <c r="E109" s="234" t="s">
        <v>19</v>
      </c>
      <c r="F109" s="235" t="s">
        <v>321</v>
      </c>
      <c r="G109" s="233"/>
      <c r="H109" s="236">
        <v>66.52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154</v>
      </c>
      <c r="AU109" s="242" t="s">
        <v>82</v>
      </c>
      <c r="AV109" s="13" t="s">
        <v>82</v>
      </c>
      <c r="AW109" s="13" t="s">
        <v>33</v>
      </c>
      <c r="AX109" s="13" t="s">
        <v>72</v>
      </c>
      <c r="AY109" s="242" t="s">
        <v>136</v>
      </c>
    </row>
    <row r="110" spans="1:51" s="14" customFormat="1" ht="12">
      <c r="A110" s="14"/>
      <c r="B110" s="243"/>
      <c r="C110" s="244"/>
      <c r="D110" s="225" t="s">
        <v>154</v>
      </c>
      <c r="E110" s="245" t="s">
        <v>19</v>
      </c>
      <c r="F110" s="246" t="s">
        <v>158</v>
      </c>
      <c r="G110" s="244"/>
      <c r="H110" s="247">
        <v>92.14999999999999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154</v>
      </c>
      <c r="AU110" s="253" t="s">
        <v>82</v>
      </c>
      <c r="AV110" s="14" t="s">
        <v>143</v>
      </c>
      <c r="AW110" s="14" t="s">
        <v>33</v>
      </c>
      <c r="AX110" s="14" t="s">
        <v>80</v>
      </c>
      <c r="AY110" s="253" t="s">
        <v>136</v>
      </c>
    </row>
    <row r="111" spans="1:65" s="2" customFormat="1" ht="16.5" customHeight="1">
      <c r="A111" s="38"/>
      <c r="B111" s="39"/>
      <c r="C111" s="258" t="s">
        <v>179</v>
      </c>
      <c r="D111" s="258" t="s">
        <v>309</v>
      </c>
      <c r="E111" s="259" t="s">
        <v>322</v>
      </c>
      <c r="F111" s="260" t="s">
        <v>323</v>
      </c>
      <c r="G111" s="261" t="s">
        <v>218</v>
      </c>
      <c r="H111" s="262">
        <v>25.63</v>
      </c>
      <c r="I111" s="263"/>
      <c r="J111" s="264">
        <f>ROUND(I111*H111,2)</f>
        <v>0</v>
      </c>
      <c r="K111" s="260" t="s">
        <v>142</v>
      </c>
      <c r="L111" s="265"/>
      <c r="M111" s="266" t="s">
        <v>19</v>
      </c>
      <c r="N111" s="267" t="s">
        <v>43</v>
      </c>
      <c r="O111" s="84"/>
      <c r="P111" s="221">
        <f>O111*H111</f>
        <v>0</v>
      </c>
      <c r="Q111" s="221">
        <v>0.125</v>
      </c>
      <c r="R111" s="221">
        <f>Q111*H111</f>
        <v>3.20375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194</v>
      </c>
      <c r="AT111" s="223" t="s">
        <v>309</v>
      </c>
      <c r="AU111" s="223" t="s">
        <v>82</v>
      </c>
      <c r="AY111" s="17" t="s">
        <v>136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143</v>
      </c>
      <c r="BM111" s="223" t="s">
        <v>324</v>
      </c>
    </row>
    <row r="112" spans="1:47" s="2" customFormat="1" ht="12">
      <c r="A112" s="38"/>
      <c r="B112" s="39"/>
      <c r="C112" s="40"/>
      <c r="D112" s="225" t="s">
        <v>145</v>
      </c>
      <c r="E112" s="40"/>
      <c r="F112" s="226" t="s">
        <v>323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145</v>
      </c>
      <c r="AU112" s="17" t="s">
        <v>82</v>
      </c>
    </row>
    <row r="113" spans="1:47" s="2" customFormat="1" ht="12">
      <c r="A113" s="38"/>
      <c r="B113" s="39"/>
      <c r="C113" s="40"/>
      <c r="D113" s="230" t="s">
        <v>147</v>
      </c>
      <c r="E113" s="40"/>
      <c r="F113" s="231" t="s">
        <v>325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147</v>
      </c>
      <c r="AU113" s="17" t="s">
        <v>82</v>
      </c>
    </row>
    <row r="114" spans="1:51" s="13" customFormat="1" ht="12">
      <c r="A114" s="13"/>
      <c r="B114" s="232"/>
      <c r="C114" s="233"/>
      <c r="D114" s="225" t="s">
        <v>154</v>
      </c>
      <c r="E114" s="234" t="s">
        <v>19</v>
      </c>
      <c r="F114" s="235" t="s">
        <v>320</v>
      </c>
      <c r="G114" s="233"/>
      <c r="H114" s="236">
        <v>25.63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154</v>
      </c>
      <c r="AU114" s="242" t="s">
        <v>82</v>
      </c>
      <c r="AV114" s="13" t="s">
        <v>82</v>
      </c>
      <c r="AW114" s="13" t="s">
        <v>33</v>
      </c>
      <c r="AX114" s="13" t="s">
        <v>80</v>
      </c>
      <c r="AY114" s="242" t="s">
        <v>136</v>
      </c>
    </row>
    <row r="115" spans="1:65" s="2" customFormat="1" ht="21.75" customHeight="1">
      <c r="A115" s="38"/>
      <c r="B115" s="39"/>
      <c r="C115" s="258" t="s">
        <v>185</v>
      </c>
      <c r="D115" s="258" t="s">
        <v>309</v>
      </c>
      <c r="E115" s="259" t="s">
        <v>326</v>
      </c>
      <c r="F115" s="260" t="s">
        <v>327</v>
      </c>
      <c r="G115" s="261" t="s">
        <v>218</v>
      </c>
      <c r="H115" s="262">
        <v>66.52</v>
      </c>
      <c r="I115" s="263"/>
      <c r="J115" s="264">
        <f>ROUND(I115*H115,2)</f>
        <v>0</v>
      </c>
      <c r="K115" s="260" t="s">
        <v>142</v>
      </c>
      <c r="L115" s="265"/>
      <c r="M115" s="266" t="s">
        <v>19</v>
      </c>
      <c r="N115" s="267" t="s">
        <v>43</v>
      </c>
      <c r="O115" s="84"/>
      <c r="P115" s="221">
        <f>O115*H115</f>
        <v>0</v>
      </c>
      <c r="Q115" s="221">
        <v>0.057</v>
      </c>
      <c r="R115" s="221">
        <f>Q115*H115</f>
        <v>3.79164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194</v>
      </c>
      <c r="AT115" s="223" t="s">
        <v>309</v>
      </c>
      <c r="AU115" s="223" t="s">
        <v>82</v>
      </c>
      <c r="AY115" s="17" t="s">
        <v>136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143</v>
      </c>
      <c r="BM115" s="223" t="s">
        <v>328</v>
      </c>
    </row>
    <row r="116" spans="1:47" s="2" customFormat="1" ht="12">
      <c r="A116" s="38"/>
      <c r="B116" s="39"/>
      <c r="C116" s="40"/>
      <c r="D116" s="225" t="s">
        <v>145</v>
      </c>
      <c r="E116" s="40"/>
      <c r="F116" s="226" t="s">
        <v>327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145</v>
      </c>
      <c r="AU116" s="17" t="s">
        <v>82</v>
      </c>
    </row>
    <row r="117" spans="1:47" s="2" customFormat="1" ht="12">
      <c r="A117" s="38"/>
      <c r="B117" s="39"/>
      <c r="C117" s="40"/>
      <c r="D117" s="230" t="s">
        <v>147</v>
      </c>
      <c r="E117" s="40"/>
      <c r="F117" s="231" t="s">
        <v>329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147</v>
      </c>
      <c r="AU117" s="17" t="s">
        <v>82</v>
      </c>
    </row>
    <row r="118" spans="1:51" s="13" customFormat="1" ht="12">
      <c r="A118" s="13"/>
      <c r="B118" s="232"/>
      <c r="C118" s="233"/>
      <c r="D118" s="225" t="s">
        <v>154</v>
      </c>
      <c r="E118" s="234" t="s">
        <v>19</v>
      </c>
      <c r="F118" s="235" t="s">
        <v>321</v>
      </c>
      <c r="G118" s="233"/>
      <c r="H118" s="236">
        <v>66.52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154</v>
      </c>
      <c r="AU118" s="242" t="s">
        <v>82</v>
      </c>
      <c r="AV118" s="13" t="s">
        <v>82</v>
      </c>
      <c r="AW118" s="13" t="s">
        <v>33</v>
      </c>
      <c r="AX118" s="13" t="s">
        <v>80</v>
      </c>
      <c r="AY118" s="242" t="s">
        <v>136</v>
      </c>
    </row>
    <row r="119" spans="1:63" s="12" customFormat="1" ht="20.85" customHeight="1">
      <c r="A119" s="12"/>
      <c r="B119" s="196"/>
      <c r="C119" s="197"/>
      <c r="D119" s="198" t="s">
        <v>71</v>
      </c>
      <c r="E119" s="210" t="s">
        <v>242</v>
      </c>
      <c r="F119" s="210" t="s">
        <v>243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SUM(P120:P122)</f>
        <v>0</v>
      </c>
      <c r="Q119" s="204"/>
      <c r="R119" s="205">
        <f>SUM(R120:R122)</f>
        <v>0</v>
      </c>
      <c r="S119" s="204"/>
      <c r="T119" s="206">
        <f>SUM(T120:T122)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71</v>
      </c>
      <c r="AU119" s="208" t="s">
        <v>82</v>
      </c>
      <c r="AY119" s="207" t="s">
        <v>136</v>
      </c>
      <c r="BK119" s="209">
        <f>SUM(BK120:BK122)</f>
        <v>0</v>
      </c>
    </row>
    <row r="120" spans="1:65" s="2" customFormat="1" ht="24.15" customHeight="1">
      <c r="A120" s="38"/>
      <c r="B120" s="39"/>
      <c r="C120" s="212" t="s">
        <v>194</v>
      </c>
      <c r="D120" s="212" t="s">
        <v>138</v>
      </c>
      <c r="E120" s="213" t="s">
        <v>330</v>
      </c>
      <c r="F120" s="214" t="s">
        <v>331</v>
      </c>
      <c r="G120" s="215" t="s">
        <v>246</v>
      </c>
      <c r="H120" s="216">
        <v>36.147</v>
      </c>
      <c r="I120" s="217"/>
      <c r="J120" s="218">
        <f>ROUND(I120*H120,2)</f>
        <v>0</v>
      </c>
      <c r="K120" s="214" t="s">
        <v>142</v>
      </c>
      <c r="L120" s="44"/>
      <c r="M120" s="219" t="s">
        <v>19</v>
      </c>
      <c r="N120" s="220" t="s">
        <v>43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143</v>
      </c>
      <c r="AT120" s="223" t="s">
        <v>138</v>
      </c>
      <c r="AU120" s="223" t="s">
        <v>159</v>
      </c>
      <c r="AY120" s="17" t="s">
        <v>136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143</v>
      </c>
      <c r="BM120" s="223" t="s">
        <v>332</v>
      </c>
    </row>
    <row r="121" spans="1:47" s="2" customFormat="1" ht="12">
      <c r="A121" s="38"/>
      <c r="B121" s="39"/>
      <c r="C121" s="40"/>
      <c r="D121" s="225" t="s">
        <v>145</v>
      </c>
      <c r="E121" s="40"/>
      <c r="F121" s="226" t="s">
        <v>333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145</v>
      </c>
      <c r="AU121" s="17" t="s">
        <v>159</v>
      </c>
    </row>
    <row r="122" spans="1:47" s="2" customFormat="1" ht="12">
      <c r="A122" s="38"/>
      <c r="B122" s="39"/>
      <c r="C122" s="40"/>
      <c r="D122" s="230" t="s">
        <v>147</v>
      </c>
      <c r="E122" s="40"/>
      <c r="F122" s="231" t="s">
        <v>334</v>
      </c>
      <c r="G122" s="40"/>
      <c r="H122" s="40"/>
      <c r="I122" s="227"/>
      <c r="J122" s="40"/>
      <c r="K122" s="40"/>
      <c r="L122" s="44"/>
      <c r="M122" s="268"/>
      <c r="N122" s="269"/>
      <c r="O122" s="270"/>
      <c r="P122" s="270"/>
      <c r="Q122" s="270"/>
      <c r="R122" s="270"/>
      <c r="S122" s="270"/>
      <c r="T122" s="271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147</v>
      </c>
      <c r="AU122" s="17" t="s">
        <v>159</v>
      </c>
    </row>
    <row r="123" spans="1:31" s="2" customFormat="1" ht="6.95" customHeight="1">
      <c r="A123" s="38"/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44"/>
      <c r="M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</sheetData>
  <sheetProtection password="CC35" sheet="1" objects="1" scenarios="1" formatColumns="0" formatRows="0" autoFilter="0"/>
  <autoFilter ref="C82:K12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1_02/564851111"/>
    <hyperlink ref="F92" r:id="rId2" display="https://podminky.urs.cz/item/CS_URS_2021_02/591211111"/>
    <hyperlink ref="F97" r:id="rId3" display="https://podminky.urs.cz/item/CS_URS_2021_02/591411111"/>
    <hyperlink ref="F102" r:id="rId4" display="https://podminky.urs.cz/item/CS_URS_2021_02/58381006"/>
    <hyperlink ref="F107" r:id="rId5" display="https://podminky.urs.cz/item/CS_URS_2021_02/916241213"/>
    <hyperlink ref="F113" r:id="rId6" display="https://podminky.urs.cz/item/CS_URS_2021_02/58380004"/>
    <hyperlink ref="F117" r:id="rId7" display="https://podminky.urs.cz/item/CS_URS_2021_02/58380220"/>
    <hyperlink ref="F122" r:id="rId8" display="https://podminky.urs.cz/item/CS_URS_2021_02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105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335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32</v>
      </c>
      <c r="G12" s="38"/>
      <c r="H12" s="38"/>
      <c r="I12" s="142" t="s">
        <v>23</v>
      </c>
      <c r="J12" s="146" t="str">
        <f>'Rekapitulace stavby'!AN8</f>
        <v>26. 11. 2021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tr">
        <f>IF('Rekapitulace stavby'!AN16="","",'Rekapitulace stavby'!AN16)</f>
        <v/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tr">
        <f>IF('Rekapitulace stavby'!E17="","",'Rekapitulace stavby'!E17)</f>
        <v xml:space="preserve"> </v>
      </c>
      <c r="F21" s="38"/>
      <c r="G21" s="38"/>
      <c r="H21" s="38"/>
      <c r="I21" s="142" t="s">
        <v>28</v>
      </c>
      <c r="J21" s="133" t="str">
        <f>IF('Rekapitulace stavby'!AN17="","",'Rekapitulace stavby'!AN17)</f>
        <v/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35</v>
      </c>
      <c r="F24" s="38"/>
      <c r="G24" s="38"/>
      <c r="H24" s="38"/>
      <c r="I24" s="142" t="s">
        <v>28</v>
      </c>
      <c r="J24" s="133" t="s">
        <v>19</v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ROUND(J91,2)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ROUND((SUM(BE91:BE323)),2)</f>
        <v>0</v>
      </c>
      <c r="G33" s="38"/>
      <c r="H33" s="38"/>
      <c r="I33" s="157">
        <v>0.21</v>
      </c>
      <c r="J33" s="156">
        <f>ROUND(((SUM(BE91:BE323))*I33),2)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ROUND((SUM(BF91:BF323)),2)</f>
        <v>0</v>
      </c>
      <c r="G34" s="38"/>
      <c r="H34" s="38"/>
      <c r="I34" s="157">
        <v>0.15</v>
      </c>
      <c r="J34" s="156">
        <f>ROUND(((SUM(BF91:BF323))*I34),2)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ROUND((SUM(BG91:BG323)),2)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ROUND((SUM(BH91:BH323)),2)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ROUND((SUM(BI91:BI323)),2)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Rekonstrukce urnového háje na hřbitově ve Šluknově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SO03 - Oprava urnového háje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26. 11. 2021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31</v>
      </c>
      <c r="J54" s="36" t="str">
        <f>E21</f>
        <v xml:space="preserve"> 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J. Nešněra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113</v>
      </c>
      <c r="D57" s="171"/>
      <c r="E57" s="171"/>
      <c r="F57" s="171"/>
      <c r="G57" s="171"/>
      <c r="H57" s="171"/>
      <c r="I57" s="171"/>
      <c r="J57" s="172" t="s">
        <v>114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J91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115</v>
      </c>
    </row>
    <row r="60" spans="1:31" s="9" customFormat="1" ht="24.95" customHeight="1">
      <c r="A60" s="9"/>
      <c r="B60" s="174"/>
      <c r="C60" s="175"/>
      <c r="D60" s="176" t="s">
        <v>116</v>
      </c>
      <c r="E60" s="177"/>
      <c r="F60" s="177"/>
      <c r="G60" s="177"/>
      <c r="H60" s="177"/>
      <c r="I60" s="177"/>
      <c r="J60" s="178">
        <f>J92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117</v>
      </c>
      <c r="E61" s="182"/>
      <c r="F61" s="182"/>
      <c r="G61" s="182"/>
      <c r="H61" s="182"/>
      <c r="I61" s="182"/>
      <c r="J61" s="183">
        <f>J93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336</v>
      </c>
      <c r="E62" s="182"/>
      <c r="F62" s="182"/>
      <c r="G62" s="182"/>
      <c r="H62" s="182"/>
      <c r="I62" s="182"/>
      <c r="J62" s="183">
        <f>J139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337</v>
      </c>
      <c r="E63" s="182"/>
      <c r="F63" s="182"/>
      <c r="G63" s="182"/>
      <c r="H63" s="182"/>
      <c r="I63" s="182"/>
      <c r="J63" s="183">
        <f>J168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338</v>
      </c>
      <c r="E64" s="182"/>
      <c r="F64" s="182"/>
      <c r="G64" s="182"/>
      <c r="H64" s="182"/>
      <c r="I64" s="182"/>
      <c r="J64" s="183">
        <f>J223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0"/>
      <c r="C65" s="125"/>
      <c r="D65" s="181" t="s">
        <v>339</v>
      </c>
      <c r="E65" s="182"/>
      <c r="F65" s="182"/>
      <c r="G65" s="182"/>
      <c r="H65" s="182"/>
      <c r="I65" s="182"/>
      <c r="J65" s="183">
        <f>J247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340</v>
      </c>
      <c r="E66" s="182"/>
      <c r="F66" s="182"/>
      <c r="G66" s="182"/>
      <c r="H66" s="182"/>
      <c r="I66" s="182"/>
      <c r="J66" s="183">
        <f>J260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341</v>
      </c>
      <c r="E67" s="182"/>
      <c r="F67" s="182"/>
      <c r="G67" s="182"/>
      <c r="H67" s="182"/>
      <c r="I67" s="182"/>
      <c r="J67" s="183">
        <f>J264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342</v>
      </c>
      <c r="E68" s="182"/>
      <c r="F68" s="182"/>
      <c r="G68" s="182"/>
      <c r="H68" s="182"/>
      <c r="I68" s="182"/>
      <c r="J68" s="183">
        <f>J305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4"/>
      <c r="C69" s="175"/>
      <c r="D69" s="176" t="s">
        <v>343</v>
      </c>
      <c r="E69" s="177"/>
      <c r="F69" s="177"/>
      <c r="G69" s="177"/>
      <c r="H69" s="177"/>
      <c r="I69" s="177"/>
      <c r="J69" s="178">
        <f>J309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0"/>
      <c r="C70" s="125"/>
      <c r="D70" s="181" t="s">
        <v>344</v>
      </c>
      <c r="E70" s="182"/>
      <c r="F70" s="182"/>
      <c r="G70" s="182"/>
      <c r="H70" s="182"/>
      <c r="I70" s="182"/>
      <c r="J70" s="183">
        <f>J310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345</v>
      </c>
      <c r="E71" s="182"/>
      <c r="F71" s="182"/>
      <c r="G71" s="182"/>
      <c r="H71" s="182"/>
      <c r="I71" s="182"/>
      <c r="J71" s="183">
        <f>J317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121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69" t="str">
        <f>E7</f>
        <v>Rekonstrukce urnového háje na hřbitově ve Šluknově</v>
      </c>
      <c r="F81" s="32"/>
      <c r="G81" s="32"/>
      <c r="H81" s="32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106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E9</f>
        <v>SO03 - Oprava urnového háje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F12</f>
        <v xml:space="preserve"> </v>
      </c>
      <c r="G85" s="40"/>
      <c r="H85" s="40"/>
      <c r="I85" s="32" t="s">
        <v>23</v>
      </c>
      <c r="J85" s="72" t="str">
        <f>IF(J12="","",J12)</f>
        <v>26. 11. 2021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E15</f>
        <v>Město Šluknov</v>
      </c>
      <c r="G87" s="40"/>
      <c r="H87" s="40"/>
      <c r="I87" s="32" t="s">
        <v>31</v>
      </c>
      <c r="J87" s="36" t="str">
        <f>E21</f>
        <v xml:space="preserve"> 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IF(E18="","",E18)</f>
        <v>Vyplň údaj</v>
      </c>
      <c r="G88" s="40"/>
      <c r="H88" s="40"/>
      <c r="I88" s="32" t="s">
        <v>34</v>
      </c>
      <c r="J88" s="36" t="str">
        <f>E24</f>
        <v>J. Nešněra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122</v>
      </c>
      <c r="D90" s="188" t="s">
        <v>57</v>
      </c>
      <c r="E90" s="188" t="s">
        <v>53</v>
      </c>
      <c r="F90" s="188" t="s">
        <v>54</v>
      </c>
      <c r="G90" s="188" t="s">
        <v>123</v>
      </c>
      <c r="H90" s="188" t="s">
        <v>124</v>
      </c>
      <c r="I90" s="188" t="s">
        <v>125</v>
      </c>
      <c r="J90" s="188" t="s">
        <v>114</v>
      </c>
      <c r="K90" s="189" t="s">
        <v>126</v>
      </c>
      <c r="L90" s="190"/>
      <c r="M90" s="92" t="s">
        <v>19</v>
      </c>
      <c r="N90" s="93" t="s">
        <v>42</v>
      </c>
      <c r="O90" s="93" t="s">
        <v>127</v>
      </c>
      <c r="P90" s="93" t="s">
        <v>128</v>
      </c>
      <c r="Q90" s="93" t="s">
        <v>129</v>
      </c>
      <c r="R90" s="93" t="s">
        <v>130</v>
      </c>
      <c r="S90" s="93" t="s">
        <v>131</v>
      </c>
      <c r="T90" s="94" t="s">
        <v>132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133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P92+P309</f>
        <v>0</v>
      </c>
      <c r="Q91" s="96"/>
      <c r="R91" s="193">
        <f>R92+R309</f>
        <v>189.92082861</v>
      </c>
      <c r="S91" s="96"/>
      <c r="T91" s="194">
        <f>T92+T309</f>
        <v>19.057760000000002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115</v>
      </c>
      <c r="BK91" s="195">
        <f>BK92+BK309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134</v>
      </c>
      <c r="F92" s="199" t="s">
        <v>135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P93+P139+P168+P223+P247+P260+P264+P305</f>
        <v>0</v>
      </c>
      <c r="Q92" s="204"/>
      <c r="R92" s="205">
        <f>R93+R139+R168+R223+R247+R260+R264+R305</f>
        <v>188.34510721</v>
      </c>
      <c r="S92" s="204"/>
      <c r="T92" s="206">
        <f>T93+T139+T168+T223+T247+T260+T264+T305</f>
        <v>19.057760000000002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136</v>
      </c>
      <c r="BK92" s="209">
        <f>BK93+BK139+BK168+BK223+BK247+BK260+BK264+BK305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137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SUM(P94:P138)</f>
        <v>0</v>
      </c>
      <c r="Q93" s="204"/>
      <c r="R93" s="205">
        <f>SUM(R94:R138)</f>
        <v>0</v>
      </c>
      <c r="S93" s="204"/>
      <c r="T93" s="206">
        <f>SUM(T94:T138)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136</v>
      </c>
      <c r="BK93" s="209">
        <f>SUM(BK94:BK138)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138</v>
      </c>
      <c r="E94" s="213" t="s">
        <v>346</v>
      </c>
      <c r="F94" s="214" t="s">
        <v>347</v>
      </c>
      <c r="G94" s="215" t="s">
        <v>151</v>
      </c>
      <c r="H94" s="216">
        <v>48.76</v>
      </c>
      <c r="I94" s="217"/>
      <c r="J94" s="218">
        <f>ROUND(I94*H94,2)</f>
        <v>0</v>
      </c>
      <c r="K94" s="214" t="s">
        <v>142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143</v>
      </c>
      <c r="AT94" s="223" t="s">
        <v>138</v>
      </c>
      <c r="AU94" s="223" t="s">
        <v>82</v>
      </c>
      <c r="AY94" s="17" t="s">
        <v>136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143</v>
      </c>
      <c r="BM94" s="223" t="s">
        <v>348</v>
      </c>
    </row>
    <row r="95" spans="1:47" s="2" customFormat="1" ht="12">
      <c r="A95" s="38"/>
      <c r="B95" s="39"/>
      <c r="C95" s="40"/>
      <c r="D95" s="225" t="s">
        <v>145</v>
      </c>
      <c r="E95" s="40"/>
      <c r="F95" s="226" t="s">
        <v>349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145</v>
      </c>
      <c r="AU95" s="17" t="s">
        <v>82</v>
      </c>
    </row>
    <row r="96" spans="1:47" s="2" customFormat="1" ht="12">
      <c r="A96" s="38"/>
      <c r="B96" s="39"/>
      <c r="C96" s="40"/>
      <c r="D96" s="230" t="s">
        <v>147</v>
      </c>
      <c r="E96" s="40"/>
      <c r="F96" s="231" t="s">
        <v>350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147</v>
      </c>
      <c r="AU96" s="17" t="s">
        <v>82</v>
      </c>
    </row>
    <row r="97" spans="1:47" s="2" customFormat="1" ht="12">
      <c r="A97" s="38"/>
      <c r="B97" s="39"/>
      <c r="C97" s="40"/>
      <c r="D97" s="225" t="s">
        <v>249</v>
      </c>
      <c r="E97" s="40"/>
      <c r="F97" s="254" t="s">
        <v>351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249</v>
      </c>
      <c r="AU97" s="17" t="s">
        <v>82</v>
      </c>
    </row>
    <row r="98" spans="1:51" s="13" customFormat="1" ht="12">
      <c r="A98" s="13"/>
      <c r="B98" s="232"/>
      <c r="C98" s="233"/>
      <c r="D98" s="225" t="s">
        <v>154</v>
      </c>
      <c r="E98" s="234" t="s">
        <v>19</v>
      </c>
      <c r="F98" s="235" t="s">
        <v>352</v>
      </c>
      <c r="G98" s="233"/>
      <c r="H98" s="236">
        <v>48.76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154</v>
      </c>
      <c r="AU98" s="242" t="s">
        <v>82</v>
      </c>
      <c r="AV98" s="13" t="s">
        <v>82</v>
      </c>
      <c r="AW98" s="13" t="s">
        <v>33</v>
      </c>
      <c r="AX98" s="13" t="s">
        <v>80</v>
      </c>
      <c r="AY98" s="242" t="s">
        <v>136</v>
      </c>
    </row>
    <row r="99" spans="1:65" s="2" customFormat="1" ht="24.15" customHeight="1">
      <c r="A99" s="38"/>
      <c r="B99" s="39"/>
      <c r="C99" s="212" t="s">
        <v>82</v>
      </c>
      <c r="D99" s="212" t="s">
        <v>138</v>
      </c>
      <c r="E99" s="213" t="s">
        <v>353</v>
      </c>
      <c r="F99" s="214" t="s">
        <v>354</v>
      </c>
      <c r="G99" s="215" t="s">
        <v>174</v>
      </c>
      <c r="H99" s="216">
        <v>4.876</v>
      </c>
      <c r="I99" s="217"/>
      <c r="J99" s="218">
        <f>ROUND(I99*H99,2)</f>
        <v>0</v>
      </c>
      <c r="K99" s="214" t="s">
        <v>142</v>
      </c>
      <c r="L99" s="44"/>
      <c r="M99" s="219" t="s">
        <v>19</v>
      </c>
      <c r="N99" s="220" t="s">
        <v>43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143</v>
      </c>
      <c r="AT99" s="223" t="s">
        <v>138</v>
      </c>
      <c r="AU99" s="223" t="s">
        <v>82</v>
      </c>
      <c r="AY99" s="17" t="s">
        <v>136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80</v>
      </c>
      <c r="BK99" s="224">
        <f>ROUND(I99*H99,2)</f>
        <v>0</v>
      </c>
      <c r="BL99" s="17" t="s">
        <v>143</v>
      </c>
      <c r="BM99" s="223" t="s">
        <v>355</v>
      </c>
    </row>
    <row r="100" spans="1:47" s="2" customFormat="1" ht="12">
      <c r="A100" s="38"/>
      <c r="B100" s="39"/>
      <c r="C100" s="40"/>
      <c r="D100" s="225" t="s">
        <v>145</v>
      </c>
      <c r="E100" s="40"/>
      <c r="F100" s="226" t="s">
        <v>356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145</v>
      </c>
      <c r="AU100" s="17" t="s">
        <v>82</v>
      </c>
    </row>
    <row r="101" spans="1:47" s="2" customFormat="1" ht="12">
      <c r="A101" s="38"/>
      <c r="B101" s="39"/>
      <c r="C101" s="40"/>
      <c r="D101" s="230" t="s">
        <v>147</v>
      </c>
      <c r="E101" s="40"/>
      <c r="F101" s="231" t="s">
        <v>357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147</v>
      </c>
      <c r="AU101" s="17" t="s">
        <v>82</v>
      </c>
    </row>
    <row r="102" spans="1:47" s="2" customFormat="1" ht="12">
      <c r="A102" s="38"/>
      <c r="B102" s="39"/>
      <c r="C102" s="40"/>
      <c r="D102" s="225" t="s">
        <v>249</v>
      </c>
      <c r="E102" s="40"/>
      <c r="F102" s="254" t="s">
        <v>358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249</v>
      </c>
      <c r="AU102" s="17" t="s">
        <v>82</v>
      </c>
    </row>
    <row r="103" spans="1:51" s="13" customFormat="1" ht="12">
      <c r="A103" s="13"/>
      <c r="B103" s="232"/>
      <c r="C103" s="233"/>
      <c r="D103" s="225" t="s">
        <v>154</v>
      </c>
      <c r="E103" s="234" t="s">
        <v>19</v>
      </c>
      <c r="F103" s="235" t="s">
        <v>359</v>
      </c>
      <c r="G103" s="233"/>
      <c r="H103" s="236">
        <v>4.876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154</v>
      </c>
      <c r="AU103" s="242" t="s">
        <v>82</v>
      </c>
      <c r="AV103" s="13" t="s">
        <v>82</v>
      </c>
      <c r="AW103" s="13" t="s">
        <v>33</v>
      </c>
      <c r="AX103" s="13" t="s">
        <v>80</v>
      </c>
      <c r="AY103" s="242" t="s">
        <v>136</v>
      </c>
    </row>
    <row r="104" spans="1:65" s="2" customFormat="1" ht="33" customHeight="1">
      <c r="A104" s="38"/>
      <c r="B104" s="39"/>
      <c r="C104" s="212" t="s">
        <v>159</v>
      </c>
      <c r="D104" s="212" t="s">
        <v>138</v>
      </c>
      <c r="E104" s="213" t="s">
        <v>360</v>
      </c>
      <c r="F104" s="214" t="s">
        <v>361</v>
      </c>
      <c r="G104" s="215" t="s">
        <v>174</v>
      </c>
      <c r="H104" s="216">
        <v>25.484</v>
      </c>
      <c r="I104" s="217"/>
      <c r="J104" s="218">
        <f>ROUND(I104*H104,2)</f>
        <v>0</v>
      </c>
      <c r="K104" s="214" t="s">
        <v>142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143</v>
      </c>
      <c r="AT104" s="223" t="s">
        <v>138</v>
      </c>
      <c r="AU104" s="223" t="s">
        <v>82</v>
      </c>
      <c r="AY104" s="17" t="s">
        <v>136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143</v>
      </c>
      <c r="BM104" s="223" t="s">
        <v>362</v>
      </c>
    </row>
    <row r="105" spans="1:47" s="2" customFormat="1" ht="12">
      <c r="A105" s="38"/>
      <c r="B105" s="39"/>
      <c r="C105" s="40"/>
      <c r="D105" s="225" t="s">
        <v>145</v>
      </c>
      <c r="E105" s="40"/>
      <c r="F105" s="226" t="s">
        <v>363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145</v>
      </c>
      <c r="AU105" s="17" t="s">
        <v>82</v>
      </c>
    </row>
    <row r="106" spans="1:47" s="2" customFormat="1" ht="12">
      <c r="A106" s="38"/>
      <c r="B106" s="39"/>
      <c r="C106" s="40"/>
      <c r="D106" s="230" t="s">
        <v>147</v>
      </c>
      <c r="E106" s="40"/>
      <c r="F106" s="231" t="s">
        <v>364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147</v>
      </c>
      <c r="AU106" s="17" t="s">
        <v>82</v>
      </c>
    </row>
    <row r="107" spans="1:51" s="13" customFormat="1" ht="12">
      <c r="A107" s="13"/>
      <c r="B107" s="232"/>
      <c r="C107" s="233"/>
      <c r="D107" s="225" t="s">
        <v>154</v>
      </c>
      <c r="E107" s="234" t="s">
        <v>19</v>
      </c>
      <c r="F107" s="235" t="s">
        <v>365</v>
      </c>
      <c r="G107" s="233"/>
      <c r="H107" s="236">
        <v>5.494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154</v>
      </c>
      <c r="AU107" s="242" t="s">
        <v>82</v>
      </c>
      <c r="AV107" s="13" t="s">
        <v>82</v>
      </c>
      <c r="AW107" s="13" t="s">
        <v>33</v>
      </c>
      <c r="AX107" s="13" t="s">
        <v>72</v>
      </c>
      <c r="AY107" s="242" t="s">
        <v>136</v>
      </c>
    </row>
    <row r="108" spans="1:51" s="13" customFormat="1" ht="12">
      <c r="A108" s="13"/>
      <c r="B108" s="232"/>
      <c r="C108" s="233"/>
      <c r="D108" s="225" t="s">
        <v>154</v>
      </c>
      <c r="E108" s="234" t="s">
        <v>19</v>
      </c>
      <c r="F108" s="235" t="s">
        <v>366</v>
      </c>
      <c r="G108" s="233"/>
      <c r="H108" s="236">
        <v>1.722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154</v>
      </c>
      <c r="AU108" s="242" t="s">
        <v>82</v>
      </c>
      <c r="AV108" s="13" t="s">
        <v>82</v>
      </c>
      <c r="AW108" s="13" t="s">
        <v>33</v>
      </c>
      <c r="AX108" s="13" t="s">
        <v>72</v>
      </c>
      <c r="AY108" s="242" t="s">
        <v>136</v>
      </c>
    </row>
    <row r="109" spans="1:51" s="13" customFormat="1" ht="12">
      <c r="A109" s="13"/>
      <c r="B109" s="232"/>
      <c r="C109" s="233"/>
      <c r="D109" s="225" t="s">
        <v>154</v>
      </c>
      <c r="E109" s="234" t="s">
        <v>19</v>
      </c>
      <c r="F109" s="235" t="s">
        <v>367</v>
      </c>
      <c r="G109" s="233"/>
      <c r="H109" s="236">
        <v>5.76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154</v>
      </c>
      <c r="AU109" s="242" t="s">
        <v>82</v>
      </c>
      <c r="AV109" s="13" t="s">
        <v>82</v>
      </c>
      <c r="AW109" s="13" t="s">
        <v>33</v>
      </c>
      <c r="AX109" s="13" t="s">
        <v>72</v>
      </c>
      <c r="AY109" s="242" t="s">
        <v>136</v>
      </c>
    </row>
    <row r="110" spans="1:51" s="13" customFormat="1" ht="12">
      <c r="A110" s="13"/>
      <c r="B110" s="232"/>
      <c r="C110" s="233"/>
      <c r="D110" s="225" t="s">
        <v>154</v>
      </c>
      <c r="E110" s="234" t="s">
        <v>19</v>
      </c>
      <c r="F110" s="235" t="s">
        <v>368</v>
      </c>
      <c r="G110" s="233"/>
      <c r="H110" s="236">
        <v>12.508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154</v>
      </c>
      <c r="AU110" s="242" t="s">
        <v>82</v>
      </c>
      <c r="AV110" s="13" t="s">
        <v>82</v>
      </c>
      <c r="AW110" s="13" t="s">
        <v>33</v>
      </c>
      <c r="AX110" s="13" t="s">
        <v>72</v>
      </c>
      <c r="AY110" s="242" t="s">
        <v>136</v>
      </c>
    </row>
    <row r="111" spans="1:51" s="14" customFormat="1" ht="12">
      <c r="A111" s="14"/>
      <c r="B111" s="243"/>
      <c r="C111" s="244"/>
      <c r="D111" s="225" t="s">
        <v>154</v>
      </c>
      <c r="E111" s="245" t="s">
        <v>19</v>
      </c>
      <c r="F111" s="246" t="s">
        <v>158</v>
      </c>
      <c r="G111" s="244"/>
      <c r="H111" s="247">
        <v>25.483999999999998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3" t="s">
        <v>154</v>
      </c>
      <c r="AU111" s="253" t="s">
        <v>82</v>
      </c>
      <c r="AV111" s="14" t="s">
        <v>143</v>
      </c>
      <c r="AW111" s="14" t="s">
        <v>33</v>
      </c>
      <c r="AX111" s="14" t="s">
        <v>80</v>
      </c>
      <c r="AY111" s="253" t="s">
        <v>136</v>
      </c>
    </row>
    <row r="112" spans="1:65" s="2" customFormat="1" ht="37.8" customHeight="1">
      <c r="A112" s="38"/>
      <c r="B112" s="39"/>
      <c r="C112" s="212" t="s">
        <v>143</v>
      </c>
      <c r="D112" s="212" t="s">
        <v>138</v>
      </c>
      <c r="E112" s="213" t="s">
        <v>369</v>
      </c>
      <c r="F112" s="214" t="s">
        <v>370</v>
      </c>
      <c r="G112" s="215" t="s">
        <v>174</v>
      </c>
      <c r="H112" s="216">
        <v>13.936</v>
      </c>
      <c r="I112" s="217"/>
      <c r="J112" s="218">
        <f>ROUND(I112*H112,2)</f>
        <v>0</v>
      </c>
      <c r="K112" s="214" t="s">
        <v>142</v>
      </c>
      <c r="L112" s="44"/>
      <c r="M112" s="219" t="s">
        <v>19</v>
      </c>
      <c r="N112" s="220" t="s">
        <v>43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143</v>
      </c>
      <c r="AT112" s="223" t="s">
        <v>138</v>
      </c>
      <c r="AU112" s="223" t="s">
        <v>82</v>
      </c>
      <c r="AY112" s="17" t="s">
        <v>136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143</v>
      </c>
      <c r="BM112" s="223" t="s">
        <v>371</v>
      </c>
    </row>
    <row r="113" spans="1:47" s="2" customFormat="1" ht="12">
      <c r="A113" s="38"/>
      <c r="B113" s="39"/>
      <c r="C113" s="40"/>
      <c r="D113" s="225" t="s">
        <v>145</v>
      </c>
      <c r="E113" s="40"/>
      <c r="F113" s="226" t="s">
        <v>372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145</v>
      </c>
      <c r="AU113" s="17" t="s">
        <v>82</v>
      </c>
    </row>
    <row r="114" spans="1:47" s="2" customFormat="1" ht="12">
      <c r="A114" s="38"/>
      <c r="B114" s="39"/>
      <c r="C114" s="40"/>
      <c r="D114" s="230" t="s">
        <v>147</v>
      </c>
      <c r="E114" s="40"/>
      <c r="F114" s="231" t="s">
        <v>373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147</v>
      </c>
      <c r="AU114" s="17" t="s">
        <v>82</v>
      </c>
    </row>
    <row r="115" spans="1:51" s="13" customFormat="1" ht="12">
      <c r="A115" s="13"/>
      <c r="B115" s="232"/>
      <c r="C115" s="233"/>
      <c r="D115" s="225" t="s">
        <v>154</v>
      </c>
      <c r="E115" s="234" t="s">
        <v>19</v>
      </c>
      <c r="F115" s="235" t="s">
        <v>374</v>
      </c>
      <c r="G115" s="233"/>
      <c r="H115" s="236">
        <v>13.936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154</v>
      </c>
      <c r="AU115" s="242" t="s">
        <v>82</v>
      </c>
      <c r="AV115" s="13" t="s">
        <v>82</v>
      </c>
      <c r="AW115" s="13" t="s">
        <v>33</v>
      </c>
      <c r="AX115" s="13" t="s">
        <v>80</v>
      </c>
      <c r="AY115" s="242" t="s">
        <v>136</v>
      </c>
    </row>
    <row r="116" spans="1:65" s="2" customFormat="1" ht="37.8" customHeight="1">
      <c r="A116" s="38"/>
      <c r="B116" s="39"/>
      <c r="C116" s="212" t="s">
        <v>171</v>
      </c>
      <c r="D116" s="212" t="s">
        <v>138</v>
      </c>
      <c r="E116" s="213" t="s">
        <v>375</v>
      </c>
      <c r="F116" s="214" t="s">
        <v>376</v>
      </c>
      <c r="G116" s="215" t="s">
        <v>174</v>
      </c>
      <c r="H116" s="216">
        <v>278.72</v>
      </c>
      <c r="I116" s="217"/>
      <c r="J116" s="218">
        <f>ROUND(I116*H116,2)</f>
        <v>0</v>
      </c>
      <c r="K116" s="214" t="s">
        <v>142</v>
      </c>
      <c r="L116" s="44"/>
      <c r="M116" s="219" t="s">
        <v>19</v>
      </c>
      <c r="N116" s="220" t="s">
        <v>43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143</v>
      </c>
      <c r="AT116" s="223" t="s">
        <v>138</v>
      </c>
      <c r="AU116" s="223" t="s">
        <v>82</v>
      </c>
      <c r="AY116" s="17" t="s">
        <v>136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143</v>
      </c>
      <c r="BM116" s="223" t="s">
        <v>377</v>
      </c>
    </row>
    <row r="117" spans="1:47" s="2" customFormat="1" ht="12">
      <c r="A117" s="38"/>
      <c r="B117" s="39"/>
      <c r="C117" s="40"/>
      <c r="D117" s="225" t="s">
        <v>145</v>
      </c>
      <c r="E117" s="40"/>
      <c r="F117" s="226" t="s">
        <v>378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145</v>
      </c>
      <c r="AU117" s="17" t="s">
        <v>82</v>
      </c>
    </row>
    <row r="118" spans="1:47" s="2" customFormat="1" ht="12">
      <c r="A118" s="38"/>
      <c r="B118" s="39"/>
      <c r="C118" s="40"/>
      <c r="D118" s="230" t="s">
        <v>147</v>
      </c>
      <c r="E118" s="40"/>
      <c r="F118" s="231" t="s">
        <v>379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147</v>
      </c>
      <c r="AU118" s="17" t="s">
        <v>82</v>
      </c>
    </row>
    <row r="119" spans="1:51" s="13" customFormat="1" ht="12">
      <c r="A119" s="13"/>
      <c r="B119" s="232"/>
      <c r="C119" s="233"/>
      <c r="D119" s="225" t="s">
        <v>154</v>
      </c>
      <c r="E119" s="234" t="s">
        <v>19</v>
      </c>
      <c r="F119" s="235" t="s">
        <v>380</v>
      </c>
      <c r="G119" s="233"/>
      <c r="H119" s="236">
        <v>13.936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154</v>
      </c>
      <c r="AU119" s="242" t="s">
        <v>82</v>
      </c>
      <c r="AV119" s="13" t="s">
        <v>82</v>
      </c>
      <c r="AW119" s="13" t="s">
        <v>33</v>
      </c>
      <c r="AX119" s="13" t="s">
        <v>80</v>
      </c>
      <c r="AY119" s="242" t="s">
        <v>136</v>
      </c>
    </row>
    <row r="120" spans="1:51" s="13" customFormat="1" ht="12">
      <c r="A120" s="13"/>
      <c r="B120" s="232"/>
      <c r="C120" s="233"/>
      <c r="D120" s="225" t="s">
        <v>154</v>
      </c>
      <c r="E120" s="233"/>
      <c r="F120" s="235" t="s">
        <v>381</v>
      </c>
      <c r="G120" s="233"/>
      <c r="H120" s="236">
        <v>278.72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154</v>
      </c>
      <c r="AU120" s="242" t="s">
        <v>82</v>
      </c>
      <c r="AV120" s="13" t="s">
        <v>82</v>
      </c>
      <c r="AW120" s="13" t="s">
        <v>4</v>
      </c>
      <c r="AX120" s="13" t="s">
        <v>80</v>
      </c>
      <c r="AY120" s="242" t="s">
        <v>136</v>
      </c>
    </row>
    <row r="121" spans="1:65" s="2" customFormat="1" ht="16.5" customHeight="1">
      <c r="A121" s="38"/>
      <c r="B121" s="39"/>
      <c r="C121" s="212" t="s">
        <v>179</v>
      </c>
      <c r="D121" s="212" t="s">
        <v>138</v>
      </c>
      <c r="E121" s="213" t="s">
        <v>382</v>
      </c>
      <c r="F121" s="214" t="s">
        <v>383</v>
      </c>
      <c r="G121" s="215" t="s">
        <v>174</v>
      </c>
      <c r="H121" s="216">
        <v>13.936</v>
      </c>
      <c r="I121" s="217"/>
      <c r="J121" s="218">
        <f>ROUND(I121*H121,2)</f>
        <v>0</v>
      </c>
      <c r="K121" s="214" t="s">
        <v>142</v>
      </c>
      <c r="L121" s="44"/>
      <c r="M121" s="219" t="s">
        <v>19</v>
      </c>
      <c r="N121" s="220" t="s">
        <v>43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143</v>
      </c>
      <c r="AT121" s="223" t="s">
        <v>138</v>
      </c>
      <c r="AU121" s="223" t="s">
        <v>82</v>
      </c>
      <c r="AY121" s="17" t="s">
        <v>136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80</v>
      </c>
      <c r="BK121" s="224">
        <f>ROUND(I121*H121,2)</f>
        <v>0</v>
      </c>
      <c r="BL121" s="17" t="s">
        <v>143</v>
      </c>
      <c r="BM121" s="223" t="s">
        <v>384</v>
      </c>
    </row>
    <row r="122" spans="1:47" s="2" customFormat="1" ht="12">
      <c r="A122" s="38"/>
      <c r="B122" s="39"/>
      <c r="C122" s="40"/>
      <c r="D122" s="225" t="s">
        <v>145</v>
      </c>
      <c r="E122" s="40"/>
      <c r="F122" s="226" t="s">
        <v>383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145</v>
      </c>
      <c r="AU122" s="17" t="s">
        <v>82</v>
      </c>
    </row>
    <row r="123" spans="1:47" s="2" customFormat="1" ht="12">
      <c r="A123" s="38"/>
      <c r="B123" s="39"/>
      <c r="C123" s="40"/>
      <c r="D123" s="230" t="s">
        <v>147</v>
      </c>
      <c r="E123" s="40"/>
      <c r="F123" s="231" t="s">
        <v>385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147</v>
      </c>
      <c r="AU123" s="17" t="s">
        <v>82</v>
      </c>
    </row>
    <row r="124" spans="1:65" s="2" customFormat="1" ht="24.15" customHeight="1">
      <c r="A124" s="38"/>
      <c r="B124" s="39"/>
      <c r="C124" s="212" t="s">
        <v>185</v>
      </c>
      <c r="D124" s="212" t="s">
        <v>138</v>
      </c>
      <c r="E124" s="213" t="s">
        <v>386</v>
      </c>
      <c r="F124" s="214" t="s">
        <v>387</v>
      </c>
      <c r="G124" s="215" t="s">
        <v>246</v>
      </c>
      <c r="H124" s="216">
        <v>25.085</v>
      </c>
      <c r="I124" s="217"/>
      <c r="J124" s="218">
        <f>ROUND(I124*H124,2)</f>
        <v>0</v>
      </c>
      <c r="K124" s="214" t="s">
        <v>142</v>
      </c>
      <c r="L124" s="44"/>
      <c r="M124" s="219" t="s">
        <v>19</v>
      </c>
      <c r="N124" s="220" t="s">
        <v>43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143</v>
      </c>
      <c r="AT124" s="223" t="s">
        <v>138</v>
      </c>
      <c r="AU124" s="223" t="s">
        <v>82</v>
      </c>
      <c r="AY124" s="17" t="s">
        <v>136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143</v>
      </c>
      <c r="BM124" s="223" t="s">
        <v>388</v>
      </c>
    </row>
    <row r="125" spans="1:47" s="2" customFormat="1" ht="12">
      <c r="A125" s="38"/>
      <c r="B125" s="39"/>
      <c r="C125" s="40"/>
      <c r="D125" s="225" t="s">
        <v>145</v>
      </c>
      <c r="E125" s="40"/>
      <c r="F125" s="226" t="s">
        <v>389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145</v>
      </c>
      <c r="AU125" s="17" t="s">
        <v>82</v>
      </c>
    </row>
    <row r="126" spans="1:47" s="2" customFormat="1" ht="12">
      <c r="A126" s="38"/>
      <c r="B126" s="39"/>
      <c r="C126" s="40"/>
      <c r="D126" s="230" t="s">
        <v>147</v>
      </c>
      <c r="E126" s="40"/>
      <c r="F126" s="231" t="s">
        <v>390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147</v>
      </c>
      <c r="AU126" s="17" t="s">
        <v>82</v>
      </c>
    </row>
    <row r="127" spans="1:51" s="13" customFormat="1" ht="12">
      <c r="A127" s="13"/>
      <c r="B127" s="232"/>
      <c r="C127" s="233"/>
      <c r="D127" s="225" t="s">
        <v>154</v>
      </c>
      <c r="E127" s="233"/>
      <c r="F127" s="235" t="s">
        <v>391</v>
      </c>
      <c r="G127" s="233"/>
      <c r="H127" s="236">
        <v>25.085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154</v>
      </c>
      <c r="AU127" s="242" t="s">
        <v>82</v>
      </c>
      <c r="AV127" s="13" t="s">
        <v>82</v>
      </c>
      <c r="AW127" s="13" t="s">
        <v>4</v>
      </c>
      <c r="AX127" s="13" t="s">
        <v>80</v>
      </c>
      <c r="AY127" s="242" t="s">
        <v>136</v>
      </c>
    </row>
    <row r="128" spans="1:65" s="2" customFormat="1" ht="24.15" customHeight="1">
      <c r="A128" s="38"/>
      <c r="B128" s="39"/>
      <c r="C128" s="212" t="s">
        <v>194</v>
      </c>
      <c r="D128" s="212" t="s">
        <v>138</v>
      </c>
      <c r="E128" s="213" t="s">
        <v>392</v>
      </c>
      <c r="F128" s="214" t="s">
        <v>393</v>
      </c>
      <c r="G128" s="215" t="s">
        <v>174</v>
      </c>
      <c r="H128" s="216">
        <v>11.548</v>
      </c>
      <c r="I128" s="217"/>
      <c r="J128" s="218">
        <f>ROUND(I128*H128,2)</f>
        <v>0</v>
      </c>
      <c r="K128" s="214" t="s">
        <v>142</v>
      </c>
      <c r="L128" s="44"/>
      <c r="M128" s="219" t="s">
        <v>19</v>
      </c>
      <c r="N128" s="220" t="s">
        <v>43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143</v>
      </c>
      <c r="AT128" s="223" t="s">
        <v>138</v>
      </c>
      <c r="AU128" s="223" t="s">
        <v>82</v>
      </c>
      <c r="AY128" s="17" t="s">
        <v>136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143</v>
      </c>
      <c r="BM128" s="223" t="s">
        <v>394</v>
      </c>
    </row>
    <row r="129" spans="1:47" s="2" customFormat="1" ht="12">
      <c r="A129" s="38"/>
      <c r="B129" s="39"/>
      <c r="C129" s="40"/>
      <c r="D129" s="225" t="s">
        <v>145</v>
      </c>
      <c r="E129" s="40"/>
      <c r="F129" s="226" t="s">
        <v>395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145</v>
      </c>
      <c r="AU129" s="17" t="s">
        <v>82</v>
      </c>
    </row>
    <row r="130" spans="1:47" s="2" customFormat="1" ht="12">
      <c r="A130" s="38"/>
      <c r="B130" s="39"/>
      <c r="C130" s="40"/>
      <c r="D130" s="230" t="s">
        <v>147</v>
      </c>
      <c r="E130" s="40"/>
      <c r="F130" s="231" t="s">
        <v>396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147</v>
      </c>
      <c r="AU130" s="17" t="s">
        <v>82</v>
      </c>
    </row>
    <row r="131" spans="1:51" s="13" customFormat="1" ht="12">
      <c r="A131" s="13"/>
      <c r="B131" s="232"/>
      <c r="C131" s="233"/>
      <c r="D131" s="225" t="s">
        <v>154</v>
      </c>
      <c r="E131" s="234" t="s">
        <v>19</v>
      </c>
      <c r="F131" s="235" t="s">
        <v>397</v>
      </c>
      <c r="G131" s="233"/>
      <c r="H131" s="236">
        <v>11.548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154</v>
      </c>
      <c r="AU131" s="242" t="s">
        <v>82</v>
      </c>
      <c r="AV131" s="13" t="s">
        <v>82</v>
      </c>
      <c r="AW131" s="13" t="s">
        <v>33</v>
      </c>
      <c r="AX131" s="13" t="s">
        <v>80</v>
      </c>
      <c r="AY131" s="242" t="s">
        <v>136</v>
      </c>
    </row>
    <row r="132" spans="1:65" s="2" customFormat="1" ht="24.15" customHeight="1">
      <c r="A132" s="38"/>
      <c r="B132" s="39"/>
      <c r="C132" s="212" t="s">
        <v>192</v>
      </c>
      <c r="D132" s="212" t="s">
        <v>138</v>
      </c>
      <c r="E132" s="213" t="s">
        <v>398</v>
      </c>
      <c r="F132" s="214" t="s">
        <v>399</v>
      </c>
      <c r="G132" s="215" t="s">
        <v>151</v>
      </c>
      <c r="H132" s="216">
        <v>48.65</v>
      </c>
      <c r="I132" s="217"/>
      <c r="J132" s="218">
        <f>ROUND(I132*H132,2)</f>
        <v>0</v>
      </c>
      <c r="K132" s="214" t="s">
        <v>142</v>
      </c>
      <c r="L132" s="44"/>
      <c r="M132" s="219" t="s">
        <v>19</v>
      </c>
      <c r="N132" s="220" t="s">
        <v>43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143</v>
      </c>
      <c r="AT132" s="223" t="s">
        <v>138</v>
      </c>
      <c r="AU132" s="223" t="s">
        <v>82</v>
      </c>
      <c r="AY132" s="17" t="s">
        <v>136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80</v>
      </c>
      <c r="BK132" s="224">
        <f>ROUND(I132*H132,2)</f>
        <v>0</v>
      </c>
      <c r="BL132" s="17" t="s">
        <v>143</v>
      </c>
      <c r="BM132" s="223" t="s">
        <v>400</v>
      </c>
    </row>
    <row r="133" spans="1:47" s="2" customFormat="1" ht="12">
      <c r="A133" s="38"/>
      <c r="B133" s="39"/>
      <c r="C133" s="40"/>
      <c r="D133" s="225" t="s">
        <v>145</v>
      </c>
      <c r="E133" s="40"/>
      <c r="F133" s="226" t="s">
        <v>401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145</v>
      </c>
      <c r="AU133" s="17" t="s">
        <v>82</v>
      </c>
    </row>
    <row r="134" spans="1:47" s="2" customFormat="1" ht="12">
      <c r="A134" s="38"/>
      <c r="B134" s="39"/>
      <c r="C134" s="40"/>
      <c r="D134" s="230" t="s">
        <v>147</v>
      </c>
      <c r="E134" s="40"/>
      <c r="F134" s="231" t="s">
        <v>402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147</v>
      </c>
      <c r="AU134" s="17" t="s">
        <v>82</v>
      </c>
    </row>
    <row r="135" spans="1:51" s="13" customFormat="1" ht="12">
      <c r="A135" s="13"/>
      <c r="B135" s="232"/>
      <c r="C135" s="233"/>
      <c r="D135" s="225" t="s">
        <v>154</v>
      </c>
      <c r="E135" s="234" t="s">
        <v>19</v>
      </c>
      <c r="F135" s="235" t="s">
        <v>403</v>
      </c>
      <c r="G135" s="233"/>
      <c r="H135" s="236">
        <v>48.65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154</v>
      </c>
      <c r="AU135" s="242" t="s">
        <v>82</v>
      </c>
      <c r="AV135" s="13" t="s">
        <v>82</v>
      </c>
      <c r="AW135" s="13" t="s">
        <v>33</v>
      </c>
      <c r="AX135" s="13" t="s">
        <v>80</v>
      </c>
      <c r="AY135" s="242" t="s">
        <v>136</v>
      </c>
    </row>
    <row r="136" spans="1:65" s="2" customFormat="1" ht="16.5" customHeight="1">
      <c r="A136" s="38"/>
      <c r="B136" s="39"/>
      <c r="C136" s="212" t="s">
        <v>208</v>
      </c>
      <c r="D136" s="212" t="s">
        <v>138</v>
      </c>
      <c r="E136" s="213" t="s">
        <v>404</v>
      </c>
      <c r="F136" s="214" t="s">
        <v>405</v>
      </c>
      <c r="G136" s="215" t="s">
        <v>151</v>
      </c>
      <c r="H136" s="216">
        <v>48.76</v>
      </c>
      <c r="I136" s="217"/>
      <c r="J136" s="218">
        <f>ROUND(I136*H136,2)</f>
        <v>0</v>
      </c>
      <c r="K136" s="214" t="s">
        <v>19</v>
      </c>
      <c r="L136" s="44"/>
      <c r="M136" s="219" t="s">
        <v>19</v>
      </c>
      <c r="N136" s="220" t="s">
        <v>43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143</v>
      </c>
      <c r="AT136" s="223" t="s">
        <v>138</v>
      </c>
      <c r="AU136" s="223" t="s">
        <v>82</v>
      </c>
      <c r="AY136" s="17" t="s">
        <v>136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80</v>
      </c>
      <c r="BK136" s="224">
        <f>ROUND(I136*H136,2)</f>
        <v>0</v>
      </c>
      <c r="BL136" s="17" t="s">
        <v>143</v>
      </c>
      <c r="BM136" s="223" t="s">
        <v>406</v>
      </c>
    </row>
    <row r="137" spans="1:47" s="2" customFormat="1" ht="12">
      <c r="A137" s="38"/>
      <c r="B137" s="39"/>
      <c r="C137" s="40"/>
      <c r="D137" s="225" t="s">
        <v>145</v>
      </c>
      <c r="E137" s="40"/>
      <c r="F137" s="226" t="s">
        <v>407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145</v>
      </c>
      <c r="AU137" s="17" t="s">
        <v>82</v>
      </c>
    </row>
    <row r="138" spans="1:51" s="13" customFormat="1" ht="12">
      <c r="A138" s="13"/>
      <c r="B138" s="232"/>
      <c r="C138" s="233"/>
      <c r="D138" s="225" t="s">
        <v>154</v>
      </c>
      <c r="E138" s="234" t="s">
        <v>19</v>
      </c>
      <c r="F138" s="235" t="s">
        <v>352</v>
      </c>
      <c r="G138" s="233"/>
      <c r="H138" s="236">
        <v>48.76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154</v>
      </c>
      <c r="AU138" s="242" t="s">
        <v>82</v>
      </c>
      <c r="AV138" s="13" t="s">
        <v>82</v>
      </c>
      <c r="AW138" s="13" t="s">
        <v>33</v>
      </c>
      <c r="AX138" s="13" t="s">
        <v>80</v>
      </c>
      <c r="AY138" s="242" t="s">
        <v>136</v>
      </c>
    </row>
    <row r="139" spans="1:63" s="12" customFormat="1" ht="22.8" customHeight="1">
      <c r="A139" s="12"/>
      <c r="B139" s="196"/>
      <c r="C139" s="197"/>
      <c r="D139" s="198" t="s">
        <v>71</v>
      </c>
      <c r="E139" s="210" t="s">
        <v>82</v>
      </c>
      <c r="F139" s="210" t="s">
        <v>408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SUM(P140:P167)</f>
        <v>0</v>
      </c>
      <c r="Q139" s="204"/>
      <c r="R139" s="205">
        <f>SUM(R140:R167)</f>
        <v>33.43789551999999</v>
      </c>
      <c r="S139" s="204"/>
      <c r="T139" s="206">
        <f>SUM(T140:T167)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80</v>
      </c>
      <c r="AT139" s="208" t="s">
        <v>71</v>
      </c>
      <c r="AU139" s="208" t="s">
        <v>80</v>
      </c>
      <c r="AY139" s="207" t="s">
        <v>136</v>
      </c>
      <c r="BK139" s="209">
        <f>SUM(BK140:BK167)</f>
        <v>0</v>
      </c>
    </row>
    <row r="140" spans="1:65" s="2" customFormat="1" ht="24.15" customHeight="1">
      <c r="A140" s="38"/>
      <c r="B140" s="39"/>
      <c r="C140" s="212" t="s">
        <v>215</v>
      </c>
      <c r="D140" s="212" t="s">
        <v>138</v>
      </c>
      <c r="E140" s="213" t="s">
        <v>409</v>
      </c>
      <c r="F140" s="214" t="s">
        <v>410</v>
      </c>
      <c r="G140" s="215" t="s">
        <v>174</v>
      </c>
      <c r="H140" s="216">
        <v>0.858</v>
      </c>
      <c r="I140" s="217"/>
      <c r="J140" s="218">
        <f>ROUND(I140*H140,2)</f>
        <v>0</v>
      </c>
      <c r="K140" s="214" t="s">
        <v>142</v>
      </c>
      <c r="L140" s="44"/>
      <c r="M140" s="219" t="s">
        <v>19</v>
      </c>
      <c r="N140" s="220" t="s">
        <v>43</v>
      </c>
      <c r="O140" s="84"/>
      <c r="P140" s="221">
        <f>O140*H140</f>
        <v>0</v>
      </c>
      <c r="Q140" s="221">
        <v>1.98</v>
      </c>
      <c r="R140" s="221">
        <f>Q140*H140</f>
        <v>1.69884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143</v>
      </c>
      <c r="AT140" s="223" t="s">
        <v>138</v>
      </c>
      <c r="AU140" s="223" t="s">
        <v>82</v>
      </c>
      <c r="AY140" s="17" t="s">
        <v>136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80</v>
      </c>
      <c r="BK140" s="224">
        <f>ROUND(I140*H140,2)</f>
        <v>0</v>
      </c>
      <c r="BL140" s="17" t="s">
        <v>143</v>
      </c>
      <c r="BM140" s="223" t="s">
        <v>411</v>
      </c>
    </row>
    <row r="141" spans="1:47" s="2" customFormat="1" ht="12">
      <c r="A141" s="38"/>
      <c r="B141" s="39"/>
      <c r="C141" s="40"/>
      <c r="D141" s="225" t="s">
        <v>145</v>
      </c>
      <c r="E141" s="40"/>
      <c r="F141" s="226" t="s">
        <v>412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145</v>
      </c>
      <c r="AU141" s="17" t="s">
        <v>82</v>
      </c>
    </row>
    <row r="142" spans="1:47" s="2" customFormat="1" ht="12">
      <c r="A142" s="38"/>
      <c r="B142" s="39"/>
      <c r="C142" s="40"/>
      <c r="D142" s="230" t="s">
        <v>147</v>
      </c>
      <c r="E142" s="40"/>
      <c r="F142" s="231" t="s">
        <v>413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147</v>
      </c>
      <c r="AU142" s="17" t="s">
        <v>82</v>
      </c>
    </row>
    <row r="143" spans="1:51" s="13" customFormat="1" ht="12">
      <c r="A143" s="13"/>
      <c r="B143" s="232"/>
      <c r="C143" s="233"/>
      <c r="D143" s="225" t="s">
        <v>154</v>
      </c>
      <c r="E143" s="234" t="s">
        <v>19</v>
      </c>
      <c r="F143" s="235" t="s">
        <v>414</v>
      </c>
      <c r="G143" s="233"/>
      <c r="H143" s="236">
        <v>0.858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154</v>
      </c>
      <c r="AU143" s="242" t="s">
        <v>82</v>
      </c>
      <c r="AV143" s="13" t="s">
        <v>82</v>
      </c>
      <c r="AW143" s="13" t="s">
        <v>33</v>
      </c>
      <c r="AX143" s="13" t="s">
        <v>80</v>
      </c>
      <c r="AY143" s="242" t="s">
        <v>136</v>
      </c>
    </row>
    <row r="144" spans="1:65" s="2" customFormat="1" ht="24.15" customHeight="1">
      <c r="A144" s="38"/>
      <c r="B144" s="39"/>
      <c r="C144" s="212" t="s">
        <v>222</v>
      </c>
      <c r="D144" s="212" t="s">
        <v>138</v>
      </c>
      <c r="E144" s="213" t="s">
        <v>415</v>
      </c>
      <c r="F144" s="214" t="s">
        <v>416</v>
      </c>
      <c r="G144" s="215" t="s">
        <v>246</v>
      </c>
      <c r="H144" s="216">
        <v>0.15</v>
      </c>
      <c r="I144" s="217"/>
      <c r="J144" s="218">
        <f>ROUND(I144*H144,2)</f>
        <v>0</v>
      </c>
      <c r="K144" s="214" t="s">
        <v>142</v>
      </c>
      <c r="L144" s="44"/>
      <c r="M144" s="219" t="s">
        <v>19</v>
      </c>
      <c r="N144" s="220" t="s">
        <v>43</v>
      </c>
      <c r="O144" s="84"/>
      <c r="P144" s="221">
        <f>O144*H144</f>
        <v>0</v>
      </c>
      <c r="Q144" s="221">
        <v>1.06062</v>
      </c>
      <c r="R144" s="221">
        <f>Q144*H144</f>
        <v>0.15909299999999998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143</v>
      </c>
      <c r="AT144" s="223" t="s">
        <v>138</v>
      </c>
      <c r="AU144" s="223" t="s">
        <v>82</v>
      </c>
      <c r="AY144" s="17" t="s">
        <v>136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80</v>
      </c>
      <c r="BK144" s="224">
        <f>ROUND(I144*H144,2)</f>
        <v>0</v>
      </c>
      <c r="BL144" s="17" t="s">
        <v>143</v>
      </c>
      <c r="BM144" s="223" t="s">
        <v>417</v>
      </c>
    </row>
    <row r="145" spans="1:47" s="2" customFormat="1" ht="12">
      <c r="A145" s="38"/>
      <c r="B145" s="39"/>
      <c r="C145" s="40"/>
      <c r="D145" s="225" t="s">
        <v>145</v>
      </c>
      <c r="E145" s="40"/>
      <c r="F145" s="226" t="s">
        <v>418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145</v>
      </c>
      <c r="AU145" s="17" t="s">
        <v>82</v>
      </c>
    </row>
    <row r="146" spans="1:47" s="2" customFormat="1" ht="12">
      <c r="A146" s="38"/>
      <c r="B146" s="39"/>
      <c r="C146" s="40"/>
      <c r="D146" s="230" t="s">
        <v>147</v>
      </c>
      <c r="E146" s="40"/>
      <c r="F146" s="231" t="s">
        <v>419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147</v>
      </c>
      <c r="AU146" s="17" t="s">
        <v>82</v>
      </c>
    </row>
    <row r="147" spans="1:65" s="2" customFormat="1" ht="16.5" customHeight="1">
      <c r="A147" s="38"/>
      <c r="B147" s="39"/>
      <c r="C147" s="212" t="s">
        <v>229</v>
      </c>
      <c r="D147" s="212" t="s">
        <v>138</v>
      </c>
      <c r="E147" s="213" t="s">
        <v>420</v>
      </c>
      <c r="F147" s="214" t="s">
        <v>421</v>
      </c>
      <c r="G147" s="215" t="s">
        <v>174</v>
      </c>
      <c r="H147" s="216">
        <v>13.936</v>
      </c>
      <c r="I147" s="217"/>
      <c r="J147" s="218">
        <f>ROUND(I147*H147,2)</f>
        <v>0</v>
      </c>
      <c r="K147" s="214" t="s">
        <v>142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2.25634</v>
      </c>
      <c r="R147" s="221">
        <f>Q147*H147</f>
        <v>31.444354239999996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143</v>
      </c>
      <c r="AT147" s="223" t="s">
        <v>138</v>
      </c>
      <c r="AU147" s="223" t="s">
        <v>82</v>
      </c>
      <c r="AY147" s="17" t="s">
        <v>136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143</v>
      </c>
      <c r="BM147" s="223" t="s">
        <v>422</v>
      </c>
    </row>
    <row r="148" spans="1:47" s="2" customFormat="1" ht="12">
      <c r="A148" s="38"/>
      <c r="B148" s="39"/>
      <c r="C148" s="40"/>
      <c r="D148" s="225" t="s">
        <v>145</v>
      </c>
      <c r="E148" s="40"/>
      <c r="F148" s="226" t="s">
        <v>423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145</v>
      </c>
      <c r="AU148" s="17" t="s">
        <v>82</v>
      </c>
    </row>
    <row r="149" spans="1:47" s="2" customFormat="1" ht="12">
      <c r="A149" s="38"/>
      <c r="B149" s="39"/>
      <c r="C149" s="40"/>
      <c r="D149" s="230" t="s">
        <v>147</v>
      </c>
      <c r="E149" s="40"/>
      <c r="F149" s="231" t="s">
        <v>424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147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154</v>
      </c>
      <c r="E150" s="234" t="s">
        <v>19</v>
      </c>
      <c r="F150" s="235" t="s">
        <v>425</v>
      </c>
      <c r="G150" s="233"/>
      <c r="H150" s="236">
        <v>2.354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154</v>
      </c>
      <c r="AU150" s="242" t="s">
        <v>82</v>
      </c>
      <c r="AV150" s="13" t="s">
        <v>82</v>
      </c>
      <c r="AW150" s="13" t="s">
        <v>33</v>
      </c>
      <c r="AX150" s="13" t="s">
        <v>72</v>
      </c>
      <c r="AY150" s="242" t="s">
        <v>136</v>
      </c>
    </row>
    <row r="151" spans="1:51" s="13" customFormat="1" ht="12">
      <c r="A151" s="13"/>
      <c r="B151" s="232"/>
      <c r="C151" s="233"/>
      <c r="D151" s="225" t="s">
        <v>154</v>
      </c>
      <c r="E151" s="234" t="s">
        <v>19</v>
      </c>
      <c r="F151" s="235" t="s">
        <v>426</v>
      </c>
      <c r="G151" s="233"/>
      <c r="H151" s="236">
        <v>1.281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154</v>
      </c>
      <c r="AU151" s="242" t="s">
        <v>82</v>
      </c>
      <c r="AV151" s="13" t="s">
        <v>82</v>
      </c>
      <c r="AW151" s="13" t="s">
        <v>33</v>
      </c>
      <c r="AX151" s="13" t="s">
        <v>72</v>
      </c>
      <c r="AY151" s="242" t="s">
        <v>136</v>
      </c>
    </row>
    <row r="152" spans="1:51" s="13" customFormat="1" ht="12">
      <c r="A152" s="13"/>
      <c r="B152" s="232"/>
      <c r="C152" s="233"/>
      <c r="D152" s="225" t="s">
        <v>154</v>
      </c>
      <c r="E152" s="234" t="s">
        <v>19</v>
      </c>
      <c r="F152" s="235" t="s">
        <v>427</v>
      </c>
      <c r="G152" s="233"/>
      <c r="H152" s="236">
        <v>2.736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154</v>
      </c>
      <c r="AU152" s="242" t="s">
        <v>82</v>
      </c>
      <c r="AV152" s="13" t="s">
        <v>82</v>
      </c>
      <c r="AW152" s="13" t="s">
        <v>33</v>
      </c>
      <c r="AX152" s="13" t="s">
        <v>72</v>
      </c>
      <c r="AY152" s="242" t="s">
        <v>136</v>
      </c>
    </row>
    <row r="153" spans="1:51" s="13" customFormat="1" ht="12">
      <c r="A153" s="13"/>
      <c r="B153" s="232"/>
      <c r="C153" s="233"/>
      <c r="D153" s="225" t="s">
        <v>154</v>
      </c>
      <c r="E153" s="234" t="s">
        <v>19</v>
      </c>
      <c r="F153" s="235" t="s">
        <v>428</v>
      </c>
      <c r="G153" s="233"/>
      <c r="H153" s="236">
        <v>3.394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154</v>
      </c>
      <c r="AU153" s="242" t="s">
        <v>82</v>
      </c>
      <c r="AV153" s="13" t="s">
        <v>82</v>
      </c>
      <c r="AW153" s="13" t="s">
        <v>33</v>
      </c>
      <c r="AX153" s="13" t="s">
        <v>72</v>
      </c>
      <c r="AY153" s="242" t="s">
        <v>136</v>
      </c>
    </row>
    <row r="154" spans="1:51" s="13" customFormat="1" ht="12">
      <c r="A154" s="13"/>
      <c r="B154" s="232"/>
      <c r="C154" s="233"/>
      <c r="D154" s="225" t="s">
        <v>154</v>
      </c>
      <c r="E154" s="234" t="s">
        <v>19</v>
      </c>
      <c r="F154" s="235" t="s">
        <v>429</v>
      </c>
      <c r="G154" s="233"/>
      <c r="H154" s="236">
        <v>4.171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154</v>
      </c>
      <c r="AU154" s="242" t="s">
        <v>82</v>
      </c>
      <c r="AV154" s="13" t="s">
        <v>82</v>
      </c>
      <c r="AW154" s="13" t="s">
        <v>33</v>
      </c>
      <c r="AX154" s="13" t="s">
        <v>72</v>
      </c>
      <c r="AY154" s="242" t="s">
        <v>136</v>
      </c>
    </row>
    <row r="155" spans="1:51" s="14" customFormat="1" ht="12">
      <c r="A155" s="14"/>
      <c r="B155" s="243"/>
      <c r="C155" s="244"/>
      <c r="D155" s="225" t="s">
        <v>154</v>
      </c>
      <c r="E155" s="245" t="s">
        <v>19</v>
      </c>
      <c r="F155" s="246" t="s">
        <v>158</v>
      </c>
      <c r="G155" s="244"/>
      <c r="H155" s="247">
        <v>13.936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154</v>
      </c>
      <c r="AU155" s="253" t="s">
        <v>82</v>
      </c>
      <c r="AV155" s="14" t="s">
        <v>143</v>
      </c>
      <c r="AW155" s="14" t="s">
        <v>33</v>
      </c>
      <c r="AX155" s="14" t="s">
        <v>80</v>
      </c>
      <c r="AY155" s="253" t="s">
        <v>136</v>
      </c>
    </row>
    <row r="156" spans="1:65" s="2" customFormat="1" ht="16.5" customHeight="1">
      <c r="A156" s="38"/>
      <c r="B156" s="39"/>
      <c r="C156" s="212" t="s">
        <v>235</v>
      </c>
      <c r="D156" s="212" t="s">
        <v>138</v>
      </c>
      <c r="E156" s="213" t="s">
        <v>430</v>
      </c>
      <c r="F156" s="214" t="s">
        <v>431</v>
      </c>
      <c r="G156" s="215" t="s">
        <v>151</v>
      </c>
      <c r="H156" s="216">
        <v>50.412</v>
      </c>
      <c r="I156" s="217"/>
      <c r="J156" s="218">
        <f>ROUND(I156*H156,2)</f>
        <v>0</v>
      </c>
      <c r="K156" s="214" t="s">
        <v>142</v>
      </c>
      <c r="L156" s="44"/>
      <c r="M156" s="219" t="s">
        <v>19</v>
      </c>
      <c r="N156" s="220" t="s">
        <v>43</v>
      </c>
      <c r="O156" s="84"/>
      <c r="P156" s="221">
        <f>O156*H156</f>
        <v>0</v>
      </c>
      <c r="Q156" s="221">
        <v>0.00269</v>
      </c>
      <c r="R156" s="221">
        <f>Q156*H156</f>
        <v>0.13560828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143</v>
      </c>
      <c r="AT156" s="223" t="s">
        <v>138</v>
      </c>
      <c r="AU156" s="223" t="s">
        <v>82</v>
      </c>
      <c r="AY156" s="17" t="s">
        <v>136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80</v>
      </c>
      <c r="BK156" s="224">
        <f>ROUND(I156*H156,2)</f>
        <v>0</v>
      </c>
      <c r="BL156" s="17" t="s">
        <v>143</v>
      </c>
      <c r="BM156" s="223" t="s">
        <v>432</v>
      </c>
    </row>
    <row r="157" spans="1:47" s="2" customFormat="1" ht="12">
      <c r="A157" s="38"/>
      <c r="B157" s="39"/>
      <c r="C157" s="40"/>
      <c r="D157" s="225" t="s">
        <v>145</v>
      </c>
      <c r="E157" s="40"/>
      <c r="F157" s="226" t="s">
        <v>433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145</v>
      </c>
      <c r="AU157" s="17" t="s">
        <v>82</v>
      </c>
    </row>
    <row r="158" spans="1:47" s="2" customFormat="1" ht="12">
      <c r="A158" s="38"/>
      <c r="B158" s="39"/>
      <c r="C158" s="40"/>
      <c r="D158" s="230" t="s">
        <v>147</v>
      </c>
      <c r="E158" s="40"/>
      <c r="F158" s="231" t="s">
        <v>434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147</v>
      </c>
      <c r="AU158" s="17" t="s">
        <v>82</v>
      </c>
    </row>
    <row r="159" spans="1:51" s="13" customFormat="1" ht="12">
      <c r="A159" s="13"/>
      <c r="B159" s="232"/>
      <c r="C159" s="233"/>
      <c r="D159" s="225" t="s">
        <v>154</v>
      </c>
      <c r="E159" s="234" t="s">
        <v>19</v>
      </c>
      <c r="F159" s="235" t="s">
        <v>435</v>
      </c>
      <c r="G159" s="233"/>
      <c r="H159" s="236">
        <v>8.568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154</v>
      </c>
      <c r="AU159" s="242" t="s">
        <v>82</v>
      </c>
      <c r="AV159" s="13" t="s">
        <v>82</v>
      </c>
      <c r="AW159" s="13" t="s">
        <v>33</v>
      </c>
      <c r="AX159" s="13" t="s">
        <v>72</v>
      </c>
      <c r="AY159" s="242" t="s">
        <v>136</v>
      </c>
    </row>
    <row r="160" spans="1:51" s="13" customFormat="1" ht="12">
      <c r="A160" s="13"/>
      <c r="B160" s="232"/>
      <c r="C160" s="233"/>
      <c r="D160" s="225" t="s">
        <v>154</v>
      </c>
      <c r="E160" s="234" t="s">
        <v>19</v>
      </c>
      <c r="F160" s="235" t="s">
        <v>436</v>
      </c>
      <c r="G160" s="233"/>
      <c r="H160" s="236">
        <v>5.11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154</v>
      </c>
      <c r="AU160" s="242" t="s">
        <v>82</v>
      </c>
      <c r="AV160" s="13" t="s">
        <v>82</v>
      </c>
      <c r="AW160" s="13" t="s">
        <v>33</v>
      </c>
      <c r="AX160" s="13" t="s">
        <v>72</v>
      </c>
      <c r="AY160" s="242" t="s">
        <v>136</v>
      </c>
    </row>
    <row r="161" spans="1:51" s="13" customFormat="1" ht="12">
      <c r="A161" s="13"/>
      <c r="B161" s="232"/>
      <c r="C161" s="233"/>
      <c r="D161" s="225" t="s">
        <v>154</v>
      </c>
      <c r="E161" s="234" t="s">
        <v>19</v>
      </c>
      <c r="F161" s="235" t="s">
        <v>437</v>
      </c>
      <c r="G161" s="233"/>
      <c r="H161" s="236">
        <v>9.84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154</v>
      </c>
      <c r="AU161" s="242" t="s">
        <v>82</v>
      </c>
      <c r="AV161" s="13" t="s">
        <v>82</v>
      </c>
      <c r="AW161" s="13" t="s">
        <v>33</v>
      </c>
      <c r="AX161" s="13" t="s">
        <v>72</v>
      </c>
      <c r="AY161" s="242" t="s">
        <v>136</v>
      </c>
    </row>
    <row r="162" spans="1:51" s="13" customFormat="1" ht="12">
      <c r="A162" s="13"/>
      <c r="B162" s="232"/>
      <c r="C162" s="233"/>
      <c r="D162" s="225" t="s">
        <v>154</v>
      </c>
      <c r="E162" s="234" t="s">
        <v>19</v>
      </c>
      <c r="F162" s="235" t="s">
        <v>438</v>
      </c>
      <c r="G162" s="233"/>
      <c r="H162" s="236">
        <v>12.152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154</v>
      </c>
      <c r="AU162" s="242" t="s">
        <v>82</v>
      </c>
      <c r="AV162" s="13" t="s">
        <v>82</v>
      </c>
      <c r="AW162" s="13" t="s">
        <v>33</v>
      </c>
      <c r="AX162" s="13" t="s">
        <v>72</v>
      </c>
      <c r="AY162" s="242" t="s">
        <v>136</v>
      </c>
    </row>
    <row r="163" spans="1:51" s="13" customFormat="1" ht="12">
      <c r="A163" s="13"/>
      <c r="B163" s="232"/>
      <c r="C163" s="233"/>
      <c r="D163" s="225" t="s">
        <v>154</v>
      </c>
      <c r="E163" s="234" t="s">
        <v>19</v>
      </c>
      <c r="F163" s="235" t="s">
        <v>439</v>
      </c>
      <c r="G163" s="233"/>
      <c r="H163" s="236">
        <v>14.742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154</v>
      </c>
      <c r="AU163" s="242" t="s">
        <v>82</v>
      </c>
      <c r="AV163" s="13" t="s">
        <v>82</v>
      </c>
      <c r="AW163" s="13" t="s">
        <v>33</v>
      </c>
      <c r="AX163" s="13" t="s">
        <v>72</v>
      </c>
      <c r="AY163" s="242" t="s">
        <v>136</v>
      </c>
    </row>
    <row r="164" spans="1:51" s="14" customFormat="1" ht="12">
      <c r="A164" s="14"/>
      <c r="B164" s="243"/>
      <c r="C164" s="244"/>
      <c r="D164" s="225" t="s">
        <v>154</v>
      </c>
      <c r="E164" s="245" t="s">
        <v>19</v>
      </c>
      <c r="F164" s="246" t="s">
        <v>158</v>
      </c>
      <c r="G164" s="244"/>
      <c r="H164" s="247">
        <v>50.412000000000006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154</v>
      </c>
      <c r="AU164" s="253" t="s">
        <v>82</v>
      </c>
      <c r="AV164" s="14" t="s">
        <v>143</v>
      </c>
      <c r="AW164" s="14" t="s">
        <v>33</v>
      </c>
      <c r="AX164" s="14" t="s">
        <v>80</v>
      </c>
      <c r="AY164" s="253" t="s">
        <v>136</v>
      </c>
    </row>
    <row r="165" spans="1:65" s="2" customFormat="1" ht="16.5" customHeight="1">
      <c r="A165" s="38"/>
      <c r="B165" s="39"/>
      <c r="C165" s="212" t="s">
        <v>8</v>
      </c>
      <c r="D165" s="212" t="s">
        <v>138</v>
      </c>
      <c r="E165" s="213" t="s">
        <v>440</v>
      </c>
      <c r="F165" s="214" t="s">
        <v>441</v>
      </c>
      <c r="G165" s="215" t="s">
        <v>151</v>
      </c>
      <c r="H165" s="216">
        <v>50.412</v>
      </c>
      <c r="I165" s="217"/>
      <c r="J165" s="218">
        <f>ROUND(I165*H165,2)</f>
        <v>0</v>
      </c>
      <c r="K165" s="214" t="s">
        <v>142</v>
      </c>
      <c r="L165" s="44"/>
      <c r="M165" s="219" t="s">
        <v>19</v>
      </c>
      <c r="N165" s="220" t="s">
        <v>43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143</v>
      </c>
      <c r="AT165" s="223" t="s">
        <v>138</v>
      </c>
      <c r="AU165" s="223" t="s">
        <v>82</v>
      </c>
      <c r="AY165" s="17" t="s">
        <v>136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80</v>
      </c>
      <c r="BK165" s="224">
        <f>ROUND(I165*H165,2)</f>
        <v>0</v>
      </c>
      <c r="BL165" s="17" t="s">
        <v>143</v>
      </c>
      <c r="BM165" s="223" t="s">
        <v>442</v>
      </c>
    </row>
    <row r="166" spans="1:47" s="2" customFormat="1" ht="12">
      <c r="A166" s="38"/>
      <c r="B166" s="39"/>
      <c r="C166" s="40"/>
      <c r="D166" s="225" t="s">
        <v>145</v>
      </c>
      <c r="E166" s="40"/>
      <c r="F166" s="226" t="s">
        <v>443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145</v>
      </c>
      <c r="AU166" s="17" t="s">
        <v>82</v>
      </c>
    </row>
    <row r="167" spans="1:47" s="2" customFormat="1" ht="12">
      <c r="A167" s="38"/>
      <c r="B167" s="39"/>
      <c r="C167" s="40"/>
      <c r="D167" s="230" t="s">
        <v>147</v>
      </c>
      <c r="E167" s="40"/>
      <c r="F167" s="231" t="s">
        <v>444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147</v>
      </c>
      <c r="AU167" s="17" t="s">
        <v>82</v>
      </c>
    </row>
    <row r="168" spans="1:63" s="12" customFormat="1" ht="22.8" customHeight="1">
      <c r="A168" s="12"/>
      <c r="B168" s="196"/>
      <c r="C168" s="197"/>
      <c r="D168" s="198" t="s">
        <v>71</v>
      </c>
      <c r="E168" s="210" t="s">
        <v>159</v>
      </c>
      <c r="F168" s="210" t="s">
        <v>445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SUM(P169:P222)</f>
        <v>0</v>
      </c>
      <c r="Q168" s="204"/>
      <c r="R168" s="205">
        <f>SUM(R169:R222)</f>
        <v>41.65319921</v>
      </c>
      <c r="S168" s="204"/>
      <c r="T168" s="206">
        <f>SUM(T169:T222)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80</v>
      </c>
      <c r="AT168" s="208" t="s">
        <v>71</v>
      </c>
      <c r="AU168" s="208" t="s">
        <v>80</v>
      </c>
      <c r="AY168" s="207" t="s">
        <v>136</v>
      </c>
      <c r="BK168" s="209">
        <f>SUM(BK169:BK222)</f>
        <v>0</v>
      </c>
    </row>
    <row r="169" spans="1:65" s="2" customFormat="1" ht="16.5" customHeight="1">
      <c r="A169" s="38"/>
      <c r="B169" s="39"/>
      <c r="C169" s="212" t="s">
        <v>251</v>
      </c>
      <c r="D169" s="212" t="s">
        <v>138</v>
      </c>
      <c r="E169" s="213" t="s">
        <v>446</v>
      </c>
      <c r="F169" s="214" t="s">
        <v>447</v>
      </c>
      <c r="G169" s="215" t="s">
        <v>174</v>
      </c>
      <c r="H169" s="216">
        <v>5.996</v>
      </c>
      <c r="I169" s="217"/>
      <c r="J169" s="218">
        <f>ROUND(I169*H169,2)</f>
        <v>0</v>
      </c>
      <c r="K169" s="214" t="s">
        <v>142</v>
      </c>
      <c r="L169" s="44"/>
      <c r="M169" s="219" t="s">
        <v>19</v>
      </c>
      <c r="N169" s="220" t="s">
        <v>43</v>
      </c>
      <c r="O169" s="84"/>
      <c r="P169" s="221">
        <f>O169*H169</f>
        <v>0</v>
      </c>
      <c r="Q169" s="221">
        <v>2.25634</v>
      </c>
      <c r="R169" s="221">
        <f>Q169*H169</f>
        <v>13.52901464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143</v>
      </c>
      <c r="AT169" s="223" t="s">
        <v>138</v>
      </c>
      <c r="AU169" s="223" t="s">
        <v>82</v>
      </c>
      <c r="AY169" s="17" t="s">
        <v>136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80</v>
      </c>
      <c r="BK169" s="224">
        <f>ROUND(I169*H169,2)</f>
        <v>0</v>
      </c>
      <c r="BL169" s="17" t="s">
        <v>143</v>
      </c>
      <c r="BM169" s="223" t="s">
        <v>448</v>
      </c>
    </row>
    <row r="170" spans="1:47" s="2" customFormat="1" ht="12">
      <c r="A170" s="38"/>
      <c r="B170" s="39"/>
      <c r="C170" s="40"/>
      <c r="D170" s="225" t="s">
        <v>145</v>
      </c>
      <c r="E170" s="40"/>
      <c r="F170" s="226" t="s">
        <v>449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145</v>
      </c>
      <c r="AU170" s="17" t="s">
        <v>82</v>
      </c>
    </row>
    <row r="171" spans="1:47" s="2" customFormat="1" ht="12">
      <c r="A171" s="38"/>
      <c r="B171" s="39"/>
      <c r="C171" s="40"/>
      <c r="D171" s="230" t="s">
        <v>147</v>
      </c>
      <c r="E171" s="40"/>
      <c r="F171" s="231" t="s">
        <v>450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147</v>
      </c>
      <c r="AU171" s="17" t="s">
        <v>82</v>
      </c>
    </row>
    <row r="172" spans="1:51" s="13" customFormat="1" ht="12">
      <c r="A172" s="13"/>
      <c r="B172" s="232"/>
      <c r="C172" s="233"/>
      <c r="D172" s="225" t="s">
        <v>154</v>
      </c>
      <c r="E172" s="234" t="s">
        <v>19</v>
      </c>
      <c r="F172" s="235" t="s">
        <v>451</v>
      </c>
      <c r="G172" s="233"/>
      <c r="H172" s="236">
        <v>1.727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154</v>
      </c>
      <c r="AU172" s="242" t="s">
        <v>82</v>
      </c>
      <c r="AV172" s="13" t="s">
        <v>82</v>
      </c>
      <c r="AW172" s="13" t="s">
        <v>33</v>
      </c>
      <c r="AX172" s="13" t="s">
        <v>72</v>
      </c>
      <c r="AY172" s="242" t="s">
        <v>136</v>
      </c>
    </row>
    <row r="173" spans="1:51" s="13" customFormat="1" ht="12">
      <c r="A173" s="13"/>
      <c r="B173" s="232"/>
      <c r="C173" s="233"/>
      <c r="D173" s="225" t="s">
        <v>154</v>
      </c>
      <c r="E173" s="234" t="s">
        <v>19</v>
      </c>
      <c r="F173" s="235" t="s">
        <v>452</v>
      </c>
      <c r="G173" s="233"/>
      <c r="H173" s="236">
        <v>0.248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154</v>
      </c>
      <c r="AU173" s="242" t="s">
        <v>82</v>
      </c>
      <c r="AV173" s="13" t="s">
        <v>82</v>
      </c>
      <c r="AW173" s="13" t="s">
        <v>33</v>
      </c>
      <c r="AX173" s="13" t="s">
        <v>72</v>
      </c>
      <c r="AY173" s="242" t="s">
        <v>136</v>
      </c>
    </row>
    <row r="174" spans="1:51" s="13" customFormat="1" ht="12">
      <c r="A174" s="13"/>
      <c r="B174" s="232"/>
      <c r="C174" s="233"/>
      <c r="D174" s="225" t="s">
        <v>154</v>
      </c>
      <c r="E174" s="234" t="s">
        <v>19</v>
      </c>
      <c r="F174" s="235" t="s">
        <v>453</v>
      </c>
      <c r="G174" s="233"/>
      <c r="H174" s="236">
        <v>1.035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154</v>
      </c>
      <c r="AU174" s="242" t="s">
        <v>82</v>
      </c>
      <c r="AV174" s="13" t="s">
        <v>82</v>
      </c>
      <c r="AW174" s="13" t="s">
        <v>33</v>
      </c>
      <c r="AX174" s="13" t="s">
        <v>72</v>
      </c>
      <c r="AY174" s="242" t="s">
        <v>136</v>
      </c>
    </row>
    <row r="175" spans="1:51" s="13" customFormat="1" ht="12">
      <c r="A175" s="13"/>
      <c r="B175" s="232"/>
      <c r="C175" s="233"/>
      <c r="D175" s="225" t="s">
        <v>154</v>
      </c>
      <c r="E175" s="234" t="s">
        <v>19</v>
      </c>
      <c r="F175" s="235" t="s">
        <v>454</v>
      </c>
      <c r="G175" s="233"/>
      <c r="H175" s="236">
        <v>1.551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154</v>
      </c>
      <c r="AU175" s="242" t="s">
        <v>82</v>
      </c>
      <c r="AV175" s="13" t="s">
        <v>82</v>
      </c>
      <c r="AW175" s="13" t="s">
        <v>33</v>
      </c>
      <c r="AX175" s="13" t="s">
        <v>72</v>
      </c>
      <c r="AY175" s="242" t="s">
        <v>136</v>
      </c>
    </row>
    <row r="176" spans="1:51" s="13" customFormat="1" ht="12">
      <c r="A176" s="13"/>
      <c r="B176" s="232"/>
      <c r="C176" s="233"/>
      <c r="D176" s="225" t="s">
        <v>154</v>
      </c>
      <c r="E176" s="234" t="s">
        <v>19</v>
      </c>
      <c r="F176" s="235" t="s">
        <v>455</v>
      </c>
      <c r="G176" s="233"/>
      <c r="H176" s="236">
        <v>1.435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154</v>
      </c>
      <c r="AU176" s="242" t="s">
        <v>82</v>
      </c>
      <c r="AV176" s="13" t="s">
        <v>82</v>
      </c>
      <c r="AW176" s="13" t="s">
        <v>33</v>
      </c>
      <c r="AX176" s="13" t="s">
        <v>72</v>
      </c>
      <c r="AY176" s="242" t="s">
        <v>136</v>
      </c>
    </row>
    <row r="177" spans="1:51" s="14" customFormat="1" ht="12">
      <c r="A177" s="14"/>
      <c r="B177" s="243"/>
      <c r="C177" s="244"/>
      <c r="D177" s="225" t="s">
        <v>154</v>
      </c>
      <c r="E177" s="245" t="s">
        <v>19</v>
      </c>
      <c r="F177" s="246" t="s">
        <v>158</v>
      </c>
      <c r="G177" s="244"/>
      <c r="H177" s="247">
        <v>5.996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154</v>
      </c>
      <c r="AU177" s="253" t="s">
        <v>82</v>
      </c>
      <c r="AV177" s="14" t="s">
        <v>143</v>
      </c>
      <c r="AW177" s="14" t="s">
        <v>33</v>
      </c>
      <c r="AX177" s="14" t="s">
        <v>80</v>
      </c>
      <c r="AY177" s="253" t="s">
        <v>136</v>
      </c>
    </row>
    <row r="178" spans="1:65" s="2" customFormat="1" ht="16.5" customHeight="1">
      <c r="A178" s="38"/>
      <c r="B178" s="39"/>
      <c r="C178" s="212" t="s">
        <v>259</v>
      </c>
      <c r="D178" s="212" t="s">
        <v>138</v>
      </c>
      <c r="E178" s="213" t="s">
        <v>456</v>
      </c>
      <c r="F178" s="214" t="s">
        <v>457</v>
      </c>
      <c r="G178" s="215" t="s">
        <v>174</v>
      </c>
      <c r="H178" s="216">
        <v>0.203</v>
      </c>
      <c r="I178" s="217"/>
      <c r="J178" s="218">
        <f>ROUND(I178*H178,2)</f>
        <v>0</v>
      </c>
      <c r="K178" s="214" t="s">
        <v>142</v>
      </c>
      <c r="L178" s="44"/>
      <c r="M178" s="219" t="s">
        <v>19</v>
      </c>
      <c r="N178" s="220" t="s">
        <v>43</v>
      </c>
      <c r="O178" s="84"/>
      <c r="P178" s="221">
        <f>O178*H178</f>
        <v>0</v>
      </c>
      <c r="Q178" s="221">
        <v>2.45329</v>
      </c>
      <c r="R178" s="221">
        <f>Q178*H178</f>
        <v>0.49801787000000003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143</v>
      </c>
      <c r="AT178" s="223" t="s">
        <v>138</v>
      </c>
      <c r="AU178" s="223" t="s">
        <v>82</v>
      </c>
      <c r="AY178" s="17" t="s">
        <v>136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80</v>
      </c>
      <c r="BK178" s="224">
        <f>ROUND(I178*H178,2)</f>
        <v>0</v>
      </c>
      <c r="BL178" s="17" t="s">
        <v>143</v>
      </c>
      <c r="BM178" s="223" t="s">
        <v>458</v>
      </c>
    </row>
    <row r="179" spans="1:47" s="2" customFormat="1" ht="12">
      <c r="A179" s="38"/>
      <c r="B179" s="39"/>
      <c r="C179" s="40"/>
      <c r="D179" s="225" t="s">
        <v>145</v>
      </c>
      <c r="E179" s="40"/>
      <c r="F179" s="226" t="s">
        <v>459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145</v>
      </c>
      <c r="AU179" s="17" t="s">
        <v>82</v>
      </c>
    </row>
    <row r="180" spans="1:47" s="2" customFormat="1" ht="12">
      <c r="A180" s="38"/>
      <c r="B180" s="39"/>
      <c r="C180" s="40"/>
      <c r="D180" s="230" t="s">
        <v>147</v>
      </c>
      <c r="E180" s="40"/>
      <c r="F180" s="231" t="s">
        <v>460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147</v>
      </c>
      <c r="AU180" s="17" t="s">
        <v>82</v>
      </c>
    </row>
    <row r="181" spans="1:51" s="13" customFormat="1" ht="12">
      <c r="A181" s="13"/>
      <c r="B181" s="232"/>
      <c r="C181" s="233"/>
      <c r="D181" s="225" t="s">
        <v>154</v>
      </c>
      <c r="E181" s="234" t="s">
        <v>19</v>
      </c>
      <c r="F181" s="235" t="s">
        <v>461</v>
      </c>
      <c r="G181" s="233"/>
      <c r="H181" s="236">
        <v>0.203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154</v>
      </c>
      <c r="AU181" s="242" t="s">
        <v>82</v>
      </c>
      <c r="AV181" s="13" t="s">
        <v>82</v>
      </c>
      <c r="AW181" s="13" t="s">
        <v>33</v>
      </c>
      <c r="AX181" s="13" t="s">
        <v>80</v>
      </c>
      <c r="AY181" s="242" t="s">
        <v>136</v>
      </c>
    </row>
    <row r="182" spans="1:65" s="2" customFormat="1" ht="24.15" customHeight="1">
      <c r="A182" s="38"/>
      <c r="B182" s="39"/>
      <c r="C182" s="212" t="s">
        <v>265</v>
      </c>
      <c r="D182" s="212" t="s">
        <v>138</v>
      </c>
      <c r="E182" s="213" t="s">
        <v>462</v>
      </c>
      <c r="F182" s="214" t="s">
        <v>463</v>
      </c>
      <c r="G182" s="215" t="s">
        <v>151</v>
      </c>
      <c r="H182" s="216">
        <v>47.964</v>
      </c>
      <c r="I182" s="217"/>
      <c r="J182" s="218">
        <f>ROUND(I182*H182,2)</f>
        <v>0</v>
      </c>
      <c r="K182" s="214" t="s">
        <v>142</v>
      </c>
      <c r="L182" s="44"/>
      <c r="M182" s="219" t="s">
        <v>19</v>
      </c>
      <c r="N182" s="220" t="s">
        <v>43</v>
      </c>
      <c r="O182" s="84"/>
      <c r="P182" s="221">
        <f>O182*H182</f>
        <v>0</v>
      </c>
      <c r="Q182" s="221">
        <v>0.00275</v>
      </c>
      <c r="R182" s="221">
        <f>Q182*H182</f>
        <v>0.131901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143</v>
      </c>
      <c r="AT182" s="223" t="s">
        <v>138</v>
      </c>
      <c r="AU182" s="223" t="s">
        <v>82</v>
      </c>
      <c r="AY182" s="17" t="s">
        <v>136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80</v>
      </c>
      <c r="BK182" s="224">
        <f>ROUND(I182*H182,2)</f>
        <v>0</v>
      </c>
      <c r="BL182" s="17" t="s">
        <v>143</v>
      </c>
      <c r="BM182" s="223" t="s">
        <v>464</v>
      </c>
    </row>
    <row r="183" spans="1:47" s="2" customFormat="1" ht="12">
      <c r="A183" s="38"/>
      <c r="B183" s="39"/>
      <c r="C183" s="40"/>
      <c r="D183" s="225" t="s">
        <v>145</v>
      </c>
      <c r="E183" s="40"/>
      <c r="F183" s="226" t="s">
        <v>465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145</v>
      </c>
      <c r="AU183" s="17" t="s">
        <v>82</v>
      </c>
    </row>
    <row r="184" spans="1:47" s="2" customFormat="1" ht="12">
      <c r="A184" s="38"/>
      <c r="B184" s="39"/>
      <c r="C184" s="40"/>
      <c r="D184" s="230" t="s">
        <v>147</v>
      </c>
      <c r="E184" s="40"/>
      <c r="F184" s="231" t="s">
        <v>466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147</v>
      </c>
      <c r="AU184" s="17" t="s">
        <v>82</v>
      </c>
    </row>
    <row r="185" spans="1:51" s="13" customFormat="1" ht="12">
      <c r="A185" s="13"/>
      <c r="B185" s="232"/>
      <c r="C185" s="233"/>
      <c r="D185" s="225" t="s">
        <v>154</v>
      </c>
      <c r="E185" s="234" t="s">
        <v>19</v>
      </c>
      <c r="F185" s="235" t="s">
        <v>467</v>
      </c>
      <c r="G185" s="233"/>
      <c r="H185" s="236">
        <v>13.816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154</v>
      </c>
      <c r="AU185" s="242" t="s">
        <v>82</v>
      </c>
      <c r="AV185" s="13" t="s">
        <v>82</v>
      </c>
      <c r="AW185" s="13" t="s">
        <v>33</v>
      </c>
      <c r="AX185" s="13" t="s">
        <v>72</v>
      </c>
      <c r="AY185" s="242" t="s">
        <v>136</v>
      </c>
    </row>
    <row r="186" spans="1:51" s="13" customFormat="1" ht="12">
      <c r="A186" s="13"/>
      <c r="B186" s="232"/>
      <c r="C186" s="233"/>
      <c r="D186" s="225" t="s">
        <v>154</v>
      </c>
      <c r="E186" s="234" t="s">
        <v>19</v>
      </c>
      <c r="F186" s="235" t="s">
        <v>468</v>
      </c>
      <c r="G186" s="233"/>
      <c r="H186" s="236">
        <v>1.98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154</v>
      </c>
      <c r="AU186" s="242" t="s">
        <v>82</v>
      </c>
      <c r="AV186" s="13" t="s">
        <v>82</v>
      </c>
      <c r="AW186" s="13" t="s">
        <v>33</v>
      </c>
      <c r="AX186" s="13" t="s">
        <v>72</v>
      </c>
      <c r="AY186" s="242" t="s">
        <v>136</v>
      </c>
    </row>
    <row r="187" spans="1:51" s="13" customFormat="1" ht="12">
      <c r="A187" s="13"/>
      <c r="B187" s="232"/>
      <c r="C187" s="233"/>
      <c r="D187" s="225" t="s">
        <v>154</v>
      </c>
      <c r="E187" s="234" t="s">
        <v>19</v>
      </c>
      <c r="F187" s="235" t="s">
        <v>469</v>
      </c>
      <c r="G187" s="233"/>
      <c r="H187" s="236">
        <v>8.28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154</v>
      </c>
      <c r="AU187" s="242" t="s">
        <v>82</v>
      </c>
      <c r="AV187" s="13" t="s">
        <v>82</v>
      </c>
      <c r="AW187" s="13" t="s">
        <v>33</v>
      </c>
      <c r="AX187" s="13" t="s">
        <v>72</v>
      </c>
      <c r="AY187" s="242" t="s">
        <v>136</v>
      </c>
    </row>
    <row r="188" spans="1:51" s="13" customFormat="1" ht="12">
      <c r="A188" s="13"/>
      <c r="B188" s="232"/>
      <c r="C188" s="233"/>
      <c r="D188" s="225" t="s">
        <v>154</v>
      </c>
      <c r="E188" s="234" t="s">
        <v>19</v>
      </c>
      <c r="F188" s="235" t="s">
        <v>470</v>
      </c>
      <c r="G188" s="233"/>
      <c r="H188" s="236">
        <v>12.408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154</v>
      </c>
      <c r="AU188" s="242" t="s">
        <v>82</v>
      </c>
      <c r="AV188" s="13" t="s">
        <v>82</v>
      </c>
      <c r="AW188" s="13" t="s">
        <v>33</v>
      </c>
      <c r="AX188" s="13" t="s">
        <v>72</v>
      </c>
      <c r="AY188" s="242" t="s">
        <v>136</v>
      </c>
    </row>
    <row r="189" spans="1:51" s="13" customFormat="1" ht="12">
      <c r="A189" s="13"/>
      <c r="B189" s="232"/>
      <c r="C189" s="233"/>
      <c r="D189" s="225" t="s">
        <v>154</v>
      </c>
      <c r="E189" s="234" t="s">
        <v>19</v>
      </c>
      <c r="F189" s="235" t="s">
        <v>471</v>
      </c>
      <c r="G189" s="233"/>
      <c r="H189" s="236">
        <v>11.48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154</v>
      </c>
      <c r="AU189" s="242" t="s">
        <v>82</v>
      </c>
      <c r="AV189" s="13" t="s">
        <v>82</v>
      </c>
      <c r="AW189" s="13" t="s">
        <v>33</v>
      </c>
      <c r="AX189" s="13" t="s">
        <v>72</v>
      </c>
      <c r="AY189" s="242" t="s">
        <v>136</v>
      </c>
    </row>
    <row r="190" spans="1:51" s="14" customFormat="1" ht="12">
      <c r="A190" s="14"/>
      <c r="B190" s="243"/>
      <c r="C190" s="244"/>
      <c r="D190" s="225" t="s">
        <v>154</v>
      </c>
      <c r="E190" s="245" t="s">
        <v>19</v>
      </c>
      <c r="F190" s="246" t="s">
        <v>158</v>
      </c>
      <c r="G190" s="244"/>
      <c r="H190" s="247">
        <v>47.964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154</v>
      </c>
      <c r="AU190" s="253" t="s">
        <v>82</v>
      </c>
      <c r="AV190" s="14" t="s">
        <v>143</v>
      </c>
      <c r="AW190" s="14" t="s">
        <v>33</v>
      </c>
      <c r="AX190" s="14" t="s">
        <v>80</v>
      </c>
      <c r="AY190" s="253" t="s">
        <v>136</v>
      </c>
    </row>
    <row r="191" spans="1:65" s="2" customFormat="1" ht="24.15" customHeight="1">
      <c r="A191" s="38"/>
      <c r="B191" s="39"/>
      <c r="C191" s="212" t="s">
        <v>271</v>
      </c>
      <c r="D191" s="212" t="s">
        <v>138</v>
      </c>
      <c r="E191" s="213" t="s">
        <v>472</v>
      </c>
      <c r="F191" s="214" t="s">
        <v>473</v>
      </c>
      <c r="G191" s="215" t="s">
        <v>151</v>
      </c>
      <c r="H191" s="216">
        <v>47.964</v>
      </c>
      <c r="I191" s="217"/>
      <c r="J191" s="218">
        <f>ROUND(I191*H191,2)</f>
        <v>0</v>
      </c>
      <c r="K191" s="214" t="s">
        <v>142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143</v>
      </c>
      <c r="AT191" s="223" t="s">
        <v>138</v>
      </c>
      <c r="AU191" s="223" t="s">
        <v>82</v>
      </c>
      <c r="AY191" s="17" t="s">
        <v>136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143</v>
      </c>
      <c r="BM191" s="223" t="s">
        <v>474</v>
      </c>
    </row>
    <row r="192" spans="1:47" s="2" customFormat="1" ht="12">
      <c r="A192" s="38"/>
      <c r="B192" s="39"/>
      <c r="C192" s="40"/>
      <c r="D192" s="225" t="s">
        <v>145</v>
      </c>
      <c r="E192" s="40"/>
      <c r="F192" s="226" t="s">
        <v>475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145</v>
      </c>
      <c r="AU192" s="17" t="s">
        <v>82</v>
      </c>
    </row>
    <row r="193" spans="1:47" s="2" customFormat="1" ht="12">
      <c r="A193" s="38"/>
      <c r="B193" s="39"/>
      <c r="C193" s="40"/>
      <c r="D193" s="230" t="s">
        <v>147</v>
      </c>
      <c r="E193" s="40"/>
      <c r="F193" s="231" t="s">
        <v>476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147</v>
      </c>
      <c r="AU193" s="17" t="s">
        <v>82</v>
      </c>
    </row>
    <row r="194" spans="1:65" s="2" customFormat="1" ht="24.15" customHeight="1">
      <c r="A194" s="38"/>
      <c r="B194" s="39"/>
      <c r="C194" s="212" t="s">
        <v>278</v>
      </c>
      <c r="D194" s="212" t="s">
        <v>138</v>
      </c>
      <c r="E194" s="213" t="s">
        <v>477</v>
      </c>
      <c r="F194" s="214" t="s">
        <v>478</v>
      </c>
      <c r="G194" s="215" t="s">
        <v>151</v>
      </c>
      <c r="H194" s="216">
        <v>1.125</v>
      </c>
      <c r="I194" s="217"/>
      <c r="J194" s="218">
        <f>ROUND(I194*H194,2)</f>
        <v>0</v>
      </c>
      <c r="K194" s="214" t="s">
        <v>142</v>
      </c>
      <c r="L194" s="44"/>
      <c r="M194" s="219" t="s">
        <v>19</v>
      </c>
      <c r="N194" s="220" t="s">
        <v>43</v>
      </c>
      <c r="O194" s="84"/>
      <c r="P194" s="221">
        <f>O194*H194</f>
        <v>0</v>
      </c>
      <c r="Q194" s="221">
        <v>0.00346</v>
      </c>
      <c r="R194" s="221">
        <f>Q194*H194</f>
        <v>0.0038925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143</v>
      </c>
      <c r="AT194" s="223" t="s">
        <v>138</v>
      </c>
      <c r="AU194" s="223" t="s">
        <v>82</v>
      </c>
      <c r="AY194" s="17" t="s">
        <v>136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80</v>
      </c>
      <c r="BK194" s="224">
        <f>ROUND(I194*H194,2)</f>
        <v>0</v>
      </c>
      <c r="BL194" s="17" t="s">
        <v>143</v>
      </c>
      <c r="BM194" s="223" t="s">
        <v>479</v>
      </c>
    </row>
    <row r="195" spans="1:47" s="2" customFormat="1" ht="12">
      <c r="A195" s="38"/>
      <c r="B195" s="39"/>
      <c r="C195" s="40"/>
      <c r="D195" s="225" t="s">
        <v>145</v>
      </c>
      <c r="E195" s="40"/>
      <c r="F195" s="226" t="s">
        <v>480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145</v>
      </c>
      <c r="AU195" s="17" t="s">
        <v>82</v>
      </c>
    </row>
    <row r="196" spans="1:47" s="2" customFormat="1" ht="12">
      <c r="A196" s="38"/>
      <c r="B196" s="39"/>
      <c r="C196" s="40"/>
      <c r="D196" s="230" t="s">
        <v>147</v>
      </c>
      <c r="E196" s="40"/>
      <c r="F196" s="231" t="s">
        <v>481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147</v>
      </c>
      <c r="AU196" s="17" t="s">
        <v>82</v>
      </c>
    </row>
    <row r="197" spans="1:51" s="13" customFormat="1" ht="12">
      <c r="A197" s="13"/>
      <c r="B197" s="232"/>
      <c r="C197" s="233"/>
      <c r="D197" s="225" t="s">
        <v>154</v>
      </c>
      <c r="E197" s="234" t="s">
        <v>19</v>
      </c>
      <c r="F197" s="235" t="s">
        <v>482</v>
      </c>
      <c r="G197" s="233"/>
      <c r="H197" s="236">
        <v>1.125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154</v>
      </c>
      <c r="AU197" s="242" t="s">
        <v>82</v>
      </c>
      <c r="AV197" s="13" t="s">
        <v>82</v>
      </c>
      <c r="AW197" s="13" t="s">
        <v>33</v>
      </c>
      <c r="AX197" s="13" t="s">
        <v>80</v>
      </c>
      <c r="AY197" s="242" t="s">
        <v>136</v>
      </c>
    </row>
    <row r="198" spans="1:65" s="2" customFormat="1" ht="24.15" customHeight="1">
      <c r="A198" s="38"/>
      <c r="B198" s="39"/>
      <c r="C198" s="212" t="s">
        <v>7</v>
      </c>
      <c r="D198" s="212" t="s">
        <v>138</v>
      </c>
      <c r="E198" s="213" t="s">
        <v>483</v>
      </c>
      <c r="F198" s="214" t="s">
        <v>484</v>
      </c>
      <c r="G198" s="215" t="s">
        <v>151</v>
      </c>
      <c r="H198" s="216">
        <v>1.125</v>
      </c>
      <c r="I198" s="217"/>
      <c r="J198" s="218">
        <f>ROUND(I198*H198,2)</f>
        <v>0</v>
      </c>
      <c r="K198" s="214" t="s">
        <v>142</v>
      </c>
      <c r="L198" s="44"/>
      <c r="M198" s="219" t="s">
        <v>19</v>
      </c>
      <c r="N198" s="220" t="s">
        <v>43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143</v>
      </c>
      <c r="AT198" s="223" t="s">
        <v>138</v>
      </c>
      <c r="AU198" s="223" t="s">
        <v>82</v>
      </c>
      <c r="AY198" s="17" t="s">
        <v>136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80</v>
      </c>
      <c r="BK198" s="224">
        <f>ROUND(I198*H198,2)</f>
        <v>0</v>
      </c>
      <c r="BL198" s="17" t="s">
        <v>143</v>
      </c>
      <c r="BM198" s="223" t="s">
        <v>485</v>
      </c>
    </row>
    <row r="199" spans="1:47" s="2" customFormat="1" ht="12">
      <c r="A199" s="38"/>
      <c r="B199" s="39"/>
      <c r="C199" s="40"/>
      <c r="D199" s="225" t="s">
        <v>145</v>
      </c>
      <c r="E199" s="40"/>
      <c r="F199" s="226" t="s">
        <v>486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145</v>
      </c>
      <c r="AU199" s="17" t="s">
        <v>82</v>
      </c>
    </row>
    <row r="200" spans="1:47" s="2" customFormat="1" ht="12">
      <c r="A200" s="38"/>
      <c r="B200" s="39"/>
      <c r="C200" s="40"/>
      <c r="D200" s="230" t="s">
        <v>147</v>
      </c>
      <c r="E200" s="40"/>
      <c r="F200" s="231" t="s">
        <v>487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147</v>
      </c>
      <c r="AU200" s="17" t="s">
        <v>82</v>
      </c>
    </row>
    <row r="201" spans="1:65" s="2" customFormat="1" ht="16.5" customHeight="1">
      <c r="A201" s="38"/>
      <c r="B201" s="39"/>
      <c r="C201" s="212" t="s">
        <v>488</v>
      </c>
      <c r="D201" s="212" t="s">
        <v>138</v>
      </c>
      <c r="E201" s="213" t="s">
        <v>489</v>
      </c>
      <c r="F201" s="214" t="s">
        <v>490</v>
      </c>
      <c r="G201" s="215" t="s">
        <v>151</v>
      </c>
      <c r="H201" s="216">
        <v>12.338</v>
      </c>
      <c r="I201" s="217"/>
      <c r="J201" s="218">
        <f>ROUND(I201*H201,2)</f>
        <v>0</v>
      </c>
      <c r="K201" s="214" t="s">
        <v>19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0.03</v>
      </c>
      <c r="R201" s="221">
        <f>Q201*H201</f>
        <v>0.37013999999999997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143</v>
      </c>
      <c r="AT201" s="223" t="s">
        <v>138</v>
      </c>
      <c r="AU201" s="223" t="s">
        <v>82</v>
      </c>
      <c r="AY201" s="17" t="s">
        <v>136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143</v>
      </c>
      <c r="BM201" s="223" t="s">
        <v>491</v>
      </c>
    </row>
    <row r="202" spans="1:47" s="2" customFormat="1" ht="12">
      <c r="A202" s="38"/>
      <c r="B202" s="39"/>
      <c r="C202" s="40"/>
      <c r="D202" s="225" t="s">
        <v>145</v>
      </c>
      <c r="E202" s="40"/>
      <c r="F202" s="226" t="s">
        <v>492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145</v>
      </c>
      <c r="AU202" s="17" t="s">
        <v>82</v>
      </c>
    </row>
    <row r="203" spans="1:51" s="13" customFormat="1" ht="12">
      <c r="A203" s="13"/>
      <c r="B203" s="232"/>
      <c r="C203" s="233"/>
      <c r="D203" s="225" t="s">
        <v>154</v>
      </c>
      <c r="E203" s="234" t="s">
        <v>19</v>
      </c>
      <c r="F203" s="235" t="s">
        <v>493</v>
      </c>
      <c r="G203" s="233"/>
      <c r="H203" s="236">
        <v>12.338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154</v>
      </c>
      <c r="AU203" s="242" t="s">
        <v>82</v>
      </c>
      <c r="AV203" s="13" t="s">
        <v>82</v>
      </c>
      <c r="AW203" s="13" t="s">
        <v>33</v>
      </c>
      <c r="AX203" s="13" t="s">
        <v>80</v>
      </c>
      <c r="AY203" s="242" t="s">
        <v>136</v>
      </c>
    </row>
    <row r="204" spans="1:65" s="2" customFormat="1" ht="16.5" customHeight="1">
      <c r="A204" s="38"/>
      <c r="B204" s="39"/>
      <c r="C204" s="212" t="s">
        <v>494</v>
      </c>
      <c r="D204" s="212" t="s">
        <v>138</v>
      </c>
      <c r="E204" s="213" t="s">
        <v>495</v>
      </c>
      <c r="F204" s="214" t="s">
        <v>496</v>
      </c>
      <c r="G204" s="215" t="s">
        <v>151</v>
      </c>
      <c r="H204" s="216">
        <v>18.19</v>
      </c>
      <c r="I204" s="217"/>
      <c r="J204" s="218">
        <f>ROUND(I204*H204,2)</f>
        <v>0</v>
      </c>
      <c r="K204" s="214" t="s">
        <v>19</v>
      </c>
      <c r="L204" s="44"/>
      <c r="M204" s="219" t="s">
        <v>19</v>
      </c>
      <c r="N204" s="220" t="s">
        <v>43</v>
      </c>
      <c r="O204" s="84"/>
      <c r="P204" s="221">
        <f>O204*H204</f>
        <v>0</v>
      </c>
      <c r="Q204" s="221">
        <v>0.025</v>
      </c>
      <c r="R204" s="221">
        <f>Q204*H204</f>
        <v>0.45475000000000004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143</v>
      </c>
      <c r="AT204" s="223" t="s">
        <v>138</v>
      </c>
      <c r="AU204" s="223" t="s">
        <v>82</v>
      </c>
      <c r="AY204" s="17" t="s">
        <v>136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80</v>
      </c>
      <c r="BK204" s="224">
        <f>ROUND(I204*H204,2)</f>
        <v>0</v>
      </c>
      <c r="BL204" s="17" t="s">
        <v>143</v>
      </c>
      <c r="BM204" s="223" t="s">
        <v>497</v>
      </c>
    </row>
    <row r="205" spans="1:47" s="2" customFormat="1" ht="12">
      <c r="A205" s="38"/>
      <c r="B205" s="39"/>
      <c r="C205" s="40"/>
      <c r="D205" s="225" t="s">
        <v>145</v>
      </c>
      <c r="E205" s="40"/>
      <c r="F205" s="226" t="s">
        <v>498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145</v>
      </c>
      <c r="AU205" s="17" t="s">
        <v>82</v>
      </c>
    </row>
    <row r="206" spans="1:51" s="13" customFormat="1" ht="12">
      <c r="A206" s="13"/>
      <c r="B206" s="232"/>
      <c r="C206" s="233"/>
      <c r="D206" s="225" t="s">
        <v>154</v>
      </c>
      <c r="E206" s="234" t="s">
        <v>19</v>
      </c>
      <c r="F206" s="235" t="s">
        <v>499</v>
      </c>
      <c r="G206" s="233"/>
      <c r="H206" s="236">
        <v>18.19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154</v>
      </c>
      <c r="AU206" s="242" t="s">
        <v>82</v>
      </c>
      <c r="AV206" s="13" t="s">
        <v>82</v>
      </c>
      <c r="AW206" s="13" t="s">
        <v>33</v>
      </c>
      <c r="AX206" s="13" t="s">
        <v>80</v>
      </c>
      <c r="AY206" s="242" t="s">
        <v>136</v>
      </c>
    </row>
    <row r="207" spans="1:65" s="2" customFormat="1" ht="24.15" customHeight="1">
      <c r="A207" s="38"/>
      <c r="B207" s="39"/>
      <c r="C207" s="212" t="s">
        <v>500</v>
      </c>
      <c r="D207" s="212" t="s">
        <v>138</v>
      </c>
      <c r="E207" s="213" t="s">
        <v>501</v>
      </c>
      <c r="F207" s="214" t="s">
        <v>502</v>
      </c>
      <c r="G207" s="215" t="s">
        <v>174</v>
      </c>
      <c r="H207" s="216">
        <v>5.996</v>
      </c>
      <c r="I207" s="217"/>
      <c r="J207" s="218">
        <f>ROUND(I207*H207,2)</f>
        <v>0</v>
      </c>
      <c r="K207" s="214" t="s">
        <v>142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143</v>
      </c>
      <c r="AT207" s="223" t="s">
        <v>138</v>
      </c>
      <c r="AU207" s="223" t="s">
        <v>82</v>
      </c>
      <c r="AY207" s="17" t="s">
        <v>136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143</v>
      </c>
      <c r="BM207" s="223" t="s">
        <v>503</v>
      </c>
    </row>
    <row r="208" spans="1:47" s="2" customFormat="1" ht="12">
      <c r="A208" s="38"/>
      <c r="B208" s="39"/>
      <c r="C208" s="40"/>
      <c r="D208" s="225" t="s">
        <v>145</v>
      </c>
      <c r="E208" s="40"/>
      <c r="F208" s="226" t="s">
        <v>504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145</v>
      </c>
      <c r="AU208" s="17" t="s">
        <v>82</v>
      </c>
    </row>
    <row r="209" spans="1:47" s="2" customFormat="1" ht="12">
      <c r="A209" s="38"/>
      <c r="B209" s="39"/>
      <c r="C209" s="40"/>
      <c r="D209" s="230" t="s">
        <v>147</v>
      </c>
      <c r="E209" s="40"/>
      <c r="F209" s="231" t="s">
        <v>505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147</v>
      </c>
      <c r="AU209" s="17" t="s">
        <v>82</v>
      </c>
    </row>
    <row r="210" spans="1:65" s="2" customFormat="1" ht="33" customHeight="1">
      <c r="A210" s="38"/>
      <c r="B210" s="39"/>
      <c r="C210" s="212" t="s">
        <v>506</v>
      </c>
      <c r="D210" s="212" t="s">
        <v>138</v>
      </c>
      <c r="E210" s="213" t="s">
        <v>507</v>
      </c>
      <c r="F210" s="214" t="s">
        <v>508</v>
      </c>
      <c r="G210" s="215" t="s">
        <v>174</v>
      </c>
      <c r="H210" s="216">
        <v>7.514</v>
      </c>
      <c r="I210" s="217"/>
      <c r="J210" s="218">
        <f>ROUND(I210*H210,2)</f>
        <v>0</v>
      </c>
      <c r="K210" s="214" t="s">
        <v>142</v>
      </c>
      <c r="L210" s="44"/>
      <c r="M210" s="219" t="s">
        <v>19</v>
      </c>
      <c r="N210" s="220" t="s">
        <v>43</v>
      </c>
      <c r="O210" s="84"/>
      <c r="P210" s="221">
        <f>O210*H210</f>
        <v>0</v>
      </c>
      <c r="Q210" s="221">
        <v>0.7488</v>
      </c>
      <c r="R210" s="221">
        <f>Q210*H210</f>
        <v>5.6264832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143</v>
      </c>
      <c r="AT210" s="223" t="s">
        <v>138</v>
      </c>
      <c r="AU210" s="223" t="s">
        <v>82</v>
      </c>
      <c r="AY210" s="17" t="s">
        <v>136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80</v>
      </c>
      <c r="BK210" s="224">
        <f>ROUND(I210*H210,2)</f>
        <v>0</v>
      </c>
      <c r="BL210" s="17" t="s">
        <v>143</v>
      </c>
      <c r="BM210" s="223" t="s">
        <v>509</v>
      </c>
    </row>
    <row r="211" spans="1:47" s="2" customFormat="1" ht="12">
      <c r="A211" s="38"/>
      <c r="B211" s="39"/>
      <c r="C211" s="40"/>
      <c r="D211" s="225" t="s">
        <v>145</v>
      </c>
      <c r="E211" s="40"/>
      <c r="F211" s="226" t="s">
        <v>510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145</v>
      </c>
      <c r="AU211" s="17" t="s">
        <v>82</v>
      </c>
    </row>
    <row r="212" spans="1:47" s="2" customFormat="1" ht="12">
      <c r="A212" s="38"/>
      <c r="B212" s="39"/>
      <c r="C212" s="40"/>
      <c r="D212" s="230" t="s">
        <v>147</v>
      </c>
      <c r="E212" s="40"/>
      <c r="F212" s="231" t="s">
        <v>511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147</v>
      </c>
      <c r="AU212" s="17" t="s">
        <v>82</v>
      </c>
    </row>
    <row r="213" spans="1:51" s="13" customFormat="1" ht="12">
      <c r="A213" s="13"/>
      <c r="B213" s="232"/>
      <c r="C213" s="233"/>
      <c r="D213" s="225" t="s">
        <v>154</v>
      </c>
      <c r="E213" s="234" t="s">
        <v>19</v>
      </c>
      <c r="F213" s="235" t="s">
        <v>512</v>
      </c>
      <c r="G213" s="233"/>
      <c r="H213" s="236">
        <v>1.099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154</v>
      </c>
      <c r="AU213" s="242" t="s">
        <v>82</v>
      </c>
      <c r="AV213" s="13" t="s">
        <v>82</v>
      </c>
      <c r="AW213" s="13" t="s">
        <v>33</v>
      </c>
      <c r="AX213" s="13" t="s">
        <v>72</v>
      </c>
      <c r="AY213" s="242" t="s">
        <v>136</v>
      </c>
    </row>
    <row r="214" spans="1:51" s="13" customFormat="1" ht="12">
      <c r="A214" s="13"/>
      <c r="B214" s="232"/>
      <c r="C214" s="233"/>
      <c r="D214" s="225" t="s">
        <v>154</v>
      </c>
      <c r="E214" s="234" t="s">
        <v>19</v>
      </c>
      <c r="F214" s="235" t="s">
        <v>513</v>
      </c>
      <c r="G214" s="233"/>
      <c r="H214" s="236">
        <v>0.825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154</v>
      </c>
      <c r="AU214" s="242" t="s">
        <v>82</v>
      </c>
      <c r="AV214" s="13" t="s">
        <v>82</v>
      </c>
      <c r="AW214" s="13" t="s">
        <v>33</v>
      </c>
      <c r="AX214" s="13" t="s">
        <v>72</v>
      </c>
      <c r="AY214" s="242" t="s">
        <v>136</v>
      </c>
    </row>
    <row r="215" spans="1:51" s="13" customFormat="1" ht="12">
      <c r="A215" s="13"/>
      <c r="B215" s="232"/>
      <c r="C215" s="233"/>
      <c r="D215" s="225" t="s">
        <v>154</v>
      </c>
      <c r="E215" s="234" t="s">
        <v>19</v>
      </c>
      <c r="F215" s="235" t="s">
        <v>514</v>
      </c>
      <c r="G215" s="233"/>
      <c r="H215" s="236">
        <v>2.07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154</v>
      </c>
      <c r="AU215" s="242" t="s">
        <v>82</v>
      </c>
      <c r="AV215" s="13" t="s">
        <v>82</v>
      </c>
      <c r="AW215" s="13" t="s">
        <v>33</v>
      </c>
      <c r="AX215" s="13" t="s">
        <v>72</v>
      </c>
      <c r="AY215" s="242" t="s">
        <v>136</v>
      </c>
    </row>
    <row r="216" spans="1:51" s="13" customFormat="1" ht="12">
      <c r="A216" s="13"/>
      <c r="B216" s="232"/>
      <c r="C216" s="233"/>
      <c r="D216" s="225" t="s">
        <v>154</v>
      </c>
      <c r="E216" s="234" t="s">
        <v>19</v>
      </c>
      <c r="F216" s="235" t="s">
        <v>515</v>
      </c>
      <c r="G216" s="233"/>
      <c r="H216" s="236">
        <v>1.88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154</v>
      </c>
      <c r="AU216" s="242" t="s">
        <v>82</v>
      </c>
      <c r="AV216" s="13" t="s">
        <v>82</v>
      </c>
      <c r="AW216" s="13" t="s">
        <v>33</v>
      </c>
      <c r="AX216" s="13" t="s">
        <v>72</v>
      </c>
      <c r="AY216" s="242" t="s">
        <v>136</v>
      </c>
    </row>
    <row r="217" spans="1:51" s="13" customFormat="1" ht="12">
      <c r="A217" s="13"/>
      <c r="B217" s="232"/>
      <c r="C217" s="233"/>
      <c r="D217" s="225" t="s">
        <v>154</v>
      </c>
      <c r="E217" s="234" t="s">
        <v>19</v>
      </c>
      <c r="F217" s="235" t="s">
        <v>516</v>
      </c>
      <c r="G217" s="233"/>
      <c r="H217" s="236">
        <v>1.64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154</v>
      </c>
      <c r="AU217" s="242" t="s">
        <v>82</v>
      </c>
      <c r="AV217" s="13" t="s">
        <v>82</v>
      </c>
      <c r="AW217" s="13" t="s">
        <v>33</v>
      </c>
      <c r="AX217" s="13" t="s">
        <v>72</v>
      </c>
      <c r="AY217" s="242" t="s">
        <v>136</v>
      </c>
    </row>
    <row r="218" spans="1:51" s="14" customFormat="1" ht="12">
      <c r="A218" s="14"/>
      <c r="B218" s="243"/>
      <c r="C218" s="244"/>
      <c r="D218" s="225" t="s">
        <v>154</v>
      </c>
      <c r="E218" s="245" t="s">
        <v>19</v>
      </c>
      <c r="F218" s="246" t="s">
        <v>158</v>
      </c>
      <c r="G218" s="244"/>
      <c r="H218" s="247">
        <v>7.513999999999999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154</v>
      </c>
      <c r="AU218" s="253" t="s">
        <v>82</v>
      </c>
      <c r="AV218" s="14" t="s">
        <v>143</v>
      </c>
      <c r="AW218" s="14" t="s">
        <v>33</v>
      </c>
      <c r="AX218" s="14" t="s">
        <v>80</v>
      </c>
      <c r="AY218" s="253" t="s">
        <v>136</v>
      </c>
    </row>
    <row r="219" spans="1:65" s="2" customFormat="1" ht="16.5" customHeight="1">
      <c r="A219" s="38"/>
      <c r="B219" s="39"/>
      <c r="C219" s="258" t="s">
        <v>517</v>
      </c>
      <c r="D219" s="258" t="s">
        <v>309</v>
      </c>
      <c r="E219" s="259" t="s">
        <v>518</v>
      </c>
      <c r="F219" s="260" t="s">
        <v>519</v>
      </c>
      <c r="G219" s="261" t="s">
        <v>246</v>
      </c>
      <c r="H219" s="262">
        <v>21.039</v>
      </c>
      <c r="I219" s="263"/>
      <c r="J219" s="264">
        <f>ROUND(I219*H219,2)</f>
        <v>0</v>
      </c>
      <c r="K219" s="260" t="s">
        <v>142</v>
      </c>
      <c r="L219" s="265"/>
      <c r="M219" s="266" t="s">
        <v>19</v>
      </c>
      <c r="N219" s="267" t="s">
        <v>43</v>
      </c>
      <c r="O219" s="84"/>
      <c r="P219" s="221">
        <f>O219*H219</f>
        <v>0</v>
      </c>
      <c r="Q219" s="221">
        <v>1</v>
      </c>
      <c r="R219" s="221">
        <f>Q219*H219</f>
        <v>21.039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194</v>
      </c>
      <c r="AT219" s="223" t="s">
        <v>309</v>
      </c>
      <c r="AU219" s="223" t="s">
        <v>82</v>
      </c>
      <c r="AY219" s="17" t="s">
        <v>136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80</v>
      </c>
      <c r="BK219" s="224">
        <f>ROUND(I219*H219,2)</f>
        <v>0</v>
      </c>
      <c r="BL219" s="17" t="s">
        <v>143</v>
      </c>
      <c r="BM219" s="223" t="s">
        <v>520</v>
      </c>
    </row>
    <row r="220" spans="1:47" s="2" customFormat="1" ht="12">
      <c r="A220" s="38"/>
      <c r="B220" s="39"/>
      <c r="C220" s="40"/>
      <c r="D220" s="225" t="s">
        <v>145</v>
      </c>
      <c r="E220" s="40"/>
      <c r="F220" s="226" t="s">
        <v>519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145</v>
      </c>
      <c r="AU220" s="17" t="s">
        <v>82</v>
      </c>
    </row>
    <row r="221" spans="1:47" s="2" customFormat="1" ht="12">
      <c r="A221" s="38"/>
      <c r="B221" s="39"/>
      <c r="C221" s="40"/>
      <c r="D221" s="230" t="s">
        <v>147</v>
      </c>
      <c r="E221" s="40"/>
      <c r="F221" s="231" t="s">
        <v>521</v>
      </c>
      <c r="G221" s="40"/>
      <c r="H221" s="40"/>
      <c r="I221" s="227"/>
      <c r="J221" s="40"/>
      <c r="K221" s="40"/>
      <c r="L221" s="44"/>
      <c r="M221" s="228"/>
      <c r="N221" s="229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147</v>
      </c>
      <c r="AU221" s="17" t="s">
        <v>82</v>
      </c>
    </row>
    <row r="222" spans="1:51" s="13" customFormat="1" ht="12">
      <c r="A222" s="13"/>
      <c r="B222" s="232"/>
      <c r="C222" s="233"/>
      <c r="D222" s="225" t="s">
        <v>154</v>
      </c>
      <c r="E222" s="234" t="s">
        <v>19</v>
      </c>
      <c r="F222" s="235" t="s">
        <v>522</v>
      </c>
      <c r="G222" s="233"/>
      <c r="H222" s="236">
        <v>21.039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154</v>
      </c>
      <c r="AU222" s="242" t="s">
        <v>82</v>
      </c>
      <c r="AV222" s="13" t="s">
        <v>82</v>
      </c>
      <c r="AW222" s="13" t="s">
        <v>33</v>
      </c>
      <c r="AX222" s="13" t="s">
        <v>80</v>
      </c>
      <c r="AY222" s="242" t="s">
        <v>136</v>
      </c>
    </row>
    <row r="223" spans="1:63" s="12" customFormat="1" ht="22.8" customHeight="1">
      <c r="A223" s="12"/>
      <c r="B223" s="196"/>
      <c r="C223" s="197"/>
      <c r="D223" s="198" t="s">
        <v>71</v>
      </c>
      <c r="E223" s="210" t="s">
        <v>143</v>
      </c>
      <c r="F223" s="210" t="s">
        <v>523</v>
      </c>
      <c r="G223" s="197"/>
      <c r="H223" s="197"/>
      <c r="I223" s="200"/>
      <c r="J223" s="211">
        <f>BK223</f>
        <v>0</v>
      </c>
      <c r="K223" s="197"/>
      <c r="L223" s="202"/>
      <c r="M223" s="203"/>
      <c r="N223" s="204"/>
      <c r="O223" s="204"/>
      <c r="P223" s="205">
        <f>SUM(P224:P246)</f>
        <v>0</v>
      </c>
      <c r="Q223" s="204"/>
      <c r="R223" s="205">
        <f>SUM(R224:R246)</f>
        <v>5.44674208</v>
      </c>
      <c r="S223" s="204"/>
      <c r="T223" s="206">
        <f>SUM(T224:T246)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7" t="s">
        <v>80</v>
      </c>
      <c r="AT223" s="208" t="s">
        <v>71</v>
      </c>
      <c r="AU223" s="208" t="s">
        <v>80</v>
      </c>
      <c r="AY223" s="207" t="s">
        <v>136</v>
      </c>
      <c r="BK223" s="209">
        <f>SUM(BK224:BK246)</f>
        <v>0</v>
      </c>
    </row>
    <row r="224" spans="1:65" s="2" customFormat="1" ht="21.75" customHeight="1">
      <c r="A224" s="38"/>
      <c r="B224" s="39"/>
      <c r="C224" s="212" t="s">
        <v>524</v>
      </c>
      <c r="D224" s="212" t="s">
        <v>138</v>
      </c>
      <c r="E224" s="213" t="s">
        <v>525</v>
      </c>
      <c r="F224" s="214" t="s">
        <v>526</v>
      </c>
      <c r="G224" s="215" t="s">
        <v>174</v>
      </c>
      <c r="H224" s="216">
        <v>0.858</v>
      </c>
      <c r="I224" s="217"/>
      <c r="J224" s="218">
        <f>ROUND(I224*H224,2)</f>
        <v>0</v>
      </c>
      <c r="K224" s="214" t="s">
        <v>142</v>
      </c>
      <c r="L224" s="44"/>
      <c r="M224" s="219" t="s">
        <v>19</v>
      </c>
      <c r="N224" s="220" t="s">
        <v>43</v>
      </c>
      <c r="O224" s="84"/>
      <c r="P224" s="221">
        <f>O224*H224</f>
        <v>0</v>
      </c>
      <c r="Q224" s="221">
        <v>2.25642</v>
      </c>
      <c r="R224" s="221">
        <f>Q224*H224</f>
        <v>1.9360083599999998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143</v>
      </c>
      <c r="AT224" s="223" t="s">
        <v>138</v>
      </c>
      <c r="AU224" s="223" t="s">
        <v>82</v>
      </c>
      <c r="AY224" s="17" t="s">
        <v>136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80</v>
      </c>
      <c r="BK224" s="224">
        <f>ROUND(I224*H224,2)</f>
        <v>0</v>
      </c>
      <c r="BL224" s="17" t="s">
        <v>143</v>
      </c>
      <c r="BM224" s="223" t="s">
        <v>527</v>
      </c>
    </row>
    <row r="225" spans="1:47" s="2" customFormat="1" ht="12">
      <c r="A225" s="38"/>
      <c r="B225" s="39"/>
      <c r="C225" s="40"/>
      <c r="D225" s="225" t="s">
        <v>145</v>
      </c>
      <c r="E225" s="40"/>
      <c r="F225" s="226" t="s">
        <v>528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145</v>
      </c>
      <c r="AU225" s="17" t="s">
        <v>82</v>
      </c>
    </row>
    <row r="226" spans="1:47" s="2" customFormat="1" ht="12">
      <c r="A226" s="38"/>
      <c r="B226" s="39"/>
      <c r="C226" s="40"/>
      <c r="D226" s="230" t="s">
        <v>147</v>
      </c>
      <c r="E226" s="40"/>
      <c r="F226" s="231" t="s">
        <v>529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147</v>
      </c>
      <c r="AU226" s="17" t="s">
        <v>82</v>
      </c>
    </row>
    <row r="227" spans="1:51" s="13" customFormat="1" ht="12">
      <c r="A227" s="13"/>
      <c r="B227" s="232"/>
      <c r="C227" s="233"/>
      <c r="D227" s="225" t="s">
        <v>154</v>
      </c>
      <c r="E227" s="234" t="s">
        <v>19</v>
      </c>
      <c r="F227" s="235" t="s">
        <v>530</v>
      </c>
      <c r="G227" s="233"/>
      <c r="H227" s="236">
        <v>0.484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154</v>
      </c>
      <c r="AU227" s="242" t="s">
        <v>82</v>
      </c>
      <c r="AV227" s="13" t="s">
        <v>82</v>
      </c>
      <c r="AW227" s="13" t="s">
        <v>33</v>
      </c>
      <c r="AX227" s="13" t="s">
        <v>72</v>
      </c>
      <c r="AY227" s="242" t="s">
        <v>136</v>
      </c>
    </row>
    <row r="228" spans="1:51" s="13" customFormat="1" ht="12">
      <c r="A228" s="13"/>
      <c r="B228" s="232"/>
      <c r="C228" s="233"/>
      <c r="D228" s="225" t="s">
        <v>154</v>
      </c>
      <c r="E228" s="234" t="s">
        <v>19</v>
      </c>
      <c r="F228" s="235" t="s">
        <v>531</v>
      </c>
      <c r="G228" s="233"/>
      <c r="H228" s="236">
        <v>0.257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154</v>
      </c>
      <c r="AU228" s="242" t="s">
        <v>82</v>
      </c>
      <c r="AV228" s="13" t="s">
        <v>82</v>
      </c>
      <c r="AW228" s="13" t="s">
        <v>33</v>
      </c>
      <c r="AX228" s="13" t="s">
        <v>72</v>
      </c>
      <c r="AY228" s="242" t="s">
        <v>136</v>
      </c>
    </row>
    <row r="229" spans="1:51" s="13" customFormat="1" ht="12">
      <c r="A229" s="13"/>
      <c r="B229" s="232"/>
      <c r="C229" s="233"/>
      <c r="D229" s="225" t="s">
        <v>154</v>
      </c>
      <c r="E229" s="234" t="s">
        <v>19</v>
      </c>
      <c r="F229" s="235" t="s">
        <v>532</v>
      </c>
      <c r="G229" s="233"/>
      <c r="H229" s="236">
        <v>0.117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154</v>
      </c>
      <c r="AU229" s="242" t="s">
        <v>82</v>
      </c>
      <c r="AV229" s="13" t="s">
        <v>82</v>
      </c>
      <c r="AW229" s="13" t="s">
        <v>33</v>
      </c>
      <c r="AX229" s="13" t="s">
        <v>72</v>
      </c>
      <c r="AY229" s="242" t="s">
        <v>136</v>
      </c>
    </row>
    <row r="230" spans="1:51" s="14" customFormat="1" ht="12">
      <c r="A230" s="14"/>
      <c r="B230" s="243"/>
      <c r="C230" s="244"/>
      <c r="D230" s="225" t="s">
        <v>154</v>
      </c>
      <c r="E230" s="245" t="s">
        <v>19</v>
      </c>
      <c r="F230" s="246" t="s">
        <v>158</v>
      </c>
      <c r="G230" s="244"/>
      <c r="H230" s="247">
        <v>0.858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154</v>
      </c>
      <c r="AU230" s="253" t="s">
        <v>82</v>
      </c>
      <c r="AV230" s="14" t="s">
        <v>143</v>
      </c>
      <c r="AW230" s="14" t="s">
        <v>33</v>
      </c>
      <c r="AX230" s="14" t="s">
        <v>80</v>
      </c>
      <c r="AY230" s="253" t="s">
        <v>136</v>
      </c>
    </row>
    <row r="231" spans="1:65" s="2" customFormat="1" ht="24.15" customHeight="1">
      <c r="A231" s="38"/>
      <c r="B231" s="39"/>
      <c r="C231" s="212" t="s">
        <v>533</v>
      </c>
      <c r="D231" s="212" t="s">
        <v>138</v>
      </c>
      <c r="E231" s="213" t="s">
        <v>534</v>
      </c>
      <c r="F231" s="214" t="s">
        <v>535</v>
      </c>
      <c r="G231" s="215" t="s">
        <v>246</v>
      </c>
      <c r="H231" s="216">
        <v>0.086</v>
      </c>
      <c r="I231" s="217"/>
      <c r="J231" s="218">
        <f>ROUND(I231*H231,2)</f>
        <v>0</v>
      </c>
      <c r="K231" s="214" t="s">
        <v>142</v>
      </c>
      <c r="L231" s="44"/>
      <c r="M231" s="219" t="s">
        <v>19</v>
      </c>
      <c r="N231" s="220" t="s">
        <v>43</v>
      </c>
      <c r="O231" s="84"/>
      <c r="P231" s="221">
        <f>O231*H231</f>
        <v>0</v>
      </c>
      <c r="Q231" s="221">
        <v>1.04927</v>
      </c>
      <c r="R231" s="221">
        <f>Q231*H231</f>
        <v>0.09023721999999999</v>
      </c>
      <c r="S231" s="221">
        <v>0</v>
      </c>
      <c r="T231" s="22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3" t="s">
        <v>143</v>
      </c>
      <c r="AT231" s="223" t="s">
        <v>138</v>
      </c>
      <c r="AU231" s="223" t="s">
        <v>82</v>
      </c>
      <c r="AY231" s="17" t="s">
        <v>136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7" t="s">
        <v>80</v>
      </c>
      <c r="BK231" s="224">
        <f>ROUND(I231*H231,2)</f>
        <v>0</v>
      </c>
      <c r="BL231" s="17" t="s">
        <v>143</v>
      </c>
      <c r="BM231" s="223" t="s">
        <v>536</v>
      </c>
    </row>
    <row r="232" spans="1:47" s="2" customFormat="1" ht="12">
      <c r="A232" s="38"/>
      <c r="B232" s="39"/>
      <c r="C232" s="40"/>
      <c r="D232" s="225" t="s">
        <v>145</v>
      </c>
      <c r="E232" s="40"/>
      <c r="F232" s="226" t="s">
        <v>537</v>
      </c>
      <c r="G232" s="40"/>
      <c r="H232" s="40"/>
      <c r="I232" s="227"/>
      <c r="J232" s="40"/>
      <c r="K232" s="40"/>
      <c r="L232" s="44"/>
      <c r="M232" s="228"/>
      <c r="N232" s="229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145</v>
      </c>
      <c r="AU232" s="17" t="s">
        <v>82</v>
      </c>
    </row>
    <row r="233" spans="1:47" s="2" customFormat="1" ht="12">
      <c r="A233" s="38"/>
      <c r="B233" s="39"/>
      <c r="C233" s="40"/>
      <c r="D233" s="230" t="s">
        <v>147</v>
      </c>
      <c r="E233" s="40"/>
      <c r="F233" s="231" t="s">
        <v>538</v>
      </c>
      <c r="G233" s="40"/>
      <c r="H233" s="40"/>
      <c r="I233" s="227"/>
      <c r="J233" s="40"/>
      <c r="K233" s="40"/>
      <c r="L233" s="44"/>
      <c r="M233" s="228"/>
      <c r="N233" s="229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147</v>
      </c>
      <c r="AU233" s="17" t="s">
        <v>82</v>
      </c>
    </row>
    <row r="234" spans="1:51" s="13" customFormat="1" ht="12">
      <c r="A234" s="13"/>
      <c r="B234" s="232"/>
      <c r="C234" s="233"/>
      <c r="D234" s="225" t="s">
        <v>154</v>
      </c>
      <c r="E234" s="234" t="s">
        <v>19</v>
      </c>
      <c r="F234" s="235" t="s">
        <v>539</v>
      </c>
      <c r="G234" s="233"/>
      <c r="H234" s="236">
        <v>0.086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154</v>
      </c>
      <c r="AU234" s="242" t="s">
        <v>82</v>
      </c>
      <c r="AV234" s="13" t="s">
        <v>82</v>
      </c>
      <c r="AW234" s="13" t="s">
        <v>33</v>
      </c>
      <c r="AX234" s="13" t="s">
        <v>80</v>
      </c>
      <c r="AY234" s="242" t="s">
        <v>136</v>
      </c>
    </row>
    <row r="235" spans="1:65" s="2" customFormat="1" ht="24.15" customHeight="1">
      <c r="A235" s="38"/>
      <c r="B235" s="39"/>
      <c r="C235" s="212" t="s">
        <v>540</v>
      </c>
      <c r="D235" s="212" t="s">
        <v>138</v>
      </c>
      <c r="E235" s="213" t="s">
        <v>541</v>
      </c>
      <c r="F235" s="214" t="s">
        <v>542</v>
      </c>
      <c r="G235" s="215" t="s">
        <v>218</v>
      </c>
      <c r="H235" s="216">
        <v>19.05</v>
      </c>
      <c r="I235" s="217"/>
      <c r="J235" s="218">
        <f>ROUND(I235*H235,2)</f>
        <v>0</v>
      </c>
      <c r="K235" s="214" t="s">
        <v>142</v>
      </c>
      <c r="L235" s="44"/>
      <c r="M235" s="219" t="s">
        <v>19</v>
      </c>
      <c r="N235" s="220" t="s">
        <v>43</v>
      </c>
      <c r="O235" s="84"/>
      <c r="P235" s="221">
        <f>O235*H235</f>
        <v>0</v>
      </c>
      <c r="Q235" s="221">
        <v>0.03465</v>
      </c>
      <c r="R235" s="221">
        <f>Q235*H235</f>
        <v>0.6600825</v>
      </c>
      <c r="S235" s="221">
        <v>0</v>
      </c>
      <c r="T235" s="22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143</v>
      </c>
      <c r="AT235" s="223" t="s">
        <v>138</v>
      </c>
      <c r="AU235" s="223" t="s">
        <v>82</v>
      </c>
      <c r="AY235" s="17" t="s">
        <v>136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80</v>
      </c>
      <c r="BK235" s="224">
        <f>ROUND(I235*H235,2)</f>
        <v>0</v>
      </c>
      <c r="BL235" s="17" t="s">
        <v>143</v>
      </c>
      <c r="BM235" s="223" t="s">
        <v>543</v>
      </c>
    </row>
    <row r="236" spans="1:47" s="2" customFormat="1" ht="12">
      <c r="A236" s="38"/>
      <c r="B236" s="39"/>
      <c r="C236" s="40"/>
      <c r="D236" s="225" t="s">
        <v>145</v>
      </c>
      <c r="E236" s="40"/>
      <c r="F236" s="226" t="s">
        <v>544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145</v>
      </c>
      <c r="AU236" s="17" t="s">
        <v>82</v>
      </c>
    </row>
    <row r="237" spans="1:47" s="2" customFormat="1" ht="12">
      <c r="A237" s="38"/>
      <c r="B237" s="39"/>
      <c r="C237" s="40"/>
      <c r="D237" s="230" t="s">
        <v>147</v>
      </c>
      <c r="E237" s="40"/>
      <c r="F237" s="231" t="s">
        <v>545</v>
      </c>
      <c r="G237" s="40"/>
      <c r="H237" s="40"/>
      <c r="I237" s="227"/>
      <c r="J237" s="40"/>
      <c r="K237" s="40"/>
      <c r="L237" s="44"/>
      <c r="M237" s="228"/>
      <c r="N237" s="229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147</v>
      </c>
      <c r="AU237" s="17" t="s">
        <v>82</v>
      </c>
    </row>
    <row r="238" spans="1:51" s="13" customFormat="1" ht="12">
      <c r="A238" s="13"/>
      <c r="B238" s="232"/>
      <c r="C238" s="233"/>
      <c r="D238" s="225" t="s">
        <v>154</v>
      </c>
      <c r="E238" s="234" t="s">
        <v>19</v>
      </c>
      <c r="F238" s="235" t="s">
        <v>546</v>
      </c>
      <c r="G238" s="233"/>
      <c r="H238" s="236">
        <v>10.75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154</v>
      </c>
      <c r="AU238" s="242" t="s">
        <v>82</v>
      </c>
      <c r="AV238" s="13" t="s">
        <v>82</v>
      </c>
      <c r="AW238" s="13" t="s">
        <v>33</v>
      </c>
      <c r="AX238" s="13" t="s">
        <v>72</v>
      </c>
      <c r="AY238" s="242" t="s">
        <v>136</v>
      </c>
    </row>
    <row r="239" spans="1:51" s="13" customFormat="1" ht="12">
      <c r="A239" s="13"/>
      <c r="B239" s="232"/>
      <c r="C239" s="233"/>
      <c r="D239" s="225" t="s">
        <v>154</v>
      </c>
      <c r="E239" s="234" t="s">
        <v>19</v>
      </c>
      <c r="F239" s="235" t="s">
        <v>547</v>
      </c>
      <c r="G239" s="233"/>
      <c r="H239" s="236">
        <v>5.7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154</v>
      </c>
      <c r="AU239" s="242" t="s">
        <v>82</v>
      </c>
      <c r="AV239" s="13" t="s">
        <v>82</v>
      </c>
      <c r="AW239" s="13" t="s">
        <v>33</v>
      </c>
      <c r="AX239" s="13" t="s">
        <v>72</v>
      </c>
      <c r="AY239" s="242" t="s">
        <v>136</v>
      </c>
    </row>
    <row r="240" spans="1:51" s="13" customFormat="1" ht="12">
      <c r="A240" s="13"/>
      <c r="B240" s="232"/>
      <c r="C240" s="233"/>
      <c r="D240" s="225" t="s">
        <v>154</v>
      </c>
      <c r="E240" s="234" t="s">
        <v>19</v>
      </c>
      <c r="F240" s="235" t="s">
        <v>548</v>
      </c>
      <c r="G240" s="233"/>
      <c r="H240" s="236">
        <v>2.6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154</v>
      </c>
      <c r="AU240" s="242" t="s">
        <v>82</v>
      </c>
      <c r="AV240" s="13" t="s">
        <v>82</v>
      </c>
      <c r="AW240" s="13" t="s">
        <v>33</v>
      </c>
      <c r="AX240" s="13" t="s">
        <v>72</v>
      </c>
      <c r="AY240" s="242" t="s">
        <v>136</v>
      </c>
    </row>
    <row r="241" spans="1:51" s="14" customFormat="1" ht="12">
      <c r="A241" s="14"/>
      <c r="B241" s="243"/>
      <c r="C241" s="244"/>
      <c r="D241" s="225" t="s">
        <v>154</v>
      </c>
      <c r="E241" s="245" t="s">
        <v>19</v>
      </c>
      <c r="F241" s="246" t="s">
        <v>158</v>
      </c>
      <c r="G241" s="244"/>
      <c r="H241" s="247">
        <v>19.05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154</v>
      </c>
      <c r="AU241" s="253" t="s">
        <v>82</v>
      </c>
      <c r="AV241" s="14" t="s">
        <v>143</v>
      </c>
      <c r="AW241" s="14" t="s">
        <v>33</v>
      </c>
      <c r="AX241" s="14" t="s">
        <v>80</v>
      </c>
      <c r="AY241" s="253" t="s">
        <v>136</v>
      </c>
    </row>
    <row r="242" spans="1:65" s="2" customFormat="1" ht="24.15" customHeight="1">
      <c r="A242" s="38"/>
      <c r="B242" s="39"/>
      <c r="C242" s="258" t="s">
        <v>549</v>
      </c>
      <c r="D242" s="258" t="s">
        <v>309</v>
      </c>
      <c r="E242" s="259" t="s">
        <v>550</v>
      </c>
      <c r="F242" s="260" t="s">
        <v>551</v>
      </c>
      <c r="G242" s="261" t="s">
        <v>141</v>
      </c>
      <c r="H242" s="262">
        <v>20.003</v>
      </c>
      <c r="I242" s="263"/>
      <c r="J242" s="264">
        <f>ROUND(I242*H242,2)</f>
        <v>0</v>
      </c>
      <c r="K242" s="260" t="s">
        <v>142</v>
      </c>
      <c r="L242" s="265"/>
      <c r="M242" s="266" t="s">
        <v>19</v>
      </c>
      <c r="N242" s="267" t="s">
        <v>43</v>
      </c>
      <c r="O242" s="84"/>
      <c r="P242" s="221">
        <f>O242*H242</f>
        <v>0</v>
      </c>
      <c r="Q242" s="221">
        <v>0.138</v>
      </c>
      <c r="R242" s="221">
        <f>Q242*H242</f>
        <v>2.7604140000000004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194</v>
      </c>
      <c r="AT242" s="223" t="s">
        <v>309</v>
      </c>
      <c r="AU242" s="223" t="s">
        <v>82</v>
      </c>
      <c r="AY242" s="17" t="s">
        <v>136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80</v>
      </c>
      <c r="BK242" s="224">
        <f>ROUND(I242*H242,2)</f>
        <v>0</v>
      </c>
      <c r="BL242" s="17" t="s">
        <v>143</v>
      </c>
      <c r="BM242" s="223" t="s">
        <v>552</v>
      </c>
    </row>
    <row r="243" spans="1:47" s="2" customFormat="1" ht="12">
      <c r="A243" s="38"/>
      <c r="B243" s="39"/>
      <c r="C243" s="40"/>
      <c r="D243" s="225" t="s">
        <v>145</v>
      </c>
      <c r="E243" s="40"/>
      <c r="F243" s="226" t="s">
        <v>551</v>
      </c>
      <c r="G243" s="40"/>
      <c r="H243" s="40"/>
      <c r="I243" s="227"/>
      <c r="J243" s="40"/>
      <c r="K243" s="40"/>
      <c r="L243" s="44"/>
      <c r="M243" s="228"/>
      <c r="N243" s="229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145</v>
      </c>
      <c r="AU243" s="17" t="s">
        <v>82</v>
      </c>
    </row>
    <row r="244" spans="1:47" s="2" customFormat="1" ht="12">
      <c r="A244" s="38"/>
      <c r="B244" s="39"/>
      <c r="C244" s="40"/>
      <c r="D244" s="230" t="s">
        <v>147</v>
      </c>
      <c r="E244" s="40"/>
      <c r="F244" s="231" t="s">
        <v>553</v>
      </c>
      <c r="G244" s="40"/>
      <c r="H244" s="40"/>
      <c r="I244" s="227"/>
      <c r="J244" s="40"/>
      <c r="K244" s="40"/>
      <c r="L244" s="44"/>
      <c r="M244" s="228"/>
      <c r="N244" s="229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147</v>
      </c>
      <c r="AU244" s="17" t="s">
        <v>82</v>
      </c>
    </row>
    <row r="245" spans="1:51" s="13" customFormat="1" ht="12">
      <c r="A245" s="13"/>
      <c r="B245" s="232"/>
      <c r="C245" s="233"/>
      <c r="D245" s="225" t="s">
        <v>154</v>
      </c>
      <c r="E245" s="234" t="s">
        <v>19</v>
      </c>
      <c r="F245" s="235" t="s">
        <v>554</v>
      </c>
      <c r="G245" s="233"/>
      <c r="H245" s="236">
        <v>19.05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154</v>
      </c>
      <c r="AU245" s="242" t="s">
        <v>82</v>
      </c>
      <c r="AV245" s="13" t="s">
        <v>82</v>
      </c>
      <c r="AW245" s="13" t="s">
        <v>33</v>
      </c>
      <c r="AX245" s="13" t="s">
        <v>80</v>
      </c>
      <c r="AY245" s="242" t="s">
        <v>136</v>
      </c>
    </row>
    <row r="246" spans="1:51" s="13" customFormat="1" ht="12">
      <c r="A246" s="13"/>
      <c r="B246" s="232"/>
      <c r="C246" s="233"/>
      <c r="D246" s="225" t="s">
        <v>154</v>
      </c>
      <c r="E246" s="233"/>
      <c r="F246" s="235" t="s">
        <v>555</v>
      </c>
      <c r="G246" s="233"/>
      <c r="H246" s="236">
        <v>20.003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154</v>
      </c>
      <c r="AU246" s="242" t="s">
        <v>82</v>
      </c>
      <c r="AV246" s="13" t="s">
        <v>82</v>
      </c>
      <c r="AW246" s="13" t="s">
        <v>4</v>
      </c>
      <c r="AX246" s="13" t="s">
        <v>80</v>
      </c>
      <c r="AY246" s="242" t="s">
        <v>136</v>
      </c>
    </row>
    <row r="247" spans="1:63" s="12" customFormat="1" ht="22.8" customHeight="1">
      <c r="A247" s="12"/>
      <c r="B247" s="196"/>
      <c r="C247" s="197"/>
      <c r="D247" s="198" t="s">
        <v>71</v>
      </c>
      <c r="E247" s="210" t="s">
        <v>171</v>
      </c>
      <c r="F247" s="210" t="s">
        <v>556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SUM(P248:P259)</f>
        <v>0</v>
      </c>
      <c r="Q247" s="204"/>
      <c r="R247" s="205">
        <f>SUM(R248:R259)</f>
        <v>72.10544200000001</v>
      </c>
      <c r="S247" s="204"/>
      <c r="T247" s="206">
        <f>SUM(T248:T259)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7" t="s">
        <v>80</v>
      </c>
      <c r="AT247" s="208" t="s">
        <v>71</v>
      </c>
      <c r="AU247" s="208" t="s">
        <v>80</v>
      </c>
      <c r="AY247" s="207" t="s">
        <v>136</v>
      </c>
      <c r="BK247" s="209">
        <f>SUM(BK248:BK259)</f>
        <v>0</v>
      </c>
    </row>
    <row r="248" spans="1:65" s="2" customFormat="1" ht="16.5" customHeight="1">
      <c r="A248" s="38"/>
      <c r="B248" s="39"/>
      <c r="C248" s="212" t="s">
        <v>557</v>
      </c>
      <c r="D248" s="212" t="s">
        <v>138</v>
      </c>
      <c r="E248" s="213" t="s">
        <v>558</v>
      </c>
      <c r="F248" s="214" t="s">
        <v>559</v>
      </c>
      <c r="G248" s="215" t="s">
        <v>151</v>
      </c>
      <c r="H248" s="216">
        <v>247.87</v>
      </c>
      <c r="I248" s="217"/>
      <c r="J248" s="218">
        <f>ROUND(I248*H248,2)</f>
        <v>0</v>
      </c>
      <c r="K248" s="214" t="s">
        <v>142</v>
      </c>
      <c r="L248" s="44"/>
      <c r="M248" s="219" t="s">
        <v>19</v>
      </c>
      <c r="N248" s="220" t="s">
        <v>43</v>
      </c>
      <c r="O248" s="84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3" t="s">
        <v>143</v>
      </c>
      <c r="AT248" s="223" t="s">
        <v>138</v>
      </c>
      <c r="AU248" s="223" t="s">
        <v>82</v>
      </c>
      <c r="AY248" s="17" t="s">
        <v>136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80</v>
      </c>
      <c r="BK248" s="224">
        <f>ROUND(I248*H248,2)</f>
        <v>0</v>
      </c>
      <c r="BL248" s="17" t="s">
        <v>143</v>
      </c>
      <c r="BM248" s="223" t="s">
        <v>560</v>
      </c>
    </row>
    <row r="249" spans="1:47" s="2" customFormat="1" ht="12">
      <c r="A249" s="38"/>
      <c r="B249" s="39"/>
      <c r="C249" s="40"/>
      <c r="D249" s="225" t="s">
        <v>145</v>
      </c>
      <c r="E249" s="40"/>
      <c r="F249" s="226" t="s">
        <v>561</v>
      </c>
      <c r="G249" s="40"/>
      <c r="H249" s="40"/>
      <c r="I249" s="227"/>
      <c r="J249" s="40"/>
      <c r="K249" s="40"/>
      <c r="L249" s="44"/>
      <c r="M249" s="228"/>
      <c r="N249" s="229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145</v>
      </c>
      <c r="AU249" s="17" t="s">
        <v>82</v>
      </c>
    </row>
    <row r="250" spans="1:47" s="2" customFormat="1" ht="12">
      <c r="A250" s="38"/>
      <c r="B250" s="39"/>
      <c r="C250" s="40"/>
      <c r="D250" s="230" t="s">
        <v>147</v>
      </c>
      <c r="E250" s="40"/>
      <c r="F250" s="231" t="s">
        <v>562</v>
      </c>
      <c r="G250" s="40"/>
      <c r="H250" s="40"/>
      <c r="I250" s="227"/>
      <c r="J250" s="40"/>
      <c r="K250" s="40"/>
      <c r="L250" s="44"/>
      <c r="M250" s="228"/>
      <c r="N250" s="229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147</v>
      </c>
      <c r="AU250" s="17" t="s">
        <v>82</v>
      </c>
    </row>
    <row r="251" spans="1:51" s="13" customFormat="1" ht="12">
      <c r="A251" s="13"/>
      <c r="B251" s="232"/>
      <c r="C251" s="233"/>
      <c r="D251" s="225" t="s">
        <v>154</v>
      </c>
      <c r="E251" s="234" t="s">
        <v>19</v>
      </c>
      <c r="F251" s="235" t="s">
        <v>563</v>
      </c>
      <c r="G251" s="233"/>
      <c r="H251" s="236">
        <v>247.87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154</v>
      </c>
      <c r="AU251" s="242" t="s">
        <v>82</v>
      </c>
      <c r="AV251" s="13" t="s">
        <v>82</v>
      </c>
      <c r="AW251" s="13" t="s">
        <v>33</v>
      </c>
      <c r="AX251" s="13" t="s">
        <v>80</v>
      </c>
      <c r="AY251" s="242" t="s">
        <v>136</v>
      </c>
    </row>
    <row r="252" spans="1:65" s="2" customFormat="1" ht="24.15" customHeight="1">
      <c r="A252" s="38"/>
      <c r="B252" s="39"/>
      <c r="C252" s="212" t="s">
        <v>564</v>
      </c>
      <c r="D252" s="212" t="s">
        <v>138</v>
      </c>
      <c r="E252" s="213" t="s">
        <v>302</v>
      </c>
      <c r="F252" s="214" t="s">
        <v>303</v>
      </c>
      <c r="G252" s="215" t="s">
        <v>151</v>
      </c>
      <c r="H252" s="216">
        <v>247.87</v>
      </c>
      <c r="I252" s="217"/>
      <c r="J252" s="218">
        <f>ROUND(I252*H252,2)</f>
        <v>0</v>
      </c>
      <c r="K252" s="214" t="s">
        <v>142</v>
      </c>
      <c r="L252" s="44"/>
      <c r="M252" s="219" t="s">
        <v>19</v>
      </c>
      <c r="N252" s="220" t="s">
        <v>43</v>
      </c>
      <c r="O252" s="84"/>
      <c r="P252" s="221">
        <f>O252*H252</f>
        <v>0</v>
      </c>
      <c r="Q252" s="221">
        <v>0.167</v>
      </c>
      <c r="R252" s="221">
        <f>Q252*H252</f>
        <v>41.394290000000005</v>
      </c>
      <c r="S252" s="221">
        <v>0</v>
      </c>
      <c r="T252" s="22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3" t="s">
        <v>143</v>
      </c>
      <c r="AT252" s="223" t="s">
        <v>138</v>
      </c>
      <c r="AU252" s="223" t="s">
        <v>82</v>
      </c>
      <c r="AY252" s="17" t="s">
        <v>136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80</v>
      </c>
      <c r="BK252" s="224">
        <f>ROUND(I252*H252,2)</f>
        <v>0</v>
      </c>
      <c r="BL252" s="17" t="s">
        <v>143</v>
      </c>
      <c r="BM252" s="223" t="s">
        <v>565</v>
      </c>
    </row>
    <row r="253" spans="1:47" s="2" customFormat="1" ht="12">
      <c r="A253" s="38"/>
      <c r="B253" s="39"/>
      <c r="C253" s="40"/>
      <c r="D253" s="225" t="s">
        <v>145</v>
      </c>
      <c r="E253" s="40"/>
      <c r="F253" s="226" t="s">
        <v>305</v>
      </c>
      <c r="G253" s="40"/>
      <c r="H253" s="40"/>
      <c r="I253" s="227"/>
      <c r="J253" s="40"/>
      <c r="K253" s="40"/>
      <c r="L253" s="44"/>
      <c r="M253" s="228"/>
      <c r="N253" s="229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145</v>
      </c>
      <c r="AU253" s="17" t="s">
        <v>82</v>
      </c>
    </row>
    <row r="254" spans="1:47" s="2" customFormat="1" ht="12">
      <c r="A254" s="38"/>
      <c r="B254" s="39"/>
      <c r="C254" s="40"/>
      <c r="D254" s="230" t="s">
        <v>147</v>
      </c>
      <c r="E254" s="40"/>
      <c r="F254" s="231" t="s">
        <v>306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147</v>
      </c>
      <c r="AU254" s="17" t="s">
        <v>82</v>
      </c>
    </row>
    <row r="255" spans="1:65" s="2" customFormat="1" ht="16.5" customHeight="1">
      <c r="A255" s="38"/>
      <c r="B255" s="39"/>
      <c r="C255" s="258" t="s">
        <v>566</v>
      </c>
      <c r="D255" s="258" t="s">
        <v>309</v>
      </c>
      <c r="E255" s="259" t="s">
        <v>567</v>
      </c>
      <c r="F255" s="260" t="s">
        <v>568</v>
      </c>
      <c r="G255" s="261" t="s">
        <v>151</v>
      </c>
      <c r="H255" s="262">
        <v>260.264</v>
      </c>
      <c r="I255" s="263"/>
      <c r="J255" s="264">
        <f>ROUND(I255*H255,2)</f>
        <v>0</v>
      </c>
      <c r="K255" s="260" t="s">
        <v>142</v>
      </c>
      <c r="L255" s="265"/>
      <c r="M255" s="266" t="s">
        <v>19</v>
      </c>
      <c r="N255" s="267" t="s">
        <v>43</v>
      </c>
      <c r="O255" s="84"/>
      <c r="P255" s="221">
        <f>O255*H255</f>
        <v>0</v>
      </c>
      <c r="Q255" s="221">
        <v>0.118</v>
      </c>
      <c r="R255" s="221">
        <f>Q255*H255</f>
        <v>30.711152</v>
      </c>
      <c r="S255" s="221">
        <v>0</v>
      </c>
      <c r="T255" s="22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3" t="s">
        <v>194</v>
      </c>
      <c r="AT255" s="223" t="s">
        <v>309</v>
      </c>
      <c r="AU255" s="223" t="s">
        <v>82</v>
      </c>
      <c r="AY255" s="17" t="s">
        <v>136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80</v>
      </c>
      <c r="BK255" s="224">
        <f>ROUND(I255*H255,2)</f>
        <v>0</v>
      </c>
      <c r="BL255" s="17" t="s">
        <v>143</v>
      </c>
      <c r="BM255" s="223" t="s">
        <v>569</v>
      </c>
    </row>
    <row r="256" spans="1:47" s="2" customFormat="1" ht="12">
      <c r="A256" s="38"/>
      <c r="B256" s="39"/>
      <c r="C256" s="40"/>
      <c r="D256" s="225" t="s">
        <v>145</v>
      </c>
      <c r="E256" s="40"/>
      <c r="F256" s="226" t="s">
        <v>568</v>
      </c>
      <c r="G256" s="40"/>
      <c r="H256" s="40"/>
      <c r="I256" s="227"/>
      <c r="J256" s="40"/>
      <c r="K256" s="40"/>
      <c r="L256" s="44"/>
      <c r="M256" s="228"/>
      <c r="N256" s="229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145</v>
      </c>
      <c r="AU256" s="17" t="s">
        <v>82</v>
      </c>
    </row>
    <row r="257" spans="1:47" s="2" customFormat="1" ht="12">
      <c r="A257" s="38"/>
      <c r="B257" s="39"/>
      <c r="C257" s="40"/>
      <c r="D257" s="230" t="s">
        <v>147</v>
      </c>
      <c r="E257" s="40"/>
      <c r="F257" s="231" t="s">
        <v>570</v>
      </c>
      <c r="G257" s="40"/>
      <c r="H257" s="40"/>
      <c r="I257" s="227"/>
      <c r="J257" s="40"/>
      <c r="K257" s="40"/>
      <c r="L257" s="44"/>
      <c r="M257" s="228"/>
      <c r="N257" s="229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147</v>
      </c>
      <c r="AU257" s="17" t="s">
        <v>82</v>
      </c>
    </row>
    <row r="258" spans="1:51" s="13" customFormat="1" ht="12">
      <c r="A258" s="13"/>
      <c r="B258" s="232"/>
      <c r="C258" s="233"/>
      <c r="D258" s="225" t="s">
        <v>154</v>
      </c>
      <c r="E258" s="234" t="s">
        <v>19</v>
      </c>
      <c r="F258" s="235" t="s">
        <v>563</v>
      </c>
      <c r="G258" s="233"/>
      <c r="H258" s="236">
        <v>247.87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154</v>
      </c>
      <c r="AU258" s="242" t="s">
        <v>82</v>
      </c>
      <c r="AV258" s="13" t="s">
        <v>82</v>
      </c>
      <c r="AW258" s="13" t="s">
        <v>33</v>
      </c>
      <c r="AX258" s="13" t="s">
        <v>80</v>
      </c>
      <c r="AY258" s="242" t="s">
        <v>136</v>
      </c>
    </row>
    <row r="259" spans="1:51" s="13" customFormat="1" ht="12">
      <c r="A259" s="13"/>
      <c r="B259" s="232"/>
      <c r="C259" s="233"/>
      <c r="D259" s="225" t="s">
        <v>154</v>
      </c>
      <c r="E259" s="233"/>
      <c r="F259" s="235" t="s">
        <v>571</v>
      </c>
      <c r="G259" s="233"/>
      <c r="H259" s="236">
        <v>260.264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154</v>
      </c>
      <c r="AU259" s="242" t="s">
        <v>82</v>
      </c>
      <c r="AV259" s="13" t="s">
        <v>82</v>
      </c>
      <c r="AW259" s="13" t="s">
        <v>4</v>
      </c>
      <c r="AX259" s="13" t="s">
        <v>80</v>
      </c>
      <c r="AY259" s="242" t="s">
        <v>136</v>
      </c>
    </row>
    <row r="260" spans="1:63" s="12" customFormat="1" ht="22.8" customHeight="1">
      <c r="A260" s="12"/>
      <c r="B260" s="196"/>
      <c r="C260" s="197"/>
      <c r="D260" s="198" t="s">
        <v>71</v>
      </c>
      <c r="E260" s="210" t="s">
        <v>179</v>
      </c>
      <c r="F260" s="210" t="s">
        <v>572</v>
      </c>
      <c r="G260" s="197"/>
      <c r="H260" s="197"/>
      <c r="I260" s="200"/>
      <c r="J260" s="211">
        <f>BK260</f>
        <v>0</v>
      </c>
      <c r="K260" s="197"/>
      <c r="L260" s="202"/>
      <c r="M260" s="203"/>
      <c r="N260" s="204"/>
      <c r="O260" s="204"/>
      <c r="P260" s="205">
        <f>SUM(P261:P263)</f>
        <v>0</v>
      </c>
      <c r="Q260" s="204"/>
      <c r="R260" s="205">
        <f>SUM(R261:R263)</f>
        <v>3.929975</v>
      </c>
      <c r="S260" s="204"/>
      <c r="T260" s="206">
        <f>SUM(T261:T263)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7" t="s">
        <v>80</v>
      </c>
      <c r="AT260" s="208" t="s">
        <v>71</v>
      </c>
      <c r="AU260" s="208" t="s">
        <v>80</v>
      </c>
      <c r="AY260" s="207" t="s">
        <v>136</v>
      </c>
      <c r="BK260" s="209">
        <f>SUM(BK261:BK263)</f>
        <v>0</v>
      </c>
    </row>
    <row r="261" spans="1:65" s="2" customFormat="1" ht="24.15" customHeight="1">
      <c r="A261" s="38"/>
      <c r="B261" s="39"/>
      <c r="C261" s="212" t="s">
        <v>573</v>
      </c>
      <c r="D261" s="212" t="s">
        <v>138</v>
      </c>
      <c r="E261" s="213" t="s">
        <v>574</v>
      </c>
      <c r="F261" s="214" t="s">
        <v>575</v>
      </c>
      <c r="G261" s="215" t="s">
        <v>151</v>
      </c>
      <c r="H261" s="216">
        <v>92.47</v>
      </c>
      <c r="I261" s="217"/>
      <c r="J261" s="218">
        <f>ROUND(I261*H261,2)</f>
        <v>0</v>
      </c>
      <c r="K261" s="214" t="s">
        <v>142</v>
      </c>
      <c r="L261" s="44"/>
      <c r="M261" s="219" t="s">
        <v>19</v>
      </c>
      <c r="N261" s="220" t="s">
        <v>43</v>
      </c>
      <c r="O261" s="84"/>
      <c r="P261" s="221">
        <f>O261*H261</f>
        <v>0</v>
      </c>
      <c r="Q261" s="221">
        <v>0.0425</v>
      </c>
      <c r="R261" s="221">
        <f>Q261*H261</f>
        <v>3.929975</v>
      </c>
      <c r="S261" s="221">
        <v>0</v>
      </c>
      <c r="T261" s="22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3" t="s">
        <v>143</v>
      </c>
      <c r="AT261" s="223" t="s">
        <v>138</v>
      </c>
      <c r="AU261" s="223" t="s">
        <v>82</v>
      </c>
      <c r="AY261" s="17" t="s">
        <v>136</v>
      </c>
      <c r="BE261" s="224">
        <f>IF(N261="základní",J261,0)</f>
        <v>0</v>
      </c>
      <c r="BF261" s="224">
        <f>IF(N261="snížená",J261,0)</f>
        <v>0</v>
      </c>
      <c r="BG261" s="224">
        <f>IF(N261="zákl. přenesená",J261,0)</f>
        <v>0</v>
      </c>
      <c r="BH261" s="224">
        <f>IF(N261="sníž. přenesená",J261,0)</f>
        <v>0</v>
      </c>
      <c r="BI261" s="224">
        <f>IF(N261="nulová",J261,0)</f>
        <v>0</v>
      </c>
      <c r="BJ261" s="17" t="s">
        <v>80</v>
      </c>
      <c r="BK261" s="224">
        <f>ROUND(I261*H261,2)</f>
        <v>0</v>
      </c>
      <c r="BL261" s="17" t="s">
        <v>143</v>
      </c>
      <c r="BM261" s="223" t="s">
        <v>576</v>
      </c>
    </row>
    <row r="262" spans="1:47" s="2" customFormat="1" ht="12">
      <c r="A262" s="38"/>
      <c r="B262" s="39"/>
      <c r="C262" s="40"/>
      <c r="D262" s="225" t="s">
        <v>145</v>
      </c>
      <c r="E262" s="40"/>
      <c r="F262" s="226" t="s">
        <v>577</v>
      </c>
      <c r="G262" s="40"/>
      <c r="H262" s="40"/>
      <c r="I262" s="227"/>
      <c r="J262" s="40"/>
      <c r="K262" s="40"/>
      <c r="L262" s="44"/>
      <c r="M262" s="228"/>
      <c r="N262" s="229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145</v>
      </c>
      <c r="AU262" s="17" t="s">
        <v>82</v>
      </c>
    </row>
    <row r="263" spans="1:47" s="2" customFormat="1" ht="12">
      <c r="A263" s="38"/>
      <c r="B263" s="39"/>
      <c r="C263" s="40"/>
      <c r="D263" s="230" t="s">
        <v>147</v>
      </c>
      <c r="E263" s="40"/>
      <c r="F263" s="231" t="s">
        <v>578</v>
      </c>
      <c r="G263" s="40"/>
      <c r="H263" s="40"/>
      <c r="I263" s="227"/>
      <c r="J263" s="40"/>
      <c r="K263" s="40"/>
      <c r="L263" s="44"/>
      <c r="M263" s="228"/>
      <c r="N263" s="229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147</v>
      </c>
      <c r="AU263" s="17" t="s">
        <v>82</v>
      </c>
    </row>
    <row r="264" spans="1:63" s="12" customFormat="1" ht="22.8" customHeight="1">
      <c r="A264" s="12"/>
      <c r="B264" s="196"/>
      <c r="C264" s="197"/>
      <c r="D264" s="198" t="s">
        <v>71</v>
      </c>
      <c r="E264" s="210" t="s">
        <v>192</v>
      </c>
      <c r="F264" s="210" t="s">
        <v>579</v>
      </c>
      <c r="G264" s="197"/>
      <c r="H264" s="197"/>
      <c r="I264" s="200"/>
      <c r="J264" s="211">
        <f>BK264</f>
        <v>0</v>
      </c>
      <c r="K264" s="197"/>
      <c r="L264" s="202"/>
      <c r="M264" s="203"/>
      <c r="N264" s="204"/>
      <c r="O264" s="204"/>
      <c r="P264" s="205">
        <f>SUM(P265:P304)</f>
        <v>0</v>
      </c>
      <c r="Q264" s="204"/>
      <c r="R264" s="205">
        <f>SUM(R265:R304)</f>
        <v>31.771853399999998</v>
      </c>
      <c r="S264" s="204"/>
      <c r="T264" s="206">
        <f>SUM(T265:T304)</f>
        <v>19.057760000000002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7" t="s">
        <v>80</v>
      </c>
      <c r="AT264" s="208" t="s">
        <v>71</v>
      </c>
      <c r="AU264" s="208" t="s">
        <v>80</v>
      </c>
      <c r="AY264" s="207" t="s">
        <v>136</v>
      </c>
      <c r="BK264" s="209">
        <f>SUM(BK265:BK304)</f>
        <v>0</v>
      </c>
    </row>
    <row r="265" spans="1:65" s="2" customFormat="1" ht="24.15" customHeight="1">
      <c r="A265" s="38"/>
      <c r="B265" s="39"/>
      <c r="C265" s="212" t="s">
        <v>580</v>
      </c>
      <c r="D265" s="212" t="s">
        <v>138</v>
      </c>
      <c r="E265" s="213" t="s">
        <v>315</v>
      </c>
      <c r="F265" s="214" t="s">
        <v>316</v>
      </c>
      <c r="G265" s="215" t="s">
        <v>218</v>
      </c>
      <c r="H265" s="216">
        <v>97.69</v>
      </c>
      <c r="I265" s="217"/>
      <c r="J265" s="218">
        <f>ROUND(I265*H265,2)</f>
        <v>0</v>
      </c>
      <c r="K265" s="214" t="s">
        <v>142</v>
      </c>
      <c r="L265" s="44"/>
      <c r="M265" s="219" t="s">
        <v>19</v>
      </c>
      <c r="N265" s="220" t="s">
        <v>43</v>
      </c>
      <c r="O265" s="84"/>
      <c r="P265" s="221">
        <f>O265*H265</f>
        <v>0</v>
      </c>
      <c r="Q265" s="221">
        <v>0.14067</v>
      </c>
      <c r="R265" s="221">
        <f>Q265*H265</f>
        <v>13.7420523</v>
      </c>
      <c r="S265" s="221">
        <v>0</v>
      </c>
      <c r="T265" s="22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3" t="s">
        <v>143</v>
      </c>
      <c r="AT265" s="223" t="s">
        <v>138</v>
      </c>
      <c r="AU265" s="223" t="s">
        <v>82</v>
      </c>
      <c r="AY265" s="17" t="s">
        <v>136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80</v>
      </c>
      <c r="BK265" s="224">
        <f>ROUND(I265*H265,2)</f>
        <v>0</v>
      </c>
      <c r="BL265" s="17" t="s">
        <v>143</v>
      </c>
      <c r="BM265" s="223" t="s">
        <v>581</v>
      </c>
    </row>
    <row r="266" spans="1:47" s="2" customFormat="1" ht="12">
      <c r="A266" s="38"/>
      <c r="B266" s="39"/>
      <c r="C266" s="40"/>
      <c r="D266" s="225" t="s">
        <v>145</v>
      </c>
      <c r="E266" s="40"/>
      <c r="F266" s="226" t="s">
        <v>318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145</v>
      </c>
      <c r="AU266" s="17" t="s">
        <v>82</v>
      </c>
    </row>
    <row r="267" spans="1:47" s="2" customFormat="1" ht="12">
      <c r="A267" s="38"/>
      <c r="B267" s="39"/>
      <c r="C267" s="40"/>
      <c r="D267" s="230" t="s">
        <v>147</v>
      </c>
      <c r="E267" s="40"/>
      <c r="F267" s="231" t="s">
        <v>319</v>
      </c>
      <c r="G267" s="40"/>
      <c r="H267" s="40"/>
      <c r="I267" s="227"/>
      <c r="J267" s="40"/>
      <c r="K267" s="40"/>
      <c r="L267" s="44"/>
      <c r="M267" s="228"/>
      <c r="N267" s="229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147</v>
      </c>
      <c r="AU267" s="17" t="s">
        <v>82</v>
      </c>
    </row>
    <row r="268" spans="1:65" s="2" customFormat="1" ht="16.5" customHeight="1">
      <c r="A268" s="38"/>
      <c r="B268" s="39"/>
      <c r="C268" s="258" t="s">
        <v>582</v>
      </c>
      <c r="D268" s="258" t="s">
        <v>309</v>
      </c>
      <c r="E268" s="259" t="s">
        <v>583</v>
      </c>
      <c r="F268" s="260" t="s">
        <v>584</v>
      </c>
      <c r="G268" s="261" t="s">
        <v>218</v>
      </c>
      <c r="H268" s="262">
        <v>102.575</v>
      </c>
      <c r="I268" s="263"/>
      <c r="J268" s="264">
        <f>ROUND(I268*H268,2)</f>
        <v>0</v>
      </c>
      <c r="K268" s="260" t="s">
        <v>142</v>
      </c>
      <c r="L268" s="265"/>
      <c r="M268" s="266" t="s">
        <v>19</v>
      </c>
      <c r="N268" s="267" t="s">
        <v>43</v>
      </c>
      <c r="O268" s="84"/>
      <c r="P268" s="221">
        <f>O268*H268</f>
        <v>0</v>
      </c>
      <c r="Q268" s="221">
        <v>0.104</v>
      </c>
      <c r="R268" s="221">
        <f>Q268*H268</f>
        <v>10.6678</v>
      </c>
      <c r="S268" s="221">
        <v>0</v>
      </c>
      <c r="T268" s="22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3" t="s">
        <v>194</v>
      </c>
      <c r="AT268" s="223" t="s">
        <v>309</v>
      </c>
      <c r="AU268" s="223" t="s">
        <v>82</v>
      </c>
      <c r="AY268" s="17" t="s">
        <v>136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80</v>
      </c>
      <c r="BK268" s="224">
        <f>ROUND(I268*H268,2)</f>
        <v>0</v>
      </c>
      <c r="BL268" s="17" t="s">
        <v>143</v>
      </c>
      <c r="BM268" s="223" t="s">
        <v>585</v>
      </c>
    </row>
    <row r="269" spans="1:47" s="2" customFormat="1" ht="12">
      <c r="A269" s="38"/>
      <c r="B269" s="39"/>
      <c r="C269" s="40"/>
      <c r="D269" s="225" t="s">
        <v>145</v>
      </c>
      <c r="E269" s="40"/>
      <c r="F269" s="226" t="s">
        <v>584</v>
      </c>
      <c r="G269" s="40"/>
      <c r="H269" s="40"/>
      <c r="I269" s="227"/>
      <c r="J269" s="40"/>
      <c r="K269" s="40"/>
      <c r="L269" s="44"/>
      <c r="M269" s="228"/>
      <c r="N269" s="229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145</v>
      </c>
      <c r="AU269" s="17" t="s">
        <v>82</v>
      </c>
    </row>
    <row r="270" spans="1:47" s="2" customFormat="1" ht="12">
      <c r="A270" s="38"/>
      <c r="B270" s="39"/>
      <c r="C270" s="40"/>
      <c r="D270" s="230" t="s">
        <v>147</v>
      </c>
      <c r="E270" s="40"/>
      <c r="F270" s="231" t="s">
        <v>586</v>
      </c>
      <c r="G270" s="40"/>
      <c r="H270" s="40"/>
      <c r="I270" s="227"/>
      <c r="J270" s="40"/>
      <c r="K270" s="40"/>
      <c r="L270" s="44"/>
      <c r="M270" s="228"/>
      <c r="N270" s="229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147</v>
      </c>
      <c r="AU270" s="17" t="s">
        <v>82</v>
      </c>
    </row>
    <row r="271" spans="1:51" s="13" customFormat="1" ht="12">
      <c r="A271" s="13"/>
      <c r="B271" s="232"/>
      <c r="C271" s="233"/>
      <c r="D271" s="225" t="s">
        <v>154</v>
      </c>
      <c r="E271" s="234" t="s">
        <v>19</v>
      </c>
      <c r="F271" s="235" t="s">
        <v>587</v>
      </c>
      <c r="G271" s="233"/>
      <c r="H271" s="236">
        <v>102.575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154</v>
      </c>
      <c r="AU271" s="242" t="s">
        <v>82</v>
      </c>
      <c r="AV271" s="13" t="s">
        <v>82</v>
      </c>
      <c r="AW271" s="13" t="s">
        <v>33</v>
      </c>
      <c r="AX271" s="13" t="s">
        <v>80</v>
      </c>
      <c r="AY271" s="242" t="s">
        <v>136</v>
      </c>
    </row>
    <row r="272" spans="1:65" s="2" customFormat="1" ht="24.15" customHeight="1">
      <c r="A272" s="38"/>
      <c r="B272" s="39"/>
      <c r="C272" s="212" t="s">
        <v>588</v>
      </c>
      <c r="D272" s="212" t="s">
        <v>138</v>
      </c>
      <c r="E272" s="213" t="s">
        <v>589</v>
      </c>
      <c r="F272" s="214" t="s">
        <v>590</v>
      </c>
      <c r="G272" s="215" t="s">
        <v>141</v>
      </c>
      <c r="H272" s="216">
        <v>9</v>
      </c>
      <c r="I272" s="217"/>
      <c r="J272" s="218">
        <f>ROUND(I272*H272,2)</f>
        <v>0</v>
      </c>
      <c r="K272" s="214" t="s">
        <v>142</v>
      </c>
      <c r="L272" s="44"/>
      <c r="M272" s="219" t="s">
        <v>19</v>
      </c>
      <c r="N272" s="220" t="s">
        <v>43</v>
      </c>
      <c r="O272" s="84"/>
      <c r="P272" s="221">
        <f>O272*H272</f>
        <v>0</v>
      </c>
      <c r="Q272" s="221">
        <v>0.001</v>
      </c>
      <c r="R272" s="221">
        <f>Q272*H272</f>
        <v>0.009000000000000001</v>
      </c>
      <c r="S272" s="221">
        <v>0</v>
      </c>
      <c r="T272" s="22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3" t="s">
        <v>143</v>
      </c>
      <c r="AT272" s="223" t="s">
        <v>138</v>
      </c>
      <c r="AU272" s="223" t="s">
        <v>82</v>
      </c>
      <c r="AY272" s="17" t="s">
        <v>136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80</v>
      </c>
      <c r="BK272" s="224">
        <f>ROUND(I272*H272,2)</f>
        <v>0</v>
      </c>
      <c r="BL272" s="17" t="s">
        <v>143</v>
      </c>
      <c r="BM272" s="223" t="s">
        <v>591</v>
      </c>
    </row>
    <row r="273" spans="1:47" s="2" customFormat="1" ht="12">
      <c r="A273" s="38"/>
      <c r="B273" s="39"/>
      <c r="C273" s="40"/>
      <c r="D273" s="225" t="s">
        <v>145</v>
      </c>
      <c r="E273" s="40"/>
      <c r="F273" s="226" t="s">
        <v>592</v>
      </c>
      <c r="G273" s="40"/>
      <c r="H273" s="40"/>
      <c r="I273" s="227"/>
      <c r="J273" s="40"/>
      <c r="K273" s="40"/>
      <c r="L273" s="44"/>
      <c r="M273" s="228"/>
      <c r="N273" s="229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145</v>
      </c>
      <c r="AU273" s="17" t="s">
        <v>82</v>
      </c>
    </row>
    <row r="274" spans="1:47" s="2" customFormat="1" ht="12">
      <c r="A274" s="38"/>
      <c r="B274" s="39"/>
      <c r="C274" s="40"/>
      <c r="D274" s="230" t="s">
        <v>147</v>
      </c>
      <c r="E274" s="40"/>
      <c r="F274" s="231" t="s">
        <v>593</v>
      </c>
      <c r="G274" s="40"/>
      <c r="H274" s="40"/>
      <c r="I274" s="227"/>
      <c r="J274" s="40"/>
      <c r="K274" s="40"/>
      <c r="L274" s="44"/>
      <c r="M274" s="228"/>
      <c r="N274" s="229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147</v>
      </c>
      <c r="AU274" s="17" t="s">
        <v>82</v>
      </c>
    </row>
    <row r="275" spans="1:65" s="2" customFormat="1" ht="16.5" customHeight="1">
      <c r="A275" s="38"/>
      <c r="B275" s="39"/>
      <c r="C275" s="258" t="s">
        <v>594</v>
      </c>
      <c r="D275" s="258" t="s">
        <v>309</v>
      </c>
      <c r="E275" s="259" t="s">
        <v>595</v>
      </c>
      <c r="F275" s="260" t="s">
        <v>596</v>
      </c>
      <c r="G275" s="261" t="s">
        <v>141</v>
      </c>
      <c r="H275" s="262">
        <v>9</v>
      </c>
      <c r="I275" s="263"/>
      <c r="J275" s="264">
        <f>ROUND(I275*H275,2)</f>
        <v>0</v>
      </c>
      <c r="K275" s="260" t="s">
        <v>597</v>
      </c>
      <c r="L275" s="265"/>
      <c r="M275" s="266" t="s">
        <v>19</v>
      </c>
      <c r="N275" s="267" t="s">
        <v>43</v>
      </c>
      <c r="O275" s="84"/>
      <c r="P275" s="221">
        <f>O275*H275</f>
        <v>0</v>
      </c>
      <c r="Q275" s="221">
        <v>0.0566</v>
      </c>
      <c r="R275" s="221">
        <f>Q275*H275</f>
        <v>0.5094</v>
      </c>
      <c r="S275" s="221">
        <v>0</v>
      </c>
      <c r="T275" s="222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3" t="s">
        <v>194</v>
      </c>
      <c r="AT275" s="223" t="s">
        <v>309</v>
      </c>
      <c r="AU275" s="223" t="s">
        <v>82</v>
      </c>
      <c r="AY275" s="17" t="s">
        <v>136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80</v>
      </c>
      <c r="BK275" s="224">
        <f>ROUND(I275*H275,2)</f>
        <v>0</v>
      </c>
      <c r="BL275" s="17" t="s">
        <v>143</v>
      </c>
      <c r="BM275" s="223" t="s">
        <v>598</v>
      </c>
    </row>
    <row r="276" spans="1:47" s="2" customFormat="1" ht="12">
      <c r="A276" s="38"/>
      <c r="B276" s="39"/>
      <c r="C276" s="40"/>
      <c r="D276" s="225" t="s">
        <v>145</v>
      </c>
      <c r="E276" s="40"/>
      <c r="F276" s="226" t="s">
        <v>596</v>
      </c>
      <c r="G276" s="40"/>
      <c r="H276" s="40"/>
      <c r="I276" s="227"/>
      <c r="J276" s="40"/>
      <c r="K276" s="40"/>
      <c r="L276" s="44"/>
      <c r="M276" s="228"/>
      <c r="N276" s="229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145</v>
      </c>
      <c r="AU276" s="17" t="s">
        <v>82</v>
      </c>
    </row>
    <row r="277" spans="1:65" s="2" customFormat="1" ht="16.5" customHeight="1">
      <c r="A277" s="38"/>
      <c r="B277" s="39"/>
      <c r="C277" s="212" t="s">
        <v>599</v>
      </c>
      <c r="D277" s="212" t="s">
        <v>138</v>
      </c>
      <c r="E277" s="213" t="s">
        <v>600</v>
      </c>
      <c r="F277" s="214" t="s">
        <v>601</v>
      </c>
      <c r="G277" s="215" t="s">
        <v>141</v>
      </c>
      <c r="H277" s="216">
        <v>5</v>
      </c>
      <c r="I277" s="217"/>
      <c r="J277" s="218">
        <f>ROUND(I277*H277,2)</f>
        <v>0</v>
      </c>
      <c r="K277" s="214" t="s">
        <v>142</v>
      </c>
      <c r="L277" s="44"/>
      <c r="M277" s="219" t="s">
        <v>19</v>
      </c>
      <c r="N277" s="220" t="s">
        <v>43</v>
      </c>
      <c r="O277" s="84"/>
      <c r="P277" s="221">
        <f>O277*H277</f>
        <v>0</v>
      </c>
      <c r="Q277" s="221">
        <v>0</v>
      </c>
      <c r="R277" s="221">
        <f>Q277*H277</f>
        <v>0</v>
      </c>
      <c r="S277" s="221">
        <v>0.482</v>
      </c>
      <c r="T277" s="222">
        <f>S277*H277</f>
        <v>2.41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3" t="s">
        <v>143</v>
      </c>
      <c r="AT277" s="223" t="s">
        <v>138</v>
      </c>
      <c r="AU277" s="223" t="s">
        <v>82</v>
      </c>
      <c r="AY277" s="17" t="s">
        <v>136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80</v>
      </c>
      <c r="BK277" s="224">
        <f>ROUND(I277*H277,2)</f>
        <v>0</v>
      </c>
      <c r="BL277" s="17" t="s">
        <v>143</v>
      </c>
      <c r="BM277" s="223" t="s">
        <v>602</v>
      </c>
    </row>
    <row r="278" spans="1:47" s="2" customFormat="1" ht="12">
      <c r="A278" s="38"/>
      <c r="B278" s="39"/>
      <c r="C278" s="40"/>
      <c r="D278" s="225" t="s">
        <v>145</v>
      </c>
      <c r="E278" s="40"/>
      <c r="F278" s="226" t="s">
        <v>603</v>
      </c>
      <c r="G278" s="40"/>
      <c r="H278" s="40"/>
      <c r="I278" s="227"/>
      <c r="J278" s="40"/>
      <c r="K278" s="40"/>
      <c r="L278" s="44"/>
      <c r="M278" s="228"/>
      <c r="N278" s="229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145</v>
      </c>
      <c r="AU278" s="17" t="s">
        <v>82</v>
      </c>
    </row>
    <row r="279" spans="1:47" s="2" customFormat="1" ht="12">
      <c r="A279" s="38"/>
      <c r="B279" s="39"/>
      <c r="C279" s="40"/>
      <c r="D279" s="230" t="s">
        <v>147</v>
      </c>
      <c r="E279" s="40"/>
      <c r="F279" s="231" t="s">
        <v>604</v>
      </c>
      <c r="G279" s="40"/>
      <c r="H279" s="40"/>
      <c r="I279" s="227"/>
      <c r="J279" s="40"/>
      <c r="K279" s="40"/>
      <c r="L279" s="44"/>
      <c r="M279" s="228"/>
      <c r="N279" s="229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147</v>
      </c>
      <c r="AU279" s="17" t="s">
        <v>82</v>
      </c>
    </row>
    <row r="280" spans="1:65" s="2" customFormat="1" ht="21.75" customHeight="1">
      <c r="A280" s="38"/>
      <c r="B280" s="39"/>
      <c r="C280" s="212" t="s">
        <v>605</v>
      </c>
      <c r="D280" s="212" t="s">
        <v>138</v>
      </c>
      <c r="E280" s="213" t="s">
        <v>606</v>
      </c>
      <c r="F280" s="214" t="s">
        <v>607</v>
      </c>
      <c r="G280" s="215" t="s">
        <v>151</v>
      </c>
      <c r="H280" s="216">
        <v>122.41</v>
      </c>
      <c r="I280" s="217"/>
      <c r="J280" s="218">
        <f>ROUND(I280*H280,2)</f>
        <v>0</v>
      </c>
      <c r="K280" s="214" t="s">
        <v>142</v>
      </c>
      <c r="L280" s="44"/>
      <c r="M280" s="219" t="s">
        <v>19</v>
      </c>
      <c r="N280" s="220" t="s">
        <v>43</v>
      </c>
      <c r="O280" s="84"/>
      <c r="P280" s="221">
        <f>O280*H280</f>
        <v>0</v>
      </c>
      <c r="Q280" s="221">
        <v>0</v>
      </c>
      <c r="R280" s="221">
        <f>Q280*H280</f>
        <v>0</v>
      </c>
      <c r="S280" s="221">
        <v>0.066</v>
      </c>
      <c r="T280" s="222">
        <f>S280*H280</f>
        <v>8.07906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3" t="s">
        <v>143</v>
      </c>
      <c r="AT280" s="223" t="s">
        <v>138</v>
      </c>
      <c r="AU280" s="223" t="s">
        <v>82</v>
      </c>
      <c r="AY280" s="17" t="s">
        <v>136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80</v>
      </c>
      <c r="BK280" s="224">
        <f>ROUND(I280*H280,2)</f>
        <v>0</v>
      </c>
      <c r="BL280" s="17" t="s">
        <v>143</v>
      </c>
      <c r="BM280" s="223" t="s">
        <v>608</v>
      </c>
    </row>
    <row r="281" spans="1:47" s="2" customFormat="1" ht="12">
      <c r="A281" s="38"/>
      <c r="B281" s="39"/>
      <c r="C281" s="40"/>
      <c r="D281" s="225" t="s">
        <v>145</v>
      </c>
      <c r="E281" s="40"/>
      <c r="F281" s="226" t="s">
        <v>609</v>
      </c>
      <c r="G281" s="40"/>
      <c r="H281" s="40"/>
      <c r="I281" s="227"/>
      <c r="J281" s="40"/>
      <c r="K281" s="40"/>
      <c r="L281" s="44"/>
      <c r="M281" s="228"/>
      <c r="N281" s="229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145</v>
      </c>
      <c r="AU281" s="17" t="s">
        <v>82</v>
      </c>
    </row>
    <row r="282" spans="1:47" s="2" customFormat="1" ht="12">
      <c r="A282" s="38"/>
      <c r="B282" s="39"/>
      <c r="C282" s="40"/>
      <c r="D282" s="230" t="s">
        <v>147</v>
      </c>
      <c r="E282" s="40"/>
      <c r="F282" s="231" t="s">
        <v>610</v>
      </c>
      <c r="G282" s="40"/>
      <c r="H282" s="40"/>
      <c r="I282" s="227"/>
      <c r="J282" s="40"/>
      <c r="K282" s="40"/>
      <c r="L282" s="44"/>
      <c r="M282" s="228"/>
      <c r="N282" s="229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147</v>
      </c>
      <c r="AU282" s="17" t="s">
        <v>82</v>
      </c>
    </row>
    <row r="283" spans="1:65" s="2" customFormat="1" ht="24.15" customHeight="1">
      <c r="A283" s="38"/>
      <c r="B283" s="39"/>
      <c r="C283" s="212" t="s">
        <v>611</v>
      </c>
      <c r="D283" s="212" t="s">
        <v>138</v>
      </c>
      <c r="E283" s="213" t="s">
        <v>612</v>
      </c>
      <c r="F283" s="214" t="s">
        <v>613</v>
      </c>
      <c r="G283" s="215" t="s">
        <v>151</v>
      </c>
      <c r="H283" s="216">
        <v>122.41</v>
      </c>
      <c r="I283" s="217"/>
      <c r="J283" s="218">
        <f>ROUND(I283*H283,2)</f>
        <v>0</v>
      </c>
      <c r="K283" s="214" t="s">
        <v>142</v>
      </c>
      <c r="L283" s="44"/>
      <c r="M283" s="219" t="s">
        <v>19</v>
      </c>
      <c r="N283" s="220" t="s">
        <v>43</v>
      </c>
      <c r="O283" s="84"/>
      <c r="P283" s="221">
        <f>O283*H283</f>
        <v>0</v>
      </c>
      <c r="Q283" s="221">
        <v>0</v>
      </c>
      <c r="R283" s="221">
        <f>Q283*H283</f>
        <v>0</v>
      </c>
      <c r="S283" s="221">
        <v>0.07</v>
      </c>
      <c r="T283" s="222">
        <f>S283*H283</f>
        <v>8.5687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3" t="s">
        <v>143</v>
      </c>
      <c r="AT283" s="223" t="s">
        <v>138</v>
      </c>
      <c r="AU283" s="223" t="s">
        <v>82</v>
      </c>
      <c r="AY283" s="17" t="s">
        <v>136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80</v>
      </c>
      <c r="BK283" s="224">
        <f>ROUND(I283*H283,2)</f>
        <v>0</v>
      </c>
      <c r="BL283" s="17" t="s">
        <v>143</v>
      </c>
      <c r="BM283" s="223" t="s">
        <v>614</v>
      </c>
    </row>
    <row r="284" spans="1:47" s="2" customFormat="1" ht="12">
      <c r="A284" s="38"/>
      <c r="B284" s="39"/>
      <c r="C284" s="40"/>
      <c r="D284" s="225" t="s">
        <v>145</v>
      </c>
      <c r="E284" s="40"/>
      <c r="F284" s="226" t="s">
        <v>615</v>
      </c>
      <c r="G284" s="40"/>
      <c r="H284" s="40"/>
      <c r="I284" s="227"/>
      <c r="J284" s="40"/>
      <c r="K284" s="40"/>
      <c r="L284" s="44"/>
      <c r="M284" s="228"/>
      <c r="N284" s="229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145</v>
      </c>
      <c r="AU284" s="17" t="s">
        <v>82</v>
      </c>
    </row>
    <row r="285" spans="1:47" s="2" customFormat="1" ht="12">
      <c r="A285" s="38"/>
      <c r="B285" s="39"/>
      <c r="C285" s="40"/>
      <c r="D285" s="230" t="s">
        <v>147</v>
      </c>
      <c r="E285" s="40"/>
      <c r="F285" s="231" t="s">
        <v>616</v>
      </c>
      <c r="G285" s="40"/>
      <c r="H285" s="40"/>
      <c r="I285" s="227"/>
      <c r="J285" s="40"/>
      <c r="K285" s="40"/>
      <c r="L285" s="44"/>
      <c r="M285" s="228"/>
      <c r="N285" s="229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147</v>
      </c>
      <c r="AU285" s="17" t="s">
        <v>82</v>
      </c>
    </row>
    <row r="286" spans="1:51" s="13" customFormat="1" ht="12">
      <c r="A286" s="13"/>
      <c r="B286" s="232"/>
      <c r="C286" s="233"/>
      <c r="D286" s="225" t="s">
        <v>154</v>
      </c>
      <c r="E286" s="234" t="s">
        <v>19</v>
      </c>
      <c r="F286" s="235" t="s">
        <v>617</v>
      </c>
      <c r="G286" s="233"/>
      <c r="H286" s="236">
        <v>92.47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154</v>
      </c>
      <c r="AU286" s="242" t="s">
        <v>82</v>
      </c>
      <c r="AV286" s="13" t="s">
        <v>82</v>
      </c>
      <c r="AW286" s="13" t="s">
        <v>33</v>
      </c>
      <c r="AX286" s="13" t="s">
        <v>72</v>
      </c>
      <c r="AY286" s="242" t="s">
        <v>136</v>
      </c>
    </row>
    <row r="287" spans="1:51" s="13" customFormat="1" ht="12">
      <c r="A287" s="13"/>
      <c r="B287" s="232"/>
      <c r="C287" s="233"/>
      <c r="D287" s="225" t="s">
        <v>154</v>
      </c>
      <c r="E287" s="234" t="s">
        <v>19</v>
      </c>
      <c r="F287" s="235" t="s">
        <v>618</v>
      </c>
      <c r="G287" s="233"/>
      <c r="H287" s="236">
        <v>29.94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154</v>
      </c>
      <c r="AU287" s="242" t="s">
        <v>82</v>
      </c>
      <c r="AV287" s="13" t="s">
        <v>82</v>
      </c>
      <c r="AW287" s="13" t="s">
        <v>33</v>
      </c>
      <c r="AX287" s="13" t="s">
        <v>72</v>
      </c>
      <c r="AY287" s="242" t="s">
        <v>136</v>
      </c>
    </row>
    <row r="288" spans="1:51" s="14" customFormat="1" ht="12">
      <c r="A288" s="14"/>
      <c r="B288" s="243"/>
      <c r="C288" s="244"/>
      <c r="D288" s="225" t="s">
        <v>154</v>
      </c>
      <c r="E288" s="245" t="s">
        <v>19</v>
      </c>
      <c r="F288" s="246" t="s">
        <v>158</v>
      </c>
      <c r="G288" s="244"/>
      <c r="H288" s="247">
        <v>122.41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154</v>
      </c>
      <c r="AU288" s="253" t="s">
        <v>82</v>
      </c>
      <c r="AV288" s="14" t="s">
        <v>143</v>
      </c>
      <c r="AW288" s="14" t="s">
        <v>33</v>
      </c>
      <c r="AX288" s="14" t="s">
        <v>80</v>
      </c>
      <c r="AY288" s="253" t="s">
        <v>136</v>
      </c>
    </row>
    <row r="289" spans="1:65" s="2" customFormat="1" ht="24.15" customHeight="1">
      <c r="A289" s="38"/>
      <c r="B289" s="39"/>
      <c r="C289" s="212" t="s">
        <v>619</v>
      </c>
      <c r="D289" s="212" t="s">
        <v>138</v>
      </c>
      <c r="E289" s="213" t="s">
        <v>620</v>
      </c>
      <c r="F289" s="214" t="s">
        <v>621</v>
      </c>
      <c r="G289" s="215" t="s">
        <v>151</v>
      </c>
      <c r="H289" s="216">
        <v>85</v>
      </c>
      <c r="I289" s="217"/>
      <c r="J289" s="218">
        <f>ROUND(I289*H289,2)</f>
        <v>0</v>
      </c>
      <c r="K289" s="214" t="s">
        <v>142</v>
      </c>
      <c r="L289" s="44"/>
      <c r="M289" s="219" t="s">
        <v>19</v>
      </c>
      <c r="N289" s="220" t="s">
        <v>43</v>
      </c>
      <c r="O289" s="84"/>
      <c r="P289" s="221">
        <f>O289*H289</f>
        <v>0</v>
      </c>
      <c r="Q289" s="221">
        <v>0</v>
      </c>
      <c r="R289" s="221">
        <f>Q289*H289</f>
        <v>0</v>
      </c>
      <c r="S289" s="221">
        <v>0</v>
      </c>
      <c r="T289" s="22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143</v>
      </c>
      <c r="AT289" s="223" t="s">
        <v>138</v>
      </c>
      <c r="AU289" s="223" t="s">
        <v>82</v>
      </c>
      <c r="AY289" s="17" t="s">
        <v>136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80</v>
      </c>
      <c r="BK289" s="224">
        <f>ROUND(I289*H289,2)</f>
        <v>0</v>
      </c>
      <c r="BL289" s="17" t="s">
        <v>143</v>
      </c>
      <c r="BM289" s="223" t="s">
        <v>622</v>
      </c>
    </row>
    <row r="290" spans="1:47" s="2" customFormat="1" ht="12">
      <c r="A290" s="38"/>
      <c r="B290" s="39"/>
      <c r="C290" s="40"/>
      <c r="D290" s="225" t="s">
        <v>145</v>
      </c>
      <c r="E290" s="40"/>
      <c r="F290" s="226" t="s">
        <v>621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145</v>
      </c>
      <c r="AU290" s="17" t="s">
        <v>82</v>
      </c>
    </row>
    <row r="291" spans="1:47" s="2" customFormat="1" ht="12">
      <c r="A291" s="38"/>
      <c r="B291" s="39"/>
      <c r="C291" s="40"/>
      <c r="D291" s="230" t="s">
        <v>147</v>
      </c>
      <c r="E291" s="40"/>
      <c r="F291" s="231" t="s">
        <v>623</v>
      </c>
      <c r="G291" s="40"/>
      <c r="H291" s="40"/>
      <c r="I291" s="227"/>
      <c r="J291" s="40"/>
      <c r="K291" s="40"/>
      <c r="L291" s="44"/>
      <c r="M291" s="228"/>
      <c r="N291" s="229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147</v>
      </c>
      <c r="AU291" s="17" t="s">
        <v>82</v>
      </c>
    </row>
    <row r="292" spans="1:65" s="2" customFormat="1" ht="24.15" customHeight="1">
      <c r="A292" s="38"/>
      <c r="B292" s="39"/>
      <c r="C292" s="212" t="s">
        <v>624</v>
      </c>
      <c r="D292" s="212" t="s">
        <v>138</v>
      </c>
      <c r="E292" s="213" t="s">
        <v>625</v>
      </c>
      <c r="F292" s="214" t="s">
        <v>626</v>
      </c>
      <c r="G292" s="215" t="s">
        <v>151</v>
      </c>
      <c r="H292" s="216">
        <v>29.94</v>
      </c>
      <c r="I292" s="217"/>
      <c r="J292" s="218">
        <f>ROUND(I292*H292,2)</f>
        <v>0</v>
      </c>
      <c r="K292" s="214" t="s">
        <v>142</v>
      </c>
      <c r="L292" s="44"/>
      <c r="M292" s="219" t="s">
        <v>19</v>
      </c>
      <c r="N292" s="220" t="s">
        <v>43</v>
      </c>
      <c r="O292" s="84"/>
      <c r="P292" s="221">
        <f>O292*H292</f>
        <v>0</v>
      </c>
      <c r="Q292" s="221">
        <v>0.03885</v>
      </c>
      <c r="R292" s="221">
        <f>Q292*H292</f>
        <v>1.1631690000000001</v>
      </c>
      <c r="S292" s="221">
        <v>0</v>
      </c>
      <c r="T292" s="22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3" t="s">
        <v>143</v>
      </c>
      <c r="AT292" s="223" t="s">
        <v>138</v>
      </c>
      <c r="AU292" s="223" t="s">
        <v>82</v>
      </c>
      <c r="AY292" s="17" t="s">
        <v>136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80</v>
      </c>
      <c r="BK292" s="224">
        <f>ROUND(I292*H292,2)</f>
        <v>0</v>
      </c>
      <c r="BL292" s="17" t="s">
        <v>143</v>
      </c>
      <c r="BM292" s="223" t="s">
        <v>627</v>
      </c>
    </row>
    <row r="293" spans="1:47" s="2" customFormat="1" ht="12">
      <c r="A293" s="38"/>
      <c r="B293" s="39"/>
      <c r="C293" s="40"/>
      <c r="D293" s="225" t="s">
        <v>145</v>
      </c>
      <c r="E293" s="40"/>
      <c r="F293" s="226" t="s">
        <v>628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145</v>
      </c>
      <c r="AU293" s="17" t="s">
        <v>82</v>
      </c>
    </row>
    <row r="294" spans="1:47" s="2" customFormat="1" ht="12">
      <c r="A294" s="38"/>
      <c r="B294" s="39"/>
      <c r="C294" s="40"/>
      <c r="D294" s="230" t="s">
        <v>147</v>
      </c>
      <c r="E294" s="40"/>
      <c r="F294" s="231" t="s">
        <v>629</v>
      </c>
      <c r="G294" s="40"/>
      <c r="H294" s="40"/>
      <c r="I294" s="227"/>
      <c r="J294" s="40"/>
      <c r="K294" s="40"/>
      <c r="L294" s="44"/>
      <c r="M294" s="228"/>
      <c r="N294" s="229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147</v>
      </c>
      <c r="AU294" s="17" t="s">
        <v>82</v>
      </c>
    </row>
    <row r="295" spans="1:65" s="2" customFormat="1" ht="24.15" customHeight="1">
      <c r="A295" s="38"/>
      <c r="B295" s="39"/>
      <c r="C295" s="212" t="s">
        <v>630</v>
      </c>
      <c r="D295" s="212" t="s">
        <v>138</v>
      </c>
      <c r="E295" s="213" t="s">
        <v>631</v>
      </c>
      <c r="F295" s="214" t="s">
        <v>632</v>
      </c>
      <c r="G295" s="215" t="s">
        <v>151</v>
      </c>
      <c r="H295" s="216">
        <v>92.47</v>
      </c>
      <c r="I295" s="217"/>
      <c r="J295" s="218">
        <f>ROUND(I295*H295,2)</f>
        <v>0</v>
      </c>
      <c r="K295" s="214" t="s">
        <v>142</v>
      </c>
      <c r="L295" s="44"/>
      <c r="M295" s="219" t="s">
        <v>19</v>
      </c>
      <c r="N295" s="220" t="s">
        <v>43</v>
      </c>
      <c r="O295" s="84"/>
      <c r="P295" s="221">
        <f>O295*H295</f>
        <v>0</v>
      </c>
      <c r="Q295" s="221">
        <v>0.05828</v>
      </c>
      <c r="R295" s="221">
        <f>Q295*H295</f>
        <v>5.3891516</v>
      </c>
      <c r="S295" s="221">
        <v>0</v>
      </c>
      <c r="T295" s="222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3" t="s">
        <v>143</v>
      </c>
      <c r="AT295" s="223" t="s">
        <v>138</v>
      </c>
      <c r="AU295" s="223" t="s">
        <v>82</v>
      </c>
      <c r="AY295" s="17" t="s">
        <v>136</v>
      </c>
      <c r="BE295" s="224">
        <f>IF(N295="základní",J295,0)</f>
        <v>0</v>
      </c>
      <c r="BF295" s="224">
        <f>IF(N295="snížená",J295,0)</f>
        <v>0</v>
      </c>
      <c r="BG295" s="224">
        <f>IF(N295="zákl. přenesená",J295,0)</f>
        <v>0</v>
      </c>
      <c r="BH295" s="224">
        <f>IF(N295="sníž. přenesená",J295,0)</f>
        <v>0</v>
      </c>
      <c r="BI295" s="224">
        <f>IF(N295="nulová",J295,0)</f>
        <v>0</v>
      </c>
      <c r="BJ295" s="17" t="s">
        <v>80</v>
      </c>
      <c r="BK295" s="224">
        <f>ROUND(I295*H295,2)</f>
        <v>0</v>
      </c>
      <c r="BL295" s="17" t="s">
        <v>143</v>
      </c>
      <c r="BM295" s="223" t="s">
        <v>633</v>
      </c>
    </row>
    <row r="296" spans="1:47" s="2" customFormat="1" ht="12">
      <c r="A296" s="38"/>
      <c r="B296" s="39"/>
      <c r="C296" s="40"/>
      <c r="D296" s="225" t="s">
        <v>145</v>
      </c>
      <c r="E296" s="40"/>
      <c r="F296" s="226" t="s">
        <v>634</v>
      </c>
      <c r="G296" s="40"/>
      <c r="H296" s="40"/>
      <c r="I296" s="227"/>
      <c r="J296" s="40"/>
      <c r="K296" s="40"/>
      <c r="L296" s="44"/>
      <c r="M296" s="228"/>
      <c r="N296" s="229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145</v>
      </c>
      <c r="AU296" s="17" t="s">
        <v>82</v>
      </c>
    </row>
    <row r="297" spans="1:47" s="2" customFormat="1" ht="12">
      <c r="A297" s="38"/>
      <c r="B297" s="39"/>
      <c r="C297" s="40"/>
      <c r="D297" s="230" t="s">
        <v>147</v>
      </c>
      <c r="E297" s="40"/>
      <c r="F297" s="231" t="s">
        <v>635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147</v>
      </c>
      <c r="AU297" s="17" t="s">
        <v>82</v>
      </c>
    </row>
    <row r="298" spans="1:65" s="2" customFormat="1" ht="24.15" customHeight="1">
      <c r="A298" s="38"/>
      <c r="B298" s="39"/>
      <c r="C298" s="212" t="s">
        <v>636</v>
      </c>
      <c r="D298" s="212" t="s">
        <v>138</v>
      </c>
      <c r="E298" s="213" t="s">
        <v>637</v>
      </c>
      <c r="F298" s="214" t="s">
        <v>638</v>
      </c>
      <c r="G298" s="215" t="s">
        <v>151</v>
      </c>
      <c r="H298" s="216">
        <v>92.47</v>
      </c>
      <c r="I298" s="217"/>
      <c r="J298" s="218">
        <f>ROUND(I298*H298,2)</f>
        <v>0</v>
      </c>
      <c r="K298" s="214" t="s">
        <v>142</v>
      </c>
      <c r="L298" s="44"/>
      <c r="M298" s="219" t="s">
        <v>19</v>
      </c>
      <c r="N298" s="220" t="s">
        <v>43</v>
      </c>
      <c r="O298" s="84"/>
      <c r="P298" s="221">
        <f>O298*H298</f>
        <v>0</v>
      </c>
      <c r="Q298" s="221">
        <v>0.00315</v>
      </c>
      <c r="R298" s="221">
        <f>Q298*H298</f>
        <v>0.2912805</v>
      </c>
      <c r="S298" s="221">
        <v>0</v>
      </c>
      <c r="T298" s="222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3" t="s">
        <v>143</v>
      </c>
      <c r="AT298" s="223" t="s">
        <v>138</v>
      </c>
      <c r="AU298" s="223" t="s">
        <v>82</v>
      </c>
      <c r="AY298" s="17" t="s">
        <v>136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17" t="s">
        <v>80</v>
      </c>
      <c r="BK298" s="224">
        <f>ROUND(I298*H298,2)</f>
        <v>0</v>
      </c>
      <c r="BL298" s="17" t="s">
        <v>143</v>
      </c>
      <c r="BM298" s="223" t="s">
        <v>639</v>
      </c>
    </row>
    <row r="299" spans="1:47" s="2" customFormat="1" ht="12">
      <c r="A299" s="38"/>
      <c r="B299" s="39"/>
      <c r="C299" s="40"/>
      <c r="D299" s="225" t="s">
        <v>145</v>
      </c>
      <c r="E299" s="40"/>
      <c r="F299" s="226" t="s">
        <v>640</v>
      </c>
      <c r="G299" s="40"/>
      <c r="H299" s="40"/>
      <c r="I299" s="227"/>
      <c r="J299" s="40"/>
      <c r="K299" s="40"/>
      <c r="L299" s="44"/>
      <c r="M299" s="228"/>
      <c r="N299" s="229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145</v>
      </c>
      <c r="AU299" s="17" t="s">
        <v>82</v>
      </c>
    </row>
    <row r="300" spans="1:47" s="2" customFormat="1" ht="12">
      <c r="A300" s="38"/>
      <c r="B300" s="39"/>
      <c r="C300" s="40"/>
      <c r="D300" s="230" t="s">
        <v>147</v>
      </c>
      <c r="E300" s="40"/>
      <c r="F300" s="231" t="s">
        <v>641</v>
      </c>
      <c r="G300" s="40"/>
      <c r="H300" s="40"/>
      <c r="I300" s="227"/>
      <c r="J300" s="40"/>
      <c r="K300" s="40"/>
      <c r="L300" s="44"/>
      <c r="M300" s="228"/>
      <c r="N300" s="229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147</v>
      </c>
      <c r="AU300" s="17" t="s">
        <v>82</v>
      </c>
    </row>
    <row r="301" spans="1:65" s="2" customFormat="1" ht="21.75" customHeight="1">
      <c r="A301" s="38"/>
      <c r="B301" s="39"/>
      <c r="C301" s="212" t="s">
        <v>642</v>
      </c>
      <c r="D301" s="212" t="s">
        <v>138</v>
      </c>
      <c r="E301" s="213" t="s">
        <v>643</v>
      </c>
      <c r="F301" s="214" t="s">
        <v>644</v>
      </c>
      <c r="G301" s="215" t="s">
        <v>141</v>
      </c>
      <c r="H301" s="216">
        <v>1</v>
      </c>
      <c r="I301" s="217"/>
      <c r="J301" s="218">
        <f>ROUND(I301*H301,2)</f>
        <v>0</v>
      </c>
      <c r="K301" s="214" t="s">
        <v>19</v>
      </c>
      <c r="L301" s="44"/>
      <c r="M301" s="219" t="s">
        <v>19</v>
      </c>
      <c r="N301" s="220" t="s">
        <v>43</v>
      </c>
      <c r="O301" s="84"/>
      <c r="P301" s="221">
        <f>O301*H301</f>
        <v>0</v>
      </c>
      <c r="Q301" s="221">
        <v>0</v>
      </c>
      <c r="R301" s="221">
        <f>Q301*H301</f>
        <v>0</v>
      </c>
      <c r="S301" s="221">
        <v>0</v>
      </c>
      <c r="T301" s="22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3" t="s">
        <v>143</v>
      </c>
      <c r="AT301" s="223" t="s">
        <v>138</v>
      </c>
      <c r="AU301" s="223" t="s">
        <v>82</v>
      </c>
      <c r="AY301" s="17" t="s">
        <v>136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80</v>
      </c>
      <c r="BK301" s="224">
        <f>ROUND(I301*H301,2)</f>
        <v>0</v>
      </c>
      <c r="BL301" s="17" t="s">
        <v>143</v>
      </c>
      <c r="BM301" s="223" t="s">
        <v>645</v>
      </c>
    </row>
    <row r="302" spans="1:47" s="2" customFormat="1" ht="12">
      <c r="A302" s="38"/>
      <c r="B302" s="39"/>
      <c r="C302" s="40"/>
      <c r="D302" s="225" t="s">
        <v>145</v>
      </c>
      <c r="E302" s="40"/>
      <c r="F302" s="226" t="s">
        <v>644</v>
      </c>
      <c r="G302" s="40"/>
      <c r="H302" s="40"/>
      <c r="I302" s="227"/>
      <c r="J302" s="40"/>
      <c r="K302" s="40"/>
      <c r="L302" s="44"/>
      <c r="M302" s="228"/>
      <c r="N302" s="229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145</v>
      </c>
      <c r="AU302" s="17" t="s">
        <v>82</v>
      </c>
    </row>
    <row r="303" spans="1:65" s="2" customFormat="1" ht="24.15" customHeight="1">
      <c r="A303" s="38"/>
      <c r="B303" s="39"/>
      <c r="C303" s="212" t="s">
        <v>646</v>
      </c>
      <c r="D303" s="212" t="s">
        <v>138</v>
      </c>
      <c r="E303" s="213" t="s">
        <v>647</v>
      </c>
      <c r="F303" s="214" t="s">
        <v>648</v>
      </c>
      <c r="G303" s="215" t="s">
        <v>141</v>
      </c>
      <c r="H303" s="216">
        <v>1</v>
      </c>
      <c r="I303" s="217"/>
      <c r="J303" s="218">
        <f>ROUND(I303*H303,2)</f>
        <v>0</v>
      </c>
      <c r="K303" s="214" t="s">
        <v>19</v>
      </c>
      <c r="L303" s="44"/>
      <c r="M303" s="219" t="s">
        <v>19</v>
      </c>
      <c r="N303" s="220" t="s">
        <v>43</v>
      </c>
      <c r="O303" s="84"/>
      <c r="P303" s="221">
        <f>O303*H303</f>
        <v>0</v>
      </c>
      <c r="Q303" s="221">
        <v>0</v>
      </c>
      <c r="R303" s="221">
        <f>Q303*H303</f>
        <v>0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143</v>
      </c>
      <c r="AT303" s="223" t="s">
        <v>138</v>
      </c>
      <c r="AU303" s="223" t="s">
        <v>82</v>
      </c>
      <c r="AY303" s="17" t="s">
        <v>136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80</v>
      </c>
      <c r="BK303" s="224">
        <f>ROUND(I303*H303,2)</f>
        <v>0</v>
      </c>
      <c r="BL303" s="17" t="s">
        <v>143</v>
      </c>
      <c r="BM303" s="223" t="s">
        <v>649</v>
      </c>
    </row>
    <row r="304" spans="1:47" s="2" customFormat="1" ht="12">
      <c r="A304" s="38"/>
      <c r="B304" s="39"/>
      <c r="C304" s="40"/>
      <c r="D304" s="225" t="s">
        <v>145</v>
      </c>
      <c r="E304" s="40"/>
      <c r="F304" s="226" t="s">
        <v>650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145</v>
      </c>
      <c r="AU304" s="17" t="s">
        <v>82</v>
      </c>
    </row>
    <row r="305" spans="1:63" s="12" customFormat="1" ht="22.8" customHeight="1">
      <c r="A305" s="12"/>
      <c r="B305" s="196"/>
      <c r="C305" s="197"/>
      <c r="D305" s="198" t="s">
        <v>71</v>
      </c>
      <c r="E305" s="210" t="s">
        <v>651</v>
      </c>
      <c r="F305" s="210" t="s">
        <v>243</v>
      </c>
      <c r="G305" s="197"/>
      <c r="H305" s="197"/>
      <c r="I305" s="200"/>
      <c r="J305" s="211">
        <f>BK305</f>
        <v>0</v>
      </c>
      <c r="K305" s="197"/>
      <c r="L305" s="202"/>
      <c r="M305" s="203"/>
      <c r="N305" s="204"/>
      <c r="O305" s="204"/>
      <c r="P305" s="205">
        <f>SUM(P306:P308)</f>
        <v>0</v>
      </c>
      <c r="Q305" s="204"/>
      <c r="R305" s="205">
        <f>SUM(R306:R308)</f>
        <v>0</v>
      </c>
      <c r="S305" s="204"/>
      <c r="T305" s="206">
        <f>SUM(T306:T308)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7" t="s">
        <v>80</v>
      </c>
      <c r="AT305" s="208" t="s">
        <v>71</v>
      </c>
      <c r="AU305" s="208" t="s">
        <v>80</v>
      </c>
      <c r="AY305" s="207" t="s">
        <v>136</v>
      </c>
      <c r="BK305" s="209">
        <f>SUM(BK306:BK308)</f>
        <v>0</v>
      </c>
    </row>
    <row r="306" spans="1:65" s="2" customFormat="1" ht="16.5" customHeight="1">
      <c r="A306" s="38"/>
      <c r="B306" s="39"/>
      <c r="C306" s="212" t="s">
        <v>652</v>
      </c>
      <c r="D306" s="212" t="s">
        <v>138</v>
      </c>
      <c r="E306" s="213" t="s">
        <v>653</v>
      </c>
      <c r="F306" s="214" t="s">
        <v>654</v>
      </c>
      <c r="G306" s="215" t="s">
        <v>246</v>
      </c>
      <c r="H306" s="216">
        <v>188.345</v>
      </c>
      <c r="I306" s="217"/>
      <c r="J306" s="218">
        <f>ROUND(I306*H306,2)</f>
        <v>0</v>
      </c>
      <c r="K306" s="214" t="s">
        <v>142</v>
      </c>
      <c r="L306" s="44"/>
      <c r="M306" s="219" t="s">
        <v>19</v>
      </c>
      <c r="N306" s="220" t="s">
        <v>43</v>
      </c>
      <c r="O306" s="84"/>
      <c r="P306" s="221">
        <f>O306*H306</f>
        <v>0</v>
      </c>
      <c r="Q306" s="221">
        <v>0</v>
      </c>
      <c r="R306" s="221">
        <f>Q306*H306</f>
        <v>0</v>
      </c>
      <c r="S306" s="221">
        <v>0</v>
      </c>
      <c r="T306" s="222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3" t="s">
        <v>143</v>
      </c>
      <c r="AT306" s="223" t="s">
        <v>138</v>
      </c>
      <c r="AU306" s="223" t="s">
        <v>82</v>
      </c>
      <c r="AY306" s="17" t="s">
        <v>136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80</v>
      </c>
      <c r="BK306" s="224">
        <f>ROUND(I306*H306,2)</f>
        <v>0</v>
      </c>
      <c r="BL306" s="17" t="s">
        <v>143</v>
      </c>
      <c r="BM306" s="223" t="s">
        <v>655</v>
      </c>
    </row>
    <row r="307" spans="1:47" s="2" customFormat="1" ht="12">
      <c r="A307" s="38"/>
      <c r="B307" s="39"/>
      <c r="C307" s="40"/>
      <c r="D307" s="225" t="s">
        <v>145</v>
      </c>
      <c r="E307" s="40"/>
      <c r="F307" s="226" t="s">
        <v>656</v>
      </c>
      <c r="G307" s="40"/>
      <c r="H307" s="40"/>
      <c r="I307" s="227"/>
      <c r="J307" s="40"/>
      <c r="K307" s="40"/>
      <c r="L307" s="44"/>
      <c r="M307" s="228"/>
      <c r="N307" s="229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145</v>
      </c>
      <c r="AU307" s="17" t="s">
        <v>82</v>
      </c>
    </row>
    <row r="308" spans="1:47" s="2" customFormat="1" ht="12">
      <c r="A308" s="38"/>
      <c r="B308" s="39"/>
      <c r="C308" s="40"/>
      <c r="D308" s="230" t="s">
        <v>147</v>
      </c>
      <c r="E308" s="40"/>
      <c r="F308" s="231" t="s">
        <v>657</v>
      </c>
      <c r="G308" s="40"/>
      <c r="H308" s="40"/>
      <c r="I308" s="227"/>
      <c r="J308" s="40"/>
      <c r="K308" s="40"/>
      <c r="L308" s="44"/>
      <c r="M308" s="228"/>
      <c r="N308" s="229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147</v>
      </c>
      <c r="AU308" s="17" t="s">
        <v>82</v>
      </c>
    </row>
    <row r="309" spans="1:63" s="12" customFormat="1" ht="25.9" customHeight="1">
      <c r="A309" s="12"/>
      <c r="B309" s="196"/>
      <c r="C309" s="197"/>
      <c r="D309" s="198" t="s">
        <v>71</v>
      </c>
      <c r="E309" s="199" t="s">
        <v>658</v>
      </c>
      <c r="F309" s="199" t="s">
        <v>659</v>
      </c>
      <c r="G309" s="197"/>
      <c r="H309" s="197"/>
      <c r="I309" s="200"/>
      <c r="J309" s="201">
        <f>BK309</f>
        <v>0</v>
      </c>
      <c r="K309" s="197"/>
      <c r="L309" s="202"/>
      <c r="M309" s="203"/>
      <c r="N309" s="204"/>
      <c r="O309" s="204"/>
      <c r="P309" s="205">
        <f>P310+P317</f>
        <v>0</v>
      </c>
      <c r="Q309" s="204"/>
      <c r="R309" s="205">
        <f>R310+R317</f>
        <v>1.5757214</v>
      </c>
      <c r="S309" s="204"/>
      <c r="T309" s="206">
        <f>T310+T317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7" t="s">
        <v>82</v>
      </c>
      <c r="AT309" s="208" t="s">
        <v>71</v>
      </c>
      <c r="AU309" s="208" t="s">
        <v>72</v>
      </c>
      <c r="AY309" s="207" t="s">
        <v>136</v>
      </c>
      <c r="BK309" s="209">
        <f>BK310+BK317</f>
        <v>0</v>
      </c>
    </row>
    <row r="310" spans="1:63" s="12" customFormat="1" ht="22.8" customHeight="1">
      <c r="A310" s="12"/>
      <c r="B310" s="196"/>
      <c r="C310" s="197"/>
      <c r="D310" s="198" t="s">
        <v>71</v>
      </c>
      <c r="E310" s="210" t="s">
        <v>660</v>
      </c>
      <c r="F310" s="210" t="s">
        <v>661</v>
      </c>
      <c r="G310" s="197"/>
      <c r="H310" s="197"/>
      <c r="I310" s="200"/>
      <c r="J310" s="211">
        <f>BK310</f>
        <v>0</v>
      </c>
      <c r="K310" s="197"/>
      <c r="L310" s="202"/>
      <c r="M310" s="203"/>
      <c r="N310" s="204"/>
      <c r="O310" s="204"/>
      <c r="P310" s="205">
        <f>SUM(P311:P316)</f>
        <v>0</v>
      </c>
      <c r="Q310" s="204"/>
      <c r="R310" s="205">
        <f>SUM(R311:R316)</f>
        <v>1.5145164</v>
      </c>
      <c r="S310" s="204"/>
      <c r="T310" s="206">
        <f>SUM(T311:T316)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7" t="s">
        <v>82</v>
      </c>
      <c r="AT310" s="208" t="s">
        <v>71</v>
      </c>
      <c r="AU310" s="208" t="s">
        <v>80</v>
      </c>
      <c r="AY310" s="207" t="s">
        <v>136</v>
      </c>
      <c r="BK310" s="209">
        <f>SUM(BK311:BK316)</f>
        <v>0</v>
      </c>
    </row>
    <row r="311" spans="1:65" s="2" customFormat="1" ht="24.15" customHeight="1">
      <c r="A311" s="38"/>
      <c r="B311" s="39"/>
      <c r="C311" s="212" t="s">
        <v>662</v>
      </c>
      <c r="D311" s="212" t="s">
        <v>138</v>
      </c>
      <c r="E311" s="213" t="s">
        <v>663</v>
      </c>
      <c r="F311" s="214" t="s">
        <v>664</v>
      </c>
      <c r="G311" s="215" t="s">
        <v>218</v>
      </c>
      <c r="H311" s="216">
        <v>18</v>
      </c>
      <c r="I311" s="217"/>
      <c r="J311" s="218">
        <f>ROUND(I311*H311,2)</f>
        <v>0</v>
      </c>
      <c r="K311" s="214" t="s">
        <v>142</v>
      </c>
      <c r="L311" s="44"/>
      <c r="M311" s="219" t="s">
        <v>19</v>
      </c>
      <c r="N311" s="220" t="s">
        <v>43</v>
      </c>
      <c r="O311" s="84"/>
      <c r="P311" s="221">
        <f>O311*H311</f>
        <v>0</v>
      </c>
      <c r="Q311" s="221">
        <v>6E-05</v>
      </c>
      <c r="R311" s="221">
        <f>Q311*H311</f>
        <v>0.00108</v>
      </c>
      <c r="S311" s="221">
        <v>0</v>
      </c>
      <c r="T311" s="22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3" t="s">
        <v>251</v>
      </c>
      <c r="AT311" s="223" t="s">
        <v>138</v>
      </c>
      <c r="AU311" s="223" t="s">
        <v>82</v>
      </c>
      <c r="AY311" s="17" t="s">
        <v>136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80</v>
      </c>
      <c r="BK311" s="224">
        <f>ROUND(I311*H311,2)</f>
        <v>0</v>
      </c>
      <c r="BL311" s="17" t="s">
        <v>251</v>
      </c>
      <c r="BM311" s="223" t="s">
        <v>665</v>
      </c>
    </row>
    <row r="312" spans="1:47" s="2" customFormat="1" ht="12">
      <c r="A312" s="38"/>
      <c r="B312" s="39"/>
      <c r="C312" s="40"/>
      <c r="D312" s="225" t="s">
        <v>145</v>
      </c>
      <c r="E312" s="40"/>
      <c r="F312" s="226" t="s">
        <v>666</v>
      </c>
      <c r="G312" s="40"/>
      <c r="H312" s="40"/>
      <c r="I312" s="227"/>
      <c r="J312" s="40"/>
      <c r="K312" s="40"/>
      <c r="L312" s="44"/>
      <c r="M312" s="228"/>
      <c r="N312" s="229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145</v>
      </c>
      <c r="AU312" s="17" t="s">
        <v>82</v>
      </c>
    </row>
    <row r="313" spans="1:47" s="2" customFormat="1" ht="12">
      <c r="A313" s="38"/>
      <c r="B313" s="39"/>
      <c r="C313" s="40"/>
      <c r="D313" s="230" t="s">
        <v>147</v>
      </c>
      <c r="E313" s="40"/>
      <c r="F313" s="231" t="s">
        <v>667</v>
      </c>
      <c r="G313" s="40"/>
      <c r="H313" s="40"/>
      <c r="I313" s="227"/>
      <c r="J313" s="40"/>
      <c r="K313" s="40"/>
      <c r="L313" s="44"/>
      <c r="M313" s="228"/>
      <c r="N313" s="229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147</v>
      </c>
      <c r="AU313" s="17" t="s">
        <v>82</v>
      </c>
    </row>
    <row r="314" spans="1:51" s="13" customFormat="1" ht="12">
      <c r="A314" s="13"/>
      <c r="B314" s="232"/>
      <c r="C314" s="233"/>
      <c r="D314" s="225" t="s">
        <v>154</v>
      </c>
      <c r="E314" s="234" t="s">
        <v>19</v>
      </c>
      <c r="F314" s="235" t="s">
        <v>668</v>
      </c>
      <c r="G314" s="233"/>
      <c r="H314" s="236">
        <v>18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154</v>
      </c>
      <c r="AU314" s="242" t="s">
        <v>82</v>
      </c>
      <c r="AV314" s="13" t="s">
        <v>82</v>
      </c>
      <c r="AW314" s="13" t="s">
        <v>33</v>
      </c>
      <c r="AX314" s="13" t="s">
        <v>80</v>
      </c>
      <c r="AY314" s="242" t="s">
        <v>136</v>
      </c>
    </row>
    <row r="315" spans="1:65" s="2" customFormat="1" ht="16.5" customHeight="1">
      <c r="A315" s="38"/>
      <c r="B315" s="39"/>
      <c r="C315" s="258" t="s">
        <v>669</v>
      </c>
      <c r="D315" s="258" t="s">
        <v>309</v>
      </c>
      <c r="E315" s="259" t="s">
        <v>670</v>
      </c>
      <c r="F315" s="260" t="s">
        <v>671</v>
      </c>
      <c r="G315" s="261" t="s">
        <v>672</v>
      </c>
      <c r="H315" s="262">
        <v>266.92</v>
      </c>
      <c r="I315" s="263"/>
      <c r="J315" s="264">
        <f>ROUND(I315*H315,2)</f>
        <v>0</v>
      </c>
      <c r="K315" s="260" t="s">
        <v>19</v>
      </c>
      <c r="L315" s="265"/>
      <c r="M315" s="266" t="s">
        <v>19</v>
      </c>
      <c r="N315" s="267" t="s">
        <v>43</v>
      </c>
      <c r="O315" s="84"/>
      <c r="P315" s="221">
        <f>O315*H315</f>
        <v>0</v>
      </c>
      <c r="Q315" s="221">
        <v>0.00567</v>
      </c>
      <c r="R315" s="221">
        <f>Q315*H315</f>
        <v>1.5134364</v>
      </c>
      <c r="S315" s="221">
        <v>0</v>
      </c>
      <c r="T315" s="222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3" t="s">
        <v>564</v>
      </c>
      <c r="AT315" s="223" t="s">
        <v>309</v>
      </c>
      <c r="AU315" s="223" t="s">
        <v>82</v>
      </c>
      <c r="AY315" s="17" t="s">
        <v>136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80</v>
      </c>
      <c r="BK315" s="224">
        <f>ROUND(I315*H315,2)</f>
        <v>0</v>
      </c>
      <c r="BL315" s="17" t="s">
        <v>251</v>
      </c>
      <c r="BM315" s="223" t="s">
        <v>673</v>
      </c>
    </row>
    <row r="316" spans="1:47" s="2" customFormat="1" ht="12">
      <c r="A316" s="38"/>
      <c r="B316" s="39"/>
      <c r="C316" s="40"/>
      <c r="D316" s="225" t="s">
        <v>145</v>
      </c>
      <c r="E316" s="40"/>
      <c r="F316" s="226" t="s">
        <v>671</v>
      </c>
      <c r="G316" s="40"/>
      <c r="H316" s="40"/>
      <c r="I316" s="227"/>
      <c r="J316" s="40"/>
      <c r="K316" s="40"/>
      <c r="L316" s="44"/>
      <c r="M316" s="228"/>
      <c r="N316" s="229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145</v>
      </c>
      <c r="AU316" s="17" t="s">
        <v>82</v>
      </c>
    </row>
    <row r="317" spans="1:63" s="12" customFormat="1" ht="22.8" customHeight="1">
      <c r="A317" s="12"/>
      <c r="B317" s="196"/>
      <c r="C317" s="197"/>
      <c r="D317" s="198" t="s">
        <v>71</v>
      </c>
      <c r="E317" s="210" t="s">
        <v>674</v>
      </c>
      <c r="F317" s="210" t="s">
        <v>675</v>
      </c>
      <c r="G317" s="197"/>
      <c r="H317" s="197"/>
      <c r="I317" s="200"/>
      <c r="J317" s="211">
        <f>BK317</f>
        <v>0</v>
      </c>
      <c r="K317" s="197"/>
      <c r="L317" s="202"/>
      <c r="M317" s="203"/>
      <c r="N317" s="204"/>
      <c r="O317" s="204"/>
      <c r="P317" s="205">
        <f>SUM(P318:P323)</f>
        <v>0</v>
      </c>
      <c r="Q317" s="204"/>
      <c r="R317" s="205">
        <f>SUM(R318:R323)</f>
        <v>0.061204999999999996</v>
      </c>
      <c r="S317" s="204"/>
      <c r="T317" s="206">
        <f>SUM(T318:T323)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7" t="s">
        <v>82</v>
      </c>
      <c r="AT317" s="208" t="s">
        <v>71</v>
      </c>
      <c r="AU317" s="208" t="s">
        <v>80</v>
      </c>
      <c r="AY317" s="207" t="s">
        <v>136</v>
      </c>
      <c r="BK317" s="209">
        <f>SUM(BK318:BK323)</f>
        <v>0</v>
      </c>
    </row>
    <row r="318" spans="1:65" s="2" customFormat="1" ht="24.15" customHeight="1">
      <c r="A318" s="38"/>
      <c r="B318" s="39"/>
      <c r="C318" s="212" t="s">
        <v>676</v>
      </c>
      <c r="D318" s="212" t="s">
        <v>138</v>
      </c>
      <c r="E318" s="213" t="s">
        <v>677</v>
      </c>
      <c r="F318" s="214" t="s">
        <v>678</v>
      </c>
      <c r="G318" s="215" t="s">
        <v>151</v>
      </c>
      <c r="H318" s="216">
        <v>122.41</v>
      </c>
      <c r="I318" s="217"/>
      <c r="J318" s="218">
        <f>ROUND(I318*H318,2)</f>
        <v>0</v>
      </c>
      <c r="K318" s="214" t="s">
        <v>142</v>
      </c>
      <c r="L318" s="44"/>
      <c r="M318" s="219" t="s">
        <v>19</v>
      </c>
      <c r="N318" s="220" t="s">
        <v>43</v>
      </c>
      <c r="O318" s="84"/>
      <c r="P318" s="221">
        <f>O318*H318</f>
        <v>0</v>
      </c>
      <c r="Q318" s="221">
        <v>0.00014</v>
      </c>
      <c r="R318" s="221">
        <f>Q318*H318</f>
        <v>0.017137399999999997</v>
      </c>
      <c r="S318" s="221">
        <v>0</v>
      </c>
      <c r="T318" s="222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3" t="s">
        <v>251</v>
      </c>
      <c r="AT318" s="223" t="s">
        <v>138</v>
      </c>
      <c r="AU318" s="223" t="s">
        <v>82</v>
      </c>
      <c r="AY318" s="17" t="s">
        <v>136</v>
      </c>
      <c r="BE318" s="224">
        <f>IF(N318="základní",J318,0)</f>
        <v>0</v>
      </c>
      <c r="BF318" s="224">
        <f>IF(N318="snížená",J318,0)</f>
        <v>0</v>
      </c>
      <c r="BG318" s="224">
        <f>IF(N318="zákl. přenesená",J318,0)</f>
        <v>0</v>
      </c>
      <c r="BH318" s="224">
        <f>IF(N318="sníž. přenesená",J318,0)</f>
        <v>0</v>
      </c>
      <c r="BI318" s="224">
        <f>IF(N318="nulová",J318,0)</f>
        <v>0</v>
      </c>
      <c r="BJ318" s="17" t="s">
        <v>80</v>
      </c>
      <c r="BK318" s="224">
        <f>ROUND(I318*H318,2)</f>
        <v>0</v>
      </c>
      <c r="BL318" s="17" t="s">
        <v>251</v>
      </c>
      <c r="BM318" s="223" t="s">
        <v>679</v>
      </c>
    </row>
    <row r="319" spans="1:47" s="2" customFormat="1" ht="12">
      <c r="A319" s="38"/>
      <c r="B319" s="39"/>
      <c r="C319" s="40"/>
      <c r="D319" s="225" t="s">
        <v>145</v>
      </c>
      <c r="E319" s="40"/>
      <c r="F319" s="226" t="s">
        <v>680</v>
      </c>
      <c r="G319" s="40"/>
      <c r="H319" s="40"/>
      <c r="I319" s="227"/>
      <c r="J319" s="40"/>
      <c r="K319" s="40"/>
      <c r="L319" s="44"/>
      <c r="M319" s="228"/>
      <c r="N319" s="229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145</v>
      </c>
      <c r="AU319" s="17" t="s">
        <v>82</v>
      </c>
    </row>
    <row r="320" spans="1:47" s="2" customFormat="1" ht="12">
      <c r="A320" s="38"/>
      <c r="B320" s="39"/>
      <c r="C320" s="40"/>
      <c r="D320" s="230" t="s">
        <v>147</v>
      </c>
      <c r="E320" s="40"/>
      <c r="F320" s="231" t="s">
        <v>681</v>
      </c>
      <c r="G320" s="40"/>
      <c r="H320" s="40"/>
      <c r="I320" s="227"/>
      <c r="J320" s="40"/>
      <c r="K320" s="40"/>
      <c r="L320" s="44"/>
      <c r="M320" s="228"/>
      <c r="N320" s="229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147</v>
      </c>
      <c r="AU320" s="17" t="s">
        <v>82</v>
      </c>
    </row>
    <row r="321" spans="1:65" s="2" customFormat="1" ht="24.15" customHeight="1">
      <c r="A321" s="38"/>
      <c r="B321" s="39"/>
      <c r="C321" s="212" t="s">
        <v>682</v>
      </c>
      <c r="D321" s="212" t="s">
        <v>138</v>
      </c>
      <c r="E321" s="213" t="s">
        <v>683</v>
      </c>
      <c r="F321" s="214" t="s">
        <v>684</v>
      </c>
      <c r="G321" s="215" t="s">
        <v>151</v>
      </c>
      <c r="H321" s="216">
        <v>122.41</v>
      </c>
      <c r="I321" s="217"/>
      <c r="J321" s="218">
        <f>ROUND(I321*H321,2)</f>
        <v>0</v>
      </c>
      <c r="K321" s="214" t="s">
        <v>142</v>
      </c>
      <c r="L321" s="44"/>
      <c r="M321" s="219" t="s">
        <v>19</v>
      </c>
      <c r="N321" s="220" t="s">
        <v>43</v>
      </c>
      <c r="O321" s="84"/>
      <c r="P321" s="221">
        <f>O321*H321</f>
        <v>0</v>
      </c>
      <c r="Q321" s="221">
        <v>0.00036</v>
      </c>
      <c r="R321" s="221">
        <f>Q321*H321</f>
        <v>0.0440676</v>
      </c>
      <c r="S321" s="221">
        <v>0</v>
      </c>
      <c r="T321" s="222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3" t="s">
        <v>251</v>
      </c>
      <c r="AT321" s="223" t="s">
        <v>138</v>
      </c>
      <c r="AU321" s="223" t="s">
        <v>82</v>
      </c>
      <c r="AY321" s="17" t="s">
        <v>136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80</v>
      </c>
      <c r="BK321" s="224">
        <f>ROUND(I321*H321,2)</f>
        <v>0</v>
      </c>
      <c r="BL321" s="17" t="s">
        <v>251</v>
      </c>
      <c r="BM321" s="223" t="s">
        <v>685</v>
      </c>
    </row>
    <row r="322" spans="1:47" s="2" customFormat="1" ht="12">
      <c r="A322" s="38"/>
      <c r="B322" s="39"/>
      <c r="C322" s="40"/>
      <c r="D322" s="225" t="s">
        <v>145</v>
      </c>
      <c r="E322" s="40"/>
      <c r="F322" s="226" t="s">
        <v>686</v>
      </c>
      <c r="G322" s="40"/>
      <c r="H322" s="40"/>
      <c r="I322" s="227"/>
      <c r="J322" s="40"/>
      <c r="K322" s="40"/>
      <c r="L322" s="44"/>
      <c r="M322" s="228"/>
      <c r="N322" s="229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145</v>
      </c>
      <c r="AU322" s="17" t="s">
        <v>82</v>
      </c>
    </row>
    <row r="323" spans="1:47" s="2" customFormat="1" ht="12">
      <c r="A323" s="38"/>
      <c r="B323" s="39"/>
      <c r="C323" s="40"/>
      <c r="D323" s="230" t="s">
        <v>147</v>
      </c>
      <c r="E323" s="40"/>
      <c r="F323" s="231" t="s">
        <v>687</v>
      </c>
      <c r="G323" s="40"/>
      <c r="H323" s="40"/>
      <c r="I323" s="227"/>
      <c r="J323" s="40"/>
      <c r="K323" s="40"/>
      <c r="L323" s="44"/>
      <c r="M323" s="268"/>
      <c r="N323" s="269"/>
      <c r="O323" s="270"/>
      <c r="P323" s="270"/>
      <c r="Q323" s="270"/>
      <c r="R323" s="270"/>
      <c r="S323" s="270"/>
      <c r="T323" s="271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147</v>
      </c>
      <c r="AU323" s="17" t="s">
        <v>82</v>
      </c>
    </row>
    <row r="324" spans="1:31" s="2" customFormat="1" ht="6.95" customHeight="1">
      <c r="A324" s="38"/>
      <c r="B324" s="59"/>
      <c r="C324" s="60"/>
      <c r="D324" s="60"/>
      <c r="E324" s="60"/>
      <c r="F324" s="60"/>
      <c r="G324" s="60"/>
      <c r="H324" s="60"/>
      <c r="I324" s="60"/>
      <c r="J324" s="60"/>
      <c r="K324" s="60"/>
      <c r="L324" s="44"/>
      <c r="M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</row>
  </sheetData>
  <sheetProtection password="CC35" sheet="1" objects="1" scenarios="1" formatColumns="0" formatRows="0" autoFilter="0"/>
  <autoFilter ref="C90:K323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1_02/111211101"/>
    <hyperlink ref="F101" r:id="rId2" display="https://podminky.urs.cz/item/CS_URS_2021_02/122111101"/>
    <hyperlink ref="F106" r:id="rId3" display="https://podminky.urs.cz/item/CS_URS_2021_02/132254202"/>
    <hyperlink ref="F114" r:id="rId4" display="https://podminky.urs.cz/item/CS_URS_2021_02/162751117"/>
    <hyperlink ref="F118" r:id="rId5" display="https://podminky.urs.cz/item/CS_URS_2021_02/162751119"/>
    <hyperlink ref="F123" r:id="rId6" display="https://podminky.urs.cz/item/CS_URS_2021_02/171201201"/>
    <hyperlink ref="F126" r:id="rId7" display="https://podminky.urs.cz/item/CS_URS_2021_02/171201221"/>
    <hyperlink ref="F130" r:id="rId8" display="https://podminky.urs.cz/item/CS_URS_2021_02/174101101"/>
    <hyperlink ref="F134" r:id="rId9" display="https://podminky.urs.cz/item/CS_URS_2021_02/181351003"/>
    <hyperlink ref="F142" r:id="rId10" display="https://podminky.urs.cz/item/CS_URS_2021_02/271572211"/>
    <hyperlink ref="F146" r:id="rId11" display="https://podminky.urs.cz/item/CS_URS_2021_02/272361821"/>
    <hyperlink ref="F149" r:id="rId12" display="https://podminky.urs.cz/item/CS_URS_2021_02/274313611"/>
    <hyperlink ref="F158" r:id="rId13" display="https://podminky.urs.cz/item/CS_URS_2021_02/274351121"/>
    <hyperlink ref="F167" r:id="rId14" display="https://podminky.urs.cz/item/CS_URS_2021_02/274351122"/>
    <hyperlink ref="F171" r:id="rId15" display="https://podminky.urs.cz/item/CS_URS_2021_02/311311911"/>
    <hyperlink ref="F180" r:id="rId16" display="https://podminky.urs.cz/item/CS_URS_2021_02/311311951"/>
    <hyperlink ref="F184" r:id="rId17" display="https://podminky.urs.cz/item/CS_URS_2021_02/311351121"/>
    <hyperlink ref="F193" r:id="rId18" display="https://podminky.urs.cz/item/CS_URS_2021_02/311351122"/>
    <hyperlink ref="F196" r:id="rId19" display="https://podminky.urs.cz/item/CS_URS_2021_02/311351311"/>
    <hyperlink ref="F200" r:id="rId20" display="https://podminky.urs.cz/item/CS_URS_2021_02/311351312"/>
    <hyperlink ref="F209" r:id="rId21" display="https://podminky.urs.cz/item/CS_URS_2021_02/348211912"/>
    <hyperlink ref="F212" r:id="rId22" display="https://podminky.urs.cz/item/CS_URS_2021_02/348213123"/>
    <hyperlink ref="F221" r:id="rId23" display="https://podminky.urs.cz/item/CS_URS_2021_02/58381075"/>
    <hyperlink ref="F226" r:id="rId24" display="https://podminky.urs.cz/item/CS_URS_2021_02/430321313"/>
    <hyperlink ref="F233" r:id="rId25" display="https://podminky.urs.cz/item/CS_URS_2021_02/430361821"/>
    <hyperlink ref="F237" r:id="rId26" display="https://podminky.urs.cz/item/CS_URS_2021_02/434191423"/>
    <hyperlink ref="F244" r:id="rId27" display="https://podminky.urs.cz/item/CS_URS_2021_02/58388015"/>
    <hyperlink ref="F250" r:id="rId28" display="https://podminky.urs.cz/item/CS_URS_2021_02/564871116"/>
    <hyperlink ref="F254" r:id="rId29" display="https://podminky.urs.cz/item/CS_URS_2021_02/591411111"/>
    <hyperlink ref="F257" r:id="rId30" display="https://podminky.urs.cz/item/CS_URS_2021_02/58381004"/>
    <hyperlink ref="F263" r:id="rId31" display="https://podminky.urs.cz/item/CS_URS_2021_02/622821002"/>
    <hyperlink ref="F267" r:id="rId32" display="https://podminky.urs.cz/item/CS_URS_2021_02/916241213"/>
    <hyperlink ref="F270" r:id="rId33" display="https://podminky.urs.cz/item/CS_URS_2021_02/58380007"/>
    <hyperlink ref="F274" r:id="rId34" display="https://podminky.urs.cz/item/CS_URS_2021_02/936124113"/>
    <hyperlink ref="F279" r:id="rId35" display="https://podminky.urs.cz/item/CS_URS_2021_02/966001211"/>
    <hyperlink ref="F282" r:id="rId36" display="https://podminky.urs.cz/item/CS_URS_2021_02/985112112"/>
    <hyperlink ref="F285" r:id="rId37" display="https://podminky.urs.cz/item/CS_URS_2021_02/985121122"/>
    <hyperlink ref="F291" r:id="rId38" display="https://podminky.urs.cz/item/CS_URS_2021_02/985131111"/>
    <hyperlink ref="F294" r:id="rId39" display="https://podminky.urs.cz/item/CS_URS_2021_02/985311112"/>
    <hyperlink ref="F297" r:id="rId40" display="https://podminky.urs.cz/item/CS_URS_2021_02/985311113"/>
    <hyperlink ref="F300" r:id="rId41" display="https://podminky.urs.cz/item/CS_URS_2021_02/985323112"/>
    <hyperlink ref="F308" r:id="rId42" display="https://podminky.urs.cz/item/CS_URS_2021_02/998018001"/>
    <hyperlink ref="F313" r:id="rId43" display="https://podminky.urs.cz/item/CS_URS_2021_02/767161111"/>
    <hyperlink ref="F320" r:id="rId44" display="https://podminky.urs.cz/item/CS_URS_2021_02/783823135"/>
    <hyperlink ref="F323" r:id="rId45" display="https://podminky.urs.cz/item/CS_URS_2021_02/78382712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105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688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32</v>
      </c>
      <c r="G12" s="38"/>
      <c r="H12" s="38"/>
      <c r="I12" s="142" t="s">
        <v>23</v>
      </c>
      <c r="J12" s="146" t="str">
        <f>'Rekapitulace stavby'!AN8</f>
        <v>26. 11. 2021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19</v>
      </c>
      <c r="F21" s="38"/>
      <c r="G21" s="38"/>
      <c r="H21" s="38"/>
      <c r="I21" s="142" t="s">
        <v>28</v>
      </c>
      <c r="J21" s="133" t="s">
        <v>110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>J. Nešněra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ROUND(J87,2)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ROUND((SUM(BE87:BE192)),2)</f>
        <v>0</v>
      </c>
      <c r="G33" s="38"/>
      <c r="H33" s="38"/>
      <c r="I33" s="157">
        <v>0.21</v>
      </c>
      <c r="J33" s="156">
        <f>ROUND(((SUM(BE87:BE192))*I33),2)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ROUND((SUM(BF87:BF192)),2)</f>
        <v>0</v>
      </c>
      <c r="G34" s="38"/>
      <c r="H34" s="38"/>
      <c r="I34" s="157">
        <v>0.15</v>
      </c>
      <c r="J34" s="156">
        <f>ROUND(((SUM(BF87:BF192))*I34),2)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ROUND((SUM(BG87:BG192)),2)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ROUND((SUM(BH87:BH192)),2)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ROUND((SUM(BI87:BI192)),2)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Rekonstrukce urnového háje na hřbitově ve Šluknově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SO05 - Místa pro kontejnery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26. 11. 2021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31</v>
      </c>
      <c r="J54" s="36" t="str">
        <f>E21</f>
        <v/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J. Nešněra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113</v>
      </c>
      <c r="D57" s="171"/>
      <c r="E57" s="171"/>
      <c r="F57" s="171"/>
      <c r="G57" s="171"/>
      <c r="H57" s="171"/>
      <c r="I57" s="171"/>
      <c r="J57" s="172" t="s">
        <v>114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115</v>
      </c>
    </row>
    <row r="60" spans="1:31" s="9" customFormat="1" ht="24.95" customHeight="1">
      <c r="A60" s="9"/>
      <c r="B60" s="174"/>
      <c r="C60" s="175"/>
      <c r="D60" s="176" t="s">
        <v>116</v>
      </c>
      <c r="E60" s="177"/>
      <c r="F60" s="177"/>
      <c r="G60" s="177"/>
      <c r="H60" s="177"/>
      <c r="I60" s="177"/>
      <c r="J60" s="178">
        <f>J88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117</v>
      </c>
      <c r="E61" s="182"/>
      <c r="F61" s="182"/>
      <c r="G61" s="182"/>
      <c r="H61" s="182"/>
      <c r="I61" s="182"/>
      <c r="J61" s="183">
        <f>J89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336</v>
      </c>
      <c r="E62" s="182"/>
      <c r="F62" s="182"/>
      <c r="G62" s="182"/>
      <c r="H62" s="182"/>
      <c r="I62" s="182"/>
      <c r="J62" s="183">
        <f>J114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337</v>
      </c>
      <c r="E63" s="182"/>
      <c r="F63" s="182"/>
      <c r="G63" s="182"/>
      <c r="H63" s="182"/>
      <c r="I63" s="182"/>
      <c r="J63" s="183">
        <f>J132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342</v>
      </c>
      <c r="E64" s="182"/>
      <c r="F64" s="182"/>
      <c r="G64" s="182"/>
      <c r="H64" s="182"/>
      <c r="I64" s="182"/>
      <c r="J64" s="183">
        <f>J163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4"/>
      <c r="C65" s="175"/>
      <c r="D65" s="176" t="s">
        <v>343</v>
      </c>
      <c r="E65" s="177"/>
      <c r="F65" s="177"/>
      <c r="G65" s="177"/>
      <c r="H65" s="177"/>
      <c r="I65" s="177"/>
      <c r="J65" s="178">
        <f>J167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0"/>
      <c r="C66" s="125"/>
      <c r="D66" s="181" t="s">
        <v>689</v>
      </c>
      <c r="E66" s="182"/>
      <c r="F66" s="182"/>
      <c r="G66" s="182"/>
      <c r="H66" s="182"/>
      <c r="I66" s="182"/>
      <c r="J66" s="183">
        <f>J168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690</v>
      </c>
      <c r="E67" s="182"/>
      <c r="F67" s="182"/>
      <c r="G67" s="182"/>
      <c r="H67" s="182"/>
      <c r="I67" s="182"/>
      <c r="J67" s="183">
        <f>J184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121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Rekonstrukce urnového háje na hřbitově ve Šluknově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106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SO05 - Místa pro kontejnery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 xml:space="preserve"> </v>
      </c>
      <c r="G81" s="40"/>
      <c r="H81" s="40"/>
      <c r="I81" s="32" t="s">
        <v>23</v>
      </c>
      <c r="J81" s="72" t="str">
        <f>IF(J12="","",J12)</f>
        <v>26. 11. 2021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>Město Šluknov</v>
      </c>
      <c r="G83" s="40"/>
      <c r="H83" s="40"/>
      <c r="I83" s="32" t="s">
        <v>31</v>
      </c>
      <c r="J83" s="36" t="str">
        <f>E21</f>
        <v/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29</v>
      </c>
      <c r="D84" s="40"/>
      <c r="E84" s="40"/>
      <c r="F84" s="27" t="str">
        <f>IF(E18="","",E18)</f>
        <v>Vyplň údaj</v>
      </c>
      <c r="G84" s="40"/>
      <c r="H84" s="40"/>
      <c r="I84" s="32" t="s">
        <v>34</v>
      </c>
      <c r="J84" s="36" t="str">
        <f>E24</f>
        <v>J. Nešněra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85"/>
      <c r="B86" s="186"/>
      <c r="C86" s="187" t="s">
        <v>122</v>
      </c>
      <c r="D86" s="188" t="s">
        <v>57</v>
      </c>
      <c r="E86" s="188" t="s">
        <v>53</v>
      </c>
      <c r="F86" s="188" t="s">
        <v>54</v>
      </c>
      <c r="G86" s="188" t="s">
        <v>123</v>
      </c>
      <c r="H86" s="188" t="s">
        <v>124</v>
      </c>
      <c r="I86" s="188" t="s">
        <v>125</v>
      </c>
      <c r="J86" s="188" t="s">
        <v>114</v>
      </c>
      <c r="K86" s="189" t="s">
        <v>126</v>
      </c>
      <c r="L86" s="190"/>
      <c r="M86" s="92" t="s">
        <v>19</v>
      </c>
      <c r="N86" s="93" t="s">
        <v>42</v>
      </c>
      <c r="O86" s="93" t="s">
        <v>127</v>
      </c>
      <c r="P86" s="93" t="s">
        <v>128</v>
      </c>
      <c r="Q86" s="93" t="s">
        <v>129</v>
      </c>
      <c r="R86" s="93" t="s">
        <v>130</v>
      </c>
      <c r="S86" s="93" t="s">
        <v>131</v>
      </c>
      <c r="T86" s="94" t="s">
        <v>132</v>
      </c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pans="1:63" s="2" customFormat="1" ht="22.8" customHeight="1">
      <c r="A87" s="38"/>
      <c r="B87" s="39"/>
      <c r="C87" s="99" t="s">
        <v>133</v>
      </c>
      <c r="D87" s="40"/>
      <c r="E87" s="40"/>
      <c r="F87" s="40"/>
      <c r="G87" s="40"/>
      <c r="H87" s="40"/>
      <c r="I87" s="40"/>
      <c r="J87" s="191">
        <f>BK87</f>
        <v>0</v>
      </c>
      <c r="K87" s="40"/>
      <c r="L87" s="44"/>
      <c r="M87" s="95"/>
      <c r="N87" s="192"/>
      <c r="O87" s="96"/>
      <c r="P87" s="193">
        <f>P88+P167</f>
        <v>0</v>
      </c>
      <c r="Q87" s="96"/>
      <c r="R87" s="193">
        <f>R88+R167</f>
        <v>32.54752835</v>
      </c>
      <c r="S87" s="96"/>
      <c r="T87" s="194">
        <f>T88+T167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71</v>
      </c>
      <c r="AU87" s="17" t="s">
        <v>115</v>
      </c>
      <c r="BK87" s="195">
        <f>BK88+BK167</f>
        <v>0</v>
      </c>
    </row>
    <row r="88" spans="1:63" s="12" customFormat="1" ht="25.9" customHeight="1">
      <c r="A88" s="12"/>
      <c r="B88" s="196"/>
      <c r="C88" s="197"/>
      <c r="D88" s="198" t="s">
        <v>71</v>
      </c>
      <c r="E88" s="199" t="s">
        <v>134</v>
      </c>
      <c r="F88" s="199" t="s">
        <v>135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P89+P114+P132+P163</f>
        <v>0</v>
      </c>
      <c r="Q88" s="204"/>
      <c r="R88" s="205">
        <f>R89+R114+R132+R163</f>
        <v>32.24465535</v>
      </c>
      <c r="S88" s="204"/>
      <c r="T88" s="206">
        <f>T89+T114+T132+T163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80</v>
      </c>
      <c r="AT88" s="208" t="s">
        <v>71</v>
      </c>
      <c r="AU88" s="208" t="s">
        <v>72</v>
      </c>
      <c r="AY88" s="207" t="s">
        <v>136</v>
      </c>
      <c r="BK88" s="209">
        <f>BK89+BK114+BK132+BK163</f>
        <v>0</v>
      </c>
    </row>
    <row r="89" spans="1:63" s="12" customFormat="1" ht="22.8" customHeight="1">
      <c r="A89" s="12"/>
      <c r="B89" s="196"/>
      <c r="C89" s="197"/>
      <c r="D89" s="198" t="s">
        <v>71</v>
      </c>
      <c r="E89" s="210" t="s">
        <v>80</v>
      </c>
      <c r="F89" s="210" t="s">
        <v>137</v>
      </c>
      <c r="G89" s="197"/>
      <c r="H89" s="197"/>
      <c r="I89" s="200"/>
      <c r="J89" s="211">
        <f>BK89</f>
        <v>0</v>
      </c>
      <c r="K89" s="197"/>
      <c r="L89" s="202"/>
      <c r="M89" s="203"/>
      <c r="N89" s="204"/>
      <c r="O89" s="204"/>
      <c r="P89" s="205">
        <f>SUM(P90:P113)</f>
        <v>0</v>
      </c>
      <c r="Q89" s="204"/>
      <c r="R89" s="205">
        <f>SUM(R90:R113)</f>
        <v>0</v>
      </c>
      <c r="S89" s="204"/>
      <c r="T89" s="206">
        <f>SUM(T90:T113)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80</v>
      </c>
      <c r="AT89" s="208" t="s">
        <v>71</v>
      </c>
      <c r="AU89" s="208" t="s">
        <v>80</v>
      </c>
      <c r="AY89" s="207" t="s">
        <v>136</v>
      </c>
      <c r="BK89" s="209">
        <f>SUM(BK90:BK113)</f>
        <v>0</v>
      </c>
    </row>
    <row r="90" spans="1:65" s="2" customFormat="1" ht="33" customHeight="1">
      <c r="A90" s="38"/>
      <c r="B90" s="39"/>
      <c r="C90" s="212" t="s">
        <v>80</v>
      </c>
      <c r="D90" s="212" t="s">
        <v>138</v>
      </c>
      <c r="E90" s="213" t="s">
        <v>691</v>
      </c>
      <c r="F90" s="214" t="s">
        <v>692</v>
      </c>
      <c r="G90" s="215" t="s">
        <v>174</v>
      </c>
      <c r="H90" s="216">
        <v>13.23</v>
      </c>
      <c r="I90" s="217"/>
      <c r="J90" s="218">
        <f>ROUND(I90*H90,2)</f>
        <v>0</v>
      </c>
      <c r="K90" s="214" t="s">
        <v>142</v>
      </c>
      <c r="L90" s="44"/>
      <c r="M90" s="219" t="s">
        <v>19</v>
      </c>
      <c r="N90" s="220" t="s">
        <v>43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143</v>
      </c>
      <c r="AT90" s="223" t="s">
        <v>138</v>
      </c>
      <c r="AU90" s="223" t="s">
        <v>82</v>
      </c>
      <c r="AY90" s="17" t="s">
        <v>136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143</v>
      </c>
      <c r="BM90" s="223" t="s">
        <v>693</v>
      </c>
    </row>
    <row r="91" spans="1:47" s="2" customFormat="1" ht="12">
      <c r="A91" s="38"/>
      <c r="B91" s="39"/>
      <c r="C91" s="40"/>
      <c r="D91" s="225" t="s">
        <v>145</v>
      </c>
      <c r="E91" s="40"/>
      <c r="F91" s="226" t="s">
        <v>694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145</v>
      </c>
      <c r="AU91" s="17" t="s">
        <v>82</v>
      </c>
    </row>
    <row r="92" spans="1:47" s="2" customFormat="1" ht="12">
      <c r="A92" s="38"/>
      <c r="B92" s="39"/>
      <c r="C92" s="40"/>
      <c r="D92" s="230" t="s">
        <v>147</v>
      </c>
      <c r="E92" s="40"/>
      <c r="F92" s="231" t="s">
        <v>695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147</v>
      </c>
      <c r="AU92" s="17" t="s">
        <v>82</v>
      </c>
    </row>
    <row r="93" spans="1:51" s="13" customFormat="1" ht="12">
      <c r="A93" s="13"/>
      <c r="B93" s="232"/>
      <c r="C93" s="233"/>
      <c r="D93" s="225" t="s">
        <v>154</v>
      </c>
      <c r="E93" s="234" t="s">
        <v>19</v>
      </c>
      <c r="F93" s="235" t="s">
        <v>696</v>
      </c>
      <c r="G93" s="233"/>
      <c r="H93" s="236">
        <v>13.23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2" t="s">
        <v>154</v>
      </c>
      <c r="AU93" s="242" t="s">
        <v>82</v>
      </c>
      <c r="AV93" s="13" t="s">
        <v>82</v>
      </c>
      <c r="AW93" s="13" t="s">
        <v>33</v>
      </c>
      <c r="AX93" s="13" t="s">
        <v>72</v>
      </c>
      <c r="AY93" s="242" t="s">
        <v>136</v>
      </c>
    </row>
    <row r="94" spans="1:51" s="14" customFormat="1" ht="12">
      <c r="A94" s="14"/>
      <c r="B94" s="243"/>
      <c r="C94" s="244"/>
      <c r="D94" s="225" t="s">
        <v>154</v>
      </c>
      <c r="E94" s="245" t="s">
        <v>19</v>
      </c>
      <c r="F94" s="246" t="s">
        <v>158</v>
      </c>
      <c r="G94" s="244"/>
      <c r="H94" s="247">
        <v>13.23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3" t="s">
        <v>154</v>
      </c>
      <c r="AU94" s="253" t="s">
        <v>82</v>
      </c>
      <c r="AV94" s="14" t="s">
        <v>143</v>
      </c>
      <c r="AW94" s="14" t="s">
        <v>33</v>
      </c>
      <c r="AX94" s="14" t="s">
        <v>80</v>
      </c>
      <c r="AY94" s="253" t="s">
        <v>136</v>
      </c>
    </row>
    <row r="95" spans="1:65" s="2" customFormat="1" ht="37.8" customHeight="1">
      <c r="A95" s="38"/>
      <c r="B95" s="39"/>
      <c r="C95" s="212" t="s">
        <v>82</v>
      </c>
      <c r="D95" s="212" t="s">
        <v>138</v>
      </c>
      <c r="E95" s="213" t="s">
        <v>369</v>
      </c>
      <c r="F95" s="214" t="s">
        <v>370</v>
      </c>
      <c r="G95" s="215" t="s">
        <v>174</v>
      </c>
      <c r="H95" s="216">
        <v>4.35</v>
      </c>
      <c r="I95" s="217"/>
      <c r="J95" s="218">
        <f>ROUND(I95*H95,2)</f>
        <v>0</v>
      </c>
      <c r="K95" s="214" t="s">
        <v>142</v>
      </c>
      <c r="L95" s="44"/>
      <c r="M95" s="219" t="s">
        <v>19</v>
      </c>
      <c r="N95" s="220" t="s">
        <v>43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143</v>
      </c>
      <c r="AT95" s="223" t="s">
        <v>138</v>
      </c>
      <c r="AU95" s="223" t="s">
        <v>82</v>
      </c>
      <c r="AY95" s="17" t="s">
        <v>136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143</v>
      </c>
      <c r="BM95" s="223" t="s">
        <v>697</v>
      </c>
    </row>
    <row r="96" spans="1:47" s="2" customFormat="1" ht="12">
      <c r="A96" s="38"/>
      <c r="B96" s="39"/>
      <c r="C96" s="40"/>
      <c r="D96" s="225" t="s">
        <v>145</v>
      </c>
      <c r="E96" s="40"/>
      <c r="F96" s="226" t="s">
        <v>372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145</v>
      </c>
      <c r="AU96" s="17" t="s">
        <v>82</v>
      </c>
    </row>
    <row r="97" spans="1:47" s="2" customFormat="1" ht="12">
      <c r="A97" s="38"/>
      <c r="B97" s="39"/>
      <c r="C97" s="40"/>
      <c r="D97" s="230" t="s">
        <v>147</v>
      </c>
      <c r="E97" s="40"/>
      <c r="F97" s="231" t="s">
        <v>373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147</v>
      </c>
      <c r="AU97" s="17" t="s">
        <v>82</v>
      </c>
    </row>
    <row r="98" spans="1:51" s="13" customFormat="1" ht="12">
      <c r="A98" s="13"/>
      <c r="B98" s="232"/>
      <c r="C98" s="233"/>
      <c r="D98" s="225" t="s">
        <v>154</v>
      </c>
      <c r="E98" s="234" t="s">
        <v>19</v>
      </c>
      <c r="F98" s="235" t="s">
        <v>698</v>
      </c>
      <c r="G98" s="233"/>
      <c r="H98" s="236">
        <v>4.35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154</v>
      </c>
      <c r="AU98" s="242" t="s">
        <v>82</v>
      </c>
      <c r="AV98" s="13" t="s">
        <v>82</v>
      </c>
      <c r="AW98" s="13" t="s">
        <v>33</v>
      </c>
      <c r="AX98" s="13" t="s">
        <v>80</v>
      </c>
      <c r="AY98" s="242" t="s">
        <v>136</v>
      </c>
    </row>
    <row r="99" spans="1:65" s="2" customFormat="1" ht="37.8" customHeight="1">
      <c r="A99" s="38"/>
      <c r="B99" s="39"/>
      <c r="C99" s="212" t="s">
        <v>159</v>
      </c>
      <c r="D99" s="212" t="s">
        <v>138</v>
      </c>
      <c r="E99" s="213" t="s">
        <v>375</v>
      </c>
      <c r="F99" s="214" t="s">
        <v>376</v>
      </c>
      <c r="G99" s="215" t="s">
        <v>174</v>
      </c>
      <c r="H99" s="216">
        <v>87</v>
      </c>
      <c r="I99" s="217"/>
      <c r="J99" s="218">
        <f>ROUND(I99*H99,2)</f>
        <v>0</v>
      </c>
      <c r="K99" s="214" t="s">
        <v>142</v>
      </c>
      <c r="L99" s="44"/>
      <c r="M99" s="219" t="s">
        <v>19</v>
      </c>
      <c r="N99" s="220" t="s">
        <v>43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143</v>
      </c>
      <c r="AT99" s="223" t="s">
        <v>138</v>
      </c>
      <c r="AU99" s="223" t="s">
        <v>82</v>
      </c>
      <c r="AY99" s="17" t="s">
        <v>136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80</v>
      </c>
      <c r="BK99" s="224">
        <f>ROUND(I99*H99,2)</f>
        <v>0</v>
      </c>
      <c r="BL99" s="17" t="s">
        <v>143</v>
      </c>
      <c r="BM99" s="223" t="s">
        <v>699</v>
      </c>
    </row>
    <row r="100" spans="1:47" s="2" customFormat="1" ht="12">
      <c r="A100" s="38"/>
      <c r="B100" s="39"/>
      <c r="C100" s="40"/>
      <c r="D100" s="225" t="s">
        <v>145</v>
      </c>
      <c r="E100" s="40"/>
      <c r="F100" s="226" t="s">
        <v>378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145</v>
      </c>
      <c r="AU100" s="17" t="s">
        <v>82</v>
      </c>
    </row>
    <row r="101" spans="1:47" s="2" customFormat="1" ht="12">
      <c r="A101" s="38"/>
      <c r="B101" s="39"/>
      <c r="C101" s="40"/>
      <c r="D101" s="230" t="s">
        <v>147</v>
      </c>
      <c r="E101" s="40"/>
      <c r="F101" s="231" t="s">
        <v>379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147</v>
      </c>
      <c r="AU101" s="17" t="s">
        <v>82</v>
      </c>
    </row>
    <row r="102" spans="1:51" s="13" customFormat="1" ht="12">
      <c r="A102" s="13"/>
      <c r="B102" s="232"/>
      <c r="C102" s="233"/>
      <c r="D102" s="225" t="s">
        <v>154</v>
      </c>
      <c r="E102" s="233"/>
      <c r="F102" s="235" t="s">
        <v>700</v>
      </c>
      <c r="G102" s="233"/>
      <c r="H102" s="236">
        <v>87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154</v>
      </c>
      <c r="AU102" s="242" t="s">
        <v>82</v>
      </c>
      <c r="AV102" s="13" t="s">
        <v>82</v>
      </c>
      <c r="AW102" s="13" t="s">
        <v>4</v>
      </c>
      <c r="AX102" s="13" t="s">
        <v>80</v>
      </c>
      <c r="AY102" s="242" t="s">
        <v>136</v>
      </c>
    </row>
    <row r="103" spans="1:65" s="2" customFormat="1" ht="16.5" customHeight="1">
      <c r="A103" s="38"/>
      <c r="B103" s="39"/>
      <c r="C103" s="212" t="s">
        <v>143</v>
      </c>
      <c r="D103" s="212" t="s">
        <v>138</v>
      </c>
      <c r="E103" s="213" t="s">
        <v>382</v>
      </c>
      <c r="F103" s="214" t="s">
        <v>701</v>
      </c>
      <c r="G103" s="215" t="s">
        <v>174</v>
      </c>
      <c r="H103" s="216">
        <v>4.35</v>
      </c>
      <c r="I103" s="217"/>
      <c r="J103" s="218">
        <f>ROUND(I103*H103,2)</f>
        <v>0</v>
      </c>
      <c r="K103" s="214" t="s">
        <v>142</v>
      </c>
      <c r="L103" s="44"/>
      <c r="M103" s="219" t="s">
        <v>19</v>
      </c>
      <c r="N103" s="220" t="s">
        <v>43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143</v>
      </c>
      <c r="AT103" s="223" t="s">
        <v>138</v>
      </c>
      <c r="AU103" s="223" t="s">
        <v>82</v>
      </c>
      <c r="AY103" s="17" t="s">
        <v>136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143</v>
      </c>
      <c r="BM103" s="223" t="s">
        <v>702</v>
      </c>
    </row>
    <row r="104" spans="1:47" s="2" customFormat="1" ht="12">
      <c r="A104" s="38"/>
      <c r="B104" s="39"/>
      <c r="C104" s="40"/>
      <c r="D104" s="225" t="s">
        <v>145</v>
      </c>
      <c r="E104" s="40"/>
      <c r="F104" s="226" t="s">
        <v>703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145</v>
      </c>
      <c r="AU104" s="17" t="s">
        <v>82</v>
      </c>
    </row>
    <row r="105" spans="1:47" s="2" customFormat="1" ht="12">
      <c r="A105" s="38"/>
      <c r="B105" s="39"/>
      <c r="C105" s="40"/>
      <c r="D105" s="230" t="s">
        <v>147</v>
      </c>
      <c r="E105" s="40"/>
      <c r="F105" s="231" t="s">
        <v>385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147</v>
      </c>
      <c r="AU105" s="17" t="s">
        <v>82</v>
      </c>
    </row>
    <row r="106" spans="1:65" s="2" customFormat="1" ht="33" customHeight="1">
      <c r="A106" s="38"/>
      <c r="B106" s="39"/>
      <c r="C106" s="212" t="s">
        <v>171</v>
      </c>
      <c r="D106" s="212" t="s">
        <v>138</v>
      </c>
      <c r="E106" s="213" t="s">
        <v>704</v>
      </c>
      <c r="F106" s="214" t="s">
        <v>705</v>
      </c>
      <c r="G106" s="215" t="s">
        <v>246</v>
      </c>
      <c r="H106" s="216">
        <v>7.83</v>
      </c>
      <c r="I106" s="217"/>
      <c r="J106" s="218">
        <f>ROUND(I106*H106,2)</f>
        <v>0</v>
      </c>
      <c r="K106" s="214" t="s">
        <v>142</v>
      </c>
      <c r="L106" s="44"/>
      <c r="M106" s="219" t="s">
        <v>19</v>
      </c>
      <c r="N106" s="220" t="s">
        <v>43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143</v>
      </c>
      <c r="AT106" s="223" t="s">
        <v>138</v>
      </c>
      <c r="AU106" s="223" t="s">
        <v>82</v>
      </c>
      <c r="AY106" s="17" t="s">
        <v>136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143</v>
      </c>
      <c r="BM106" s="223" t="s">
        <v>706</v>
      </c>
    </row>
    <row r="107" spans="1:47" s="2" customFormat="1" ht="12">
      <c r="A107" s="38"/>
      <c r="B107" s="39"/>
      <c r="C107" s="40"/>
      <c r="D107" s="225" t="s">
        <v>145</v>
      </c>
      <c r="E107" s="40"/>
      <c r="F107" s="226" t="s">
        <v>280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145</v>
      </c>
      <c r="AU107" s="17" t="s">
        <v>82</v>
      </c>
    </row>
    <row r="108" spans="1:47" s="2" customFormat="1" ht="12">
      <c r="A108" s="38"/>
      <c r="B108" s="39"/>
      <c r="C108" s="40"/>
      <c r="D108" s="230" t="s">
        <v>147</v>
      </c>
      <c r="E108" s="40"/>
      <c r="F108" s="231" t="s">
        <v>707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147</v>
      </c>
      <c r="AU108" s="17" t="s">
        <v>82</v>
      </c>
    </row>
    <row r="109" spans="1:51" s="13" customFormat="1" ht="12">
      <c r="A109" s="13"/>
      <c r="B109" s="232"/>
      <c r="C109" s="233"/>
      <c r="D109" s="225" t="s">
        <v>154</v>
      </c>
      <c r="E109" s="233"/>
      <c r="F109" s="235" t="s">
        <v>708</v>
      </c>
      <c r="G109" s="233"/>
      <c r="H109" s="236">
        <v>7.83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154</v>
      </c>
      <c r="AU109" s="242" t="s">
        <v>82</v>
      </c>
      <c r="AV109" s="13" t="s">
        <v>82</v>
      </c>
      <c r="AW109" s="13" t="s">
        <v>4</v>
      </c>
      <c r="AX109" s="13" t="s">
        <v>80</v>
      </c>
      <c r="AY109" s="242" t="s">
        <v>136</v>
      </c>
    </row>
    <row r="110" spans="1:65" s="2" customFormat="1" ht="24.15" customHeight="1">
      <c r="A110" s="38"/>
      <c r="B110" s="39"/>
      <c r="C110" s="212" t="s">
        <v>179</v>
      </c>
      <c r="D110" s="212" t="s">
        <v>138</v>
      </c>
      <c r="E110" s="213" t="s">
        <v>392</v>
      </c>
      <c r="F110" s="214" t="s">
        <v>393</v>
      </c>
      <c r="G110" s="215" t="s">
        <v>174</v>
      </c>
      <c r="H110" s="216">
        <v>8.88</v>
      </c>
      <c r="I110" s="217"/>
      <c r="J110" s="218">
        <f>ROUND(I110*H110,2)</f>
        <v>0</v>
      </c>
      <c r="K110" s="214" t="s">
        <v>142</v>
      </c>
      <c r="L110" s="44"/>
      <c r="M110" s="219" t="s">
        <v>19</v>
      </c>
      <c r="N110" s="220" t="s">
        <v>43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143</v>
      </c>
      <c r="AT110" s="223" t="s">
        <v>138</v>
      </c>
      <c r="AU110" s="223" t="s">
        <v>82</v>
      </c>
      <c r="AY110" s="17" t="s">
        <v>136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143</v>
      </c>
      <c r="BM110" s="223" t="s">
        <v>709</v>
      </c>
    </row>
    <row r="111" spans="1:47" s="2" customFormat="1" ht="12">
      <c r="A111" s="38"/>
      <c r="B111" s="39"/>
      <c r="C111" s="40"/>
      <c r="D111" s="225" t="s">
        <v>145</v>
      </c>
      <c r="E111" s="40"/>
      <c r="F111" s="226" t="s">
        <v>710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145</v>
      </c>
      <c r="AU111" s="17" t="s">
        <v>82</v>
      </c>
    </row>
    <row r="112" spans="1:47" s="2" customFormat="1" ht="12">
      <c r="A112" s="38"/>
      <c r="B112" s="39"/>
      <c r="C112" s="40"/>
      <c r="D112" s="230" t="s">
        <v>147</v>
      </c>
      <c r="E112" s="40"/>
      <c r="F112" s="231" t="s">
        <v>396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147</v>
      </c>
      <c r="AU112" s="17" t="s">
        <v>82</v>
      </c>
    </row>
    <row r="113" spans="1:51" s="13" customFormat="1" ht="12">
      <c r="A113" s="13"/>
      <c r="B113" s="232"/>
      <c r="C113" s="233"/>
      <c r="D113" s="225" t="s">
        <v>154</v>
      </c>
      <c r="E113" s="234" t="s">
        <v>19</v>
      </c>
      <c r="F113" s="235" t="s">
        <v>711</v>
      </c>
      <c r="G113" s="233"/>
      <c r="H113" s="236">
        <v>8.88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154</v>
      </c>
      <c r="AU113" s="242" t="s">
        <v>82</v>
      </c>
      <c r="AV113" s="13" t="s">
        <v>82</v>
      </c>
      <c r="AW113" s="13" t="s">
        <v>33</v>
      </c>
      <c r="AX113" s="13" t="s">
        <v>80</v>
      </c>
      <c r="AY113" s="242" t="s">
        <v>136</v>
      </c>
    </row>
    <row r="114" spans="1:63" s="12" customFormat="1" ht="22.8" customHeight="1">
      <c r="A114" s="12"/>
      <c r="B114" s="196"/>
      <c r="C114" s="197"/>
      <c r="D114" s="198" t="s">
        <v>71</v>
      </c>
      <c r="E114" s="210" t="s">
        <v>82</v>
      </c>
      <c r="F114" s="210" t="s">
        <v>408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SUM(P115:P131)</f>
        <v>0</v>
      </c>
      <c r="Q114" s="204"/>
      <c r="R114" s="205">
        <f>SUM(R115:R131)</f>
        <v>9.94078695</v>
      </c>
      <c r="S114" s="204"/>
      <c r="T114" s="206">
        <f>SUM(T115:T131)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80</v>
      </c>
      <c r="AT114" s="208" t="s">
        <v>71</v>
      </c>
      <c r="AU114" s="208" t="s">
        <v>80</v>
      </c>
      <c r="AY114" s="207" t="s">
        <v>136</v>
      </c>
      <c r="BK114" s="209">
        <f>SUM(BK115:BK131)</f>
        <v>0</v>
      </c>
    </row>
    <row r="115" spans="1:65" s="2" customFormat="1" ht="24.15" customHeight="1">
      <c r="A115" s="38"/>
      <c r="B115" s="39"/>
      <c r="C115" s="212" t="s">
        <v>185</v>
      </c>
      <c r="D115" s="212" t="s">
        <v>138</v>
      </c>
      <c r="E115" s="213" t="s">
        <v>415</v>
      </c>
      <c r="F115" s="214" t="s">
        <v>416</v>
      </c>
      <c r="G115" s="215" t="s">
        <v>246</v>
      </c>
      <c r="H115" s="216">
        <v>0.087</v>
      </c>
      <c r="I115" s="217"/>
      <c r="J115" s="218">
        <f>ROUND(I115*H115,2)</f>
        <v>0</v>
      </c>
      <c r="K115" s="214" t="s">
        <v>142</v>
      </c>
      <c r="L115" s="44"/>
      <c r="M115" s="219" t="s">
        <v>19</v>
      </c>
      <c r="N115" s="220" t="s">
        <v>43</v>
      </c>
      <c r="O115" s="84"/>
      <c r="P115" s="221">
        <f>O115*H115</f>
        <v>0</v>
      </c>
      <c r="Q115" s="221">
        <v>1.06062</v>
      </c>
      <c r="R115" s="221">
        <f>Q115*H115</f>
        <v>0.09227393999999998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143</v>
      </c>
      <c r="AT115" s="223" t="s">
        <v>138</v>
      </c>
      <c r="AU115" s="223" t="s">
        <v>82</v>
      </c>
      <c r="AY115" s="17" t="s">
        <v>136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143</v>
      </c>
      <c r="BM115" s="223" t="s">
        <v>712</v>
      </c>
    </row>
    <row r="116" spans="1:47" s="2" customFormat="1" ht="12">
      <c r="A116" s="38"/>
      <c r="B116" s="39"/>
      <c r="C116" s="40"/>
      <c r="D116" s="225" t="s">
        <v>145</v>
      </c>
      <c r="E116" s="40"/>
      <c r="F116" s="226" t="s">
        <v>418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145</v>
      </c>
      <c r="AU116" s="17" t="s">
        <v>82</v>
      </c>
    </row>
    <row r="117" spans="1:47" s="2" customFormat="1" ht="12">
      <c r="A117" s="38"/>
      <c r="B117" s="39"/>
      <c r="C117" s="40"/>
      <c r="D117" s="230" t="s">
        <v>147</v>
      </c>
      <c r="E117" s="40"/>
      <c r="F117" s="231" t="s">
        <v>419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147</v>
      </c>
      <c r="AU117" s="17" t="s">
        <v>82</v>
      </c>
    </row>
    <row r="118" spans="1:51" s="13" customFormat="1" ht="12">
      <c r="A118" s="13"/>
      <c r="B118" s="232"/>
      <c r="C118" s="233"/>
      <c r="D118" s="225" t="s">
        <v>154</v>
      </c>
      <c r="E118" s="234" t="s">
        <v>19</v>
      </c>
      <c r="F118" s="235" t="s">
        <v>713</v>
      </c>
      <c r="G118" s="233"/>
      <c r="H118" s="236">
        <v>0.087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154</v>
      </c>
      <c r="AU118" s="242" t="s">
        <v>82</v>
      </c>
      <c r="AV118" s="13" t="s">
        <v>82</v>
      </c>
      <c r="AW118" s="13" t="s">
        <v>33</v>
      </c>
      <c r="AX118" s="13" t="s">
        <v>80</v>
      </c>
      <c r="AY118" s="242" t="s">
        <v>136</v>
      </c>
    </row>
    <row r="119" spans="1:65" s="2" customFormat="1" ht="16.5" customHeight="1">
      <c r="A119" s="38"/>
      <c r="B119" s="39"/>
      <c r="C119" s="212" t="s">
        <v>194</v>
      </c>
      <c r="D119" s="212" t="s">
        <v>138</v>
      </c>
      <c r="E119" s="213" t="s">
        <v>420</v>
      </c>
      <c r="F119" s="214" t="s">
        <v>421</v>
      </c>
      <c r="G119" s="215" t="s">
        <v>174</v>
      </c>
      <c r="H119" s="216">
        <v>4.35</v>
      </c>
      <c r="I119" s="217"/>
      <c r="J119" s="218">
        <f>ROUND(I119*H119,2)</f>
        <v>0</v>
      </c>
      <c r="K119" s="214" t="s">
        <v>142</v>
      </c>
      <c r="L119" s="44"/>
      <c r="M119" s="219" t="s">
        <v>19</v>
      </c>
      <c r="N119" s="220" t="s">
        <v>43</v>
      </c>
      <c r="O119" s="84"/>
      <c r="P119" s="221">
        <f>O119*H119</f>
        <v>0</v>
      </c>
      <c r="Q119" s="221">
        <v>2.25634</v>
      </c>
      <c r="R119" s="221">
        <f>Q119*H119</f>
        <v>9.815078999999999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143</v>
      </c>
      <c r="AT119" s="223" t="s">
        <v>138</v>
      </c>
      <c r="AU119" s="223" t="s">
        <v>82</v>
      </c>
      <c r="AY119" s="17" t="s">
        <v>136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143</v>
      </c>
      <c r="BM119" s="223" t="s">
        <v>714</v>
      </c>
    </row>
    <row r="120" spans="1:47" s="2" customFormat="1" ht="12">
      <c r="A120" s="38"/>
      <c r="B120" s="39"/>
      <c r="C120" s="40"/>
      <c r="D120" s="225" t="s">
        <v>145</v>
      </c>
      <c r="E120" s="40"/>
      <c r="F120" s="226" t="s">
        <v>423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145</v>
      </c>
      <c r="AU120" s="17" t="s">
        <v>82</v>
      </c>
    </row>
    <row r="121" spans="1:47" s="2" customFormat="1" ht="12">
      <c r="A121" s="38"/>
      <c r="B121" s="39"/>
      <c r="C121" s="40"/>
      <c r="D121" s="230" t="s">
        <v>147</v>
      </c>
      <c r="E121" s="40"/>
      <c r="F121" s="231" t="s">
        <v>424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147</v>
      </c>
      <c r="AU121" s="17" t="s">
        <v>82</v>
      </c>
    </row>
    <row r="122" spans="1:51" s="13" customFormat="1" ht="12">
      <c r="A122" s="13"/>
      <c r="B122" s="232"/>
      <c r="C122" s="233"/>
      <c r="D122" s="225" t="s">
        <v>154</v>
      </c>
      <c r="E122" s="234" t="s">
        <v>19</v>
      </c>
      <c r="F122" s="235" t="s">
        <v>715</v>
      </c>
      <c r="G122" s="233"/>
      <c r="H122" s="236">
        <v>4.35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154</v>
      </c>
      <c r="AU122" s="242" t="s">
        <v>82</v>
      </c>
      <c r="AV122" s="13" t="s">
        <v>82</v>
      </c>
      <c r="AW122" s="13" t="s">
        <v>33</v>
      </c>
      <c r="AX122" s="13" t="s">
        <v>72</v>
      </c>
      <c r="AY122" s="242" t="s">
        <v>136</v>
      </c>
    </row>
    <row r="123" spans="1:51" s="14" customFormat="1" ht="12">
      <c r="A123" s="14"/>
      <c r="B123" s="243"/>
      <c r="C123" s="244"/>
      <c r="D123" s="225" t="s">
        <v>154</v>
      </c>
      <c r="E123" s="245" t="s">
        <v>19</v>
      </c>
      <c r="F123" s="246" t="s">
        <v>158</v>
      </c>
      <c r="G123" s="244"/>
      <c r="H123" s="247">
        <v>4.35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3" t="s">
        <v>154</v>
      </c>
      <c r="AU123" s="253" t="s">
        <v>82</v>
      </c>
      <c r="AV123" s="14" t="s">
        <v>143</v>
      </c>
      <c r="AW123" s="14" t="s">
        <v>33</v>
      </c>
      <c r="AX123" s="14" t="s">
        <v>80</v>
      </c>
      <c r="AY123" s="253" t="s">
        <v>136</v>
      </c>
    </row>
    <row r="124" spans="1:65" s="2" customFormat="1" ht="16.5" customHeight="1">
      <c r="A124" s="38"/>
      <c r="B124" s="39"/>
      <c r="C124" s="212" t="s">
        <v>192</v>
      </c>
      <c r="D124" s="212" t="s">
        <v>138</v>
      </c>
      <c r="E124" s="213" t="s">
        <v>430</v>
      </c>
      <c r="F124" s="214" t="s">
        <v>431</v>
      </c>
      <c r="G124" s="215" t="s">
        <v>151</v>
      </c>
      <c r="H124" s="216">
        <v>12.429</v>
      </c>
      <c r="I124" s="217"/>
      <c r="J124" s="218">
        <f>ROUND(I124*H124,2)</f>
        <v>0</v>
      </c>
      <c r="K124" s="214" t="s">
        <v>142</v>
      </c>
      <c r="L124" s="44"/>
      <c r="M124" s="219" t="s">
        <v>19</v>
      </c>
      <c r="N124" s="220" t="s">
        <v>43</v>
      </c>
      <c r="O124" s="84"/>
      <c r="P124" s="221">
        <f>O124*H124</f>
        <v>0</v>
      </c>
      <c r="Q124" s="221">
        <v>0.00269</v>
      </c>
      <c r="R124" s="221">
        <f>Q124*H124</f>
        <v>0.03343401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143</v>
      </c>
      <c r="AT124" s="223" t="s">
        <v>138</v>
      </c>
      <c r="AU124" s="223" t="s">
        <v>82</v>
      </c>
      <c r="AY124" s="17" t="s">
        <v>136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143</v>
      </c>
      <c r="BM124" s="223" t="s">
        <v>716</v>
      </c>
    </row>
    <row r="125" spans="1:47" s="2" customFormat="1" ht="12">
      <c r="A125" s="38"/>
      <c r="B125" s="39"/>
      <c r="C125" s="40"/>
      <c r="D125" s="225" t="s">
        <v>145</v>
      </c>
      <c r="E125" s="40"/>
      <c r="F125" s="226" t="s">
        <v>433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145</v>
      </c>
      <c r="AU125" s="17" t="s">
        <v>82</v>
      </c>
    </row>
    <row r="126" spans="1:47" s="2" customFormat="1" ht="12">
      <c r="A126" s="38"/>
      <c r="B126" s="39"/>
      <c r="C126" s="40"/>
      <c r="D126" s="230" t="s">
        <v>147</v>
      </c>
      <c r="E126" s="40"/>
      <c r="F126" s="231" t="s">
        <v>434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147</v>
      </c>
      <c r="AU126" s="17" t="s">
        <v>82</v>
      </c>
    </row>
    <row r="127" spans="1:51" s="13" customFormat="1" ht="12">
      <c r="A127" s="13"/>
      <c r="B127" s="232"/>
      <c r="C127" s="233"/>
      <c r="D127" s="225" t="s">
        <v>154</v>
      </c>
      <c r="E127" s="234" t="s">
        <v>19</v>
      </c>
      <c r="F127" s="235" t="s">
        <v>717</v>
      </c>
      <c r="G127" s="233"/>
      <c r="H127" s="236">
        <v>12.429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154</v>
      </c>
      <c r="AU127" s="242" t="s">
        <v>82</v>
      </c>
      <c r="AV127" s="13" t="s">
        <v>82</v>
      </c>
      <c r="AW127" s="13" t="s">
        <v>33</v>
      </c>
      <c r="AX127" s="13" t="s">
        <v>72</v>
      </c>
      <c r="AY127" s="242" t="s">
        <v>136</v>
      </c>
    </row>
    <row r="128" spans="1:51" s="14" customFormat="1" ht="12">
      <c r="A128" s="14"/>
      <c r="B128" s="243"/>
      <c r="C128" s="244"/>
      <c r="D128" s="225" t="s">
        <v>154</v>
      </c>
      <c r="E128" s="245" t="s">
        <v>19</v>
      </c>
      <c r="F128" s="246" t="s">
        <v>158</v>
      </c>
      <c r="G128" s="244"/>
      <c r="H128" s="247">
        <v>12.429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154</v>
      </c>
      <c r="AU128" s="253" t="s">
        <v>82</v>
      </c>
      <c r="AV128" s="14" t="s">
        <v>143</v>
      </c>
      <c r="AW128" s="14" t="s">
        <v>33</v>
      </c>
      <c r="AX128" s="14" t="s">
        <v>80</v>
      </c>
      <c r="AY128" s="253" t="s">
        <v>136</v>
      </c>
    </row>
    <row r="129" spans="1:65" s="2" customFormat="1" ht="16.5" customHeight="1">
      <c r="A129" s="38"/>
      <c r="B129" s="39"/>
      <c r="C129" s="212" t="s">
        <v>208</v>
      </c>
      <c r="D129" s="212" t="s">
        <v>138</v>
      </c>
      <c r="E129" s="213" t="s">
        <v>440</v>
      </c>
      <c r="F129" s="214" t="s">
        <v>441</v>
      </c>
      <c r="G129" s="215" t="s">
        <v>151</v>
      </c>
      <c r="H129" s="216">
        <v>12.429</v>
      </c>
      <c r="I129" s="217"/>
      <c r="J129" s="218">
        <f>ROUND(I129*H129,2)</f>
        <v>0</v>
      </c>
      <c r="K129" s="214" t="s">
        <v>142</v>
      </c>
      <c r="L129" s="44"/>
      <c r="M129" s="219" t="s">
        <v>19</v>
      </c>
      <c r="N129" s="220" t="s">
        <v>43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143</v>
      </c>
      <c r="AT129" s="223" t="s">
        <v>138</v>
      </c>
      <c r="AU129" s="223" t="s">
        <v>82</v>
      </c>
      <c r="AY129" s="17" t="s">
        <v>136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143</v>
      </c>
      <c r="BM129" s="223" t="s">
        <v>718</v>
      </c>
    </row>
    <row r="130" spans="1:47" s="2" customFormat="1" ht="12">
      <c r="A130" s="38"/>
      <c r="B130" s="39"/>
      <c r="C130" s="40"/>
      <c r="D130" s="225" t="s">
        <v>145</v>
      </c>
      <c r="E130" s="40"/>
      <c r="F130" s="226" t="s">
        <v>443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145</v>
      </c>
      <c r="AU130" s="17" t="s">
        <v>82</v>
      </c>
    </row>
    <row r="131" spans="1:47" s="2" customFormat="1" ht="12">
      <c r="A131" s="38"/>
      <c r="B131" s="39"/>
      <c r="C131" s="40"/>
      <c r="D131" s="230" t="s">
        <v>147</v>
      </c>
      <c r="E131" s="40"/>
      <c r="F131" s="231" t="s">
        <v>444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147</v>
      </c>
      <c r="AU131" s="17" t="s">
        <v>82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159</v>
      </c>
      <c r="F132" s="210" t="s">
        <v>445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SUM(P133:P162)</f>
        <v>0</v>
      </c>
      <c r="Q132" s="204"/>
      <c r="R132" s="205">
        <f>SUM(R133:R162)</f>
        <v>22.3038684</v>
      </c>
      <c r="S132" s="204"/>
      <c r="T132" s="206">
        <f>SUM(T133:T162)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136</v>
      </c>
      <c r="BK132" s="209">
        <f>SUM(BK133:BK162)</f>
        <v>0</v>
      </c>
    </row>
    <row r="133" spans="1:65" s="2" customFormat="1" ht="16.5" customHeight="1">
      <c r="A133" s="38"/>
      <c r="B133" s="39"/>
      <c r="C133" s="212" t="s">
        <v>215</v>
      </c>
      <c r="D133" s="212" t="s">
        <v>138</v>
      </c>
      <c r="E133" s="213" t="s">
        <v>446</v>
      </c>
      <c r="F133" s="214" t="s">
        <v>447</v>
      </c>
      <c r="G133" s="215" t="s">
        <v>174</v>
      </c>
      <c r="H133" s="216">
        <v>2.25</v>
      </c>
      <c r="I133" s="217"/>
      <c r="J133" s="218">
        <f>ROUND(I133*H133,2)</f>
        <v>0</v>
      </c>
      <c r="K133" s="214" t="s">
        <v>142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2.25634</v>
      </c>
      <c r="R133" s="221">
        <f>Q133*H133</f>
        <v>5.076765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143</v>
      </c>
      <c r="AT133" s="223" t="s">
        <v>138</v>
      </c>
      <c r="AU133" s="223" t="s">
        <v>82</v>
      </c>
      <c r="AY133" s="17" t="s">
        <v>136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143</v>
      </c>
      <c r="BM133" s="223" t="s">
        <v>719</v>
      </c>
    </row>
    <row r="134" spans="1:47" s="2" customFormat="1" ht="12">
      <c r="A134" s="38"/>
      <c r="B134" s="39"/>
      <c r="C134" s="40"/>
      <c r="D134" s="225" t="s">
        <v>145</v>
      </c>
      <c r="E134" s="40"/>
      <c r="F134" s="226" t="s">
        <v>449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145</v>
      </c>
      <c r="AU134" s="17" t="s">
        <v>82</v>
      </c>
    </row>
    <row r="135" spans="1:47" s="2" customFormat="1" ht="12">
      <c r="A135" s="38"/>
      <c r="B135" s="39"/>
      <c r="C135" s="40"/>
      <c r="D135" s="230" t="s">
        <v>147</v>
      </c>
      <c r="E135" s="40"/>
      <c r="F135" s="231" t="s">
        <v>450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147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154</v>
      </c>
      <c r="E136" s="234" t="s">
        <v>19</v>
      </c>
      <c r="F136" s="235" t="s">
        <v>720</v>
      </c>
      <c r="G136" s="233"/>
      <c r="H136" s="236">
        <v>2.25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154</v>
      </c>
      <c r="AU136" s="242" t="s">
        <v>82</v>
      </c>
      <c r="AV136" s="13" t="s">
        <v>82</v>
      </c>
      <c r="AW136" s="13" t="s">
        <v>33</v>
      </c>
      <c r="AX136" s="13" t="s">
        <v>80</v>
      </c>
      <c r="AY136" s="242" t="s">
        <v>136</v>
      </c>
    </row>
    <row r="137" spans="1:65" s="2" customFormat="1" ht="24.15" customHeight="1">
      <c r="A137" s="38"/>
      <c r="B137" s="39"/>
      <c r="C137" s="212" t="s">
        <v>222</v>
      </c>
      <c r="D137" s="212" t="s">
        <v>138</v>
      </c>
      <c r="E137" s="213" t="s">
        <v>462</v>
      </c>
      <c r="F137" s="214" t="s">
        <v>463</v>
      </c>
      <c r="G137" s="215" t="s">
        <v>151</v>
      </c>
      <c r="H137" s="216">
        <v>9</v>
      </c>
      <c r="I137" s="217"/>
      <c r="J137" s="218">
        <f>ROUND(I137*H137,2)</f>
        <v>0</v>
      </c>
      <c r="K137" s="214" t="s">
        <v>142</v>
      </c>
      <c r="L137" s="44"/>
      <c r="M137" s="219" t="s">
        <v>19</v>
      </c>
      <c r="N137" s="220" t="s">
        <v>43</v>
      </c>
      <c r="O137" s="84"/>
      <c r="P137" s="221">
        <f>O137*H137</f>
        <v>0</v>
      </c>
      <c r="Q137" s="221">
        <v>0.00275</v>
      </c>
      <c r="R137" s="221">
        <f>Q137*H137</f>
        <v>0.024749999999999998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143</v>
      </c>
      <c r="AT137" s="223" t="s">
        <v>138</v>
      </c>
      <c r="AU137" s="223" t="s">
        <v>82</v>
      </c>
      <c r="AY137" s="17" t="s">
        <v>136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143</v>
      </c>
      <c r="BM137" s="223" t="s">
        <v>721</v>
      </c>
    </row>
    <row r="138" spans="1:47" s="2" customFormat="1" ht="12">
      <c r="A138" s="38"/>
      <c r="B138" s="39"/>
      <c r="C138" s="40"/>
      <c r="D138" s="225" t="s">
        <v>145</v>
      </c>
      <c r="E138" s="40"/>
      <c r="F138" s="226" t="s">
        <v>465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145</v>
      </c>
      <c r="AU138" s="17" t="s">
        <v>82</v>
      </c>
    </row>
    <row r="139" spans="1:47" s="2" customFormat="1" ht="12">
      <c r="A139" s="38"/>
      <c r="B139" s="39"/>
      <c r="C139" s="40"/>
      <c r="D139" s="230" t="s">
        <v>147</v>
      </c>
      <c r="E139" s="40"/>
      <c r="F139" s="231" t="s">
        <v>466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147</v>
      </c>
      <c r="AU139" s="17" t="s">
        <v>82</v>
      </c>
    </row>
    <row r="140" spans="1:51" s="13" customFormat="1" ht="12">
      <c r="A140" s="13"/>
      <c r="B140" s="232"/>
      <c r="C140" s="233"/>
      <c r="D140" s="225" t="s">
        <v>154</v>
      </c>
      <c r="E140" s="234" t="s">
        <v>19</v>
      </c>
      <c r="F140" s="235" t="s">
        <v>722</v>
      </c>
      <c r="G140" s="233"/>
      <c r="H140" s="236">
        <v>9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154</v>
      </c>
      <c r="AU140" s="242" t="s">
        <v>82</v>
      </c>
      <c r="AV140" s="13" t="s">
        <v>82</v>
      </c>
      <c r="AW140" s="13" t="s">
        <v>33</v>
      </c>
      <c r="AX140" s="13" t="s">
        <v>80</v>
      </c>
      <c r="AY140" s="242" t="s">
        <v>136</v>
      </c>
    </row>
    <row r="141" spans="1:65" s="2" customFormat="1" ht="24.15" customHeight="1">
      <c r="A141" s="38"/>
      <c r="B141" s="39"/>
      <c r="C141" s="212" t="s">
        <v>229</v>
      </c>
      <c r="D141" s="212" t="s">
        <v>138</v>
      </c>
      <c r="E141" s="213" t="s">
        <v>472</v>
      </c>
      <c r="F141" s="214" t="s">
        <v>473</v>
      </c>
      <c r="G141" s="215" t="s">
        <v>151</v>
      </c>
      <c r="H141" s="216">
        <v>9</v>
      </c>
      <c r="I141" s="217"/>
      <c r="J141" s="218">
        <f>ROUND(I141*H141,2)</f>
        <v>0</v>
      </c>
      <c r="K141" s="214" t="s">
        <v>142</v>
      </c>
      <c r="L141" s="44"/>
      <c r="M141" s="219" t="s">
        <v>19</v>
      </c>
      <c r="N141" s="220" t="s">
        <v>43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143</v>
      </c>
      <c r="AT141" s="223" t="s">
        <v>138</v>
      </c>
      <c r="AU141" s="223" t="s">
        <v>82</v>
      </c>
      <c r="AY141" s="17" t="s">
        <v>136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80</v>
      </c>
      <c r="BK141" s="224">
        <f>ROUND(I141*H141,2)</f>
        <v>0</v>
      </c>
      <c r="BL141" s="17" t="s">
        <v>143</v>
      </c>
      <c r="BM141" s="223" t="s">
        <v>723</v>
      </c>
    </row>
    <row r="142" spans="1:47" s="2" customFormat="1" ht="12">
      <c r="A142" s="38"/>
      <c r="B142" s="39"/>
      <c r="C142" s="40"/>
      <c r="D142" s="225" t="s">
        <v>145</v>
      </c>
      <c r="E142" s="40"/>
      <c r="F142" s="226" t="s">
        <v>475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145</v>
      </c>
      <c r="AU142" s="17" t="s">
        <v>82</v>
      </c>
    </row>
    <row r="143" spans="1:47" s="2" customFormat="1" ht="12">
      <c r="A143" s="38"/>
      <c r="B143" s="39"/>
      <c r="C143" s="40"/>
      <c r="D143" s="230" t="s">
        <v>147</v>
      </c>
      <c r="E143" s="40"/>
      <c r="F143" s="231" t="s">
        <v>476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147</v>
      </c>
      <c r="AU143" s="17" t="s">
        <v>82</v>
      </c>
    </row>
    <row r="144" spans="1:65" s="2" customFormat="1" ht="16.5" customHeight="1">
      <c r="A144" s="38"/>
      <c r="B144" s="39"/>
      <c r="C144" s="212" t="s">
        <v>235</v>
      </c>
      <c r="D144" s="212" t="s">
        <v>138</v>
      </c>
      <c r="E144" s="213" t="s">
        <v>724</v>
      </c>
      <c r="F144" s="214" t="s">
        <v>725</v>
      </c>
      <c r="G144" s="215" t="s">
        <v>151</v>
      </c>
      <c r="H144" s="216">
        <v>9</v>
      </c>
      <c r="I144" s="217"/>
      <c r="J144" s="218">
        <f>ROUND(I144*H144,2)</f>
        <v>0</v>
      </c>
      <c r="K144" s="214" t="s">
        <v>142</v>
      </c>
      <c r="L144" s="44"/>
      <c r="M144" s="219" t="s">
        <v>19</v>
      </c>
      <c r="N144" s="220" t="s">
        <v>43</v>
      </c>
      <c r="O144" s="84"/>
      <c r="P144" s="221">
        <f>O144*H144</f>
        <v>0</v>
      </c>
      <c r="Q144" s="221">
        <v>0.04367</v>
      </c>
      <c r="R144" s="221">
        <f>Q144*H144</f>
        <v>0.39303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143</v>
      </c>
      <c r="AT144" s="223" t="s">
        <v>138</v>
      </c>
      <c r="AU144" s="223" t="s">
        <v>82</v>
      </c>
      <c r="AY144" s="17" t="s">
        <v>136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80</v>
      </c>
      <c r="BK144" s="224">
        <f>ROUND(I144*H144,2)</f>
        <v>0</v>
      </c>
      <c r="BL144" s="17" t="s">
        <v>143</v>
      </c>
      <c r="BM144" s="223" t="s">
        <v>726</v>
      </c>
    </row>
    <row r="145" spans="1:47" s="2" customFormat="1" ht="12">
      <c r="A145" s="38"/>
      <c r="B145" s="39"/>
      <c r="C145" s="40"/>
      <c r="D145" s="225" t="s">
        <v>145</v>
      </c>
      <c r="E145" s="40"/>
      <c r="F145" s="226" t="s">
        <v>727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145</v>
      </c>
      <c r="AU145" s="17" t="s">
        <v>82</v>
      </c>
    </row>
    <row r="146" spans="1:47" s="2" customFormat="1" ht="12">
      <c r="A146" s="38"/>
      <c r="B146" s="39"/>
      <c r="C146" s="40"/>
      <c r="D146" s="230" t="s">
        <v>147</v>
      </c>
      <c r="E146" s="40"/>
      <c r="F146" s="231" t="s">
        <v>728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147</v>
      </c>
      <c r="AU146" s="17" t="s">
        <v>82</v>
      </c>
    </row>
    <row r="147" spans="1:51" s="13" customFormat="1" ht="12">
      <c r="A147" s="13"/>
      <c r="B147" s="232"/>
      <c r="C147" s="233"/>
      <c r="D147" s="225" t="s">
        <v>154</v>
      </c>
      <c r="E147" s="234" t="s">
        <v>19</v>
      </c>
      <c r="F147" s="235" t="s">
        <v>729</v>
      </c>
      <c r="G147" s="233"/>
      <c r="H147" s="236">
        <v>9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154</v>
      </c>
      <c r="AU147" s="242" t="s">
        <v>82</v>
      </c>
      <c r="AV147" s="13" t="s">
        <v>82</v>
      </c>
      <c r="AW147" s="13" t="s">
        <v>33</v>
      </c>
      <c r="AX147" s="13" t="s">
        <v>80</v>
      </c>
      <c r="AY147" s="242" t="s">
        <v>136</v>
      </c>
    </row>
    <row r="148" spans="1:65" s="2" customFormat="1" ht="16.5" customHeight="1">
      <c r="A148" s="38"/>
      <c r="B148" s="39"/>
      <c r="C148" s="212" t="s">
        <v>8</v>
      </c>
      <c r="D148" s="212" t="s">
        <v>138</v>
      </c>
      <c r="E148" s="213" t="s">
        <v>489</v>
      </c>
      <c r="F148" s="214" t="s">
        <v>730</v>
      </c>
      <c r="G148" s="215" t="s">
        <v>151</v>
      </c>
      <c r="H148" s="216">
        <v>0.45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43</v>
      </c>
      <c r="O148" s="84"/>
      <c r="P148" s="221">
        <f>O148*H148</f>
        <v>0</v>
      </c>
      <c r="Q148" s="221">
        <v>0.03</v>
      </c>
      <c r="R148" s="221">
        <f>Q148*H148</f>
        <v>0.0135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143</v>
      </c>
      <c r="AT148" s="223" t="s">
        <v>138</v>
      </c>
      <c r="AU148" s="223" t="s">
        <v>82</v>
      </c>
      <c r="AY148" s="17" t="s">
        <v>136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80</v>
      </c>
      <c r="BK148" s="224">
        <f>ROUND(I148*H148,2)</f>
        <v>0</v>
      </c>
      <c r="BL148" s="17" t="s">
        <v>143</v>
      </c>
      <c r="BM148" s="223" t="s">
        <v>731</v>
      </c>
    </row>
    <row r="149" spans="1:47" s="2" customFormat="1" ht="12">
      <c r="A149" s="38"/>
      <c r="B149" s="39"/>
      <c r="C149" s="40"/>
      <c r="D149" s="225" t="s">
        <v>145</v>
      </c>
      <c r="E149" s="40"/>
      <c r="F149" s="226" t="s">
        <v>732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145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154</v>
      </c>
      <c r="E150" s="234" t="s">
        <v>19</v>
      </c>
      <c r="F150" s="235" t="s">
        <v>733</v>
      </c>
      <c r="G150" s="233"/>
      <c r="H150" s="236">
        <v>0.45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154</v>
      </c>
      <c r="AU150" s="242" t="s">
        <v>82</v>
      </c>
      <c r="AV150" s="13" t="s">
        <v>82</v>
      </c>
      <c r="AW150" s="13" t="s">
        <v>33</v>
      </c>
      <c r="AX150" s="13" t="s">
        <v>80</v>
      </c>
      <c r="AY150" s="242" t="s">
        <v>136</v>
      </c>
    </row>
    <row r="151" spans="1:65" s="2" customFormat="1" ht="16.5" customHeight="1">
      <c r="A151" s="38"/>
      <c r="B151" s="39"/>
      <c r="C151" s="212" t="s">
        <v>251</v>
      </c>
      <c r="D151" s="212" t="s">
        <v>138</v>
      </c>
      <c r="E151" s="213" t="s">
        <v>495</v>
      </c>
      <c r="F151" s="214" t="s">
        <v>496</v>
      </c>
      <c r="G151" s="215" t="s">
        <v>151</v>
      </c>
      <c r="H151" s="216">
        <v>2.865</v>
      </c>
      <c r="I151" s="217"/>
      <c r="J151" s="218">
        <f>ROUND(I151*H151,2)</f>
        <v>0</v>
      </c>
      <c r="K151" s="214" t="s">
        <v>19</v>
      </c>
      <c r="L151" s="44"/>
      <c r="M151" s="219" t="s">
        <v>19</v>
      </c>
      <c r="N151" s="220" t="s">
        <v>43</v>
      </c>
      <c r="O151" s="84"/>
      <c r="P151" s="221">
        <f>O151*H151</f>
        <v>0</v>
      </c>
      <c r="Q151" s="221">
        <v>0.025</v>
      </c>
      <c r="R151" s="221">
        <f>Q151*H151</f>
        <v>0.07162500000000001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143</v>
      </c>
      <c r="AT151" s="223" t="s">
        <v>138</v>
      </c>
      <c r="AU151" s="223" t="s">
        <v>82</v>
      </c>
      <c r="AY151" s="17" t="s">
        <v>136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80</v>
      </c>
      <c r="BK151" s="224">
        <f>ROUND(I151*H151,2)</f>
        <v>0</v>
      </c>
      <c r="BL151" s="17" t="s">
        <v>143</v>
      </c>
      <c r="BM151" s="223" t="s">
        <v>734</v>
      </c>
    </row>
    <row r="152" spans="1:47" s="2" customFormat="1" ht="12">
      <c r="A152" s="38"/>
      <c r="B152" s="39"/>
      <c r="C152" s="40"/>
      <c r="D152" s="225" t="s">
        <v>145</v>
      </c>
      <c r="E152" s="40"/>
      <c r="F152" s="226" t="s">
        <v>498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145</v>
      </c>
      <c r="AU152" s="17" t="s">
        <v>82</v>
      </c>
    </row>
    <row r="153" spans="1:51" s="13" customFormat="1" ht="12">
      <c r="A153" s="13"/>
      <c r="B153" s="232"/>
      <c r="C153" s="233"/>
      <c r="D153" s="225" t="s">
        <v>154</v>
      </c>
      <c r="E153" s="234" t="s">
        <v>19</v>
      </c>
      <c r="F153" s="235" t="s">
        <v>735</v>
      </c>
      <c r="G153" s="233"/>
      <c r="H153" s="236">
        <v>2.865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154</v>
      </c>
      <c r="AU153" s="242" t="s">
        <v>82</v>
      </c>
      <c r="AV153" s="13" t="s">
        <v>82</v>
      </c>
      <c r="AW153" s="13" t="s">
        <v>33</v>
      </c>
      <c r="AX153" s="13" t="s">
        <v>80</v>
      </c>
      <c r="AY153" s="242" t="s">
        <v>136</v>
      </c>
    </row>
    <row r="154" spans="1:65" s="2" customFormat="1" ht="37.8" customHeight="1">
      <c r="A154" s="38"/>
      <c r="B154" s="39"/>
      <c r="C154" s="212" t="s">
        <v>259</v>
      </c>
      <c r="D154" s="212" t="s">
        <v>138</v>
      </c>
      <c r="E154" s="213" t="s">
        <v>736</v>
      </c>
      <c r="F154" s="214" t="s">
        <v>737</v>
      </c>
      <c r="G154" s="215" t="s">
        <v>174</v>
      </c>
      <c r="H154" s="216">
        <v>4.368</v>
      </c>
      <c r="I154" s="217"/>
      <c r="J154" s="218">
        <f>ROUND(I154*H154,2)</f>
        <v>0</v>
      </c>
      <c r="K154" s="214" t="s">
        <v>142</v>
      </c>
      <c r="L154" s="44"/>
      <c r="M154" s="219" t="s">
        <v>19</v>
      </c>
      <c r="N154" s="220" t="s">
        <v>43</v>
      </c>
      <c r="O154" s="84"/>
      <c r="P154" s="221">
        <f>O154*H154</f>
        <v>0</v>
      </c>
      <c r="Q154" s="221">
        <v>0.7488</v>
      </c>
      <c r="R154" s="221">
        <f>Q154*H154</f>
        <v>3.2707584000000005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143</v>
      </c>
      <c r="AT154" s="223" t="s">
        <v>138</v>
      </c>
      <c r="AU154" s="223" t="s">
        <v>82</v>
      </c>
      <c r="AY154" s="17" t="s">
        <v>136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80</v>
      </c>
      <c r="BK154" s="224">
        <f>ROUND(I154*H154,2)</f>
        <v>0</v>
      </c>
      <c r="BL154" s="17" t="s">
        <v>143</v>
      </c>
      <c r="BM154" s="223" t="s">
        <v>738</v>
      </c>
    </row>
    <row r="155" spans="1:47" s="2" customFormat="1" ht="12">
      <c r="A155" s="38"/>
      <c r="B155" s="39"/>
      <c r="C155" s="40"/>
      <c r="D155" s="225" t="s">
        <v>145</v>
      </c>
      <c r="E155" s="40"/>
      <c r="F155" s="226" t="s">
        <v>739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145</v>
      </c>
      <c r="AU155" s="17" t="s">
        <v>82</v>
      </c>
    </row>
    <row r="156" spans="1:47" s="2" customFormat="1" ht="12">
      <c r="A156" s="38"/>
      <c r="B156" s="39"/>
      <c r="C156" s="40"/>
      <c r="D156" s="230" t="s">
        <v>147</v>
      </c>
      <c r="E156" s="40"/>
      <c r="F156" s="231" t="s">
        <v>740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147</v>
      </c>
      <c r="AU156" s="17" t="s">
        <v>82</v>
      </c>
    </row>
    <row r="157" spans="1:51" s="13" customFormat="1" ht="12">
      <c r="A157" s="13"/>
      <c r="B157" s="232"/>
      <c r="C157" s="233"/>
      <c r="D157" s="225" t="s">
        <v>154</v>
      </c>
      <c r="E157" s="234" t="s">
        <v>19</v>
      </c>
      <c r="F157" s="235" t="s">
        <v>741</v>
      </c>
      <c r="G157" s="233"/>
      <c r="H157" s="236">
        <v>4.368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154</v>
      </c>
      <c r="AU157" s="242" t="s">
        <v>82</v>
      </c>
      <c r="AV157" s="13" t="s">
        <v>82</v>
      </c>
      <c r="AW157" s="13" t="s">
        <v>33</v>
      </c>
      <c r="AX157" s="13" t="s">
        <v>72</v>
      </c>
      <c r="AY157" s="242" t="s">
        <v>136</v>
      </c>
    </row>
    <row r="158" spans="1:51" s="14" customFormat="1" ht="12">
      <c r="A158" s="14"/>
      <c r="B158" s="243"/>
      <c r="C158" s="244"/>
      <c r="D158" s="225" t="s">
        <v>154</v>
      </c>
      <c r="E158" s="245" t="s">
        <v>19</v>
      </c>
      <c r="F158" s="246" t="s">
        <v>158</v>
      </c>
      <c r="G158" s="244"/>
      <c r="H158" s="247">
        <v>4.368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154</v>
      </c>
      <c r="AU158" s="253" t="s">
        <v>82</v>
      </c>
      <c r="AV158" s="14" t="s">
        <v>143</v>
      </c>
      <c r="AW158" s="14" t="s">
        <v>33</v>
      </c>
      <c r="AX158" s="14" t="s">
        <v>80</v>
      </c>
      <c r="AY158" s="253" t="s">
        <v>136</v>
      </c>
    </row>
    <row r="159" spans="1:65" s="2" customFormat="1" ht="16.5" customHeight="1">
      <c r="A159" s="38"/>
      <c r="B159" s="39"/>
      <c r="C159" s="258" t="s">
        <v>265</v>
      </c>
      <c r="D159" s="258" t="s">
        <v>309</v>
      </c>
      <c r="E159" s="259" t="s">
        <v>742</v>
      </c>
      <c r="F159" s="260" t="s">
        <v>743</v>
      </c>
      <c r="G159" s="261" t="s">
        <v>151</v>
      </c>
      <c r="H159" s="262">
        <v>17.472</v>
      </c>
      <c r="I159" s="263"/>
      <c r="J159" s="264">
        <f>ROUND(I159*H159,2)</f>
        <v>0</v>
      </c>
      <c r="K159" s="260" t="s">
        <v>142</v>
      </c>
      <c r="L159" s="265"/>
      <c r="M159" s="266" t="s">
        <v>19</v>
      </c>
      <c r="N159" s="267" t="s">
        <v>43</v>
      </c>
      <c r="O159" s="84"/>
      <c r="P159" s="221">
        <f>O159*H159</f>
        <v>0</v>
      </c>
      <c r="Q159" s="221">
        <v>0.77</v>
      </c>
      <c r="R159" s="221">
        <f>Q159*H159</f>
        <v>13.45344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194</v>
      </c>
      <c r="AT159" s="223" t="s">
        <v>309</v>
      </c>
      <c r="AU159" s="223" t="s">
        <v>82</v>
      </c>
      <c r="AY159" s="17" t="s">
        <v>136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80</v>
      </c>
      <c r="BK159" s="224">
        <f>ROUND(I159*H159,2)</f>
        <v>0</v>
      </c>
      <c r="BL159" s="17" t="s">
        <v>143</v>
      </c>
      <c r="BM159" s="223" t="s">
        <v>744</v>
      </c>
    </row>
    <row r="160" spans="1:47" s="2" customFormat="1" ht="12">
      <c r="A160" s="38"/>
      <c r="B160" s="39"/>
      <c r="C160" s="40"/>
      <c r="D160" s="225" t="s">
        <v>145</v>
      </c>
      <c r="E160" s="40"/>
      <c r="F160" s="226" t="s">
        <v>743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145</v>
      </c>
      <c r="AU160" s="17" t="s">
        <v>82</v>
      </c>
    </row>
    <row r="161" spans="1:47" s="2" customFormat="1" ht="12">
      <c r="A161" s="38"/>
      <c r="B161" s="39"/>
      <c r="C161" s="40"/>
      <c r="D161" s="230" t="s">
        <v>147</v>
      </c>
      <c r="E161" s="40"/>
      <c r="F161" s="231" t="s">
        <v>745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147</v>
      </c>
      <c r="AU161" s="17" t="s">
        <v>82</v>
      </c>
    </row>
    <row r="162" spans="1:51" s="13" customFormat="1" ht="12">
      <c r="A162" s="13"/>
      <c r="B162" s="232"/>
      <c r="C162" s="233"/>
      <c r="D162" s="225" t="s">
        <v>154</v>
      </c>
      <c r="E162" s="234" t="s">
        <v>19</v>
      </c>
      <c r="F162" s="235" t="s">
        <v>746</v>
      </c>
      <c r="G162" s="233"/>
      <c r="H162" s="236">
        <v>17.472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154</v>
      </c>
      <c r="AU162" s="242" t="s">
        <v>82</v>
      </c>
      <c r="AV162" s="13" t="s">
        <v>82</v>
      </c>
      <c r="AW162" s="13" t="s">
        <v>33</v>
      </c>
      <c r="AX162" s="13" t="s">
        <v>80</v>
      </c>
      <c r="AY162" s="242" t="s">
        <v>136</v>
      </c>
    </row>
    <row r="163" spans="1:63" s="12" customFormat="1" ht="22.8" customHeight="1">
      <c r="A163" s="12"/>
      <c r="B163" s="196"/>
      <c r="C163" s="197"/>
      <c r="D163" s="198" t="s">
        <v>71</v>
      </c>
      <c r="E163" s="210" t="s">
        <v>651</v>
      </c>
      <c r="F163" s="210" t="s">
        <v>243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SUM(P164:P166)</f>
        <v>0</v>
      </c>
      <c r="Q163" s="204"/>
      <c r="R163" s="205">
        <f>SUM(R164:R166)</f>
        <v>0</v>
      </c>
      <c r="S163" s="204"/>
      <c r="T163" s="206">
        <f>SUM(T164:T166)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7" t="s">
        <v>80</v>
      </c>
      <c r="AT163" s="208" t="s">
        <v>71</v>
      </c>
      <c r="AU163" s="208" t="s">
        <v>80</v>
      </c>
      <c r="AY163" s="207" t="s">
        <v>136</v>
      </c>
      <c r="BK163" s="209">
        <f>SUM(BK164:BK166)</f>
        <v>0</v>
      </c>
    </row>
    <row r="164" spans="1:65" s="2" customFormat="1" ht="24.15" customHeight="1">
      <c r="A164" s="38"/>
      <c r="B164" s="39"/>
      <c r="C164" s="212" t="s">
        <v>271</v>
      </c>
      <c r="D164" s="212" t="s">
        <v>138</v>
      </c>
      <c r="E164" s="213" t="s">
        <v>747</v>
      </c>
      <c r="F164" s="214" t="s">
        <v>748</v>
      </c>
      <c r="G164" s="215" t="s">
        <v>246</v>
      </c>
      <c r="H164" s="216">
        <v>32.245</v>
      </c>
      <c r="I164" s="217"/>
      <c r="J164" s="218">
        <f>ROUND(I164*H164,2)</f>
        <v>0</v>
      </c>
      <c r="K164" s="214" t="s">
        <v>142</v>
      </c>
      <c r="L164" s="44"/>
      <c r="M164" s="219" t="s">
        <v>19</v>
      </c>
      <c r="N164" s="220" t="s">
        <v>43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143</v>
      </c>
      <c r="AT164" s="223" t="s">
        <v>138</v>
      </c>
      <c r="AU164" s="223" t="s">
        <v>82</v>
      </c>
      <c r="AY164" s="17" t="s">
        <v>136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80</v>
      </c>
      <c r="BK164" s="224">
        <f>ROUND(I164*H164,2)</f>
        <v>0</v>
      </c>
      <c r="BL164" s="17" t="s">
        <v>143</v>
      </c>
      <c r="BM164" s="223" t="s">
        <v>749</v>
      </c>
    </row>
    <row r="165" spans="1:47" s="2" customFormat="1" ht="12">
      <c r="A165" s="38"/>
      <c r="B165" s="39"/>
      <c r="C165" s="40"/>
      <c r="D165" s="225" t="s">
        <v>145</v>
      </c>
      <c r="E165" s="40"/>
      <c r="F165" s="226" t="s">
        <v>750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145</v>
      </c>
      <c r="AU165" s="17" t="s">
        <v>82</v>
      </c>
    </row>
    <row r="166" spans="1:47" s="2" customFormat="1" ht="12">
      <c r="A166" s="38"/>
      <c r="B166" s="39"/>
      <c r="C166" s="40"/>
      <c r="D166" s="230" t="s">
        <v>147</v>
      </c>
      <c r="E166" s="40"/>
      <c r="F166" s="231" t="s">
        <v>751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147</v>
      </c>
      <c r="AU166" s="17" t="s">
        <v>82</v>
      </c>
    </row>
    <row r="167" spans="1:63" s="12" customFormat="1" ht="25.9" customHeight="1">
      <c r="A167" s="12"/>
      <c r="B167" s="196"/>
      <c r="C167" s="197"/>
      <c r="D167" s="198" t="s">
        <v>71</v>
      </c>
      <c r="E167" s="199" t="s">
        <v>658</v>
      </c>
      <c r="F167" s="199" t="s">
        <v>659</v>
      </c>
      <c r="G167" s="197"/>
      <c r="H167" s="197"/>
      <c r="I167" s="200"/>
      <c r="J167" s="201">
        <f>BK167</f>
        <v>0</v>
      </c>
      <c r="K167" s="197"/>
      <c r="L167" s="202"/>
      <c r="M167" s="203"/>
      <c r="N167" s="204"/>
      <c r="O167" s="204"/>
      <c r="P167" s="205">
        <f>P168+P184</f>
        <v>0</v>
      </c>
      <c r="Q167" s="204"/>
      <c r="R167" s="205">
        <f>R168+R184</f>
        <v>0.302873</v>
      </c>
      <c r="S167" s="204"/>
      <c r="T167" s="206">
        <f>T168+T184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7" t="s">
        <v>82</v>
      </c>
      <c r="AT167" s="208" t="s">
        <v>71</v>
      </c>
      <c r="AU167" s="208" t="s">
        <v>72</v>
      </c>
      <c r="AY167" s="207" t="s">
        <v>136</v>
      </c>
      <c r="BK167" s="209">
        <f>BK168+BK184</f>
        <v>0</v>
      </c>
    </row>
    <row r="168" spans="1:63" s="12" customFormat="1" ht="22.8" customHeight="1">
      <c r="A168" s="12"/>
      <c r="B168" s="196"/>
      <c r="C168" s="197"/>
      <c r="D168" s="198" t="s">
        <v>71</v>
      </c>
      <c r="E168" s="210" t="s">
        <v>752</v>
      </c>
      <c r="F168" s="210" t="s">
        <v>753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SUM(P169:P183)</f>
        <v>0</v>
      </c>
      <c r="Q168" s="204"/>
      <c r="R168" s="205">
        <f>SUM(R169:R183)</f>
        <v>0.092795</v>
      </c>
      <c r="S168" s="204"/>
      <c r="T168" s="206">
        <f>SUM(T169:T183)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82</v>
      </c>
      <c r="AT168" s="208" t="s">
        <v>71</v>
      </c>
      <c r="AU168" s="208" t="s">
        <v>80</v>
      </c>
      <c r="AY168" s="207" t="s">
        <v>136</v>
      </c>
      <c r="BK168" s="209">
        <f>SUM(BK169:BK183)</f>
        <v>0</v>
      </c>
    </row>
    <row r="169" spans="1:65" s="2" customFormat="1" ht="24.15" customHeight="1">
      <c r="A169" s="38"/>
      <c r="B169" s="39"/>
      <c r="C169" s="212" t="s">
        <v>278</v>
      </c>
      <c r="D169" s="212" t="s">
        <v>138</v>
      </c>
      <c r="E169" s="213" t="s">
        <v>754</v>
      </c>
      <c r="F169" s="214" t="s">
        <v>755</v>
      </c>
      <c r="G169" s="215" t="s">
        <v>151</v>
      </c>
      <c r="H169" s="216">
        <v>9.5</v>
      </c>
      <c r="I169" s="217"/>
      <c r="J169" s="218">
        <f>ROUND(I169*H169,2)</f>
        <v>0</v>
      </c>
      <c r="K169" s="214" t="s">
        <v>142</v>
      </c>
      <c r="L169" s="44"/>
      <c r="M169" s="219" t="s">
        <v>19</v>
      </c>
      <c r="N169" s="220" t="s">
        <v>43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251</v>
      </c>
      <c r="AT169" s="223" t="s">
        <v>138</v>
      </c>
      <c r="AU169" s="223" t="s">
        <v>82</v>
      </c>
      <c r="AY169" s="17" t="s">
        <v>136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80</v>
      </c>
      <c r="BK169" s="224">
        <f>ROUND(I169*H169,2)</f>
        <v>0</v>
      </c>
      <c r="BL169" s="17" t="s">
        <v>251</v>
      </c>
      <c r="BM169" s="223" t="s">
        <v>756</v>
      </c>
    </row>
    <row r="170" spans="1:47" s="2" customFormat="1" ht="12">
      <c r="A170" s="38"/>
      <c r="B170" s="39"/>
      <c r="C170" s="40"/>
      <c r="D170" s="225" t="s">
        <v>145</v>
      </c>
      <c r="E170" s="40"/>
      <c r="F170" s="226" t="s">
        <v>757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145</v>
      </c>
      <c r="AU170" s="17" t="s">
        <v>82</v>
      </c>
    </row>
    <row r="171" spans="1:47" s="2" customFormat="1" ht="12">
      <c r="A171" s="38"/>
      <c r="B171" s="39"/>
      <c r="C171" s="40"/>
      <c r="D171" s="230" t="s">
        <v>147</v>
      </c>
      <c r="E171" s="40"/>
      <c r="F171" s="231" t="s">
        <v>758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147</v>
      </c>
      <c r="AU171" s="17" t="s">
        <v>82</v>
      </c>
    </row>
    <row r="172" spans="1:51" s="13" customFormat="1" ht="12">
      <c r="A172" s="13"/>
      <c r="B172" s="232"/>
      <c r="C172" s="233"/>
      <c r="D172" s="225" t="s">
        <v>154</v>
      </c>
      <c r="E172" s="234" t="s">
        <v>19</v>
      </c>
      <c r="F172" s="235" t="s">
        <v>759</v>
      </c>
      <c r="G172" s="233"/>
      <c r="H172" s="236">
        <v>9.5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154</v>
      </c>
      <c r="AU172" s="242" t="s">
        <v>82</v>
      </c>
      <c r="AV172" s="13" t="s">
        <v>82</v>
      </c>
      <c r="AW172" s="13" t="s">
        <v>33</v>
      </c>
      <c r="AX172" s="13" t="s">
        <v>80</v>
      </c>
      <c r="AY172" s="242" t="s">
        <v>136</v>
      </c>
    </row>
    <row r="173" spans="1:65" s="2" customFormat="1" ht="16.5" customHeight="1">
      <c r="A173" s="38"/>
      <c r="B173" s="39"/>
      <c r="C173" s="258" t="s">
        <v>7</v>
      </c>
      <c r="D173" s="258" t="s">
        <v>309</v>
      </c>
      <c r="E173" s="259" t="s">
        <v>760</v>
      </c>
      <c r="F173" s="260" t="s">
        <v>761</v>
      </c>
      <c r="G173" s="261" t="s">
        <v>246</v>
      </c>
      <c r="H173" s="262">
        <v>0.03</v>
      </c>
      <c r="I173" s="263"/>
      <c r="J173" s="264">
        <f>ROUND(I173*H173,2)</f>
        <v>0</v>
      </c>
      <c r="K173" s="260" t="s">
        <v>142</v>
      </c>
      <c r="L173" s="265"/>
      <c r="M173" s="266" t="s">
        <v>19</v>
      </c>
      <c r="N173" s="267" t="s">
        <v>43</v>
      </c>
      <c r="O173" s="84"/>
      <c r="P173" s="221">
        <f>O173*H173</f>
        <v>0</v>
      </c>
      <c r="Q173" s="221">
        <v>1</v>
      </c>
      <c r="R173" s="221">
        <f>Q173*H173</f>
        <v>0.03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564</v>
      </c>
      <c r="AT173" s="223" t="s">
        <v>309</v>
      </c>
      <c r="AU173" s="223" t="s">
        <v>82</v>
      </c>
      <c r="AY173" s="17" t="s">
        <v>136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251</v>
      </c>
      <c r="BM173" s="223" t="s">
        <v>762</v>
      </c>
    </row>
    <row r="174" spans="1:47" s="2" customFormat="1" ht="12">
      <c r="A174" s="38"/>
      <c r="B174" s="39"/>
      <c r="C174" s="40"/>
      <c r="D174" s="225" t="s">
        <v>145</v>
      </c>
      <c r="E174" s="40"/>
      <c r="F174" s="226" t="s">
        <v>761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145</v>
      </c>
      <c r="AU174" s="17" t="s">
        <v>82</v>
      </c>
    </row>
    <row r="175" spans="1:47" s="2" customFormat="1" ht="12">
      <c r="A175" s="38"/>
      <c r="B175" s="39"/>
      <c r="C175" s="40"/>
      <c r="D175" s="230" t="s">
        <v>147</v>
      </c>
      <c r="E175" s="40"/>
      <c r="F175" s="231" t="s">
        <v>763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147</v>
      </c>
      <c r="AU175" s="17" t="s">
        <v>82</v>
      </c>
    </row>
    <row r="176" spans="1:65" s="2" customFormat="1" ht="24.15" customHeight="1">
      <c r="A176" s="38"/>
      <c r="B176" s="39"/>
      <c r="C176" s="212" t="s">
        <v>488</v>
      </c>
      <c r="D176" s="212" t="s">
        <v>138</v>
      </c>
      <c r="E176" s="213" t="s">
        <v>764</v>
      </c>
      <c r="F176" s="214" t="s">
        <v>765</v>
      </c>
      <c r="G176" s="215" t="s">
        <v>151</v>
      </c>
      <c r="H176" s="216">
        <v>9.5</v>
      </c>
      <c r="I176" s="217"/>
      <c r="J176" s="218">
        <f>ROUND(I176*H176,2)</f>
        <v>0</v>
      </c>
      <c r="K176" s="214" t="s">
        <v>142</v>
      </c>
      <c r="L176" s="44"/>
      <c r="M176" s="219" t="s">
        <v>19</v>
      </c>
      <c r="N176" s="220" t="s">
        <v>43</v>
      </c>
      <c r="O176" s="84"/>
      <c r="P176" s="221">
        <f>O176*H176</f>
        <v>0</v>
      </c>
      <c r="Q176" s="221">
        <v>0.0004</v>
      </c>
      <c r="R176" s="221">
        <f>Q176*H176</f>
        <v>0.0038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251</v>
      </c>
      <c r="AT176" s="223" t="s">
        <v>138</v>
      </c>
      <c r="AU176" s="223" t="s">
        <v>82</v>
      </c>
      <c r="AY176" s="17" t="s">
        <v>136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80</v>
      </c>
      <c r="BK176" s="224">
        <f>ROUND(I176*H176,2)</f>
        <v>0</v>
      </c>
      <c r="BL176" s="17" t="s">
        <v>251</v>
      </c>
      <c r="BM176" s="223" t="s">
        <v>766</v>
      </c>
    </row>
    <row r="177" spans="1:47" s="2" customFormat="1" ht="12">
      <c r="A177" s="38"/>
      <c r="B177" s="39"/>
      <c r="C177" s="40"/>
      <c r="D177" s="225" t="s">
        <v>145</v>
      </c>
      <c r="E177" s="40"/>
      <c r="F177" s="226" t="s">
        <v>767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145</v>
      </c>
      <c r="AU177" s="17" t="s">
        <v>82</v>
      </c>
    </row>
    <row r="178" spans="1:47" s="2" customFormat="1" ht="12">
      <c r="A178" s="38"/>
      <c r="B178" s="39"/>
      <c r="C178" s="40"/>
      <c r="D178" s="230" t="s">
        <v>147</v>
      </c>
      <c r="E178" s="40"/>
      <c r="F178" s="231" t="s">
        <v>768</v>
      </c>
      <c r="G178" s="40"/>
      <c r="H178" s="40"/>
      <c r="I178" s="227"/>
      <c r="J178" s="40"/>
      <c r="K178" s="40"/>
      <c r="L178" s="44"/>
      <c r="M178" s="228"/>
      <c r="N178" s="22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147</v>
      </c>
      <c r="AU178" s="17" t="s">
        <v>82</v>
      </c>
    </row>
    <row r="179" spans="1:65" s="2" customFormat="1" ht="44.25" customHeight="1">
      <c r="A179" s="38"/>
      <c r="B179" s="39"/>
      <c r="C179" s="258" t="s">
        <v>494</v>
      </c>
      <c r="D179" s="258" t="s">
        <v>309</v>
      </c>
      <c r="E179" s="259" t="s">
        <v>769</v>
      </c>
      <c r="F179" s="260" t="s">
        <v>770</v>
      </c>
      <c r="G179" s="261" t="s">
        <v>151</v>
      </c>
      <c r="H179" s="262">
        <v>10.925</v>
      </c>
      <c r="I179" s="263"/>
      <c r="J179" s="264">
        <f>ROUND(I179*H179,2)</f>
        <v>0</v>
      </c>
      <c r="K179" s="260" t="s">
        <v>142</v>
      </c>
      <c r="L179" s="265"/>
      <c r="M179" s="266" t="s">
        <v>19</v>
      </c>
      <c r="N179" s="267" t="s">
        <v>43</v>
      </c>
      <c r="O179" s="84"/>
      <c r="P179" s="221">
        <f>O179*H179</f>
        <v>0</v>
      </c>
      <c r="Q179" s="221">
        <v>0.0054</v>
      </c>
      <c r="R179" s="221">
        <f>Q179*H179</f>
        <v>0.058995000000000006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564</v>
      </c>
      <c r="AT179" s="223" t="s">
        <v>309</v>
      </c>
      <c r="AU179" s="223" t="s">
        <v>82</v>
      </c>
      <c r="AY179" s="17" t="s">
        <v>136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251</v>
      </c>
      <c r="BM179" s="223" t="s">
        <v>771</v>
      </c>
    </row>
    <row r="180" spans="1:47" s="2" customFormat="1" ht="12">
      <c r="A180" s="38"/>
      <c r="B180" s="39"/>
      <c r="C180" s="40"/>
      <c r="D180" s="225" t="s">
        <v>145</v>
      </c>
      <c r="E180" s="40"/>
      <c r="F180" s="226" t="s">
        <v>770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145</v>
      </c>
      <c r="AU180" s="17" t="s">
        <v>82</v>
      </c>
    </row>
    <row r="181" spans="1:47" s="2" customFormat="1" ht="12">
      <c r="A181" s="38"/>
      <c r="B181" s="39"/>
      <c r="C181" s="40"/>
      <c r="D181" s="230" t="s">
        <v>147</v>
      </c>
      <c r="E181" s="40"/>
      <c r="F181" s="231" t="s">
        <v>772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147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154</v>
      </c>
      <c r="E182" s="234" t="s">
        <v>19</v>
      </c>
      <c r="F182" s="235" t="s">
        <v>773</v>
      </c>
      <c r="G182" s="233"/>
      <c r="H182" s="236">
        <v>9.5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154</v>
      </c>
      <c r="AU182" s="242" t="s">
        <v>82</v>
      </c>
      <c r="AV182" s="13" t="s">
        <v>82</v>
      </c>
      <c r="AW182" s="13" t="s">
        <v>33</v>
      </c>
      <c r="AX182" s="13" t="s">
        <v>80</v>
      </c>
      <c r="AY182" s="242" t="s">
        <v>136</v>
      </c>
    </row>
    <row r="183" spans="1:51" s="13" customFormat="1" ht="12">
      <c r="A183" s="13"/>
      <c r="B183" s="232"/>
      <c r="C183" s="233"/>
      <c r="D183" s="225" t="s">
        <v>154</v>
      </c>
      <c r="E183" s="233"/>
      <c r="F183" s="235" t="s">
        <v>774</v>
      </c>
      <c r="G183" s="233"/>
      <c r="H183" s="236">
        <v>10.925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154</v>
      </c>
      <c r="AU183" s="242" t="s">
        <v>82</v>
      </c>
      <c r="AV183" s="13" t="s">
        <v>82</v>
      </c>
      <c r="AW183" s="13" t="s">
        <v>4</v>
      </c>
      <c r="AX183" s="13" t="s">
        <v>80</v>
      </c>
      <c r="AY183" s="242" t="s">
        <v>136</v>
      </c>
    </row>
    <row r="184" spans="1:63" s="12" customFormat="1" ht="22.8" customHeight="1">
      <c r="A184" s="12"/>
      <c r="B184" s="196"/>
      <c r="C184" s="197"/>
      <c r="D184" s="198" t="s">
        <v>71</v>
      </c>
      <c r="E184" s="210" t="s">
        <v>775</v>
      </c>
      <c r="F184" s="210" t="s">
        <v>776</v>
      </c>
      <c r="G184" s="197"/>
      <c r="H184" s="197"/>
      <c r="I184" s="200"/>
      <c r="J184" s="211">
        <f>BK184</f>
        <v>0</v>
      </c>
      <c r="K184" s="197"/>
      <c r="L184" s="202"/>
      <c r="M184" s="203"/>
      <c r="N184" s="204"/>
      <c r="O184" s="204"/>
      <c r="P184" s="205">
        <f>SUM(P185:P192)</f>
        <v>0</v>
      </c>
      <c r="Q184" s="204"/>
      <c r="R184" s="205">
        <f>SUM(R185:R192)</f>
        <v>0.21007800000000001</v>
      </c>
      <c r="S184" s="204"/>
      <c r="T184" s="206">
        <f>SUM(T185:T192)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7" t="s">
        <v>82</v>
      </c>
      <c r="AT184" s="208" t="s">
        <v>71</v>
      </c>
      <c r="AU184" s="208" t="s">
        <v>80</v>
      </c>
      <c r="AY184" s="207" t="s">
        <v>136</v>
      </c>
      <c r="BK184" s="209">
        <f>SUM(BK185:BK192)</f>
        <v>0</v>
      </c>
    </row>
    <row r="185" spans="1:65" s="2" customFormat="1" ht="33" customHeight="1">
      <c r="A185" s="38"/>
      <c r="B185" s="39"/>
      <c r="C185" s="212" t="s">
        <v>500</v>
      </c>
      <c r="D185" s="212" t="s">
        <v>138</v>
      </c>
      <c r="E185" s="213" t="s">
        <v>777</v>
      </c>
      <c r="F185" s="214" t="s">
        <v>778</v>
      </c>
      <c r="G185" s="215" t="s">
        <v>151</v>
      </c>
      <c r="H185" s="216">
        <v>2.25</v>
      </c>
      <c r="I185" s="217"/>
      <c r="J185" s="218">
        <f>ROUND(I185*H185,2)</f>
        <v>0</v>
      </c>
      <c r="K185" s="214" t="s">
        <v>142</v>
      </c>
      <c r="L185" s="44"/>
      <c r="M185" s="219" t="s">
        <v>19</v>
      </c>
      <c r="N185" s="220" t="s">
        <v>43</v>
      </c>
      <c r="O185" s="84"/>
      <c r="P185" s="221">
        <f>O185*H185</f>
        <v>0</v>
      </c>
      <c r="Q185" s="221">
        <v>0.0083</v>
      </c>
      <c r="R185" s="221">
        <f>Q185*H185</f>
        <v>0.018675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251</v>
      </c>
      <c r="AT185" s="223" t="s">
        <v>138</v>
      </c>
      <c r="AU185" s="223" t="s">
        <v>82</v>
      </c>
      <c r="AY185" s="17" t="s">
        <v>136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80</v>
      </c>
      <c r="BK185" s="224">
        <f>ROUND(I185*H185,2)</f>
        <v>0</v>
      </c>
      <c r="BL185" s="17" t="s">
        <v>251</v>
      </c>
      <c r="BM185" s="223" t="s">
        <v>779</v>
      </c>
    </row>
    <row r="186" spans="1:47" s="2" customFormat="1" ht="12">
      <c r="A186" s="38"/>
      <c r="B186" s="39"/>
      <c r="C186" s="40"/>
      <c r="D186" s="225" t="s">
        <v>145</v>
      </c>
      <c r="E186" s="40"/>
      <c r="F186" s="226" t="s">
        <v>780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145</v>
      </c>
      <c r="AU186" s="17" t="s">
        <v>82</v>
      </c>
    </row>
    <row r="187" spans="1:47" s="2" customFormat="1" ht="12">
      <c r="A187" s="38"/>
      <c r="B187" s="39"/>
      <c r="C187" s="40"/>
      <c r="D187" s="230" t="s">
        <v>147</v>
      </c>
      <c r="E187" s="40"/>
      <c r="F187" s="231" t="s">
        <v>781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147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154</v>
      </c>
      <c r="E188" s="234" t="s">
        <v>19</v>
      </c>
      <c r="F188" s="235" t="s">
        <v>782</v>
      </c>
      <c r="G188" s="233"/>
      <c r="H188" s="236">
        <v>2.25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154</v>
      </c>
      <c r="AU188" s="242" t="s">
        <v>82</v>
      </c>
      <c r="AV188" s="13" t="s">
        <v>82</v>
      </c>
      <c r="AW188" s="13" t="s">
        <v>33</v>
      </c>
      <c r="AX188" s="13" t="s">
        <v>80</v>
      </c>
      <c r="AY188" s="242" t="s">
        <v>136</v>
      </c>
    </row>
    <row r="189" spans="1:65" s="2" customFormat="1" ht="21.75" customHeight="1">
      <c r="A189" s="38"/>
      <c r="B189" s="39"/>
      <c r="C189" s="258" t="s">
        <v>506</v>
      </c>
      <c r="D189" s="258" t="s">
        <v>309</v>
      </c>
      <c r="E189" s="259" t="s">
        <v>783</v>
      </c>
      <c r="F189" s="260" t="s">
        <v>784</v>
      </c>
      <c r="G189" s="261" t="s">
        <v>151</v>
      </c>
      <c r="H189" s="262">
        <v>2.363</v>
      </c>
      <c r="I189" s="263"/>
      <c r="J189" s="264">
        <f>ROUND(I189*H189,2)</f>
        <v>0</v>
      </c>
      <c r="K189" s="260" t="s">
        <v>142</v>
      </c>
      <c r="L189" s="265"/>
      <c r="M189" s="266" t="s">
        <v>19</v>
      </c>
      <c r="N189" s="267" t="s">
        <v>43</v>
      </c>
      <c r="O189" s="84"/>
      <c r="P189" s="221">
        <f>O189*H189</f>
        <v>0</v>
      </c>
      <c r="Q189" s="221">
        <v>0.081</v>
      </c>
      <c r="R189" s="221">
        <f>Q189*H189</f>
        <v>0.19140300000000002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564</v>
      </c>
      <c r="AT189" s="223" t="s">
        <v>309</v>
      </c>
      <c r="AU189" s="223" t="s">
        <v>82</v>
      </c>
      <c r="AY189" s="17" t="s">
        <v>136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80</v>
      </c>
      <c r="BK189" s="224">
        <f>ROUND(I189*H189,2)</f>
        <v>0</v>
      </c>
      <c r="BL189" s="17" t="s">
        <v>251</v>
      </c>
      <c r="BM189" s="223" t="s">
        <v>785</v>
      </c>
    </row>
    <row r="190" spans="1:47" s="2" customFormat="1" ht="12">
      <c r="A190" s="38"/>
      <c r="B190" s="39"/>
      <c r="C190" s="40"/>
      <c r="D190" s="225" t="s">
        <v>145</v>
      </c>
      <c r="E190" s="40"/>
      <c r="F190" s="226" t="s">
        <v>784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145</v>
      </c>
      <c r="AU190" s="17" t="s">
        <v>82</v>
      </c>
    </row>
    <row r="191" spans="1:47" s="2" customFormat="1" ht="12">
      <c r="A191" s="38"/>
      <c r="B191" s="39"/>
      <c r="C191" s="40"/>
      <c r="D191" s="230" t="s">
        <v>147</v>
      </c>
      <c r="E191" s="40"/>
      <c r="F191" s="231" t="s">
        <v>786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147</v>
      </c>
      <c r="AU191" s="17" t="s">
        <v>82</v>
      </c>
    </row>
    <row r="192" spans="1:51" s="13" customFormat="1" ht="12">
      <c r="A192" s="13"/>
      <c r="B192" s="232"/>
      <c r="C192" s="233"/>
      <c r="D192" s="225" t="s">
        <v>154</v>
      </c>
      <c r="E192" s="234" t="s">
        <v>19</v>
      </c>
      <c r="F192" s="235" t="s">
        <v>787</v>
      </c>
      <c r="G192" s="233"/>
      <c r="H192" s="236">
        <v>2.363</v>
      </c>
      <c r="I192" s="237"/>
      <c r="J192" s="233"/>
      <c r="K192" s="233"/>
      <c r="L192" s="238"/>
      <c r="M192" s="255"/>
      <c r="N192" s="256"/>
      <c r="O192" s="256"/>
      <c r="P192" s="256"/>
      <c r="Q192" s="256"/>
      <c r="R192" s="256"/>
      <c r="S192" s="256"/>
      <c r="T192" s="25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154</v>
      </c>
      <c r="AU192" s="242" t="s">
        <v>82</v>
      </c>
      <c r="AV192" s="13" t="s">
        <v>82</v>
      </c>
      <c r="AW192" s="13" t="s">
        <v>33</v>
      </c>
      <c r="AX192" s="13" t="s">
        <v>80</v>
      </c>
      <c r="AY192" s="242" t="s">
        <v>136</v>
      </c>
    </row>
    <row r="193" spans="1:31" s="2" customFormat="1" ht="6.95" customHeight="1">
      <c r="A193" s="38"/>
      <c r="B193" s="59"/>
      <c r="C193" s="60"/>
      <c r="D193" s="60"/>
      <c r="E193" s="60"/>
      <c r="F193" s="60"/>
      <c r="G193" s="60"/>
      <c r="H193" s="60"/>
      <c r="I193" s="60"/>
      <c r="J193" s="60"/>
      <c r="K193" s="60"/>
      <c r="L193" s="44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sheetProtection password="CC35" sheet="1" objects="1" scenarios="1" formatColumns="0" formatRows="0" autoFilter="0"/>
  <autoFilter ref="C86:K19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1_02/132251251"/>
    <hyperlink ref="F97" r:id="rId2" display="https://podminky.urs.cz/item/CS_URS_2021_02/162751117"/>
    <hyperlink ref="F101" r:id="rId3" display="https://podminky.urs.cz/item/CS_URS_2021_02/162751119"/>
    <hyperlink ref="F105" r:id="rId4" display="https://podminky.urs.cz/item/CS_URS_2021_02/171201201"/>
    <hyperlink ref="F108" r:id="rId5" display="https://podminky.urs.cz/item/CS_URS_2021_02/171201231"/>
    <hyperlink ref="F112" r:id="rId6" display="https://podminky.urs.cz/item/CS_URS_2021_02/174101101"/>
    <hyperlink ref="F117" r:id="rId7" display="https://podminky.urs.cz/item/CS_URS_2021_02/272361821"/>
    <hyperlink ref="F121" r:id="rId8" display="https://podminky.urs.cz/item/CS_URS_2021_02/274313611"/>
    <hyperlink ref="F126" r:id="rId9" display="https://podminky.urs.cz/item/CS_URS_2021_02/274351121"/>
    <hyperlink ref="F131" r:id="rId10" display="https://podminky.urs.cz/item/CS_URS_2021_02/274351122"/>
    <hyperlink ref="F135" r:id="rId11" display="https://podminky.urs.cz/item/CS_URS_2021_02/311311911"/>
    <hyperlink ref="F139" r:id="rId12" display="https://podminky.urs.cz/item/CS_URS_2021_02/311351121"/>
    <hyperlink ref="F143" r:id="rId13" display="https://podminky.urs.cz/item/CS_URS_2021_02/311351122"/>
    <hyperlink ref="F146" r:id="rId14" display="https://podminky.urs.cz/item/CS_URS_2021_02/346272216"/>
    <hyperlink ref="F156" r:id="rId15" display="https://podminky.urs.cz/item/CS_URS_2021_02/348213213"/>
    <hyperlink ref="F161" r:id="rId16" display="https://podminky.urs.cz/item/CS_URS_2021_02/58381076"/>
    <hyperlink ref="F166" r:id="rId17" display="https://podminky.urs.cz/item/CS_URS_2021_02/998232110"/>
    <hyperlink ref="F171" r:id="rId18" display="https://podminky.urs.cz/item/CS_URS_2021_02/711111001"/>
    <hyperlink ref="F175" r:id="rId19" display="https://podminky.urs.cz/item/CS_URS_2021_02/11163150"/>
    <hyperlink ref="F178" r:id="rId20" display="https://podminky.urs.cz/item/CS_URS_2021_02/711141559"/>
    <hyperlink ref="F181" r:id="rId21" display="https://podminky.urs.cz/item/CS_URS_2021_02/62853004"/>
    <hyperlink ref="F187" r:id="rId22" display="https://podminky.urs.cz/item/CS_URS_2021_02/782132112"/>
    <hyperlink ref="F191" r:id="rId23" display="https://podminky.urs.cz/item/CS_URS_2021_02/5838218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105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pans="2:12" s="1" customFormat="1" ht="12" customHeight="1">
      <c r="B8" s="20"/>
      <c r="D8" s="142" t="s">
        <v>106</v>
      </c>
      <c r="L8" s="20"/>
    </row>
    <row r="9" spans="1:31" s="2" customFormat="1" ht="16.5" customHeight="1">
      <c r="A9" s="38"/>
      <c r="B9" s="44"/>
      <c r="C9" s="38"/>
      <c r="D9" s="38"/>
      <c r="E9" s="143" t="s">
        <v>788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789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790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32</v>
      </c>
      <c r="G14" s="38"/>
      <c r="H14" s="38"/>
      <c r="I14" s="142" t="s">
        <v>23</v>
      </c>
      <c r="J14" s="146" t="str">
        <f>'Rekapitulace stavby'!AN8</f>
        <v>26. 11. 2021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108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109</v>
      </c>
      <c r="F23" s="38"/>
      <c r="G23" s="38"/>
      <c r="H23" s="38"/>
      <c r="I23" s="142" t="s">
        <v>28</v>
      </c>
      <c r="J23" s="133" t="s">
        <v>110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111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ROUND((SUM(BE90:BE240)),2)</f>
        <v>0</v>
      </c>
      <c r="G35" s="38"/>
      <c r="H35" s="38"/>
      <c r="I35" s="157">
        <v>0.21</v>
      </c>
      <c r="J35" s="156">
        <f>ROUND(((SUM(BE90:BE240))*I35),2)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ROUND((SUM(BF90:BF240)),2)</f>
        <v>0</v>
      </c>
      <c r="G36" s="38"/>
      <c r="H36" s="38"/>
      <c r="I36" s="157">
        <v>0.15</v>
      </c>
      <c r="J36" s="156">
        <f>ROUND(((SUM(BF90:BF240))*I36),2)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ROUND((SUM(BG90:BG240)),2)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ROUND((SUM(BH90:BH240)),2)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ROUND((SUM(BI90:BI240)),2)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Rekonstrukce urnového háje na hřbitově ve Šluknově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788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789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SO06a - dešťová kanalizace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26. 11. 2021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Šluknov</v>
      </c>
      <c r="G58" s="40"/>
      <c r="H58" s="40"/>
      <c r="I58" s="32" t="s">
        <v>31</v>
      </c>
      <c r="J58" s="36" t="str">
        <f>E23</f>
        <v>VPH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ing.Žílová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113</v>
      </c>
      <c r="D61" s="171"/>
      <c r="E61" s="171"/>
      <c r="F61" s="171"/>
      <c r="G61" s="171"/>
      <c r="H61" s="171"/>
      <c r="I61" s="171"/>
      <c r="J61" s="172" t="s">
        <v>114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115</v>
      </c>
    </row>
    <row r="64" spans="1:31" s="9" customFormat="1" ht="24.95" customHeight="1">
      <c r="A64" s="9"/>
      <c r="B64" s="174"/>
      <c r="C64" s="175"/>
      <c r="D64" s="176" t="s">
        <v>116</v>
      </c>
      <c r="E64" s="177"/>
      <c r="F64" s="177"/>
      <c r="G64" s="177"/>
      <c r="H64" s="177"/>
      <c r="I64" s="177"/>
      <c r="J64" s="178">
        <f>J91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117</v>
      </c>
      <c r="E65" s="182"/>
      <c r="F65" s="182"/>
      <c r="G65" s="182"/>
      <c r="H65" s="182"/>
      <c r="I65" s="182"/>
      <c r="J65" s="183">
        <f>J92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338</v>
      </c>
      <c r="E66" s="182"/>
      <c r="F66" s="182"/>
      <c r="G66" s="182"/>
      <c r="H66" s="182"/>
      <c r="I66" s="182"/>
      <c r="J66" s="183">
        <f>J130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791</v>
      </c>
      <c r="E67" s="182"/>
      <c r="F67" s="182"/>
      <c r="G67" s="182"/>
      <c r="H67" s="182"/>
      <c r="I67" s="182"/>
      <c r="J67" s="183">
        <f>J139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342</v>
      </c>
      <c r="E68" s="182"/>
      <c r="F68" s="182"/>
      <c r="G68" s="182"/>
      <c r="H68" s="182"/>
      <c r="I68" s="182"/>
      <c r="J68" s="183">
        <f>J237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121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9" t="str">
        <f>E7</f>
        <v>Rekonstrukce urnového háje na hřbitově ve Šluknově</v>
      </c>
      <c r="F78" s="32"/>
      <c r="G78" s="32"/>
      <c r="H78" s="32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1"/>
      <c r="C79" s="32" t="s">
        <v>106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8"/>
      <c r="B80" s="39"/>
      <c r="C80" s="40"/>
      <c r="D80" s="40"/>
      <c r="E80" s="169" t="s">
        <v>788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789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E11</f>
        <v>SO06a - dešťová kanalizace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F14</f>
        <v xml:space="preserve"> </v>
      </c>
      <c r="G84" s="40"/>
      <c r="H84" s="40"/>
      <c r="I84" s="32" t="s">
        <v>23</v>
      </c>
      <c r="J84" s="72" t="str">
        <f>IF(J14="","",J14)</f>
        <v>26. 11. 2021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E17</f>
        <v>Město Šluknov</v>
      </c>
      <c r="G86" s="40"/>
      <c r="H86" s="40"/>
      <c r="I86" s="32" t="s">
        <v>31</v>
      </c>
      <c r="J86" s="36" t="str">
        <f>E23</f>
        <v>VPH s.r.o.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29</v>
      </c>
      <c r="D87" s="40"/>
      <c r="E87" s="40"/>
      <c r="F87" s="27" t="str">
        <f>IF(E20="","",E20)</f>
        <v>Vyplň údaj</v>
      </c>
      <c r="G87" s="40"/>
      <c r="H87" s="40"/>
      <c r="I87" s="32" t="s">
        <v>34</v>
      </c>
      <c r="J87" s="36" t="str">
        <f>E26</f>
        <v>ing.Žílová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85"/>
      <c r="B89" s="186"/>
      <c r="C89" s="187" t="s">
        <v>122</v>
      </c>
      <c r="D89" s="188" t="s">
        <v>57</v>
      </c>
      <c r="E89" s="188" t="s">
        <v>53</v>
      </c>
      <c r="F89" s="188" t="s">
        <v>54</v>
      </c>
      <c r="G89" s="188" t="s">
        <v>123</v>
      </c>
      <c r="H89" s="188" t="s">
        <v>124</v>
      </c>
      <c r="I89" s="188" t="s">
        <v>125</v>
      </c>
      <c r="J89" s="188" t="s">
        <v>114</v>
      </c>
      <c r="K89" s="189" t="s">
        <v>126</v>
      </c>
      <c r="L89" s="190"/>
      <c r="M89" s="92" t="s">
        <v>19</v>
      </c>
      <c r="N89" s="93" t="s">
        <v>42</v>
      </c>
      <c r="O89" s="93" t="s">
        <v>127</v>
      </c>
      <c r="P89" s="93" t="s">
        <v>128</v>
      </c>
      <c r="Q89" s="93" t="s">
        <v>129</v>
      </c>
      <c r="R89" s="93" t="s">
        <v>130</v>
      </c>
      <c r="S89" s="93" t="s">
        <v>131</v>
      </c>
      <c r="T89" s="94" t="s">
        <v>132</v>
      </c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1:63" s="2" customFormat="1" ht="22.8" customHeight="1">
      <c r="A90" s="38"/>
      <c r="B90" s="39"/>
      <c r="C90" s="99" t="s">
        <v>133</v>
      </c>
      <c r="D90" s="40"/>
      <c r="E90" s="40"/>
      <c r="F90" s="40"/>
      <c r="G90" s="40"/>
      <c r="H90" s="40"/>
      <c r="I90" s="40"/>
      <c r="J90" s="191">
        <f>BK90</f>
        <v>0</v>
      </c>
      <c r="K90" s="40"/>
      <c r="L90" s="44"/>
      <c r="M90" s="95"/>
      <c r="N90" s="192"/>
      <c r="O90" s="96"/>
      <c r="P90" s="193">
        <f>P91</f>
        <v>0</v>
      </c>
      <c r="Q90" s="96"/>
      <c r="R90" s="193">
        <f>R91</f>
        <v>71.7104145</v>
      </c>
      <c r="S90" s="96"/>
      <c r="T90" s="194">
        <f>T91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71</v>
      </c>
      <c r="AU90" s="17" t="s">
        <v>115</v>
      </c>
      <c r="BK90" s="195">
        <f>BK91</f>
        <v>0</v>
      </c>
    </row>
    <row r="91" spans="1:63" s="12" customFormat="1" ht="25.9" customHeight="1">
      <c r="A91" s="12"/>
      <c r="B91" s="196"/>
      <c r="C91" s="197"/>
      <c r="D91" s="198" t="s">
        <v>71</v>
      </c>
      <c r="E91" s="199" t="s">
        <v>134</v>
      </c>
      <c r="F91" s="199" t="s">
        <v>135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P92+P130+P139+P237</f>
        <v>0</v>
      </c>
      <c r="Q91" s="204"/>
      <c r="R91" s="205">
        <f>R92+R130+R139+R237</f>
        <v>71.7104145</v>
      </c>
      <c r="S91" s="204"/>
      <c r="T91" s="206">
        <f>T92+T130+T139+T237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71</v>
      </c>
      <c r="AU91" s="208" t="s">
        <v>72</v>
      </c>
      <c r="AY91" s="207" t="s">
        <v>136</v>
      </c>
      <c r="BK91" s="209">
        <f>BK92+BK130+BK139+BK237</f>
        <v>0</v>
      </c>
    </row>
    <row r="92" spans="1:63" s="12" customFormat="1" ht="22.8" customHeight="1">
      <c r="A92" s="12"/>
      <c r="B92" s="196"/>
      <c r="C92" s="197"/>
      <c r="D92" s="198" t="s">
        <v>71</v>
      </c>
      <c r="E92" s="210" t="s">
        <v>80</v>
      </c>
      <c r="F92" s="210" t="s">
        <v>137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SUM(P93:P129)</f>
        <v>0</v>
      </c>
      <c r="Q92" s="204"/>
      <c r="R92" s="205">
        <f>SUM(R93:R129)</f>
        <v>66.536</v>
      </c>
      <c r="S92" s="204"/>
      <c r="T92" s="206">
        <f>SUM(T93:T129)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80</v>
      </c>
      <c r="AY92" s="207" t="s">
        <v>136</v>
      </c>
      <c r="BK92" s="209">
        <f>SUM(BK93:BK129)</f>
        <v>0</v>
      </c>
    </row>
    <row r="93" spans="1:65" s="2" customFormat="1" ht="33" customHeight="1">
      <c r="A93" s="38"/>
      <c r="B93" s="39"/>
      <c r="C93" s="212" t="s">
        <v>80</v>
      </c>
      <c r="D93" s="212" t="s">
        <v>138</v>
      </c>
      <c r="E93" s="213" t="s">
        <v>792</v>
      </c>
      <c r="F93" s="214" t="s">
        <v>793</v>
      </c>
      <c r="G93" s="215" t="s">
        <v>174</v>
      </c>
      <c r="H93" s="216">
        <v>55.872</v>
      </c>
      <c r="I93" s="217"/>
      <c r="J93" s="218">
        <f>ROUND(I93*H93,2)</f>
        <v>0</v>
      </c>
      <c r="K93" s="214" t="s">
        <v>142</v>
      </c>
      <c r="L93" s="44"/>
      <c r="M93" s="219" t="s">
        <v>19</v>
      </c>
      <c r="N93" s="220" t="s">
        <v>43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143</v>
      </c>
      <c r="AT93" s="223" t="s">
        <v>138</v>
      </c>
      <c r="AU93" s="223" t="s">
        <v>82</v>
      </c>
      <c r="AY93" s="17" t="s">
        <v>136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143</v>
      </c>
      <c r="BM93" s="223" t="s">
        <v>794</v>
      </c>
    </row>
    <row r="94" spans="1:47" s="2" customFormat="1" ht="12">
      <c r="A94" s="38"/>
      <c r="B94" s="39"/>
      <c r="C94" s="40"/>
      <c r="D94" s="225" t="s">
        <v>145</v>
      </c>
      <c r="E94" s="40"/>
      <c r="F94" s="226" t="s">
        <v>795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145</v>
      </c>
      <c r="AU94" s="17" t="s">
        <v>82</v>
      </c>
    </row>
    <row r="95" spans="1:47" s="2" customFormat="1" ht="12">
      <c r="A95" s="38"/>
      <c r="B95" s="39"/>
      <c r="C95" s="40"/>
      <c r="D95" s="230" t="s">
        <v>147</v>
      </c>
      <c r="E95" s="40"/>
      <c r="F95" s="231" t="s">
        <v>796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147</v>
      </c>
      <c r="AU95" s="17" t="s">
        <v>82</v>
      </c>
    </row>
    <row r="96" spans="1:51" s="13" customFormat="1" ht="12">
      <c r="A96" s="13"/>
      <c r="B96" s="232"/>
      <c r="C96" s="233"/>
      <c r="D96" s="225" t="s">
        <v>154</v>
      </c>
      <c r="E96" s="234" t="s">
        <v>19</v>
      </c>
      <c r="F96" s="235" t="s">
        <v>797</v>
      </c>
      <c r="G96" s="233"/>
      <c r="H96" s="236">
        <v>55.872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154</v>
      </c>
      <c r="AU96" s="242" t="s">
        <v>82</v>
      </c>
      <c r="AV96" s="13" t="s">
        <v>82</v>
      </c>
      <c r="AW96" s="13" t="s">
        <v>33</v>
      </c>
      <c r="AX96" s="13" t="s">
        <v>80</v>
      </c>
      <c r="AY96" s="242" t="s">
        <v>136</v>
      </c>
    </row>
    <row r="97" spans="1:65" s="2" customFormat="1" ht="37.8" customHeight="1">
      <c r="A97" s="38"/>
      <c r="B97" s="39"/>
      <c r="C97" s="212" t="s">
        <v>82</v>
      </c>
      <c r="D97" s="212" t="s">
        <v>138</v>
      </c>
      <c r="E97" s="213" t="s">
        <v>369</v>
      </c>
      <c r="F97" s="214" t="s">
        <v>370</v>
      </c>
      <c r="G97" s="215" t="s">
        <v>174</v>
      </c>
      <c r="H97" s="216">
        <v>40.784</v>
      </c>
      <c r="I97" s="217"/>
      <c r="J97" s="218">
        <f>ROUND(I97*H97,2)</f>
        <v>0</v>
      </c>
      <c r="K97" s="214" t="s">
        <v>142</v>
      </c>
      <c r="L97" s="44"/>
      <c r="M97" s="219" t="s">
        <v>19</v>
      </c>
      <c r="N97" s="220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143</v>
      </c>
      <c r="AT97" s="223" t="s">
        <v>138</v>
      </c>
      <c r="AU97" s="223" t="s">
        <v>82</v>
      </c>
      <c r="AY97" s="17" t="s">
        <v>136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143</v>
      </c>
      <c r="BM97" s="223" t="s">
        <v>798</v>
      </c>
    </row>
    <row r="98" spans="1:47" s="2" customFormat="1" ht="12">
      <c r="A98" s="38"/>
      <c r="B98" s="39"/>
      <c r="C98" s="40"/>
      <c r="D98" s="225" t="s">
        <v>145</v>
      </c>
      <c r="E98" s="40"/>
      <c r="F98" s="226" t="s">
        <v>372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145</v>
      </c>
      <c r="AU98" s="17" t="s">
        <v>82</v>
      </c>
    </row>
    <row r="99" spans="1:47" s="2" customFormat="1" ht="12">
      <c r="A99" s="38"/>
      <c r="B99" s="39"/>
      <c r="C99" s="40"/>
      <c r="D99" s="230" t="s">
        <v>147</v>
      </c>
      <c r="E99" s="40"/>
      <c r="F99" s="231" t="s">
        <v>373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147</v>
      </c>
      <c r="AU99" s="17" t="s">
        <v>82</v>
      </c>
    </row>
    <row r="100" spans="1:51" s="13" customFormat="1" ht="12">
      <c r="A100" s="13"/>
      <c r="B100" s="232"/>
      <c r="C100" s="233"/>
      <c r="D100" s="225" t="s">
        <v>154</v>
      </c>
      <c r="E100" s="234" t="s">
        <v>19</v>
      </c>
      <c r="F100" s="235" t="s">
        <v>799</v>
      </c>
      <c r="G100" s="233"/>
      <c r="H100" s="236">
        <v>40.784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154</v>
      </c>
      <c r="AU100" s="242" t="s">
        <v>82</v>
      </c>
      <c r="AV100" s="13" t="s">
        <v>82</v>
      </c>
      <c r="AW100" s="13" t="s">
        <v>33</v>
      </c>
      <c r="AX100" s="13" t="s">
        <v>80</v>
      </c>
      <c r="AY100" s="242" t="s">
        <v>136</v>
      </c>
    </row>
    <row r="101" spans="1:65" s="2" customFormat="1" ht="37.8" customHeight="1">
      <c r="A101" s="38"/>
      <c r="B101" s="39"/>
      <c r="C101" s="212" t="s">
        <v>159</v>
      </c>
      <c r="D101" s="212" t="s">
        <v>138</v>
      </c>
      <c r="E101" s="213" t="s">
        <v>375</v>
      </c>
      <c r="F101" s="214" t="s">
        <v>376</v>
      </c>
      <c r="G101" s="215" t="s">
        <v>174</v>
      </c>
      <c r="H101" s="216">
        <v>815.68</v>
      </c>
      <c r="I101" s="217"/>
      <c r="J101" s="218">
        <f>ROUND(I101*H101,2)</f>
        <v>0</v>
      </c>
      <c r="K101" s="214" t="s">
        <v>142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143</v>
      </c>
      <c r="AT101" s="223" t="s">
        <v>138</v>
      </c>
      <c r="AU101" s="223" t="s">
        <v>82</v>
      </c>
      <c r="AY101" s="17" t="s">
        <v>136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143</v>
      </c>
      <c r="BM101" s="223" t="s">
        <v>800</v>
      </c>
    </row>
    <row r="102" spans="1:47" s="2" customFormat="1" ht="12">
      <c r="A102" s="38"/>
      <c r="B102" s="39"/>
      <c r="C102" s="40"/>
      <c r="D102" s="225" t="s">
        <v>145</v>
      </c>
      <c r="E102" s="40"/>
      <c r="F102" s="226" t="s">
        <v>378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145</v>
      </c>
      <c r="AU102" s="17" t="s">
        <v>82</v>
      </c>
    </row>
    <row r="103" spans="1:47" s="2" customFormat="1" ht="12">
      <c r="A103" s="38"/>
      <c r="B103" s="39"/>
      <c r="C103" s="40"/>
      <c r="D103" s="230" t="s">
        <v>147</v>
      </c>
      <c r="E103" s="40"/>
      <c r="F103" s="231" t="s">
        <v>379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147</v>
      </c>
      <c r="AU103" s="17" t="s">
        <v>82</v>
      </c>
    </row>
    <row r="104" spans="1:51" s="13" customFormat="1" ht="12">
      <c r="A104" s="13"/>
      <c r="B104" s="232"/>
      <c r="C104" s="233"/>
      <c r="D104" s="225" t="s">
        <v>154</v>
      </c>
      <c r="E104" s="234" t="s">
        <v>19</v>
      </c>
      <c r="F104" s="235" t="s">
        <v>801</v>
      </c>
      <c r="G104" s="233"/>
      <c r="H104" s="236">
        <v>40.784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154</v>
      </c>
      <c r="AU104" s="242" t="s">
        <v>82</v>
      </c>
      <c r="AV104" s="13" t="s">
        <v>82</v>
      </c>
      <c r="AW104" s="13" t="s">
        <v>33</v>
      </c>
      <c r="AX104" s="13" t="s">
        <v>80</v>
      </c>
      <c r="AY104" s="242" t="s">
        <v>136</v>
      </c>
    </row>
    <row r="105" spans="1:51" s="13" customFormat="1" ht="12">
      <c r="A105" s="13"/>
      <c r="B105" s="232"/>
      <c r="C105" s="233"/>
      <c r="D105" s="225" t="s">
        <v>154</v>
      </c>
      <c r="E105" s="233"/>
      <c r="F105" s="235" t="s">
        <v>802</v>
      </c>
      <c r="G105" s="233"/>
      <c r="H105" s="236">
        <v>815.68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2" t="s">
        <v>154</v>
      </c>
      <c r="AU105" s="242" t="s">
        <v>82</v>
      </c>
      <c r="AV105" s="13" t="s">
        <v>82</v>
      </c>
      <c r="AW105" s="13" t="s">
        <v>4</v>
      </c>
      <c r="AX105" s="13" t="s">
        <v>80</v>
      </c>
      <c r="AY105" s="242" t="s">
        <v>136</v>
      </c>
    </row>
    <row r="106" spans="1:65" s="2" customFormat="1" ht="33" customHeight="1">
      <c r="A106" s="38"/>
      <c r="B106" s="39"/>
      <c r="C106" s="212" t="s">
        <v>143</v>
      </c>
      <c r="D106" s="212" t="s">
        <v>138</v>
      </c>
      <c r="E106" s="213" t="s">
        <v>704</v>
      </c>
      <c r="F106" s="214" t="s">
        <v>705</v>
      </c>
      <c r="G106" s="215" t="s">
        <v>246</v>
      </c>
      <c r="H106" s="216">
        <v>73.411</v>
      </c>
      <c r="I106" s="217"/>
      <c r="J106" s="218">
        <f>ROUND(I106*H106,2)</f>
        <v>0</v>
      </c>
      <c r="K106" s="214" t="s">
        <v>142</v>
      </c>
      <c r="L106" s="44"/>
      <c r="M106" s="219" t="s">
        <v>19</v>
      </c>
      <c r="N106" s="220" t="s">
        <v>43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143</v>
      </c>
      <c r="AT106" s="223" t="s">
        <v>138</v>
      </c>
      <c r="AU106" s="223" t="s">
        <v>82</v>
      </c>
      <c r="AY106" s="17" t="s">
        <v>136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143</v>
      </c>
      <c r="BM106" s="223" t="s">
        <v>803</v>
      </c>
    </row>
    <row r="107" spans="1:47" s="2" customFormat="1" ht="12">
      <c r="A107" s="38"/>
      <c r="B107" s="39"/>
      <c r="C107" s="40"/>
      <c r="D107" s="225" t="s">
        <v>145</v>
      </c>
      <c r="E107" s="40"/>
      <c r="F107" s="226" t="s">
        <v>280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145</v>
      </c>
      <c r="AU107" s="17" t="s">
        <v>82</v>
      </c>
    </row>
    <row r="108" spans="1:47" s="2" customFormat="1" ht="12">
      <c r="A108" s="38"/>
      <c r="B108" s="39"/>
      <c r="C108" s="40"/>
      <c r="D108" s="230" t="s">
        <v>147</v>
      </c>
      <c r="E108" s="40"/>
      <c r="F108" s="231" t="s">
        <v>707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147</v>
      </c>
      <c r="AU108" s="17" t="s">
        <v>82</v>
      </c>
    </row>
    <row r="109" spans="1:51" s="13" customFormat="1" ht="12">
      <c r="A109" s="13"/>
      <c r="B109" s="232"/>
      <c r="C109" s="233"/>
      <c r="D109" s="225" t="s">
        <v>154</v>
      </c>
      <c r="E109" s="234" t="s">
        <v>19</v>
      </c>
      <c r="F109" s="235" t="s">
        <v>804</v>
      </c>
      <c r="G109" s="233"/>
      <c r="H109" s="236">
        <v>73.411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154</v>
      </c>
      <c r="AU109" s="242" t="s">
        <v>82</v>
      </c>
      <c r="AV109" s="13" t="s">
        <v>82</v>
      </c>
      <c r="AW109" s="13" t="s">
        <v>33</v>
      </c>
      <c r="AX109" s="13" t="s">
        <v>80</v>
      </c>
      <c r="AY109" s="242" t="s">
        <v>136</v>
      </c>
    </row>
    <row r="110" spans="1:65" s="2" customFormat="1" ht="24.15" customHeight="1">
      <c r="A110" s="38"/>
      <c r="B110" s="39"/>
      <c r="C110" s="212" t="s">
        <v>171</v>
      </c>
      <c r="D110" s="212" t="s">
        <v>138</v>
      </c>
      <c r="E110" s="213" t="s">
        <v>392</v>
      </c>
      <c r="F110" s="214" t="s">
        <v>393</v>
      </c>
      <c r="G110" s="215" t="s">
        <v>174</v>
      </c>
      <c r="H110" s="216">
        <v>15.088</v>
      </c>
      <c r="I110" s="217"/>
      <c r="J110" s="218">
        <f>ROUND(I110*H110,2)</f>
        <v>0</v>
      </c>
      <c r="K110" s="214" t="s">
        <v>142</v>
      </c>
      <c r="L110" s="44"/>
      <c r="M110" s="219" t="s">
        <v>19</v>
      </c>
      <c r="N110" s="220" t="s">
        <v>43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143</v>
      </c>
      <c r="AT110" s="223" t="s">
        <v>138</v>
      </c>
      <c r="AU110" s="223" t="s">
        <v>82</v>
      </c>
      <c r="AY110" s="17" t="s">
        <v>136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143</v>
      </c>
      <c r="BM110" s="223" t="s">
        <v>805</v>
      </c>
    </row>
    <row r="111" spans="1:47" s="2" customFormat="1" ht="12">
      <c r="A111" s="38"/>
      <c r="B111" s="39"/>
      <c r="C111" s="40"/>
      <c r="D111" s="225" t="s">
        <v>145</v>
      </c>
      <c r="E111" s="40"/>
      <c r="F111" s="226" t="s">
        <v>395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145</v>
      </c>
      <c r="AU111" s="17" t="s">
        <v>82</v>
      </c>
    </row>
    <row r="112" spans="1:47" s="2" customFormat="1" ht="12">
      <c r="A112" s="38"/>
      <c r="B112" s="39"/>
      <c r="C112" s="40"/>
      <c r="D112" s="230" t="s">
        <v>147</v>
      </c>
      <c r="E112" s="40"/>
      <c r="F112" s="231" t="s">
        <v>396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147</v>
      </c>
      <c r="AU112" s="17" t="s">
        <v>82</v>
      </c>
    </row>
    <row r="113" spans="1:51" s="13" customFormat="1" ht="12">
      <c r="A113" s="13"/>
      <c r="B113" s="232"/>
      <c r="C113" s="233"/>
      <c r="D113" s="225" t="s">
        <v>154</v>
      </c>
      <c r="E113" s="234" t="s">
        <v>19</v>
      </c>
      <c r="F113" s="235" t="s">
        <v>806</v>
      </c>
      <c r="G113" s="233"/>
      <c r="H113" s="236">
        <v>15.088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154</v>
      </c>
      <c r="AU113" s="242" t="s">
        <v>82</v>
      </c>
      <c r="AV113" s="13" t="s">
        <v>82</v>
      </c>
      <c r="AW113" s="13" t="s">
        <v>33</v>
      </c>
      <c r="AX113" s="13" t="s">
        <v>80</v>
      </c>
      <c r="AY113" s="242" t="s">
        <v>136</v>
      </c>
    </row>
    <row r="114" spans="1:65" s="2" customFormat="1" ht="24.15" customHeight="1">
      <c r="A114" s="38"/>
      <c r="B114" s="39"/>
      <c r="C114" s="212" t="s">
        <v>179</v>
      </c>
      <c r="D114" s="212" t="s">
        <v>138</v>
      </c>
      <c r="E114" s="213" t="s">
        <v>807</v>
      </c>
      <c r="F114" s="214" t="s">
        <v>808</v>
      </c>
      <c r="G114" s="215" t="s">
        <v>174</v>
      </c>
      <c r="H114" s="216">
        <v>33.268</v>
      </c>
      <c r="I114" s="217"/>
      <c r="J114" s="218">
        <f>ROUND(I114*H114,2)</f>
        <v>0</v>
      </c>
      <c r="K114" s="214" t="s">
        <v>142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143</v>
      </c>
      <c r="AT114" s="223" t="s">
        <v>138</v>
      </c>
      <c r="AU114" s="223" t="s">
        <v>82</v>
      </c>
      <c r="AY114" s="17" t="s">
        <v>136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143</v>
      </c>
      <c r="BM114" s="223" t="s">
        <v>809</v>
      </c>
    </row>
    <row r="115" spans="1:47" s="2" customFormat="1" ht="12">
      <c r="A115" s="38"/>
      <c r="B115" s="39"/>
      <c r="C115" s="40"/>
      <c r="D115" s="225" t="s">
        <v>145</v>
      </c>
      <c r="E115" s="40"/>
      <c r="F115" s="226" t="s">
        <v>810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145</v>
      </c>
      <c r="AU115" s="17" t="s">
        <v>82</v>
      </c>
    </row>
    <row r="116" spans="1:47" s="2" customFormat="1" ht="12">
      <c r="A116" s="38"/>
      <c r="B116" s="39"/>
      <c r="C116" s="40"/>
      <c r="D116" s="230" t="s">
        <v>147</v>
      </c>
      <c r="E116" s="40"/>
      <c r="F116" s="231" t="s">
        <v>811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147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154</v>
      </c>
      <c r="E117" s="234" t="s">
        <v>19</v>
      </c>
      <c r="F117" s="235" t="s">
        <v>812</v>
      </c>
      <c r="G117" s="233"/>
      <c r="H117" s="236">
        <v>17.248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154</v>
      </c>
      <c r="AU117" s="242" t="s">
        <v>82</v>
      </c>
      <c r="AV117" s="13" t="s">
        <v>82</v>
      </c>
      <c r="AW117" s="13" t="s">
        <v>33</v>
      </c>
      <c r="AX117" s="13" t="s">
        <v>72</v>
      </c>
      <c r="AY117" s="242" t="s">
        <v>136</v>
      </c>
    </row>
    <row r="118" spans="1:51" s="13" customFormat="1" ht="12">
      <c r="A118" s="13"/>
      <c r="B118" s="232"/>
      <c r="C118" s="233"/>
      <c r="D118" s="225" t="s">
        <v>154</v>
      </c>
      <c r="E118" s="234" t="s">
        <v>19</v>
      </c>
      <c r="F118" s="235" t="s">
        <v>813</v>
      </c>
      <c r="G118" s="233"/>
      <c r="H118" s="236">
        <v>16.02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154</v>
      </c>
      <c r="AU118" s="242" t="s">
        <v>82</v>
      </c>
      <c r="AV118" s="13" t="s">
        <v>82</v>
      </c>
      <c r="AW118" s="13" t="s">
        <v>33</v>
      </c>
      <c r="AX118" s="13" t="s">
        <v>72</v>
      </c>
      <c r="AY118" s="242" t="s">
        <v>136</v>
      </c>
    </row>
    <row r="119" spans="1:51" s="14" customFormat="1" ht="12">
      <c r="A119" s="14"/>
      <c r="B119" s="243"/>
      <c r="C119" s="244"/>
      <c r="D119" s="225" t="s">
        <v>154</v>
      </c>
      <c r="E119" s="245" t="s">
        <v>19</v>
      </c>
      <c r="F119" s="246" t="s">
        <v>158</v>
      </c>
      <c r="G119" s="244"/>
      <c r="H119" s="247">
        <v>33.268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154</v>
      </c>
      <c r="AU119" s="253" t="s">
        <v>82</v>
      </c>
      <c r="AV119" s="14" t="s">
        <v>143</v>
      </c>
      <c r="AW119" s="14" t="s">
        <v>33</v>
      </c>
      <c r="AX119" s="14" t="s">
        <v>80</v>
      </c>
      <c r="AY119" s="253" t="s">
        <v>136</v>
      </c>
    </row>
    <row r="120" spans="1:65" s="2" customFormat="1" ht="16.5" customHeight="1">
      <c r="A120" s="38"/>
      <c r="B120" s="39"/>
      <c r="C120" s="258" t="s">
        <v>185</v>
      </c>
      <c r="D120" s="258" t="s">
        <v>309</v>
      </c>
      <c r="E120" s="259" t="s">
        <v>814</v>
      </c>
      <c r="F120" s="260" t="s">
        <v>815</v>
      </c>
      <c r="G120" s="261" t="s">
        <v>246</v>
      </c>
      <c r="H120" s="262">
        <v>32.04</v>
      </c>
      <c r="I120" s="263"/>
      <c r="J120" s="264">
        <f>ROUND(I120*H120,2)</f>
        <v>0</v>
      </c>
      <c r="K120" s="260" t="s">
        <v>142</v>
      </c>
      <c r="L120" s="265"/>
      <c r="M120" s="266" t="s">
        <v>19</v>
      </c>
      <c r="N120" s="267" t="s">
        <v>43</v>
      </c>
      <c r="O120" s="84"/>
      <c r="P120" s="221">
        <f>O120*H120</f>
        <v>0</v>
      </c>
      <c r="Q120" s="221">
        <v>1</v>
      </c>
      <c r="R120" s="221">
        <f>Q120*H120</f>
        <v>32.04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194</v>
      </c>
      <c r="AT120" s="223" t="s">
        <v>309</v>
      </c>
      <c r="AU120" s="223" t="s">
        <v>82</v>
      </c>
      <c r="AY120" s="17" t="s">
        <v>136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143</v>
      </c>
      <c r="BM120" s="223" t="s">
        <v>816</v>
      </c>
    </row>
    <row r="121" spans="1:47" s="2" customFormat="1" ht="12">
      <c r="A121" s="38"/>
      <c r="B121" s="39"/>
      <c r="C121" s="40"/>
      <c r="D121" s="225" t="s">
        <v>145</v>
      </c>
      <c r="E121" s="40"/>
      <c r="F121" s="226" t="s">
        <v>815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145</v>
      </c>
      <c r="AU121" s="17" t="s">
        <v>82</v>
      </c>
    </row>
    <row r="122" spans="1:47" s="2" customFormat="1" ht="12">
      <c r="A122" s="38"/>
      <c r="B122" s="39"/>
      <c r="C122" s="40"/>
      <c r="D122" s="230" t="s">
        <v>147</v>
      </c>
      <c r="E122" s="40"/>
      <c r="F122" s="231" t="s">
        <v>817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147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154</v>
      </c>
      <c r="E123" s="234" t="s">
        <v>19</v>
      </c>
      <c r="F123" s="235" t="s">
        <v>813</v>
      </c>
      <c r="G123" s="233"/>
      <c r="H123" s="236">
        <v>16.02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154</v>
      </c>
      <c r="AU123" s="242" t="s">
        <v>82</v>
      </c>
      <c r="AV123" s="13" t="s">
        <v>82</v>
      </c>
      <c r="AW123" s="13" t="s">
        <v>33</v>
      </c>
      <c r="AX123" s="13" t="s">
        <v>80</v>
      </c>
      <c r="AY123" s="242" t="s">
        <v>136</v>
      </c>
    </row>
    <row r="124" spans="1:51" s="13" customFormat="1" ht="12">
      <c r="A124" s="13"/>
      <c r="B124" s="232"/>
      <c r="C124" s="233"/>
      <c r="D124" s="225" t="s">
        <v>154</v>
      </c>
      <c r="E124" s="233"/>
      <c r="F124" s="235" t="s">
        <v>818</v>
      </c>
      <c r="G124" s="233"/>
      <c r="H124" s="236">
        <v>32.04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154</v>
      </c>
      <c r="AU124" s="242" t="s">
        <v>82</v>
      </c>
      <c r="AV124" s="13" t="s">
        <v>82</v>
      </c>
      <c r="AW124" s="13" t="s">
        <v>4</v>
      </c>
      <c r="AX124" s="13" t="s">
        <v>80</v>
      </c>
      <c r="AY124" s="242" t="s">
        <v>136</v>
      </c>
    </row>
    <row r="125" spans="1:65" s="2" customFormat="1" ht="16.5" customHeight="1">
      <c r="A125" s="38"/>
      <c r="B125" s="39"/>
      <c r="C125" s="258" t="s">
        <v>194</v>
      </c>
      <c r="D125" s="258" t="s">
        <v>309</v>
      </c>
      <c r="E125" s="259" t="s">
        <v>819</v>
      </c>
      <c r="F125" s="260" t="s">
        <v>820</v>
      </c>
      <c r="G125" s="261" t="s">
        <v>246</v>
      </c>
      <c r="H125" s="262">
        <v>34.496</v>
      </c>
      <c r="I125" s="263"/>
      <c r="J125" s="264">
        <f>ROUND(I125*H125,2)</f>
        <v>0</v>
      </c>
      <c r="K125" s="260" t="s">
        <v>142</v>
      </c>
      <c r="L125" s="265"/>
      <c r="M125" s="266" t="s">
        <v>19</v>
      </c>
      <c r="N125" s="267" t="s">
        <v>43</v>
      </c>
      <c r="O125" s="84"/>
      <c r="P125" s="221">
        <f>O125*H125</f>
        <v>0</v>
      </c>
      <c r="Q125" s="221">
        <v>1</v>
      </c>
      <c r="R125" s="221">
        <f>Q125*H125</f>
        <v>34.496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194</v>
      </c>
      <c r="AT125" s="223" t="s">
        <v>309</v>
      </c>
      <c r="AU125" s="223" t="s">
        <v>82</v>
      </c>
      <c r="AY125" s="17" t="s">
        <v>136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80</v>
      </c>
      <c r="BK125" s="224">
        <f>ROUND(I125*H125,2)</f>
        <v>0</v>
      </c>
      <c r="BL125" s="17" t="s">
        <v>143</v>
      </c>
      <c r="BM125" s="223" t="s">
        <v>821</v>
      </c>
    </row>
    <row r="126" spans="1:47" s="2" customFormat="1" ht="12">
      <c r="A126" s="38"/>
      <c r="B126" s="39"/>
      <c r="C126" s="40"/>
      <c r="D126" s="225" t="s">
        <v>145</v>
      </c>
      <c r="E126" s="40"/>
      <c r="F126" s="226" t="s">
        <v>820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145</v>
      </c>
      <c r="AU126" s="17" t="s">
        <v>82</v>
      </c>
    </row>
    <row r="127" spans="1:47" s="2" customFormat="1" ht="12">
      <c r="A127" s="38"/>
      <c r="B127" s="39"/>
      <c r="C127" s="40"/>
      <c r="D127" s="230" t="s">
        <v>147</v>
      </c>
      <c r="E127" s="40"/>
      <c r="F127" s="231" t="s">
        <v>822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147</v>
      </c>
      <c r="AU127" s="17" t="s">
        <v>82</v>
      </c>
    </row>
    <row r="128" spans="1:51" s="13" customFormat="1" ht="12">
      <c r="A128" s="13"/>
      <c r="B128" s="232"/>
      <c r="C128" s="233"/>
      <c r="D128" s="225" t="s">
        <v>154</v>
      </c>
      <c r="E128" s="234" t="s">
        <v>19</v>
      </c>
      <c r="F128" s="235" t="s">
        <v>812</v>
      </c>
      <c r="G128" s="233"/>
      <c r="H128" s="236">
        <v>17.248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154</v>
      </c>
      <c r="AU128" s="242" t="s">
        <v>82</v>
      </c>
      <c r="AV128" s="13" t="s">
        <v>82</v>
      </c>
      <c r="AW128" s="13" t="s">
        <v>33</v>
      </c>
      <c r="AX128" s="13" t="s">
        <v>80</v>
      </c>
      <c r="AY128" s="242" t="s">
        <v>136</v>
      </c>
    </row>
    <row r="129" spans="1:51" s="13" customFormat="1" ht="12">
      <c r="A129" s="13"/>
      <c r="B129" s="232"/>
      <c r="C129" s="233"/>
      <c r="D129" s="225" t="s">
        <v>154</v>
      </c>
      <c r="E129" s="233"/>
      <c r="F129" s="235" t="s">
        <v>823</v>
      </c>
      <c r="G129" s="233"/>
      <c r="H129" s="236">
        <v>34.496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154</v>
      </c>
      <c r="AU129" s="242" t="s">
        <v>82</v>
      </c>
      <c r="AV129" s="13" t="s">
        <v>82</v>
      </c>
      <c r="AW129" s="13" t="s">
        <v>4</v>
      </c>
      <c r="AX129" s="13" t="s">
        <v>80</v>
      </c>
      <c r="AY129" s="242" t="s">
        <v>136</v>
      </c>
    </row>
    <row r="130" spans="1:63" s="12" customFormat="1" ht="22.8" customHeight="1">
      <c r="A130" s="12"/>
      <c r="B130" s="196"/>
      <c r="C130" s="197"/>
      <c r="D130" s="198" t="s">
        <v>71</v>
      </c>
      <c r="E130" s="210" t="s">
        <v>143</v>
      </c>
      <c r="F130" s="210" t="s">
        <v>523</v>
      </c>
      <c r="G130" s="197"/>
      <c r="H130" s="197"/>
      <c r="I130" s="200"/>
      <c r="J130" s="211">
        <f>BK130</f>
        <v>0</v>
      </c>
      <c r="K130" s="197"/>
      <c r="L130" s="202"/>
      <c r="M130" s="203"/>
      <c r="N130" s="204"/>
      <c r="O130" s="204"/>
      <c r="P130" s="205">
        <f>SUM(P131:P138)</f>
        <v>0</v>
      </c>
      <c r="Q130" s="204"/>
      <c r="R130" s="205">
        <f>SUM(R131:R138)</f>
        <v>0</v>
      </c>
      <c r="S130" s="204"/>
      <c r="T130" s="206">
        <f>SUM(T131:T138)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80</v>
      </c>
      <c r="AT130" s="208" t="s">
        <v>71</v>
      </c>
      <c r="AU130" s="208" t="s">
        <v>80</v>
      </c>
      <c r="AY130" s="207" t="s">
        <v>136</v>
      </c>
      <c r="BK130" s="209">
        <f>SUM(BK131:BK138)</f>
        <v>0</v>
      </c>
    </row>
    <row r="131" spans="1:65" s="2" customFormat="1" ht="16.5" customHeight="1">
      <c r="A131" s="38"/>
      <c r="B131" s="39"/>
      <c r="C131" s="212" t="s">
        <v>192</v>
      </c>
      <c r="D131" s="212" t="s">
        <v>138</v>
      </c>
      <c r="E131" s="213" t="s">
        <v>824</v>
      </c>
      <c r="F131" s="214" t="s">
        <v>825</v>
      </c>
      <c r="G131" s="215" t="s">
        <v>174</v>
      </c>
      <c r="H131" s="216">
        <v>4.312</v>
      </c>
      <c r="I131" s="217"/>
      <c r="J131" s="218">
        <f>ROUND(I131*H131,2)</f>
        <v>0</v>
      </c>
      <c r="K131" s="214" t="s">
        <v>142</v>
      </c>
      <c r="L131" s="44"/>
      <c r="M131" s="219" t="s">
        <v>19</v>
      </c>
      <c r="N131" s="220" t="s">
        <v>43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143</v>
      </c>
      <c r="AT131" s="223" t="s">
        <v>138</v>
      </c>
      <c r="AU131" s="223" t="s">
        <v>82</v>
      </c>
      <c r="AY131" s="17" t="s">
        <v>136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143</v>
      </c>
      <c r="BM131" s="223" t="s">
        <v>826</v>
      </c>
    </row>
    <row r="132" spans="1:47" s="2" customFormat="1" ht="12">
      <c r="A132" s="38"/>
      <c r="B132" s="39"/>
      <c r="C132" s="40"/>
      <c r="D132" s="225" t="s">
        <v>145</v>
      </c>
      <c r="E132" s="40"/>
      <c r="F132" s="226" t="s">
        <v>827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145</v>
      </c>
      <c r="AU132" s="17" t="s">
        <v>82</v>
      </c>
    </row>
    <row r="133" spans="1:47" s="2" customFormat="1" ht="12">
      <c r="A133" s="38"/>
      <c r="B133" s="39"/>
      <c r="C133" s="40"/>
      <c r="D133" s="230" t="s">
        <v>147</v>
      </c>
      <c r="E133" s="40"/>
      <c r="F133" s="231" t="s">
        <v>828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147</v>
      </c>
      <c r="AU133" s="17" t="s">
        <v>82</v>
      </c>
    </row>
    <row r="134" spans="1:51" s="13" customFormat="1" ht="12">
      <c r="A134" s="13"/>
      <c r="B134" s="232"/>
      <c r="C134" s="233"/>
      <c r="D134" s="225" t="s">
        <v>154</v>
      </c>
      <c r="E134" s="234" t="s">
        <v>19</v>
      </c>
      <c r="F134" s="235" t="s">
        <v>829</v>
      </c>
      <c r="G134" s="233"/>
      <c r="H134" s="236">
        <v>4.312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154</v>
      </c>
      <c r="AU134" s="242" t="s">
        <v>82</v>
      </c>
      <c r="AV134" s="13" t="s">
        <v>82</v>
      </c>
      <c r="AW134" s="13" t="s">
        <v>33</v>
      </c>
      <c r="AX134" s="13" t="s">
        <v>80</v>
      </c>
      <c r="AY134" s="242" t="s">
        <v>136</v>
      </c>
    </row>
    <row r="135" spans="1:65" s="2" customFormat="1" ht="24.15" customHeight="1">
      <c r="A135" s="38"/>
      <c r="B135" s="39"/>
      <c r="C135" s="212" t="s">
        <v>208</v>
      </c>
      <c r="D135" s="212" t="s">
        <v>138</v>
      </c>
      <c r="E135" s="213" t="s">
        <v>830</v>
      </c>
      <c r="F135" s="214" t="s">
        <v>831</v>
      </c>
      <c r="G135" s="215" t="s">
        <v>174</v>
      </c>
      <c r="H135" s="216">
        <v>3.204</v>
      </c>
      <c r="I135" s="217"/>
      <c r="J135" s="218">
        <f>ROUND(I135*H135,2)</f>
        <v>0</v>
      </c>
      <c r="K135" s="214" t="s">
        <v>142</v>
      </c>
      <c r="L135" s="44"/>
      <c r="M135" s="219" t="s">
        <v>19</v>
      </c>
      <c r="N135" s="220" t="s">
        <v>43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143</v>
      </c>
      <c r="AT135" s="223" t="s">
        <v>138</v>
      </c>
      <c r="AU135" s="223" t="s">
        <v>82</v>
      </c>
      <c r="AY135" s="17" t="s">
        <v>136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143</v>
      </c>
      <c r="BM135" s="223" t="s">
        <v>832</v>
      </c>
    </row>
    <row r="136" spans="1:47" s="2" customFormat="1" ht="12">
      <c r="A136" s="38"/>
      <c r="B136" s="39"/>
      <c r="C136" s="40"/>
      <c r="D136" s="225" t="s">
        <v>145</v>
      </c>
      <c r="E136" s="40"/>
      <c r="F136" s="226" t="s">
        <v>833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145</v>
      </c>
      <c r="AU136" s="17" t="s">
        <v>82</v>
      </c>
    </row>
    <row r="137" spans="1:47" s="2" customFormat="1" ht="12">
      <c r="A137" s="38"/>
      <c r="B137" s="39"/>
      <c r="C137" s="40"/>
      <c r="D137" s="230" t="s">
        <v>147</v>
      </c>
      <c r="E137" s="40"/>
      <c r="F137" s="231" t="s">
        <v>834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147</v>
      </c>
      <c r="AU137" s="17" t="s">
        <v>82</v>
      </c>
    </row>
    <row r="138" spans="1:51" s="13" customFormat="1" ht="12">
      <c r="A138" s="13"/>
      <c r="B138" s="232"/>
      <c r="C138" s="233"/>
      <c r="D138" s="225" t="s">
        <v>154</v>
      </c>
      <c r="E138" s="234" t="s">
        <v>19</v>
      </c>
      <c r="F138" s="235" t="s">
        <v>835</v>
      </c>
      <c r="G138" s="233"/>
      <c r="H138" s="236">
        <v>3.204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154</v>
      </c>
      <c r="AU138" s="242" t="s">
        <v>82</v>
      </c>
      <c r="AV138" s="13" t="s">
        <v>82</v>
      </c>
      <c r="AW138" s="13" t="s">
        <v>33</v>
      </c>
      <c r="AX138" s="13" t="s">
        <v>80</v>
      </c>
      <c r="AY138" s="242" t="s">
        <v>136</v>
      </c>
    </row>
    <row r="139" spans="1:63" s="12" customFormat="1" ht="22.8" customHeight="1">
      <c r="A139" s="12"/>
      <c r="B139" s="196"/>
      <c r="C139" s="197"/>
      <c r="D139" s="198" t="s">
        <v>71</v>
      </c>
      <c r="E139" s="210" t="s">
        <v>194</v>
      </c>
      <c r="F139" s="210" t="s">
        <v>836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SUM(P140:P236)</f>
        <v>0</v>
      </c>
      <c r="Q139" s="204"/>
      <c r="R139" s="205">
        <f>SUM(R140:R236)</f>
        <v>5.1744145</v>
      </c>
      <c r="S139" s="204"/>
      <c r="T139" s="206">
        <f>SUM(T140:T236)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80</v>
      </c>
      <c r="AT139" s="208" t="s">
        <v>71</v>
      </c>
      <c r="AU139" s="208" t="s">
        <v>80</v>
      </c>
      <c r="AY139" s="207" t="s">
        <v>136</v>
      </c>
      <c r="BK139" s="209">
        <f>SUM(BK140:BK236)</f>
        <v>0</v>
      </c>
    </row>
    <row r="140" spans="1:65" s="2" customFormat="1" ht="24.15" customHeight="1">
      <c r="A140" s="38"/>
      <c r="B140" s="39"/>
      <c r="C140" s="212" t="s">
        <v>215</v>
      </c>
      <c r="D140" s="212" t="s">
        <v>138</v>
      </c>
      <c r="E140" s="213" t="s">
        <v>837</v>
      </c>
      <c r="F140" s="214" t="s">
        <v>838</v>
      </c>
      <c r="G140" s="215" t="s">
        <v>218</v>
      </c>
      <c r="H140" s="216">
        <v>53.9</v>
      </c>
      <c r="I140" s="217"/>
      <c r="J140" s="218">
        <f>ROUND(I140*H140,2)</f>
        <v>0</v>
      </c>
      <c r="K140" s="214" t="s">
        <v>142</v>
      </c>
      <c r="L140" s="44"/>
      <c r="M140" s="219" t="s">
        <v>19</v>
      </c>
      <c r="N140" s="220" t="s">
        <v>43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143</v>
      </c>
      <c r="AT140" s="223" t="s">
        <v>138</v>
      </c>
      <c r="AU140" s="223" t="s">
        <v>82</v>
      </c>
      <c r="AY140" s="17" t="s">
        <v>136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80</v>
      </c>
      <c r="BK140" s="224">
        <f>ROUND(I140*H140,2)</f>
        <v>0</v>
      </c>
      <c r="BL140" s="17" t="s">
        <v>143</v>
      </c>
      <c r="BM140" s="223" t="s">
        <v>839</v>
      </c>
    </row>
    <row r="141" spans="1:47" s="2" customFormat="1" ht="12">
      <c r="A141" s="38"/>
      <c r="B141" s="39"/>
      <c r="C141" s="40"/>
      <c r="D141" s="225" t="s">
        <v>145</v>
      </c>
      <c r="E141" s="40"/>
      <c r="F141" s="226" t="s">
        <v>840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145</v>
      </c>
      <c r="AU141" s="17" t="s">
        <v>82</v>
      </c>
    </row>
    <row r="142" spans="1:47" s="2" customFormat="1" ht="12">
      <c r="A142" s="38"/>
      <c r="B142" s="39"/>
      <c r="C142" s="40"/>
      <c r="D142" s="230" t="s">
        <v>147</v>
      </c>
      <c r="E142" s="40"/>
      <c r="F142" s="231" t="s">
        <v>841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147</v>
      </c>
      <c r="AU142" s="17" t="s">
        <v>82</v>
      </c>
    </row>
    <row r="143" spans="1:65" s="2" customFormat="1" ht="24.15" customHeight="1">
      <c r="A143" s="38"/>
      <c r="B143" s="39"/>
      <c r="C143" s="258" t="s">
        <v>222</v>
      </c>
      <c r="D143" s="258" t="s">
        <v>309</v>
      </c>
      <c r="E143" s="259" t="s">
        <v>842</v>
      </c>
      <c r="F143" s="260" t="s">
        <v>843</v>
      </c>
      <c r="G143" s="261" t="s">
        <v>218</v>
      </c>
      <c r="H143" s="262">
        <v>53.9</v>
      </c>
      <c r="I143" s="263"/>
      <c r="J143" s="264">
        <f>ROUND(I143*H143,2)</f>
        <v>0</v>
      </c>
      <c r="K143" s="260" t="s">
        <v>142</v>
      </c>
      <c r="L143" s="265"/>
      <c r="M143" s="266" t="s">
        <v>19</v>
      </c>
      <c r="N143" s="267" t="s">
        <v>43</v>
      </c>
      <c r="O143" s="84"/>
      <c r="P143" s="221">
        <f>O143*H143</f>
        <v>0</v>
      </c>
      <c r="Q143" s="221">
        <v>0.00068</v>
      </c>
      <c r="R143" s="221">
        <f>Q143*H143</f>
        <v>0.036652000000000004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194</v>
      </c>
      <c r="AT143" s="223" t="s">
        <v>309</v>
      </c>
      <c r="AU143" s="223" t="s">
        <v>82</v>
      </c>
      <c r="AY143" s="17" t="s">
        <v>136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143</v>
      </c>
      <c r="BM143" s="223" t="s">
        <v>844</v>
      </c>
    </row>
    <row r="144" spans="1:47" s="2" customFormat="1" ht="12">
      <c r="A144" s="38"/>
      <c r="B144" s="39"/>
      <c r="C144" s="40"/>
      <c r="D144" s="225" t="s">
        <v>145</v>
      </c>
      <c r="E144" s="40"/>
      <c r="F144" s="226" t="s">
        <v>843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145</v>
      </c>
      <c r="AU144" s="17" t="s">
        <v>82</v>
      </c>
    </row>
    <row r="145" spans="1:47" s="2" customFormat="1" ht="12">
      <c r="A145" s="38"/>
      <c r="B145" s="39"/>
      <c r="C145" s="40"/>
      <c r="D145" s="230" t="s">
        <v>147</v>
      </c>
      <c r="E145" s="40"/>
      <c r="F145" s="231" t="s">
        <v>845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147</v>
      </c>
      <c r="AU145" s="17" t="s">
        <v>82</v>
      </c>
    </row>
    <row r="146" spans="1:51" s="13" customFormat="1" ht="12">
      <c r="A146" s="13"/>
      <c r="B146" s="232"/>
      <c r="C146" s="233"/>
      <c r="D146" s="225" t="s">
        <v>154</v>
      </c>
      <c r="E146" s="234" t="s">
        <v>19</v>
      </c>
      <c r="F146" s="235" t="s">
        <v>846</v>
      </c>
      <c r="G146" s="233"/>
      <c r="H146" s="236">
        <v>53.9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154</v>
      </c>
      <c r="AU146" s="242" t="s">
        <v>82</v>
      </c>
      <c r="AV146" s="13" t="s">
        <v>82</v>
      </c>
      <c r="AW146" s="13" t="s">
        <v>33</v>
      </c>
      <c r="AX146" s="13" t="s">
        <v>80</v>
      </c>
      <c r="AY146" s="242" t="s">
        <v>136</v>
      </c>
    </row>
    <row r="147" spans="1:65" s="2" customFormat="1" ht="24.15" customHeight="1">
      <c r="A147" s="38"/>
      <c r="B147" s="39"/>
      <c r="C147" s="258" t="s">
        <v>229</v>
      </c>
      <c r="D147" s="258" t="s">
        <v>309</v>
      </c>
      <c r="E147" s="259" t="s">
        <v>847</v>
      </c>
      <c r="F147" s="260" t="s">
        <v>848</v>
      </c>
      <c r="G147" s="261" t="s">
        <v>141</v>
      </c>
      <c r="H147" s="262">
        <v>4</v>
      </c>
      <c r="I147" s="263"/>
      <c r="J147" s="264">
        <f>ROUND(I147*H147,2)</f>
        <v>0</v>
      </c>
      <c r="K147" s="260" t="s">
        <v>142</v>
      </c>
      <c r="L147" s="265"/>
      <c r="M147" s="266" t="s">
        <v>19</v>
      </c>
      <c r="N147" s="267" t="s">
        <v>43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194</v>
      </c>
      <c r="AT147" s="223" t="s">
        <v>309</v>
      </c>
      <c r="AU147" s="223" t="s">
        <v>82</v>
      </c>
      <c r="AY147" s="17" t="s">
        <v>136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143</v>
      </c>
      <c r="BM147" s="223" t="s">
        <v>849</v>
      </c>
    </row>
    <row r="148" spans="1:47" s="2" customFormat="1" ht="12">
      <c r="A148" s="38"/>
      <c r="B148" s="39"/>
      <c r="C148" s="40"/>
      <c r="D148" s="225" t="s">
        <v>145</v>
      </c>
      <c r="E148" s="40"/>
      <c r="F148" s="226" t="s">
        <v>848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145</v>
      </c>
      <c r="AU148" s="17" t="s">
        <v>82</v>
      </c>
    </row>
    <row r="149" spans="1:47" s="2" customFormat="1" ht="12">
      <c r="A149" s="38"/>
      <c r="B149" s="39"/>
      <c r="C149" s="40"/>
      <c r="D149" s="230" t="s">
        <v>147</v>
      </c>
      <c r="E149" s="40"/>
      <c r="F149" s="231" t="s">
        <v>850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147</v>
      </c>
      <c r="AU149" s="17" t="s">
        <v>82</v>
      </c>
    </row>
    <row r="150" spans="1:65" s="2" customFormat="1" ht="24.15" customHeight="1">
      <c r="A150" s="38"/>
      <c r="B150" s="39"/>
      <c r="C150" s="258" t="s">
        <v>235</v>
      </c>
      <c r="D150" s="258" t="s">
        <v>309</v>
      </c>
      <c r="E150" s="259" t="s">
        <v>851</v>
      </c>
      <c r="F150" s="260" t="s">
        <v>852</v>
      </c>
      <c r="G150" s="261" t="s">
        <v>141</v>
      </c>
      <c r="H150" s="262">
        <v>1</v>
      </c>
      <c r="I150" s="263"/>
      <c r="J150" s="264">
        <f>ROUND(I150*H150,2)</f>
        <v>0</v>
      </c>
      <c r="K150" s="260" t="s">
        <v>142</v>
      </c>
      <c r="L150" s="265"/>
      <c r="M150" s="266" t="s">
        <v>19</v>
      </c>
      <c r="N150" s="267" t="s">
        <v>43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194</v>
      </c>
      <c r="AT150" s="223" t="s">
        <v>309</v>
      </c>
      <c r="AU150" s="223" t="s">
        <v>82</v>
      </c>
      <c r="AY150" s="17" t="s">
        <v>136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80</v>
      </c>
      <c r="BK150" s="224">
        <f>ROUND(I150*H150,2)</f>
        <v>0</v>
      </c>
      <c r="BL150" s="17" t="s">
        <v>143</v>
      </c>
      <c r="BM150" s="223" t="s">
        <v>853</v>
      </c>
    </row>
    <row r="151" spans="1:47" s="2" customFormat="1" ht="12">
      <c r="A151" s="38"/>
      <c r="B151" s="39"/>
      <c r="C151" s="40"/>
      <c r="D151" s="225" t="s">
        <v>145</v>
      </c>
      <c r="E151" s="40"/>
      <c r="F151" s="226" t="s">
        <v>852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145</v>
      </c>
      <c r="AU151" s="17" t="s">
        <v>82</v>
      </c>
    </row>
    <row r="152" spans="1:47" s="2" customFormat="1" ht="12">
      <c r="A152" s="38"/>
      <c r="B152" s="39"/>
      <c r="C152" s="40"/>
      <c r="D152" s="230" t="s">
        <v>147</v>
      </c>
      <c r="E152" s="40"/>
      <c r="F152" s="231" t="s">
        <v>854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147</v>
      </c>
      <c r="AU152" s="17" t="s">
        <v>82</v>
      </c>
    </row>
    <row r="153" spans="1:65" s="2" customFormat="1" ht="24.15" customHeight="1">
      <c r="A153" s="38"/>
      <c r="B153" s="39"/>
      <c r="C153" s="212" t="s">
        <v>8</v>
      </c>
      <c r="D153" s="212" t="s">
        <v>138</v>
      </c>
      <c r="E153" s="213" t="s">
        <v>855</v>
      </c>
      <c r="F153" s="214" t="s">
        <v>856</v>
      </c>
      <c r="G153" s="215" t="s">
        <v>218</v>
      </c>
      <c r="H153" s="216">
        <v>7.3</v>
      </c>
      <c r="I153" s="217"/>
      <c r="J153" s="218">
        <f>ROUND(I153*H153,2)</f>
        <v>0</v>
      </c>
      <c r="K153" s="214" t="s">
        <v>142</v>
      </c>
      <c r="L153" s="44"/>
      <c r="M153" s="219" t="s">
        <v>19</v>
      </c>
      <c r="N153" s="220" t="s">
        <v>43</v>
      </c>
      <c r="O153" s="84"/>
      <c r="P153" s="221">
        <f>O153*H153</f>
        <v>0</v>
      </c>
      <c r="Q153" s="221">
        <v>0.01235</v>
      </c>
      <c r="R153" s="221">
        <f>Q153*H153</f>
        <v>0.090155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143</v>
      </c>
      <c r="AT153" s="223" t="s">
        <v>138</v>
      </c>
      <c r="AU153" s="223" t="s">
        <v>82</v>
      </c>
      <c r="AY153" s="17" t="s">
        <v>136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80</v>
      </c>
      <c r="BK153" s="224">
        <f>ROUND(I153*H153,2)</f>
        <v>0</v>
      </c>
      <c r="BL153" s="17" t="s">
        <v>143</v>
      </c>
      <c r="BM153" s="223" t="s">
        <v>857</v>
      </c>
    </row>
    <row r="154" spans="1:47" s="2" customFormat="1" ht="12">
      <c r="A154" s="38"/>
      <c r="B154" s="39"/>
      <c r="C154" s="40"/>
      <c r="D154" s="225" t="s">
        <v>145</v>
      </c>
      <c r="E154" s="40"/>
      <c r="F154" s="226" t="s">
        <v>858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145</v>
      </c>
      <c r="AU154" s="17" t="s">
        <v>82</v>
      </c>
    </row>
    <row r="155" spans="1:47" s="2" customFormat="1" ht="12">
      <c r="A155" s="38"/>
      <c r="B155" s="39"/>
      <c r="C155" s="40"/>
      <c r="D155" s="230" t="s">
        <v>147</v>
      </c>
      <c r="E155" s="40"/>
      <c r="F155" s="231" t="s">
        <v>859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147</v>
      </c>
      <c r="AU155" s="17" t="s">
        <v>82</v>
      </c>
    </row>
    <row r="156" spans="1:51" s="13" customFormat="1" ht="12">
      <c r="A156" s="13"/>
      <c r="B156" s="232"/>
      <c r="C156" s="233"/>
      <c r="D156" s="225" t="s">
        <v>154</v>
      </c>
      <c r="E156" s="234" t="s">
        <v>19</v>
      </c>
      <c r="F156" s="235" t="s">
        <v>860</v>
      </c>
      <c r="G156" s="233"/>
      <c r="H156" s="236">
        <v>7.3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154</v>
      </c>
      <c r="AU156" s="242" t="s">
        <v>82</v>
      </c>
      <c r="AV156" s="13" t="s">
        <v>82</v>
      </c>
      <c r="AW156" s="13" t="s">
        <v>33</v>
      </c>
      <c r="AX156" s="13" t="s">
        <v>80</v>
      </c>
      <c r="AY156" s="242" t="s">
        <v>136</v>
      </c>
    </row>
    <row r="157" spans="1:65" s="2" customFormat="1" ht="24.15" customHeight="1">
      <c r="A157" s="38"/>
      <c r="B157" s="39"/>
      <c r="C157" s="212" t="s">
        <v>251</v>
      </c>
      <c r="D157" s="212" t="s">
        <v>138</v>
      </c>
      <c r="E157" s="213" t="s">
        <v>861</v>
      </c>
      <c r="F157" s="214" t="s">
        <v>862</v>
      </c>
      <c r="G157" s="215" t="s">
        <v>218</v>
      </c>
      <c r="H157" s="216">
        <v>32.75</v>
      </c>
      <c r="I157" s="217"/>
      <c r="J157" s="218">
        <f>ROUND(I157*H157,2)</f>
        <v>0</v>
      </c>
      <c r="K157" s="214" t="s">
        <v>142</v>
      </c>
      <c r="L157" s="44"/>
      <c r="M157" s="219" t="s">
        <v>19</v>
      </c>
      <c r="N157" s="220" t="s">
        <v>43</v>
      </c>
      <c r="O157" s="84"/>
      <c r="P157" s="221">
        <f>O157*H157</f>
        <v>0</v>
      </c>
      <c r="Q157" s="221">
        <v>0.01969</v>
      </c>
      <c r="R157" s="221">
        <f>Q157*H157</f>
        <v>0.6448475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143</v>
      </c>
      <c r="AT157" s="223" t="s">
        <v>138</v>
      </c>
      <c r="AU157" s="223" t="s">
        <v>82</v>
      </c>
      <c r="AY157" s="17" t="s">
        <v>136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80</v>
      </c>
      <c r="BK157" s="224">
        <f>ROUND(I157*H157,2)</f>
        <v>0</v>
      </c>
      <c r="BL157" s="17" t="s">
        <v>143</v>
      </c>
      <c r="BM157" s="223" t="s">
        <v>863</v>
      </c>
    </row>
    <row r="158" spans="1:47" s="2" customFormat="1" ht="12">
      <c r="A158" s="38"/>
      <c r="B158" s="39"/>
      <c r="C158" s="40"/>
      <c r="D158" s="225" t="s">
        <v>145</v>
      </c>
      <c r="E158" s="40"/>
      <c r="F158" s="226" t="s">
        <v>864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145</v>
      </c>
      <c r="AU158" s="17" t="s">
        <v>82</v>
      </c>
    </row>
    <row r="159" spans="1:47" s="2" customFormat="1" ht="12">
      <c r="A159" s="38"/>
      <c r="B159" s="39"/>
      <c r="C159" s="40"/>
      <c r="D159" s="230" t="s">
        <v>147</v>
      </c>
      <c r="E159" s="40"/>
      <c r="F159" s="231" t="s">
        <v>865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147</v>
      </c>
      <c r="AU159" s="17" t="s">
        <v>82</v>
      </c>
    </row>
    <row r="160" spans="1:51" s="13" customFormat="1" ht="12">
      <c r="A160" s="13"/>
      <c r="B160" s="232"/>
      <c r="C160" s="233"/>
      <c r="D160" s="225" t="s">
        <v>154</v>
      </c>
      <c r="E160" s="234" t="s">
        <v>19</v>
      </c>
      <c r="F160" s="235" t="s">
        <v>866</v>
      </c>
      <c r="G160" s="233"/>
      <c r="H160" s="236">
        <v>32.75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154</v>
      </c>
      <c r="AU160" s="242" t="s">
        <v>82</v>
      </c>
      <c r="AV160" s="13" t="s">
        <v>82</v>
      </c>
      <c r="AW160" s="13" t="s">
        <v>33</v>
      </c>
      <c r="AX160" s="13" t="s">
        <v>80</v>
      </c>
      <c r="AY160" s="242" t="s">
        <v>136</v>
      </c>
    </row>
    <row r="161" spans="1:65" s="2" customFormat="1" ht="16.5" customHeight="1">
      <c r="A161" s="38"/>
      <c r="B161" s="39"/>
      <c r="C161" s="212" t="s">
        <v>259</v>
      </c>
      <c r="D161" s="212" t="s">
        <v>138</v>
      </c>
      <c r="E161" s="213" t="s">
        <v>867</v>
      </c>
      <c r="F161" s="214" t="s">
        <v>868</v>
      </c>
      <c r="G161" s="215" t="s">
        <v>141</v>
      </c>
      <c r="H161" s="216">
        <v>1</v>
      </c>
      <c r="I161" s="217"/>
      <c r="J161" s="218">
        <f>ROUND(I161*H161,2)</f>
        <v>0</v>
      </c>
      <c r="K161" s="214" t="s">
        <v>19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143</v>
      </c>
      <c r="AT161" s="223" t="s">
        <v>138</v>
      </c>
      <c r="AU161" s="223" t="s">
        <v>82</v>
      </c>
      <c r="AY161" s="17" t="s">
        <v>136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143</v>
      </c>
      <c r="BM161" s="223" t="s">
        <v>869</v>
      </c>
    </row>
    <row r="162" spans="1:47" s="2" customFormat="1" ht="12">
      <c r="A162" s="38"/>
      <c r="B162" s="39"/>
      <c r="C162" s="40"/>
      <c r="D162" s="225" t="s">
        <v>145</v>
      </c>
      <c r="E162" s="40"/>
      <c r="F162" s="226" t="s">
        <v>868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145</v>
      </c>
      <c r="AU162" s="17" t="s">
        <v>82</v>
      </c>
    </row>
    <row r="163" spans="1:65" s="2" customFormat="1" ht="16.5" customHeight="1">
      <c r="A163" s="38"/>
      <c r="B163" s="39"/>
      <c r="C163" s="212" t="s">
        <v>265</v>
      </c>
      <c r="D163" s="212" t="s">
        <v>138</v>
      </c>
      <c r="E163" s="213" t="s">
        <v>870</v>
      </c>
      <c r="F163" s="214" t="s">
        <v>871</v>
      </c>
      <c r="G163" s="215" t="s">
        <v>141</v>
      </c>
      <c r="H163" s="216">
        <v>1</v>
      </c>
      <c r="I163" s="217"/>
      <c r="J163" s="218">
        <f>ROUND(I163*H163,2)</f>
        <v>0</v>
      </c>
      <c r="K163" s="214" t="s">
        <v>19</v>
      </c>
      <c r="L163" s="44"/>
      <c r="M163" s="219" t="s">
        <v>19</v>
      </c>
      <c r="N163" s="220" t="s">
        <v>43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143</v>
      </c>
      <c r="AT163" s="223" t="s">
        <v>138</v>
      </c>
      <c r="AU163" s="223" t="s">
        <v>82</v>
      </c>
      <c r="AY163" s="17" t="s">
        <v>136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80</v>
      </c>
      <c r="BK163" s="224">
        <f>ROUND(I163*H163,2)</f>
        <v>0</v>
      </c>
      <c r="BL163" s="17" t="s">
        <v>143</v>
      </c>
      <c r="BM163" s="223" t="s">
        <v>872</v>
      </c>
    </row>
    <row r="164" spans="1:47" s="2" customFormat="1" ht="12">
      <c r="A164" s="38"/>
      <c r="B164" s="39"/>
      <c r="C164" s="40"/>
      <c r="D164" s="225" t="s">
        <v>145</v>
      </c>
      <c r="E164" s="40"/>
      <c r="F164" s="226" t="s">
        <v>871</v>
      </c>
      <c r="G164" s="40"/>
      <c r="H164" s="40"/>
      <c r="I164" s="227"/>
      <c r="J164" s="40"/>
      <c r="K164" s="40"/>
      <c r="L164" s="44"/>
      <c r="M164" s="228"/>
      <c r="N164" s="22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145</v>
      </c>
      <c r="AU164" s="17" t="s">
        <v>82</v>
      </c>
    </row>
    <row r="165" spans="1:65" s="2" customFormat="1" ht="33" customHeight="1">
      <c r="A165" s="38"/>
      <c r="B165" s="39"/>
      <c r="C165" s="212" t="s">
        <v>271</v>
      </c>
      <c r="D165" s="212" t="s">
        <v>138</v>
      </c>
      <c r="E165" s="213" t="s">
        <v>873</v>
      </c>
      <c r="F165" s="214" t="s">
        <v>874</v>
      </c>
      <c r="G165" s="215" t="s">
        <v>141</v>
      </c>
      <c r="H165" s="216">
        <v>2</v>
      </c>
      <c r="I165" s="217"/>
      <c r="J165" s="218">
        <f>ROUND(I165*H165,2)</f>
        <v>0</v>
      </c>
      <c r="K165" s="214" t="s">
        <v>142</v>
      </c>
      <c r="L165" s="44"/>
      <c r="M165" s="219" t="s">
        <v>19</v>
      </c>
      <c r="N165" s="220" t="s">
        <v>43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143</v>
      </c>
      <c r="AT165" s="223" t="s">
        <v>138</v>
      </c>
      <c r="AU165" s="223" t="s">
        <v>82</v>
      </c>
      <c r="AY165" s="17" t="s">
        <v>136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80</v>
      </c>
      <c r="BK165" s="224">
        <f>ROUND(I165*H165,2)</f>
        <v>0</v>
      </c>
      <c r="BL165" s="17" t="s">
        <v>143</v>
      </c>
      <c r="BM165" s="223" t="s">
        <v>875</v>
      </c>
    </row>
    <row r="166" spans="1:47" s="2" customFormat="1" ht="12">
      <c r="A166" s="38"/>
      <c r="B166" s="39"/>
      <c r="C166" s="40"/>
      <c r="D166" s="225" t="s">
        <v>145</v>
      </c>
      <c r="E166" s="40"/>
      <c r="F166" s="226" t="s">
        <v>876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145</v>
      </c>
      <c r="AU166" s="17" t="s">
        <v>82</v>
      </c>
    </row>
    <row r="167" spans="1:47" s="2" customFormat="1" ht="12">
      <c r="A167" s="38"/>
      <c r="B167" s="39"/>
      <c r="C167" s="40"/>
      <c r="D167" s="230" t="s">
        <v>147</v>
      </c>
      <c r="E167" s="40"/>
      <c r="F167" s="231" t="s">
        <v>877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147</v>
      </c>
      <c r="AU167" s="17" t="s">
        <v>82</v>
      </c>
    </row>
    <row r="168" spans="1:65" s="2" customFormat="1" ht="16.5" customHeight="1">
      <c r="A168" s="38"/>
      <c r="B168" s="39"/>
      <c r="C168" s="258" t="s">
        <v>278</v>
      </c>
      <c r="D168" s="258" t="s">
        <v>309</v>
      </c>
      <c r="E168" s="259" t="s">
        <v>878</v>
      </c>
      <c r="F168" s="260" t="s">
        <v>879</v>
      </c>
      <c r="G168" s="261" t="s">
        <v>141</v>
      </c>
      <c r="H168" s="262">
        <v>2</v>
      </c>
      <c r="I168" s="263"/>
      <c r="J168" s="264">
        <f>ROUND(I168*H168,2)</f>
        <v>0</v>
      </c>
      <c r="K168" s="260" t="s">
        <v>142</v>
      </c>
      <c r="L168" s="265"/>
      <c r="M168" s="266" t="s">
        <v>19</v>
      </c>
      <c r="N168" s="267" t="s">
        <v>43</v>
      </c>
      <c r="O168" s="84"/>
      <c r="P168" s="221">
        <f>O168*H168</f>
        <v>0</v>
      </c>
      <c r="Q168" s="221">
        <v>0.00065</v>
      </c>
      <c r="R168" s="221">
        <f>Q168*H168</f>
        <v>0.0013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194</v>
      </c>
      <c r="AT168" s="223" t="s">
        <v>309</v>
      </c>
      <c r="AU168" s="223" t="s">
        <v>82</v>
      </c>
      <c r="AY168" s="17" t="s">
        <v>136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80</v>
      </c>
      <c r="BK168" s="224">
        <f>ROUND(I168*H168,2)</f>
        <v>0</v>
      </c>
      <c r="BL168" s="17" t="s">
        <v>143</v>
      </c>
      <c r="BM168" s="223" t="s">
        <v>880</v>
      </c>
    </row>
    <row r="169" spans="1:47" s="2" customFormat="1" ht="12">
      <c r="A169" s="38"/>
      <c r="B169" s="39"/>
      <c r="C169" s="40"/>
      <c r="D169" s="225" t="s">
        <v>145</v>
      </c>
      <c r="E169" s="40"/>
      <c r="F169" s="226" t="s">
        <v>879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145</v>
      </c>
      <c r="AU169" s="17" t="s">
        <v>82</v>
      </c>
    </row>
    <row r="170" spans="1:47" s="2" customFormat="1" ht="12">
      <c r="A170" s="38"/>
      <c r="B170" s="39"/>
      <c r="C170" s="40"/>
      <c r="D170" s="230" t="s">
        <v>147</v>
      </c>
      <c r="E170" s="40"/>
      <c r="F170" s="231" t="s">
        <v>881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147</v>
      </c>
      <c r="AU170" s="17" t="s">
        <v>82</v>
      </c>
    </row>
    <row r="171" spans="1:65" s="2" customFormat="1" ht="33" customHeight="1">
      <c r="A171" s="38"/>
      <c r="B171" s="39"/>
      <c r="C171" s="212" t="s">
        <v>7</v>
      </c>
      <c r="D171" s="212" t="s">
        <v>138</v>
      </c>
      <c r="E171" s="213" t="s">
        <v>882</v>
      </c>
      <c r="F171" s="214" t="s">
        <v>883</v>
      </c>
      <c r="G171" s="215" t="s">
        <v>141</v>
      </c>
      <c r="H171" s="216">
        <v>1</v>
      </c>
      <c r="I171" s="217"/>
      <c r="J171" s="218">
        <f>ROUND(I171*H171,2)</f>
        <v>0</v>
      </c>
      <c r="K171" s="214" t="s">
        <v>142</v>
      </c>
      <c r="L171" s="44"/>
      <c r="M171" s="219" t="s">
        <v>19</v>
      </c>
      <c r="N171" s="220" t="s">
        <v>43</v>
      </c>
      <c r="O171" s="84"/>
      <c r="P171" s="221">
        <f>O171*H171</f>
        <v>0</v>
      </c>
      <c r="Q171" s="221">
        <v>1E-05</v>
      </c>
      <c r="R171" s="221">
        <f>Q171*H171</f>
        <v>1E-05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143</v>
      </c>
      <c r="AT171" s="223" t="s">
        <v>138</v>
      </c>
      <c r="AU171" s="223" t="s">
        <v>82</v>
      </c>
      <c r="AY171" s="17" t="s">
        <v>136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80</v>
      </c>
      <c r="BK171" s="224">
        <f>ROUND(I171*H171,2)</f>
        <v>0</v>
      </c>
      <c r="BL171" s="17" t="s">
        <v>143</v>
      </c>
      <c r="BM171" s="223" t="s">
        <v>884</v>
      </c>
    </row>
    <row r="172" spans="1:47" s="2" customFormat="1" ht="12">
      <c r="A172" s="38"/>
      <c r="B172" s="39"/>
      <c r="C172" s="40"/>
      <c r="D172" s="225" t="s">
        <v>145</v>
      </c>
      <c r="E172" s="40"/>
      <c r="F172" s="226" t="s">
        <v>885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145</v>
      </c>
      <c r="AU172" s="17" t="s">
        <v>82</v>
      </c>
    </row>
    <row r="173" spans="1:47" s="2" customFormat="1" ht="12">
      <c r="A173" s="38"/>
      <c r="B173" s="39"/>
      <c r="C173" s="40"/>
      <c r="D173" s="230" t="s">
        <v>147</v>
      </c>
      <c r="E173" s="40"/>
      <c r="F173" s="231" t="s">
        <v>886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147</v>
      </c>
      <c r="AU173" s="17" t="s">
        <v>82</v>
      </c>
    </row>
    <row r="174" spans="1:65" s="2" customFormat="1" ht="24.15" customHeight="1">
      <c r="A174" s="38"/>
      <c r="B174" s="39"/>
      <c r="C174" s="258" t="s">
        <v>488</v>
      </c>
      <c r="D174" s="258" t="s">
        <v>309</v>
      </c>
      <c r="E174" s="259" t="s">
        <v>887</v>
      </c>
      <c r="F174" s="260" t="s">
        <v>888</v>
      </c>
      <c r="G174" s="261" t="s">
        <v>141</v>
      </c>
      <c r="H174" s="262">
        <v>1</v>
      </c>
      <c r="I174" s="263"/>
      <c r="J174" s="264">
        <f>ROUND(I174*H174,2)</f>
        <v>0</v>
      </c>
      <c r="K174" s="260" t="s">
        <v>142</v>
      </c>
      <c r="L174" s="265"/>
      <c r="M174" s="266" t="s">
        <v>19</v>
      </c>
      <c r="N174" s="267" t="s">
        <v>43</v>
      </c>
      <c r="O174" s="84"/>
      <c r="P174" s="221">
        <f>O174*H174</f>
        <v>0</v>
      </c>
      <c r="Q174" s="221">
        <v>0.00237</v>
      </c>
      <c r="R174" s="221">
        <f>Q174*H174</f>
        <v>0.00237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194</v>
      </c>
      <c r="AT174" s="223" t="s">
        <v>309</v>
      </c>
      <c r="AU174" s="223" t="s">
        <v>82</v>
      </c>
      <c r="AY174" s="17" t="s">
        <v>136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80</v>
      </c>
      <c r="BK174" s="224">
        <f>ROUND(I174*H174,2)</f>
        <v>0</v>
      </c>
      <c r="BL174" s="17" t="s">
        <v>143</v>
      </c>
      <c r="BM174" s="223" t="s">
        <v>889</v>
      </c>
    </row>
    <row r="175" spans="1:47" s="2" customFormat="1" ht="12">
      <c r="A175" s="38"/>
      <c r="B175" s="39"/>
      <c r="C175" s="40"/>
      <c r="D175" s="225" t="s">
        <v>145</v>
      </c>
      <c r="E175" s="40"/>
      <c r="F175" s="226" t="s">
        <v>888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145</v>
      </c>
      <c r="AU175" s="17" t="s">
        <v>82</v>
      </c>
    </row>
    <row r="176" spans="1:47" s="2" customFormat="1" ht="12">
      <c r="A176" s="38"/>
      <c r="B176" s="39"/>
      <c r="C176" s="40"/>
      <c r="D176" s="230" t="s">
        <v>147</v>
      </c>
      <c r="E176" s="40"/>
      <c r="F176" s="231" t="s">
        <v>890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147</v>
      </c>
      <c r="AU176" s="17" t="s">
        <v>82</v>
      </c>
    </row>
    <row r="177" spans="1:65" s="2" customFormat="1" ht="24.15" customHeight="1">
      <c r="A177" s="38"/>
      <c r="B177" s="39"/>
      <c r="C177" s="212" t="s">
        <v>494</v>
      </c>
      <c r="D177" s="212" t="s">
        <v>138</v>
      </c>
      <c r="E177" s="213" t="s">
        <v>891</v>
      </c>
      <c r="F177" s="214" t="s">
        <v>892</v>
      </c>
      <c r="G177" s="215" t="s">
        <v>893</v>
      </c>
      <c r="H177" s="216">
        <v>5</v>
      </c>
      <c r="I177" s="217"/>
      <c r="J177" s="218">
        <f>ROUND(I177*H177,2)</f>
        <v>0</v>
      </c>
      <c r="K177" s="214" t="s">
        <v>142</v>
      </c>
      <c r="L177" s="44"/>
      <c r="M177" s="219" t="s">
        <v>19</v>
      </c>
      <c r="N177" s="220" t="s">
        <v>43</v>
      </c>
      <c r="O177" s="84"/>
      <c r="P177" s="221">
        <f>O177*H177</f>
        <v>0</v>
      </c>
      <c r="Q177" s="221">
        <v>0.00018</v>
      </c>
      <c r="R177" s="221">
        <f>Q177*H177</f>
        <v>0.0009000000000000001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143</v>
      </c>
      <c r="AT177" s="223" t="s">
        <v>138</v>
      </c>
      <c r="AU177" s="223" t="s">
        <v>82</v>
      </c>
      <c r="AY177" s="17" t="s">
        <v>136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80</v>
      </c>
      <c r="BK177" s="224">
        <f>ROUND(I177*H177,2)</f>
        <v>0</v>
      </c>
      <c r="BL177" s="17" t="s">
        <v>143</v>
      </c>
      <c r="BM177" s="223" t="s">
        <v>894</v>
      </c>
    </row>
    <row r="178" spans="1:47" s="2" customFormat="1" ht="12">
      <c r="A178" s="38"/>
      <c r="B178" s="39"/>
      <c r="C178" s="40"/>
      <c r="D178" s="225" t="s">
        <v>145</v>
      </c>
      <c r="E178" s="40"/>
      <c r="F178" s="226" t="s">
        <v>895</v>
      </c>
      <c r="G178" s="40"/>
      <c r="H178" s="40"/>
      <c r="I178" s="227"/>
      <c r="J178" s="40"/>
      <c r="K178" s="40"/>
      <c r="L178" s="44"/>
      <c r="M178" s="228"/>
      <c r="N178" s="22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145</v>
      </c>
      <c r="AU178" s="17" t="s">
        <v>82</v>
      </c>
    </row>
    <row r="179" spans="1:47" s="2" customFormat="1" ht="12">
      <c r="A179" s="38"/>
      <c r="B179" s="39"/>
      <c r="C179" s="40"/>
      <c r="D179" s="230" t="s">
        <v>147</v>
      </c>
      <c r="E179" s="40"/>
      <c r="F179" s="231" t="s">
        <v>896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147</v>
      </c>
      <c r="AU179" s="17" t="s">
        <v>82</v>
      </c>
    </row>
    <row r="180" spans="1:65" s="2" customFormat="1" ht="24.15" customHeight="1">
      <c r="A180" s="38"/>
      <c r="B180" s="39"/>
      <c r="C180" s="212" t="s">
        <v>500</v>
      </c>
      <c r="D180" s="212" t="s">
        <v>138</v>
      </c>
      <c r="E180" s="213" t="s">
        <v>897</v>
      </c>
      <c r="F180" s="214" t="s">
        <v>898</v>
      </c>
      <c r="G180" s="215" t="s">
        <v>141</v>
      </c>
      <c r="H180" s="216">
        <v>1</v>
      </c>
      <c r="I180" s="217"/>
      <c r="J180" s="218">
        <f>ROUND(I180*H180,2)</f>
        <v>0</v>
      </c>
      <c r="K180" s="214" t="s">
        <v>142</v>
      </c>
      <c r="L180" s="44"/>
      <c r="M180" s="219" t="s">
        <v>19</v>
      </c>
      <c r="N180" s="220" t="s">
        <v>43</v>
      </c>
      <c r="O180" s="84"/>
      <c r="P180" s="221">
        <f>O180*H180</f>
        <v>0</v>
      </c>
      <c r="Q180" s="221">
        <v>0.01019</v>
      </c>
      <c r="R180" s="221">
        <f>Q180*H180</f>
        <v>0.01019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143</v>
      </c>
      <c r="AT180" s="223" t="s">
        <v>138</v>
      </c>
      <c r="AU180" s="223" t="s">
        <v>82</v>
      </c>
      <c r="AY180" s="17" t="s">
        <v>136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80</v>
      </c>
      <c r="BK180" s="224">
        <f>ROUND(I180*H180,2)</f>
        <v>0</v>
      </c>
      <c r="BL180" s="17" t="s">
        <v>143</v>
      </c>
      <c r="BM180" s="223" t="s">
        <v>899</v>
      </c>
    </row>
    <row r="181" spans="1:47" s="2" customFormat="1" ht="12">
      <c r="A181" s="38"/>
      <c r="B181" s="39"/>
      <c r="C181" s="40"/>
      <c r="D181" s="225" t="s">
        <v>145</v>
      </c>
      <c r="E181" s="40"/>
      <c r="F181" s="226" t="s">
        <v>898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145</v>
      </c>
      <c r="AU181" s="17" t="s">
        <v>82</v>
      </c>
    </row>
    <row r="182" spans="1:47" s="2" customFormat="1" ht="12">
      <c r="A182" s="38"/>
      <c r="B182" s="39"/>
      <c r="C182" s="40"/>
      <c r="D182" s="230" t="s">
        <v>147</v>
      </c>
      <c r="E182" s="40"/>
      <c r="F182" s="231" t="s">
        <v>900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147</v>
      </c>
      <c r="AU182" s="17" t="s">
        <v>82</v>
      </c>
    </row>
    <row r="183" spans="1:65" s="2" customFormat="1" ht="21.75" customHeight="1">
      <c r="A183" s="38"/>
      <c r="B183" s="39"/>
      <c r="C183" s="258" t="s">
        <v>506</v>
      </c>
      <c r="D183" s="258" t="s">
        <v>309</v>
      </c>
      <c r="E183" s="259" t="s">
        <v>901</v>
      </c>
      <c r="F183" s="260" t="s">
        <v>902</v>
      </c>
      <c r="G183" s="261" t="s">
        <v>141</v>
      </c>
      <c r="H183" s="262">
        <v>1</v>
      </c>
      <c r="I183" s="263"/>
      <c r="J183" s="264">
        <f>ROUND(I183*H183,2)</f>
        <v>0</v>
      </c>
      <c r="K183" s="260" t="s">
        <v>142</v>
      </c>
      <c r="L183" s="265"/>
      <c r="M183" s="266" t="s">
        <v>19</v>
      </c>
      <c r="N183" s="267" t="s">
        <v>43</v>
      </c>
      <c r="O183" s="84"/>
      <c r="P183" s="221">
        <f>O183*H183</f>
        <v>0</v>
      </c>
      <c r="Q183" s="221">
        <v>0.254</v>
      </c>
      <c r="R183" s="221">
        <f>Q183*H183</f>
        <v>0.254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194</v>
      </c>
      <c r="AT183" s="223" t="s">
        <v>309</v>
      </c>
      <c r="AU183" s="223" t="s">
        <v>82</v>
      </c>
      <c r="AY183" s="17" t="s">
        <v>136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80</v>
      </c>
      <c r="BK183" s="224">
        <f>ROUND(I183*H183,2)</f>
        <v>0</v>
      </c>
      <c r="BL183" s="17" t="s">
        <v>143</v>
      </c>
      <c r="BM183" s="223" t="s">
        <v>903</v>
      </c>
    </row>
    <row r="184" spans="1:47" s="2" customFormat="1" ht="12">
      <c r="A184" s="38"/>
      <c r="B184" s="39"/>
      <c r="C184" s="40"/>
      <c r="D184" s="225" t="s">
        <v>145</v>
      </c>
      <c r="E184" s="40"/>
      <c r="F184" s="226" t="s">
        <v>902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145</v>
      </c>
      <c r="AU184" s="17" t="s">
        <v>82</v>
      </c>
    </row>
    <row r="185" spans="1:47" s="2" customFormat="1" ht="12">
      <c r="A185" s="38"/>
      <c r="B185" s="39"/>
      <c r="C185" s="40"/>
      <c r="D185" s="230" t="s">
        <v>147</v>
      </c>
      <c r="E185" s="40"/>
      <c r="F185" s="231" t="s">
        <v>904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147</v>
      </c>
      <c r="AU185" s="17" t="s">
        <v>82</v>
      </c>
    </row>
    <row r="186" spans="1:65" s="2" customFormat="1" ht="24.15" customHeight="1">
      <c r="A186" s="38"/>
      <c r="B186" s="39"/>
      <c r="C186" s="258" t="s">
        <v>517</v>
      </c>
      <c r="D186" s="258" t="s">
        <v>309</v>
      </c>
      <c r="E186" s="259" t="s">
        <v>905</v>
      </c>
      <c r="F186" s="260" t="s">
        <v>906</v>
      </c>
      <c r="G186" s="261" t="s">
        <v>141</v>
      </c>
      <c r="H186" s="262">
        <v>2</v>
      </c>
      <c r="I186" s="263"/>
      <c r="J186" s="264">
        <f>ROUND(I186*H186,2)</f>
        <v>0</v>
      </c>
      <c r="K186" s="260" t="s">
        <v>142</v>
      </c>
      <c r="L186" s="265"/>
      <c r="M186" s="266" t="s">
        <v>19</v>
      </c>
      <c r="N186" s="267" t="s">
        <v>43</v>
      </c>
      <c r="O186" s="84"/>
      <c r="P186" s="221">
        <f>O186*H186</f>
        <v>0</v>
      </c>
      <c r="Q186" s="221">
        <v>0.002</v>
      </c>
      <c r="R186" s="221">
        <f>Q186*H186</f>
        <v>0.004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194</v>
      </c>
      <c r="AT186" s="223" t="s">
        <v>309</v>
      </c>
      <c r="AU186" s="223" t="s">
        <v>82</v>
      </c>
      <c r="AY186" s="17" t="s">
        <v>136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80</v>
      </c>
      <c r="BK186" s="224">
        <f>ROUND(I186*H186,2)</f>
        <v>0</v>
      </c>
      <c r="BL186" s="17" t="s">
        <v>143</v>
      </c>
      <c r="BM186" s="223" t="s">
        <v>907</v>
      </c>
    </row>
    <row r="187" spans="1:47" s="2" customFormat="1" ht="12">
      <c r="A187" s="38"/>
      <c r="B187" s="39"/>
      <c r="C187" s="40"/>
      <c r="D187" s="225" t="s">
        <v>145</v>
      </c>
      <c r="E187" s="40"/>
      <c r="F187" s="226" t="s">
        <v>906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145</v>
      </c>
      <c r="AU187" s="17" t="s">
        <v>82</v>
      </c>
    </row>
    <row r="188" spans="1:47" s="2" customFormat="1" ht="12">
      <c r="A188" s="38"/>
      <c r="B188" s="39"/>
      <c r="C188" s="40"/>
      <c r="D188" s="230" t="s">
        <v>147</v>
      </c>
      <c r="E188" s="40"/>
      <c r="F188" s="231" t="s">
        <v>908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147</v>
      </c>
      <c r="AU188" s="17" t="s">
        <v>82</v>
      </c>
    </row>
    <row r="189" spans="1:65" s="2" customFormat="1" ht="24.15" customHeight="1">
      <c r="A189" s="38"/>
      <c r="B189" s="39"/>
      <c r="C189" s="212" t="s">
        <v>524</v>
      </c>
      <c r="D189" s="212" t="s">
        <v>138</v>
      </c>
      <c r="E189" s="213" t="s">
        <v>909</v>
      </c>
      <c r="F189" s="214" t="s">
        <v>910</v>
      </c>
      <c r="G189" s="215" t="s">
        <v>141</v>
      </c>
      <c r="H189" s="216">
        <v>1</v>
      </c>
      <c r="I189" s="217"/>
      <c r="J189" s="218">
        <f>ROUND(I189*H189,2)</f>
        <v>0</v>
      </c>
      <c r="K189" s="214" t="s">
        <v>142</v>
      </c>
      <c r="L189" s="44"/>
      <c r="M189" s="219" t="s">
        <v>19</v>
      </c>
      <c r="N189" s="220" t="s">
        <v>43</v>
      </c>
      <c r="O189" s="84"/>
      <c r="P189" s="221">
        <f>O189*H189</f>
        <v>0</v>
      </c>
      <c r="Q189" s="221">
        <v>0.01248</v>
      </c>
      <c r="R189" s="221">
        <f>Q189*H189</f>
        <v>0.01248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143</v>
      </c>
      <c r="AT189" s="223" t="s">
        <v>138</v>
      </c>
      <c r="AU189" s="223" t="s">
        <v>82</v>
      </c>
      <c r="AY189" s="17" t="s">
        <v>136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80</v>
      </c>
      <c r="BK189" s="224">
        <f>ROUND(I189*H189,2)</f>
        <v>0</v>
      </c>
      <c r="BL189" s="17" t="s">
        <v>143</v>
      </c>
      <c r="BM189" s="223" t="s">
        <v>911</v>
      </c>
    </row>
    <row r="190" spans="1:47" s="2" customFormat="1" ht="12">
      <c r="A190" s="38"/>
      <c r="B190" s="39"/>
      <c r="C190" s="40"/>
      <c r="D190" s="225" t="s">
        <v>145</v>
      </c>
      <c r="E190" s="40"/>
      <c r="F190" s="226" t="s">
        <v>910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145</v>
      </c>
      <c r="AU190" s="17" t="s">
        <v>82</v>
      </c>
    </row>
    <row r="191" spans="1:47" s="2" customFormat="1" ht="12">
      <c r="A191" s="38"/>
      <c r="B191" s="39"/>
      <c r="C191" s="40"/>
      <c r="D191" s="230" t="s">
        <v>147</v>
      </c>
      <c r="E191" s="40"/>
      <c r="F191" s="231" t="s">
        <v>912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147</v>
      </c>
      <c r="AU191" s="17" t="s">
        <v>82</v>
      </c>
    </row>
    <row r="192" spans="1:65" s="2" customFormat="1" ht="24.15" customHeight="1">
      <c r="A192" s="38"/>
      <c r="B192" s="39"/>
      <c r="C192" s="258" t="s">
        <v>533</v>
      </c>
      <c r="D192" s="258" t="s">
        <v>309</v>
      </c>
      <c r="E192" s="259" t="s">
        <v>913</v>
      </c>
      <c r="F192" s="260" t="s">
        <v>914</v>
      </c>
      <c r="G192" s="261" t="s">
        <v>141</v>
      </c>
      <c r="H192" s="262">
        <v>1</v>
      </c>
      <c r="I192" s="263"/>
      <c r="J192" s="264">
        <f>ROUND(I192*H192,2)</f>
        <v>0</v>
      </c>
      <c r="K192" s="260" t="s">
        <v>142</v>
      </c>
      <c r="L192" s="265"/>
      <c r="M192" s="266" t="s">
        <v>19</v>
      </c>
      <c r="N192" s="267" t="s">
        <v>43</v>
      </c>
      <c r="O192" s="84"/>
      <c r="P192" s="221">
        <f>O192*H192</f>
        <v>0</v>
      </c>
      <c r="Q192" s="221">
        <v>0.548</v>
      </c>
      <c r="R192" s="221">
        <f>Q192*H192</f>
        <v>0.548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194</v>
      </c>
      <c r="AT192" s="223" t="s">
        <v>309</v>
      </c>
      <c r="AU192" s="223" t="s">
        <v>82</v>
      </c>
      <c r="AY192" s="17" t="s">
        <v>136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80</v>
      </c>
      <c r="BK192" s="224">
        <f>ROUND(I192*H192,2)</f>
        <v>0</v>
      </c>
      <c r="BL192" s="17" t="s">
        <v>143</v>
      </c>
      <c r="BM192" s="223" t="s">
        <v>915</v>
      </c>
    </row>
    <row r="193" spans="1:47" s="2" customFormat="1" ht="12">
      <c r="A193" s="38"/>
      <c r="B193" s="39"/>
      <c r="C193" s="40"/>
      <c r="D193" s="225" t="s">
        <v>145</v>
      </c>
      <c r="E193" s="40"/>
      <c r="F193" s="226" t="s">
        <v>914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145</v>
      </c>
      <c r="AU193" s="17" t="s">
        <v>82</v>
      </c>
    </row>
    <row r="194" spans="1:47" s="2" customFormat="1" ht="12">
      <c r="A194" s="38"/>
      <c r="B194" s="39"/>
      <c r="C194" s="40"/>
      <c r="D194" s="230" t="s">
        <v>147</v>
      </c>
      <c r="E194" s="40"/>
      <c r="F194" s="231" t="s">
        <v>916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147</v>
      </c>
      <c r="AU194" s="17" t="s">
        <v>82</v>
      </c>
    </row>
    <row r="195" spans="1:65" s="2" customFormat="1" ht="24.15" customHeight="1">
      <c r="A195" s="38"/>
      <c r="B195" s="39"/>
      <c r="C195" s="212" t="s">
        <v>540</v>
      </c>
      <c r="D195" s="212" t="s">
        <v>138</v>
      </c>
      <c r="E195" s="213" t="s">
        <v>917</v>
      </c>
      <c r="F195" s="214" t="s">
        <v>918</v>
      </c>
      <c r="G195" s="215" t="s">
        <v>141</v>
      </c>
      <c r="H195" s="216">
        <v>1</v>
      </c>
      <c r="I195" s="217"/>
      <c r="J195" s="218">
        <f>ROUND(I195*H195,2)</f>
        <v>0</v>
      </c>
      <c r="K195" s="214" t="s">
        <v>142</v>
      </c>
      <c r="L195" s="44"/>
      <c r="M195" s="219" t="s">
        <v>19</v>
      </c>
      <c r="N195" s="220" t="s">
        <v>43</v>
      </c>
      <c r="O195" s="84"/>
      <c r="P195" s="221">
        <f>O195*H195</f>
        <v>0</v>
      </c>
      <c r="Q195" s="221">
        <v>0.02854</v>
      </c>
      <c r="R195" s="221">
        <f>Q195*H195</f>
        <v>0.02854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143</v>
      </c>
      <c r="AT195" s="223" t="s">
        <v>138</v>
      </c>
      <c r="AU195" s="223" t="s">
        <v>82</v>
      </c>
      <c r="AY195" s="17" t="s">
        <v>136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80</v>
      </c>
      <c r="BK195" s="224">
        <f>ROUND(I195*H195,2)</f>
        <v>0</v>
      </c>
      <c r="BL195" s="17" t="s">
        <v>143</v>
      </c>
      <c r="BM195" s="223" t="s">
        <v>919</v>
      </c>
    </row>
    <row r="196" spans="1:47" s="2" customFormat="1" ht="12">
      <c r="A196" s="38"/>
      <c r="B196" s="39"/>
      <c r="C196" s="40"/>
      <c r="D196" s="225" t="s">
        <v>145</v>
      </c>
      <c r="E196" s="40"/>
      <c r="F196" s="226" t="s">
        <v>918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145</v>
      </c>
      <c r="AU196" s="17" t="s">
        <v>82</v>
      </c>
    </row>
    <row r="197" spans="1:47" s="2" customFormat="1" ht="12">
      <c r="A197" s="38"/>
      <c r="B197" s="39"/>
      <c r="C197" s="40"/>
      <c r="D197" s="230" t="s">
        <v>147</v>
      </c>
      <c r="E197" s="40"/>
      <c r="F197" s="231" t="s">
        <v>920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147</v>
      </c>
      <c r="AU197" s="17" t="s">
        <v>82</v>
      </c>
    </row>
    <row r="198" spans="1:65" s="2" customFormat="1" ht="21.75" customHeight="1">
      <c r="A198" s="38"/>
      <c r="B198" s="39"/>
      <c r="C198" s="258" t="s">
        <v>549</v>
      </c>
      <c r="D198" s="258" t="s">
        <v>309</v>
      </c>
      <c r="E198" s="259" t="s">
        <v>921</v>
      </c>
      <c r="F198" s="260" t="s">
        <v>922</v>
      </c>
      <c r="G198" s="261" t="s">
        <v>141</v>
      </c>
      <c r="H198" s="262">
        <v>1</v>
      </c>
      <c r="I198" s="263"/>
      <c r="J198" s="264">
        <f>ROUND(I198*H198,2)</f>
        <v>0</v>
      </c>
      <c r="K198" s="260" t="s">
        <v>142</v>
      </c>
      <c r="L198" s="265"/>
      <c r="M198" s="266" t="s">
        <v>19</v>
      </c>
      <c r="N198" s="267" t="s">
        <v>43</v>
      </c>
      <c r="O198" s="84"/>
      <c r="P198" s="221">
        <f>O198*H198</f>
        <v>0</v>
      </c>
      <c r="Q198" s="221">
        <v>1.87</v>
      </c>
      <c r="R198" s="221">
        <f>Q198*H198</f>
        <v>1.87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194</v>
      </c>
      <c r="AT198" s="223" t="s">
        <v>309</v>
      </c>
      <c r="AU198" s="223" t="s">
        <v>82</v>
      </c>
      <c r="AY198" s="17" t="s">
        <v>136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80</v>
      </c>
      <c r="BK198" s="224">
        <f>ROUND(I198*H198,2)</f>
        <v>0</v>
      </c>
      <c r="BL198" s="17" t="s">
        <v>143</v>
      </c>
      <c r="BM198" s="223" t="s">
        <v>923</v>
      </c>
    </row>
    <row r="199" spans="1:47" s="2" customFormat="1" ht="12">
      <c r="A199" s="38"/>
      <c r="B199" s="39"/>
      <c r="C199" s="40"/>
      <c r="D199" s="225" t="s">
        <v>145</v>
      </c>
      <c r="E199" s="40"/>
      <c r="F199" s="226" t="s">
        <v>922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145</v>
      </c>
      <c r="AU199" s="17" t="s">
        <v>82</v>
      </c>
    </row>
    <row r="200" spans="1:47" s="2" customFormat="1" ht="12">
      <c r="A200" s="38"/>
      <c r="B200" s="39"/>
      <c r="C200" s="40"/>
      <c r="D200" s="230" t="s">
        <v>147</v>
      </c>
      <c r="E200" s="40"/>
      <c r="F200" s="231" t="s">
        <v>924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147</v>
      </c>
      <c r="AU200" s="17" t="s">
        <v>82</v>
      </c>
    </row>
    <row r="201" spans="1:65" s="2" customFormat="1" ht="24.15" customHeight="1">
      <c r="A201" s="38"/>
      <c r="B201" s="39"/>
      <c r="C201" s="212" t="s">
        <v>557</v>
      </c>
      <c r="D201" s="212" t="s">
        <v>138</v>
      </c>
      <c r="E201" s="213" t="s">
        <v>925</v>
      </c>
      <c r="F201" s="214" t="s">
        <v>926</v>
      </c>
      <c r="G201" s="215" t="s">
        <v>141</v>
      </c>
      <c r="H201" s="216">
        <v>3</v>
      </c>
      <c r="I201" s="217"/>
      <c r="J201" s="218">
        <f>ROUND(I201*H201,2)</f>
        <v>0</v>
      </c>
      <c r="K201" s="214" t="s">
        <v>142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0.04005</v>
      </c>
      <c r="R201" s="221">
        <f>Q201*H201</f>
        <v>0.12015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143</v>
      </c>
      <c r="AT201" s="223" t="s">
        <v>138</v>
      </c>
      <c r="AU201" s="223" t="s">
        <v>82</v>
      </c>
      <c r="AY201" s="17" t="s">
        <v>136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143</v>
      </c>
      <c r="BM201" s="223" t="s">
        <v>927</v>
      </c>
    </row>
    <row r="202" spans="1:47" s="2" customFormat="1" ht="12">
      <c r="A202" s="38"/>
      <c r="B202" s="39"/>
      <c r="C202" s="40"/>
      <c r="D202" s="225" t="s">
        <v>145</v>
      </c>
      <c r="E202" s="40"/>
      <c r="F202" s="226" t="s">
        <v>928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145</v>
      </c>
      <c r="AU202" s="17" t="s">
        <v>82</v>
      </c>
    </row>
    <row r="203" spans="1:47" s="2" customFormat="1" ht="12">
      <c r="A203" s="38"/>
      <c r="B203" s="39"/>
      <c r="C203" s="40"/>
      <c r="D203" s="230" t="s">
        <v>147</v>
      </c>
      <c r="E203" s="40"/>
      <c r="F203" s="231" t="s">
        <v>929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147</v>
      </c>
      <c r="AU203" s="17" t="s">
        <v>82</v>
      </c>
    </row>
    <row r="204" spans="1:65" s="2" customFormat="1" ht="24.15" customHeight="1">
      <c r="A204" s="38"/>
      <c r="B204" s="39"/>
      <c r="C204" s="212" t="s">
        <v>564</v>
      </c>
      <c r="D204" s="212" t="s">
        <v>138</v>
      </c>
      <c r="E204" s="213" t="s">
        <v>930</v>
      </c>
      <c r="F204" s="214" t="s">
        <v>931</v>
      </c>
      <c r="G204" s="215" t="s">
        <v>141</v>
      </c>
      <c r="H204" s="216">
        <v>4</v>
      </c>
      <c r="I204" s="217"/>
      <c r="J204" s="218">
        <f>ROUND(I204*H204,2)</f>
        <v>0</v>
      </c>
      <c r="K204" s="214" t="s">
        <v>142</v>
      </c>
      <c r="L204" s="44"/>
      <c r="M204" s="219" t="s">
        <v>19</v>
      </c>
      <c r="N204" s="220" t="s">
        <v>43</v>
      </c>
      <c r="O204" s="84"/>
      <c r="P204" s="221">
        <f>O204*H204</f>
        <v>0</v>
      </c>
      <c r="Q204" s="221">
        <v>0.04905</v>
      </c>
      <c r="R204" s="221">
        <f>Q204*H204</f>
        <v>0.1962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143</v>
      </c>
      <c r="AT204" s="223" t="s">
        <v>138</v>
      </c>
      <c r="AU204" s="223" t="s">
        <v>82</v>
      </c>
      <c r="AY204" s="17" t="s">
        <v>136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80</v>
      </c>
      <c r="BK204" s="224">
        <f>ROUND(I204*H204,2)</f>
        <v>0</v>
      </c>
      <c r="BL204" s="17" t="s">
        <v>143</v>
      </c>
      <c r="BM204" s="223" t="s">
        <v>932</v>
      </c>
    </row>
    <row r="205" spans="1:47" s="2" customFormat="1" ht="12">
      <c r="A205" s="38"/>
      <c r="B205" s="39"/>
      <c r="C205" s="40"/>
      <c r="D205" s="225" t="s">
        <v>145</v>
      </c>
      <c r="E205" s="40"/>
      <c r="F205" s="226" t="s">
        <v>933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145</v>
      </c>
      <c r="AU205" s="17" t="s">
        <v>82</v>
      </c>
    </row>
    <row r="206" spans="1:47" s="2" customFormat="1" ht="12">
      <c r="A206" s="38"/>
      <c r="B206" s="39"/>
      <c r="C206" s="40"/>
      <c r="D206" s="230" t="s">
        <v>147</v>
      </c>
      <c r="E206" s="40"/>
      <c r="F206" s="231" t="s">
        <v>934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147</v>
      </c>
      <c r="AU206" s="17" t="s">
        <v>82</v>
      </c>
    </row>
    <row r="207" spans="1:65" s="2" customFormat="1" ht="33" customHeight="1">
      <c r="A207" s="38"/>
      <c r="B207" s="39"/>
      <c r="C207" s="212" t="s">
        <v>566</v>
      </c>
      <c r="D207" s="212" t="s">
        <v>138</v>
      </c>
      <c r="E207" s="213" t="s">
        <v>935</v>
      </c>
      <c r="F207" s="214" t="s">
        <v>936</v>
      </c>
      <c r="G207" s="215" t="s">
        <v>141</v>
      </c>
      <c r="H207" s="216">
        <v>5</v>
      </c>
      <c r="I207" s="217"/>
      <c r="J207" s="218">
        <f>ROUND(I207*H207,2)</f>
        <v>0</v>
      </c>
      <c r="K207" s="214" t="s">
        <v>142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0.00598</v>
      </c>
      <c r="R207" s="221">
        <f>Q207*H207</f>
        <v>0.0299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143</v>
      </c>
      <c r="AT207" s="223" t="s">
        <v>138</v>
      </c>
      <c r="AU207" s="223" t="s">
        <v>82</v>
      </c>
      <c r="AY207" s="17" t="s">
        <v>136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143</v>
      </c>
      <c r="BM207" s="223" t="s">
        <v>937</v>
      </c>
    </row>
    <row r="208" spans="1:47" s="2" customFormat="1" ht="12">
      <c r="A208" s="38"/>
      <c r="B208" s="39"/>
      <c r="C208" s="40"/>
      <c r="D208" s="225" t="s">
        <v>145</v>
      </c>
      <c r="E208" s="40"/>
      <c r="F208" s="226" t="s">
        <v>938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145</v>
      </c>
      <c r="AU208" s="17" t="s">
        <v>82</v>
      </c>
    </row>
    <row r="209" spans="1:47" s="2" customFormat="1" ht="12">
      <c r="A209" s="38"/>
      <c r="B209" s="39"/>
      <c r="C209" s="40"/>
      <c r="D209" s="230" t="s">
        <v>147</v>
      </c>
      <c r="E209" s="40"/>
      <c r="F209" s="231" t="s">
        <v>939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147</v>
      </c>
      <c r="AU209" s="17" t="s">
        <v>82</v>
      </c>
    </row>
    <row r="210" spans="1:65" s="2" customFormat="1" ht="33" customHeight="1">
      <c r="A210" s="38"/>
      <c r="B210" s="39"/>
      <c r="C210" s="212" t="s">
        <v>573</v>
      </c>
      <c r="D210" s="212" t="s">
        <v>138</v>
      </c>
      <c r="E210" s="213" t="s">
        <v>940</v>
      </c>
      <c r="F210" s="214" t="s">
        <v>941</v>
      </c>
      <c r="G210" s="215" t="s">
        <v>141</v>
      </c>
      <c r="H210" s="216">
        <v>2</v>
      </c>
      <c r="I210" s="217"/>
      <c r="J210" s="218">
        <f>ROUND(I210*H210,2)</f>
        <v>0</v>
      </c>
      <c r="K210" s="214" t="s">
        <v>142</v>
      </c>
      <c r="L210" s="44"/>
      <c r="M210" s="219" t="s">
        <v>19</v>
      </c>
      <c r="N210" s="220" t="s">
        <v>43</v>
      </c>
      <c r="O210" s="84"/>
      <c r="P210" s="221">
        <f>O210*H210</f>
        <v>0</v>
      </c>
      <c r="Q210" s="221">
        <v>0.00814</v>
      </c>
      <c r="R210" s="221">
        <f>Q210*H210</f>
        <v>0.01628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143</v>
      </c>
      <c r="AT210" s="223" t="s">
        <v>138</v>
      </c>
      <c r="AU210" s="223" t="s">
        <v>82</v>
      </c>
      <c r="AY210" s="17" t="s">
        <v>136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80</v>
      </c>
      <c r="BK210" s="224">
        <f>ROUND(I210*H210,2)</f>
        <v>0</v>
      </c>
      <c r="BL210" s="17" t="s">
        <v>143</v>
      </c>
      <c r="BM210" s="223" t="s">
        <v>942</v>
      </c>
    </row>
    <row r="211" spans="1:47" s="2" customFormat="1" ht="12">
      <c r="A211" s="38"/>
      <c r="B211" s="39"/>
      <c r="C211" s="40"/>
      <c r="D211" s="225" t="s">
        <v>145</v>
      </c>
      <c r="E211" s="40"/>
      <c r="F211" s="226" t="s">
        <v>943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145</v>
      </c>
      <c r="AU211" s="17" t="s">
        <v>82</v>
      </c>
    </row>
    <row r="212" spans="1:47" s="2" customFormat="1" ht="12">
      <c r="A212" s="38"/>
      <c r="B212" s="39"/>
      <c r="C212" s="40"/>
      <c r="D212" s="230" t="s">
        <v>147</v>
      </c>
      <c r="E212" s="40"/>
      <c r="F212" s="231" t="s">
        <v>944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147</v>
      </c>
      <c r="AU212" s="17" t="s">
        <v>82</v>
      </c>
    </row>
    <row r="213" spans="1:65" s="2" customFormat="1" ht="24.15" customHeight="1">
      <c r="A213" s="38"/>
      <c r="B213" s="39"/>
      <c r="C213" s="212" t="s">
        <v>580</v>
      </c>
      <c r="D213" s="212" t="s">
        <v>138</v>
      </c>
      <c r="E213" s="213" t="s">
        <v>945</v>
      </c>
      <c r="F213" s="214" t="s">
        <v>946</v>
      </c>
      <c r="G213" s="215" t="s">
        <v>141</v>
      </c>
      <c r="H213" s="216">
        <v>7</v>
      </c>
      <c r="I213" s="217"/>
      <c r="J213" s="218">
        <f>ROUND(I213*H213,2)</f>
        <v>0</v>
      </c>
      <c r="K213" s="214" t="s">
        <v>142</v>
      </c>
      <c r="L213" s="44"/>
      <c r="M213" s="219" t="s">
        <v>19</v>
      </c>
      <c r="N213" s="220" t="s">
        <v>43</v>
      </c>
      <c r="O213" s="84"/>
      <c r="P213" s="221">
        <f>O213*H213</f>
        <v>0</v>
      </c>
      <c r="Q213" s="221">
        <v>0.0606</v>
      </c>
      <c r="R213" s="221">
        <f>Q213*H213</f>
        <v>0.4242</v>
      </c>
      <c r="S213" s="221">
        <v>0</v>
      </c>
      <c r="T213" s="22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3" t="s">
        <v>143</v>
      </c>
      <c r="AT213" s="223" t="s">
        <v>138</v>
      </c>
      <c r="AU213" s="223" t="s">
        <v>82</v>
      </c>
      <c r="AY213" s="17" t="s">
        <v>136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7" t="s">
        <v>80</v>
      </c>
      <c r="BK213" s="224">
        <f>ROUND(I213*H213,2)</f>
        <v>0</v>
      </c>
      <c r="BL213" s="17" t="s">
        <v>143</v>
      </c>
      <c r="BM213" s="223" t="s">
        <v>947</v>
      </c>
    </row>
    <row r="214" spans="1:47" s="2" customFormat="1" ht="12">
      <c r="A214" s="38"/>
      <c r="B214" s="39"/>
      <c r="C214" s="40"/>
      <c r="D214" s="225" t="s">
        <v>145</v>
      </c>
      <c r="E214" s="40"/>
      <c r="F214" s="226" t="s">
        <v>948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145</v>
      </c>
      <c r="AU214" s="17" t="s">
        <v>82</v>
      </c>
    </row>
    <row r="215" spans="1:47" s="2" customFormat="1" ht="12">
      <c r="A215" s="38"/>
      <c r="B215" s="39"/>
      <c r="C215" s="40"/>
      <c r="D215" s="230" t="s">
        <v>147</v>
      </c>
      <c r="E215" s="40"/>
      <c r="F215" s="231" t="s">
        <v>949</v>
      </c>
      <c r="G215" s="40"/>
      <c r="H215" s="40"/>
      <c r="I215" s="227"/>
      <c r="J215" s="40"/>
      <c r="K215" s="40"/>
      <c r="L215" s="44"/>
      <c r="M215" s="228"/>
      <c r="N215" s="229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147</v>
      </c>
      <c r="AU215" s="17" t="s">
        <v>82</v>
      </c>
    </row>
    <row r="216" spans="1:65" s="2" customFormat="1" ht="24.15" customHeight="1">
      <c r="A216" s="38"/>
      <c r="B216" s="39"/>
      <c r="C216" s="212" t="s">
        <v>582</v>
      </c>
      <c r="D216" s="212" t="s">
        <v>138</v>
      </c>
      <c r="E216" s="213" t="s">
        <v>950</v>
      </c>
      <c r="F216" s="214" t="s">
        <v>951</v>
      </c>
      <c r="G216" s="215" t="s">
        <v>141</v>
      </c>
      <c r="H216" s="216">
        <v>1</v>
      </c>
      <c r="I216" s="217"/>
      <c r="J216" s="218">
        <f>ROUND(I216*H216,2)</f>
        <v>0</v>
      </c>
      <c r="K216" s="214" t="s">
        <v>142</v>
      </c>
      <c r="L216" s="44"/>
      <c r="M216" s="219" t="s">
        <v>19</v>
      </c>
      <c r="N216" s="220" t="s">
        <v>43</v>
      </c>
      <c r="O216" s="84"/>
      <c r="P216" s="221">
        <f>O216*H216</f>
        <v>0</v>
      </c>
      <c r="Q216" s="221">
        <v>0.3409</v>
      </c>
      <c r="R216" s="221">
        <f>Q216*H216</f>
        <v>0.3409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143</v>
      </c>
      <c r="AT216" s="223" t="s">
        <v>138</v>
      </c>
      <c r="AU216" s="223" t="s">
        <v>82</v>
      </c>
      <c r="AY216" s="17" t="s">
        <v>136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80</v>
      </c>
      <c r="BK216" s="224">
        <f>ROUND(I216*H216,2)</f>
        <v>0</v>
      </c>
      <c r="BL216" s="17" t="s">
        <v>143</v>
      </c>
      <c r="BM216" s="223" t="s">
        <v>952</v>
      </c>
    </row>
    <row r="217" spans="1:47" s="2" customFormat="1" ht="12">
      <c r="A217" s="38"/>
      <c r="B217" s="39"/>
      <c r="C217" s="40"/>
      <c r="D217" s="225" t="s">
        <v>145</v>
      </c>
      <c r="E217" s="40"/>
      <c r="F217" s="226" t="s">
        <v>951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145</v>
      </c>
      <c r="AU217" s="17" t="s">
        <v>82</v>
      </c>
    </row>
    <row r="218" spans="1:47" s="2" customFormat="1" ht="12">
      <c r="A218" s="38"/>
      <c r="B218" s="39"/>
      <c r="C218" s="40"/>
      <c r="D218" s="230" t="s">
        <v>147</v>
      </c>
      <c r="E218" s="40"/>
      <c r="F218" s="231" t="s">
        <v>953</v>
      </c>
      <c r="G218" s="40"/>
      <c r="H218" s="40"/>
      <c r="I218" s="227"/>
      <c r="J218" s="40"/>
      <c r="K218" s="40"/>
      <c r="L218" s="44"/>
      <c r="M218" s="228"/>
      <c r="N218" s="229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147</v>
      </c>
      <c r="AU218" s="17" t="s">
        <v>82</v>
      </c>
    </row>
    <row r="219" spans="1:65" s="2" customFormat="1" ht="24.15" customHeight="1">
      <c r="A219" s="38"/>
      <c r="B219" s="39"/>
      <c r="C219" s="258" t="s">
        <v>588</v>
      </c>
      <c r="D219" s="258" t="s">
        <v>309</v>
      </c>
      <c r="E219" s="259" t="s">
        <v>954</v>
      </c>
      <c r="F219" s="260" t="s">
        <v>955</v>
      </c>
      <c r="G219" s="261" t="s">
        <v>141</v>
      </c>
      <c r="H219" s="262">
        <v>1</v>
      </c>
      <c r="I219" s="263"/>
      <c r="J219" s="264">
        <f>ROUND(I219*H219,2)</f>
        <v>0</v>
      </c>
      <c r="K219" s="260" t="s">
        <v>597</v>
      </c>
      <c r="L219" s="265"/>
      <c r="M219" s="266" t="s">
        <v>19</v>
      </c>
      <c r="N219" s="267" t="s">
        <v>43</v>
      </c>
      <c r="O219" s="84"/>
      <c r="P219" s="221">
        <f>O219*H219</f>
        <v>0</v>
      </c>
      <c r="Q219" s="221">
        <v>0.072</v>
      </c>
      <c r="R219" s="221">
        <f>Q219*H219</f>
        <v>0.072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194</v>
      </c>
      <c r="AT219" s="223" t="s">
        <v>309</v>
      </c>
      <c r="AU219" s="223" t="s">
        <v>82</v>
      </c>
      <c r="AY219" s="17" t="s">
        <v>136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80</v>
      </c>
      <c r="BK219" s="224">
        <f>ROUND(I219*H219,2)</f>
        <v>0</v>
      </c>
      <c r="BL219" s="17" t="s">
        <v>143</v>
      </c>
      <c r="BM219" s="223" t="s">
        <v>956</v>
      </c>
    </row>
    <row r="220" spans="1:47" s="2" customFormat="1" ht="12">
      <c r="A220" s="38"/>
      <c r="B220" s="39"/>
      <c r="C220" s="40"/>
      <c r="D220" s="225" t="s">
        <v>145</v>
      </c>
      <c r="E220" s="40"/>
      <c r="F220" s="226" t="s">
        <v>957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145</v>
      </c>
      <c r="AU220" s="17" t="s">
        <v>82</v>
      </c>
    </row>
    <row r="221" spans="1:65" s="2" customFormat="1" ht="24.15" customHeight="1">
      <c r="A221" s="38"/>
      <c r="B221" s="39"/>
      <c r="C221" s="258" t="s">
        <v>594</v>
      </c>
      <c r="D221" s="258" t="s">
        <v>309</v>
      </c>
      <c r="E221" s="259" t="s">
        <v>958</v>
      </c>
      <c r="F221" s="260" t="s">
        <v>959</v>
      </c>
      <c r="G221" s="261" t="s">
        <v>141</v>
      </c>
      <c r="H221" s="262">
        <v>1</v>
      </c>
      <c r="I221" s="263"/>
      <c r="J221" s="264">
        <f>ROUND(I221*H221,2)</f>
        <v>0</v>
      </c>
      <c r="K221" s="260" t="s">
        <v>597</v>
      </c>
      <c r="L221" s="265"/>
      <c r="M221" s="266" t="s">
        <v>19</v>
      </c>
      <c r="N221" s="267" t="s">
        <v>43</v>
      </c>
      <c r="O221" s="84"/>
      <c r="P221" s="221">
        <f>O221*H221</f>
        <v>0</v>
      </c>
      <c r="Q221" s="221">
        <v>0.04</v>
      </c>
      <c r="R221" s="221">
        <f>Q221*H221</f>
        <v>0.04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194</v>
      </c>
      <c r="AT221" s="223" t="s">
        <v>309</v>
      </c>
      <c r="AU221" s="223" t="s">
        <v>82</v>
      </c>
      <c r="AY221" s="17" t="s">
        <v>136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80</v>
      </c>
      <c r="BK221" s="224">
        <f>ROUND(I221*H221,2)</f>
        <v>0</v>
      </c>
      <c r="BL221" s="17" t="s">
        <v>143</v>
      </c>
      <c r="BM221" s="223" t="s">
        <v>960</v>
      </c>
    </row>
    <row r="222" spans="1:47" s="2" customFormat="1" ht="12">
      <c r="A222" s="38"/>
      <c r="B222" s="39"/>
      <c r="C222" s="40"/>
      <c r="D222" s="225" t="s">
        <v>145</v>
      </c>
      <c r="E222" s="40"/>
      <c r="F222" s="226" t="s">
        <v>961</v>
      </c>
      <c r="G222" s="40"/>
      <c r="H222" s="40"/>
      <c r="I222" s="227"/>
      <c r="J222" s="40"/>
      <c r="K222" s="40"/>
      <c r="L222" s="44"/>
      <c r="M222" s="228"/>
      <c r="N222" s="229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145</v>
      </c>
      <c r="AU222" s="17" t="s">
        <v>82</v>
      </c>
    </row>
    <row r="223" spans="1:65" s="2" customFormat="1" ht="24.15" customHeight="1">
      <c r="A223" s="38"/>
      <c r="B223" s="39"/>
      <c r="C223" s="258" t="s">
        <v>599</v>
      </c>
      <c r="D223" s="258" t="s">
        <v>309</v>
      </c>
      <c r="E223" s="259" t="s">
        <v>962</v>
      </c>
      <c r="F223" s="260" t="s">
        <v>963</v>
      </c>
      <c r="G223" s="261" t="s">
        <v>141</v>
      </c>
      <c r="H223" s="262">
        <v>1</v>
      </c>
      <c r="I223" s="263"/>
      <c r="J223" s="264">
        <f>ROUND(I223*H223,2)</f>
        <v>0</v>
      </c>
      <c r="K223" s="260" t="s">
        <v>597</v>
      </c>
      <c r="L223" s="265"/>
      <c r="M223" s="266" t="s">
        <v>19</v>
      </c>
      <c r="N223" s="267" t="s">
        <v>43</v>
      </c>
      <c r="O223" s="84"/>
      <c r="P223" s="221">
        <f>O223*H223</f>
        <v>0</v>
      </c>
      <c r="Q223" s="221">
        <v>0.04</v>
      </c>
      <c r="R223" s="221">
        <f>Q223*H223</f>
        <v>0.04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194</v>
      </c>
      <c r="AT223" s="223" t="s">
        <v>309</v>
      </c>
      <c r="AU223" s="223" t="s">
        <v>82</v>
      </c>
      <c r="AY223" s="17" t="s">
        <v>136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80</v>
      </c>
      <c r="BK223" s="224">
        <f>ROUND(I223*H223,2)</f>
        <v>0</v>
      </c>
      <c r="BL223" s="17" t="s">
        <v>143</v>
      </c>
      <c r="BM223" s="223" t="s">
        <v>964</v>
      </c>
    </row>
    <row r="224" spans="1:47" s="2" customFormat="1" ht="12">
      <c r="A224" s="38"/>
      <c r="B224" s="39"/>
      <c r="C224" s="40"/>
      <c r="D224" s="225" t="s">
        <v>145</v>
      </c>
      <c r="E224" s="40"/>
      <c r="F224" s="226" t="s">
        <v>965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145</v>
      </c>
      <c r="AU224" s="17" t="s">
        <v>82</v>
      </c>
    </row>
    <row r="225" spans="1:65" s="2" customFormat="1" ht="16.5" customHeight="1">
      <c r="A225" s="38"/>
      <c r="B225" s="39"/>
      <c r="C225" s="258" t="s">
        <v>605</v>
      </c>
      <c r="D225" s="258" t="s">
        <v>309</v>
      </c>
      <c r="E225" s="259" t="s">
        <v>966</v>
      </c>
      <c r="F225" s="260" t="s">
        <v>967</v>
      </c>
      <c r="G225" s="261" t="s">
        <v>141</v>
      </c>
      <c r="H225" s="262">
        <v>1</v>
      </c>
      <c r="I225" s="263"/>
      <c r="J225" s="264">
        <f>ROUND(I225*H225,2)</f>
        <v>0</v>
      </c>
      <c r="K225" s="260" t="s">
        <v>597</v>
      </c>
      <c r="L225" s="265"/>
      <c r="M225" s="266" t="s">
        <v>19</v>
      </c>
      <c r="N225" s="267" t="s">
        <v>43</v>
      </c>
      <c r="O225" s="84"/>
      <c r="P225" s="221">
        <f>O225*H225</f>
        <v>0</v>
      </c>
      <c r="Q225" s="221">
        <v>0.058</v>
      </c>
      <c r="R225" s="221">
        <f>Q225*H225</f>
        <v>0.058</v>
      </c>
      <c r="S225" s="221">
        <v>0</v>
      </c>
      <c r="T225" s="22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3" t="s">
        <v>194</v>
      </c>
      <c r="AT225" s="223" t="s">
        <v>309</v>
      </c>
      <c r="AU225" s="223" t="s">
        <v>82</v>
      </c>
      <c r="AY225" s="17" t="s">
        <v>136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80</v>
      </c>
      <c r="BK225" s="224">
        <f>ROUND(I225*H225,2)</f>
        <v>0</v>
      </c>
      <c r="BL225" s="17" t="s">
        <v>143</v>
      </c>
      <c r="BM225" s="223" t="s">
        <v>968</v>
      </c>
    </row>
    <row r="226" spans="1:47" s="2" customFormat="1" ht="12">
      <c r="A226" s="38"/>
      <c r="B226" s="39"/>
      <c r="C226" s="40"/>
      <c r="D226" s="225" t="s">
        <v>145</v>
      </c>
      <c r="E226" s="40"/>
      <c r="F226" s="226" t="s">
        <v>969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145</v>
      </c>
      <c r="AU226" s="17" t="s">
        <v>82</v>
      </c>
    </row>
    <row r="227" spans="1:65" s="2" customFormat="1" ht="21.75" customHeight="1">
      <c r="A227" s="38"/>
      <c r="B227" s="39"/>
      <c r="C227" s="258" t="s">
        <v>611</v>
      </c>
      <c r="D227" s="258" t="s">
        <v>309</v>
      </c>
      <c r="E227" s="259" t="s">
        <v>970</v>
      </c>
      <c r="F227" s="260" t="s">
        <v>971</v>
      </c>
      <c r="G227" s="261" t="s">
        <v>141</v>
      </c>
      <c r="H227" s="262">
        <v>1</v>
      </c>
      <c r="I227" s="263"/>
      <c r="J227" s="264">
        <f>ROUND(I227*H227,2)</f>
        <v>0</v>
      </c>
      <c r="K227" s="260" t="s">
        <v>19</v>
      </c>
      <c r="L227" s="265"/>
      <c r="M227" s="266" t="s">
        <v>19</v>
      </c>
      <c r="N227" s="267" t="s">
        <v>43</v>
      </c>
      <c r="O227" s="84"/>
      <c r="P227" s="221">
        <f>O227*H227</f>
        <v>0</v>
      </c>
      <c r="Q227" s="221">
        <v>0.006</v>
      </c>
      <c r="R227" s="221">
        <f>Q227*H227</f>
        <v>0.006</v>
      </c>
      <c r="S227" s="221">
        <v>0</v>
      </c>
      <c r="T227" s="22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3" t="s">
        <v>194</v>
      </c>
      <c r="AT227" s="223" t="s">
        <v>309</v>
      </c>
      <c r="AU227" s="223" t="s">
        <v>82</v>
      </c>
      <c r="AY227" s="17" t="s">
        <v>136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80</v>
      </c>
      <c r="BK227" s="224">
        <f>ROUND(I227*H227,2)</f>
        <v>0</v>
      </c>
      <c r="BL227" s="17" t="s">
        <v>143</v>
      </c>
      <c r="BM227" s="223" t="s">
        <v>972</v>
      </c>
    </row>
    <row r="228" spans="1:47" s="2" customFormat="1" ht="12">
      <c r="A228" s="38"/>
      <c r="B228" s="39"/>
      <c r="C228" s="40"/>
      <c r="D228" s="225" t="s">
        <v>145</v>
      </c>
      <c r="E228" s="40"/>
      <c r="F228" s="226" t="s">
        <v>973</v>
      </c>
      <c r="G228" s="40"/>
      <c r="H228" s="40"/>
      <c r="I228" s="227"/>
      <c r="J228" s="40"/>
      <c r="K228" s="40"/>
      <c r="L228" s="44"/>
      <c r="M228" s="228"/>
      <c r="N228" s="229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145</v>
      </c>
      <c r="AU228" s="17" t="s">
        <v>82</v>
      </c>
    </row>
    <row r="229" spans="1:65" s="2" customFormat="1" ht="16.5" customHeight="1">
      <c r="A229" s="38"/>
      <c r="B229" s="39"/>
      <c r="C229" s="258" t="s">
        <v>619</v>
      </c>
      <c r="D229" s="258" t="s">
        <v>309</v>
      </c>
      <c r="E229" s="259" t="s">
        <v>974</v>
      </c>
      <c r="F229" s="260" t="s">
        <v>975</v>
      </c>
      <c r="G229" s="261" t="s">
        <v>141</v>
      </c>
      <c r="H229" s="262">
        <v>1</v>
      </c>
      <c r="I229" s="263"/>
      <c r="J229" s="264">
        <f>ROUND(I229*H229,2)</f>
        <v>0</v>
      </c>
      <c r="K229" s="260" t="s">
        <v>597</v>
      </c>
      <c r="L229" s="265"/>
      <c r="M229" s="266" t="s">
        <v>19</v>
      </c>
      <c r="N229" s="267" t="s">
        <v>43</v>
      </c>
      <c r="O229" s="84"/>
      <c r="P229" s="221">
        <f>O229*H229</f>
        <v>0</v>
      </c>
      <c r="Q229" s="221">
        <v>0.06</v>
      </c>
      <c r="R229" s="221">
        <f>Q229*H229</f>
        <v>0.06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194</v>
      </c>
      <c r="AT229" s="223" t="s">
        <v>309</v>
      </c>
      <c r="AU229" s="223" t="s">
        <v>82</v>
      </c>
      <c r="AY229" s="17" t="s">
        <v>136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80</v>
      </c>
      <c r="BK229" s="224">
        <f>ROUND(I229*H229,2)</f>
        <v>0</v>
      </c>
      <c r="BL229" s="17" t="s">
        <v>143</v>
      </c>
      <c r="BM229" s="223" t="s">
        <v>976</v>
      </c>
    </row>
    <row r="230" spans="1:47" s="2" customFormat="1" ht="12">
      <c r="A230" s="38"/>
      <c r="B230" s="39"/>
      <c r="C230" s="40"/>
      <c r="D230" s="225" t="s">
        <v>145</v>
      </c>
      <c r="E230" s="40"/>
      <c r="F230" s="226" t="s">
        <v>977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145</v>
      </c>
      <c r="AU230" s="17" t="s">
        <v>82</v>
      </c>
    </row>
    <row r="231" spans="1:65" s="2" customFormat="1" ht="24.15" customHeight="1">
      <c r="A231" s="38"/>
      <c r="B231" s="39"/>
      <c r="C231" s="212" t="s">
        <v>624</v>
      </c>
      <c r="D231" s="212" t="s">
        <v>138</v>
      </c>
      <c r="E231" s="213" t="s">
        <v>978</v>
      </c>
      <c r="F231" s="214" t="s">
        <v>979</v>
      </c>
      <c r="G231" s="215" t="s">
        <v>141</v>
      </c>
      <c r="H231" s="216">
        <v>1</v>
      </c>
      <c r="I231" s="217"/>
      <c r="J231" s="218">
        <f>ROUND(I231*H231,2)</f>
        <v>0</v>
      </c>
      <c r="K231" s="214" t="s">
        <v>142</v>
      </c>
      <c r="L231" s="44"/>
      <c r="M231" s="219" t="s">
        <v>19</v>
      </c>
      <c r="N231" s="220" t="s">
        <v>43</v>
      </c>
      <c r="O231" s="84"/>
      <c r="P231" s="221">
        <f>O231*H231</f>
        <v>0</v>
      </c>
      <c r="Q231" s="221">
        <v>0.21734</v>
      </c>
      <c r="R231" s="221">
        <f>Q231*H231</f>
        <v>0.21734</v>
      </c>
      <c r="S231" s="221">
        <v>0</v>
      </c>
      <c r="T231" s="22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3" t="s">
        <v>143</v>
      </c>
      <c r="AT231" s="223" t="s">
        <v>138</v>
      </c>
      <c r="AU231" s="223" t="s">
        <v>82</v>
      </c>
      <c r="AY231" s="17" t="s">
        <v>136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7" t="s">
        <v>80</v>
      </c>
      <c r="BK231" s="224">
        <f>ROUND(I231*H231,2)</f>
        <v>0</v>
      </c>
      <c r="BL231" s="17" t="s">
        <v>143</v>
      </c>
      <c r="BM231" s="223" t="s">
        <v>980</v>
      </c>
    </row>
    <row r="232" spans="1:47" s="2" customFormat="1" ht="12">
      <c r="A232" s="38"/>
      <c r="B232" s="39"/>
      <c r="C232" s="40"/>
      <c r="D232" s="225" t="s">
        <v>145</v>
      </c>
      <c r="E232" s="40"/>
      <c r="F232" s="226" t="s">
        <v>981</v>
      </c>
      <c r="G232" s="40"/>
      <c r="H232" s="40"/>
      <c r="I232" s="227"/>
      <c r="J232" s="40"/>
      <c r="K232" s="40"/>
      <c r="L232" s="44"/>
      <c r="M232" s="228"/>
      <c r="N232" s="229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145</v>
      </c>
      <c r="AU232" s="17" t="s">
        <v>82</v>
      </c>
    </row>
    <row r="233" spans="1:47" s="2" customFormat="1" ht="12">
      <c r="A233" s="38"/>
      <c r="B233" s="39"/>
      <c r="C233" s="40"/>
      <c r="D233" s="230" t="s">
        <v>147</v>
      </c>
      <c r="E233" s="40"/>
      <c r="F233" s="231" t="s">
        <v>982</v>
      </c>
      <c r="G233" s="40"/>
      <c r="H233" s="40"/>
      <c r="I233" s="227"/>
      <c r="J233" s="40"/>
      <c r="K233" s="40"/>
      <c r="L233" s="44"/>
      <c r="M233" s="228"/>
      <c r="N233" s="229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147</v>
      </c>
      <c r="AU233" s="17" t="s">
        <v>82</v>
      </c>
    </row>
    <row r="234" spans="1:65" s="2" customFormat="1" ht="24.15" customHeight="1">
      <c r="A234" s="38"/>
      <c r="B234" s="39"/>
      <c r="C234" s="258" t="s">
        <v>630</v>
      </c>
      <c r="D234" s="258" t="s">
        <v>309</v>
      </c>
      <c r="E234" s="259" t="s">
        <v>983</v>
      </c>
      <c r="F234" s="260" t="s">
        <v>984</v>
      </c>
      <c r="G234" s="261" t="s">
        <v>141</v>
      </c>
      <c r="H234" s="262">
        <v>1</v>
      </c>
      <c r="I234" s="263"/>
      <c r="J234" s="264">
        <f>ROUND(I234*H234,2)</f>
        <v>0</v>
      </c>
      <c r="K234" s="260" t="s">
        <v>142</v>
      </c>
      <c r="L234" s="265"/>
      <c r="M234" s="266" t="s">
        <v>19</v>
      </c>
      <c r="N234" s="267" t="s">
        <v>43</v>
      </c>
      <c r="O234" s="84"/>
      <c r="P234" s="221">
        <f>O234*H234</f>
        <v>0</v>
      </c>
      <c r="Q234" s="221">
        <v>0.05</v>
      </c>
      <c r="R234" s="221">
        <f>Q234*H234</f>
        <v>0.05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194</v>
      </c>
      <c r="AT234" s="223" t="s">
        <v>309</v>
      </c>
      <c r="AU234" s="223" t="s">
        <v>82</v>
      </c>
      <c r="AY234" s="17" t="s">
        <v>136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80</v>
      </c>
      <c r="BK234" s="224">
        <f>ROUND(I234*H234,2)</f>
        <v>0</v>
      </c>
      <c r="BL234" s="17" t="s">
        <v>143</v>
      </c>
      <c r="BM234" s="223" t="s">
        <v>985</v>
      </c>
    </row>
    <row r="235" spans="1:47" s="2" customFormat="1" ht="12">
      <c r="A235" s="38"/>
      <c r="B235" s="39"/>
      <c r="C235" s="40"/>
      <c r="D235" s="225" t="s">
        <v>145</v>
      </c>
      <c r="E235" s="40"/>
      <c r="F235" s="226" t="s">
        <v>984</v>
      </c>
      <c r="G235" s="40"/>
      <c r="H235" s="40"/>
      <c r="I235" s="227"/>
      <c r="J235" s="40"/>
      <c r="K235" s="40"/>
      <c r="L235" s="44"/>
      <c r="M235" s="228"/>
      <c r="N235" s="229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145</v>
      </c>
      <c r="AU235" s="17" t="s">
        <v>82</v>
      </c>
    </row>
    <row r="236" spans="1:47" s="2" customFormat="1" ht="12">
      <c r="A236" s="38"/>
      <c r="B236" s="39"/>
      <c r="C236" s="40"/>
      <c r="D236" s="230" t="s">
        <v>147</v>
      </c>
      <c r="E236" s="40"/>
      <c r="F236" s="231" t="s">
        <v>986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147</v>
      </c>
      <c r="AU236" s="17" t="s">
        <v>82</v>
      </c>
    </row>
    <row r="237" spans="1:63" s="12" customFormat="1" ht="22.8" customHeight="1">
      <c r="A237" s="12"/>
      <c r="B237" s="196"/>
      <c r="C237" s="197"/>
      <c r="D237" s="198" t="s">
        <v>71</v>
      </c>
      <c r="E237" s="210" t="s">
        <v>651</v>
      </c>
      <c r="F237" s="210" t="s">
        <v>243</v>
      </c>
      <c r="G237" s="197"/>
      <c r="H237" s="197"/>
      <c r="I237" s="200"/>
      <c r="J237" s="211">
        <f>BK237</f>
        <v>0</v>
      </c>
      <c r="K237" s="197"/>
      <c r="L237" s="202"/>
      <c r="M237" s="203"/>
      <c r="N237" s="204"/>
      <c r="O237" s="204"/>
      <c r="P237" s="205">
        <f>SUM(P238:P240)</f>
        <v>0</v>
      </c>
      <c r="Q237" s="204"/>
      <c r="R237" s="205">
        <f>SUM(R238:R240)</f>
        <v>0</v>
      </c>
      <c r="S237" s="204"/>
      <c r="T237" s="206">
        <f>SUM(T238:T240)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7" t="s">
        <v>80</v>
      </c>
      <c r="AT237" s="208" t="s">
        <v>71</v>
      </c>
      <c r="AU237" s="208" t="s">
        <v>80</v>
      </c>
      <c r="AY237" s="207" t="s">
        <v>136</v>
      </c>
      <c r="BK237" s="209">
        <f>SUM(BK238:BK240)</f>
        <v>0</v>
      </c>
    </row>
    <row r="238" spans="1:65" s="2" customFormat="1" ht="24.15" customHeight="1">
      <c r="A238" s="38"/>
      <c r="B238" s="39"/>
      <c r="C238" s="212" t="s">
        <v>636</v>
      </c>
      <c r="D238" s="212" t="s">
        <v>138</v>
      </c>
      <c r="E238" s="213" t="s">
        <v>987</v>
      </c>
      <c r="F238" s="214" t="s">
        <v>988</v>
      </c>
      <c r="G238" s="215" t="s">
        <v>246</v>
      </c>
      <c r="H238" s="216">
        <v>71.71</v>
      </c>
      <c r="I238" s="217"/>
      <c r="J238" s="218">
        <f>ROUND(I238*H238,2)</f>
        <v>0</v>
      </c>
      <c r="K238" s="214" t="s">
        <v>142</v>
      </c>
      <c r="L238" s="44"/>
      <c r="M238" s="219" t="s">
        <v>19</v>
      </c>
      <c r="N238" s="220" t="s">
        <v>43</v>
      </c>
      <c r="O238" s="84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143</v>
      </c>
      <c r="AT238" s="223" t="s">
        <v>138</v>
      </c>
      <c r="AU238" s="223" t="s">
        <v>82</v>
      </c>
      <c r="AY238" s="17" t="s">
        <v>136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80</v>
      </c>
      <c r="BK238" s="224">
        <f>ROUND(I238*H238,2)</f>
        <v>0</v>
      </c>
      <c r="BL238" s="17" t="s">
        <v>143</v>
      </c>
      <c r="BM238" s="223" t="s">
        <v>989</v>
      </c>
    </row>
    <row r="239" spans="1:47" s="2" customFormat="1" ht="12">
      <c r="A239" s="38"/>
      <c r="B239" s="39"/>
      <c r="C239" s="40"/>
      <c r="D239" s="225" t="s">
        <v>145</v>
      </c>
      <c r="E239" s="40"/>
      <c r="F239" s="226" t="s">
        <v>990</v>
      </c>
      <c r="G239" s="40"/>
      <c r="H239" s="40"/>
      <c r="I239" s="227"/>
      <c r="J239" s="40"/>
      <c r="K239" s="40"/>
      <c r="L239" s="44"/>
      <c r="M239" s="228"/>
      <c r="N239" s="229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145</v>
      </c>
      <c r="AU239" s="17" t="s">
        <v>82</v>
      </c>
    </row>
    <row r="240" spans="1:47" s="2" customFormat="1" ht="12">
      <c r="A240" s="38"/>
      <c r="B240" s="39"/>
      <c r="C240" s="40"/>
      <c r="D240" s="230" t="s">
        <v>147</v>
      </c>
      <c r="E240" s="40"/>
      <c r="F240" s="231" t="s">
        <v>991</v>
      </c>
      <c r="G240" s="40"/>
      <c r="H240" s="40"/>
      <c r="I240" s="227"/>
      <c r="J240" s="40"/>
      <c r="K240" s="40"/>
      <c r="L240" s="44"/>
      <c r="M240" s="268"/>
      <c r="N240" s="269"/>
      <c r="O240" s="270"/>
      <c r="P240" s="270"/>
      <c r="Q240" s="270"/>
      <c r="R240" s="270"/>
      <c r="S240" s="270"/>
      <c r="T240" s="271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147</v>
      </c>
      <c r="AU240" s="17" t="s">
        <v>82</v>
      </c>
    </row>
    <row r="241" spans="1:31" s="2" customFormat="1" ht="6.95" customHeight="1">
      <c r="A241" s="38"/>
      <c r="B241" s="59"/>
      <c r="C241" s="60"/>
      <c r="D241" s="60"/>
      <c r="E241" s="60"/>
      <c r="F241" s="60"/>
      <c r="G241" s="60"/>
      <c r="H241" s="60"/>
      <c r="I241" s="60"/>
      <c r="J241" s="60"/>
      <c r="K241" s="60"/>
      <c r="L241" s="44"/>
      <c r="M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</row>
  </sheetData>
  <sheetProtection password="CC35" sheet="1" objects="1" scenarios="1" formatColumns="0" formatRows="0" autoFilter="0"/>
  <autoFilter ref="C89:K2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5" r:id="rId1" display="https://podminky.urs.cz/item/CS_URS_2021_02/132251252"/>
    <hyperlink ref="F99" r:id="rId2" display="https://podminky.urs.cz/item/CS_URS_2021_02/162751117"/>
    <hyperlink ref="F103" r:id="rId3" display="https://podminky.urs.cz/item/CS_URS_2021_02/162751119"/>
    <hyperlink ref="F108" r:id="rId4" display="https://podminky.urs.cz/item/CS_URS_2021_02/171201231"/>
    <hyperlink ref="F112" r:id="rId5" display="https://podminky.urs.cz/item/CS_URS_2021_02/174101101"/>
    <hyperlink ref="F116" r:id="rId6" display="https://podminky.urs.cz/item/CS_URS_2021_02/175151101"/>
    <hyperlink ref="F122" r:id="rId7" display="https://podminky.urs.cz/item/CS_URS_2021_02/58337310"/>
    <hyperlink ref="F127" r:id="rId8" display="https://podminky.urs.cz/item/CS_URS_2021_02/58343930"/>
    <hyperlink ref="F133" r:id="rId9" display="https://podminky.urs.cz/item/CS_URS_2021_02/451541111"/>
    <hyperlink ref="F137" r:id="rId10" display="https://podminky.urs.cz/item/CS_URS_2021_02/451572111"/>
    <hyperlink ref="F142" r:id="rId11" display="https://podminky.urs.cz/item/CS_URS_2021_02/871228111"/>
    <hyperlink ref="F145" r:id="rId12" display="https://podminky.urs.cz/item/CS_URS_2021_02/28610559"/>
    <hyperlink ref="F149" r:id="rId13" display="https://podminky.urs.cz/item/CS_URS_2021_02/28610484"/>
    <hyperlink ref="F152" r:id="rId14" display="https://podminky.urs.cz/item/CS_URS_2021_02/28610489"/>
    <hyperlink ref="F155" r:id="rId15" display="https://podminky.urs.cz/item/CS_URS_2021_02/871315211"/>
    <hyperlink ref="F159" r:id="rId16" display="https://podminky.urs.cz/item/CS_URS_2021_02/871355211"/>
    <hyperlink ref="F167" r:id="rId17" display="https://podminky.urs.cz/item/CS_URS_2021_02/877315211"/>
    <hyperlink ref="F170" r:id="rId18" display="https://podminky.urs.cz/item/CS_URS_2021_02/28611361"/>
    <hyperlink ref="F173" r:id="rId19" display="https://podminky.urs.cz/item/CS_URS_2021_02/877355221"/>
    <hyperlink ref="F176" r:id="rId20" display="https://podminky.urs.cz/item/CS_URS_2021_02/28611393"/>
    <hyperlink ref="F179" r:id="rId21" display="https://podminky.urs.cz/item/CS_URS_2021_02/892352121"/>
    <hyperlink ref="F182" r:id="rId22" display="https://podminky.urs.cz/item/CS_URS_2021_02/894411311"/>
    <hyperlink ref="F185" r:id="rId23" display="https://podminky.urs.cz/item/CS_URS_2021_02/59224160"/>
    <hyperlink ref="F188" r:id="rId24" display="https://podminky.urs.cz/item/CS_URS_2021_02/59224348"/>
    <hyperlink ref="F191" r:id="rId25" display="https://podminky.urs.cz/item/CS_URS_2021_02/894412411"/>
    <hyperlink ref="F194" r:id="rId26" display="https://podminky.urs.cz/item/CS_URS_2021_02/59224168"/>
    <hyperlink ref="F197" r:id="rId27" display="https://podminky.urs.cz/item/CS_URS_2021_02/894414111"/>
    <hyperlink ref="F200" r:id="rId28" display="https://podminky.urs.cz/item/CS_URS_2021_02/59224338"/>
    <hyperlink ref="F203" r:id="rId29" display="https://podminky.urs.cz/item/CS_URS_2021_02/894812001"/>
    <hyperlink ref="F206" r:id="rId30" display="https://podminky.urs.cz/item/CS_URS_2021_02/894812006"/>
    <hyperlink ref="F209" r:id="rId31" display="https://podminky.urs.cz/item/CS_URS_2021_02/894812032"/>
    <hyperlink ref="F212" r:id="rId32" display="https://podminky.urs.cz/item/CS_URS_2021_02/894812033"/>
    <hyperlink ref="F215" r:id="rId33" display="https://podminky.urs.cz/item/CS_URS_2021_02/894812062"/>
    <hyperlink ref="F218" r:id="rId34" display="https://podminky.urs.cz/item/CS_URS_2021_02/895941111"/>
    <hyperlink ref="F233" r:id="rId35" display="https://podminky.urs.cz/item/CS_URS_2021_02/899104112"/>
    <hyperlink ref="F236" r:id="rId36" display="https://podminky.urs.cz/item/CS_URS_2021_02/63126038"/>
    <hyperlink ref="F240" r:id="rId37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105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pans="2:12" s="1" customFormat="1" ht="12" customHeight="1">
      <c r="B8" s="20"/>
      <c r="D8" s="142" t="s">
        <v>106</v>
      </c>
      <c r="L8" s="20"/>
    </row>
    <row r="9" spans="1:31" s="2" customFormat="1" ht="16.5" customHeight="1">
      <c r="A9" s="38"/>
      <c r="B9" s="44"/>
      <c r="C9" s="38"/>
      <c r="D9" s="38"/>
      <c r="E9" s="143" t="s">
        <v>788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789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992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32</v>
      </c>
      <c r="G14" s="38"/>
      <c r="H14" s="38"/>
      <c r="I14" s="142" t="s">
        <v>23</v>
      </c>
      <c r="J14" s="146" t="str">
        <f>'Rekapitulace stavby'!AN8</f>
        <v>26. 11. 2021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28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ROUND((SUM(BE94:BE157)),2)</f>
        <v>0</v>
      </c>
      <c r="G35" s="38"/>
      <c r="H35" s="38"/>
      <c r="I35" s="157">
        <v>0.21</v>
      </c>
      <c r="J35" s="156">
        <f>ROUND(((SUM(BE94:BE157))*I35),2)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ROUND((SUM(BF94:BF157)),2)</f>
        <v>0</v>
      </c>
      <c r="G36" s="38"/>
      <c r="H36" s="38"/>
      <c r="I36" s="157">
        <v>0.15</v>
      </c>
      <c r="J36" s="156">
        <f>ROUND(((SUM(BF94:BF157))*I36),2)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ROUND((SUM(BG94:BG157)),2)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ROUND((SUM(BH94:BH157)),2)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ROUND((SUM(BI94:BI157)),2)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Rekonstrukce urnového háje na hřbitově ve Šluknově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788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789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SO06b - vodovod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26. 11. 2021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Šluknov</v>
      </c>
      <c r="G58" s="40"/>
      <c r="H58" s="40"/>
      <c r="I58" s="32" t="s">
        <v>31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J. Nešněra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113</v>
      </c>
      <c r="D61" s="171"/>
      <c r="E61" s="171"/>
      <c r="F61" s="171"/>
      <c r="G61" s="171"/>
      <c r="H61" s="171"/>
      <c r="I61" s="171"/>
      <c r="J61" s="172" t="s">
        <v>114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115</v>
      </c>
    </row>
    <row r="64" spans="1:31" s="9" customFormat="1" ht="24.95" customHeight="1">
      <c r="A64" s="9"/>
      <c r="B64" s="174"/>
      <c r="C64" s="175"/>
      <c r="D64" s="176" t="s">
        <v>116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117</v>
      </c>
      <c r="E65" s="182"/>
      <c r="F65" s="182"/>
      <c r="G65" s="182"/>
      <c r="H65" s="182"/>
      <c r="I65" s="182"/>
      <c r="J65" s="183">
        <f>J96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338</v>
      </c>
      <c r="E66" s="182"/>
      <c r="F66" s="182"/>
      <c r="G66" s="182"/>
      <c r="H66" s="182"/>
      <c r="I66" s="182"/>
      <c r="J66" s="183">
        <f>J117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340</v>
      </c>
      <c r="E67" s="182"/>
      <c r="F67" s="182"/>
      <c r="G67" s="182"/>
      <c r="H67" s="182"/>
      <c r="I67" s="182"/>
      <c r="J67" s="183">
        <f>J121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791</v>
      </c>
      <c r="E68" s="182"/>
      <c r="F68" s="182"/>
      <c r="G68" s="182"/>
      <c r="H68" s="182"/>
      <c r="I68" s="182"/>
      <c r="J68" s="183">
        <f>J127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341</v>
      </c>
      <c r="E69" s="182"/>
      <c r="F69" s="182"/>
      <c r="G69" s="182"/>
      <c r="H69" s="182"/>
      <c r="I69" s="182"/>
      <c r="J69" s="183">
        <f>J146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342</v>
      </c>
      <c r="E70" s="182"/>
      <c r="F70" s="182"/>
      <c r="G70" s="182"/>
      <c r="H70" s="182"/>
      <c r="I70" s="182"/>
      <c r="J70" s="183">
        <f>J149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4"/>
      <c r="C71" s="175"/>
      <c r="D71" s="176" t="s">
        <v>343</v>
      </c>
      <c r="E71" s="177"/>
      <c r="F71" s="177"/>
      <c r="G71" s="177"/>
      <c r="H71" s="177"/>
      <c r="I71" s="177"/>
      <c r="J71" s="178">
        <f>J152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0"/>
      <c r="C72" s="125"/>
      <c r="D72" s="181" t="s">
        <v>993</v>
      </c>
      <c r="E72" s="182"/>
      <c r="F72" s="182"/>
      <c r="G72" s="182"/>
      <c r="H72" s="182"/>
      <c r="I72" s="182"/>
      <c r="J72" s="183">
        <f>J153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121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Rekonstrukce urnového háje na hřbitově ve Šluknově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106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788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789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SO06b - vodovod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 xml:space="preserve"> </v>
      </c>
      <c r="G88" s="40"/>
      <c r="H88" s="40"/>
      <c r="I88" s="32" t="s">
        <v>23</v>
      </c>
      <c r="J88" s="72" t="str">
        <f>IF(J14="","",J14)</f>
        <v>26. 11. 2021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>Město Šluknov</v>
      </c>
      <c r="G90" s="40"/>
      <c r="H90" s="40"/>
      <c r="I90" s="32" t="s">
        <v>31</v>
      </c>
      <c r="J90" s="36" t="str">
        <f>E23</f>
        <v xml:space="preserve"> 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29</v>
      </c>
      <c r="D91" s="40"/>
      <c r="E91" s="40"/>
      <c r="F91" s="27" t="str">
        <f>IF(E20="","",E20)</f>
        <v>Vyplň údaj</v>
      </c>
      <c r="G91" s="40"/>
      <c r="H91" s="40"/>
      <c r="I91" s="32" t="s">
        <v>34</v>
      </c>
      <c r="J91" s="36" t="str">
        <f>E26</f>
        <v>J. Nešněra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122</v>
      </c>
      <c r="D93" s="188" t="s">
        <v>57</v>
      </c>
      <c r="E93" s="188" t="s">
        <v>53</v>
      </c>
      <c r="F93" s="188" t="s">
        <v>54</v>
      </c>
      <c r="G93" s="188" t="s">
        <v>123</v>
      </c>
      <c r="H93" s="188" t="s">
        <v>124</v>
      </c>
      <c r="I93" s="188" t="s">
        <v>125</v>
      </c>
      <c r="J93" s="188" t="s">
        <v>114</v>
      </c>
      <c r="K93" s="189" t="s">
        <v>126</v>
      </c>
      <c r="L93" s="190"/>
      <c r="M93" s="92" t="s">
        <v>19</v>
      </c>
      <c r="N93" s="93" t="s">
        <v>42</v>
      </c>
      <c r="O93" s="93" t="s">
        <v>127</v>
      </c>
      <c r="P93" s="93" t="s">
        <v>128</v>
      </c>
      <c r="Q93" s="93" t="s">
        <v>129</v>
      </c>
      <c r="R93" s="93" t="s">
        <v>130</v>
      </c>
      <c r="S93" s="93" t="s">
        <v>131</v>
      </c>
      <c r="T93" s="94" t="s">
        <v>132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133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P95+P152</f>
        <v>0</v>
      </c>
      <c r="Q94" s="96"/>
      <c r="R94" s="193">
        <f>R95+R152</f>
        <v>0.0151436</v>
      </c>
      <c r="S94" s="96"/>
      <c r="T94" s="194">
        <f>T95+T152</f>
        <v>0.010799999999999999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71</v>
      </c>
      <c r="AU94" s="17" t="s">
        <v>115</v>
      </c>
      <c r="BK94" s="195">
        <f>BK95+BK152</f>
        <v>0</v>
      </c>
    </row>
    <row r="95" spans="1:63" s="12" customFormat="1" ht="25.9" customHeight="1">
      <c r="A95" s="12"/>
      <c r="B95" s="196"/>
      <c r="C95" s="197"/>
      <c r="D95" s="198" t="s">
        <v>71</v>
      </c>
      <c r="E95" s="199" t="s">
        <v>134</v>
      </c>
      <c r="F95" s="199" t="s">
        <v>135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P96+P117+P121+P127+P146+P149</f>
        <v>0</v>
      </c>
      <c r="Q95" s="204"/>
      <c r="R95" s="205">
        <f>R96+R117+R121+R127+R146+R149</f>
        <v>0.0147036</v>
      </c>
      <c r="S95" s="204"/>
      <c r="T95" s="206">
        <f>T96+T117+T121+T127+T146+T149</f>
        <v>0.010799999999999999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80</v>
      </c>
      <c r="AT95" s="208" t="s">
        <v>71</v>
      </c>
      <c r="AU95" s="208" t="s">
        <v>72</v>
      </c>
      <c r="AY95" s="207" t="s">
        <v>136</v>
      </c>
      <c r="BK95" s="209">
        <f>BK96+BK117+BK121+BK127+BK146+BK149</f>
        <v>0</v>
      </c>
    </row>
    <row r="96" spans="1:63" s="12" customFormat="1" ht="22.8" customHeight="1">
      <c r="A96" s="12"/>
      <c r="B96" s="196"/>
      <c r="C96" s="197"/>
      <c r="D96" s="198" t="s">
        <v>71</v>
      </c>
      <c r="E96" s="210" t="s">
        <v>80</v>
      </c>
      <c r="F96" s="210" t="s">
        <v>137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SUM(P97:P116)</f>
        <v>0</v>
      </c>
      <c r="Q96" s="204"/>
      <c r="R96" s="205">
        <f>SUM(R97:R116)</f>
        <v>0</v>
      </c>
      <c r="S96" s="204"/>
      <c r="T96" s="206">
        <f>SUM(T97:T116)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71</v>
      </c>
      <c r="AU96" s="208" t="s">
        <v>80</v>
      </c>
      <c r="AY96" s="207" t="s">
        <v>136</v>
      </c>
      <c r="BK96" s="209">
        <f>SUM(BK97:BK116)</f>
        <v>0</v>
      </c>
    </row>
    <row r="97" spans="1:65" s="2" customFormat="1" ht="33" customHeight="1">
      <c r="A97" s="38"/>
      <c r="B97" s="39"/>
      <c r="C97" s="212" t="s">
        <v>80</v>
      </c>
      <c r="D97" s="212" t="s">
        <v>138</v>
      </c>
      <c r="E97" s="213" t="s">
        <v>994</v>
      </c>
      <c r="F97" s="214" t="s">
        <v>995</v>
      </c>
      <c r="G97" s="215" t="s">
        <v>174</v>
      </c>
      <c r="H97" s="216">
        <v>3.96</v>
      </c>
      <c r="I97" s="217"/>
      <c r="J97" s="218">
        <f>ROUND(I97*H97,2)</f>
        <v>0</v>
      </c>
      <c r="K97" s="214" t="s">
        <v>142</v>
      </c>
      <c r="L97" s="44"/>
      <c r="M97" s="219" t="s">
        <v>19</v>
      </c>
      <c r="N97" s="220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143</v>
      </c>
      <c r="AT97" s="223" t="s">
        <v>138</v>
      </c>
      <c r="AU97" s="223" t="s">
        <v>82</v>
      </c>
      <c r="AY97" s="17" t="s">
        <v>136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143</v>
      </c>
      <c r="BM97" s="223" t="s">
        <v>996</v>
      </c>
    </row>
    <row r="98" spans="1:47" s="2" customFormat="1" ht="12">
      <c r="A98" s="38"/>
      <c r="B98" s="39"/>
      <c r="C98" s="40"/>
      <c r="D98" s="225" t="s">
        <v>145</v>
      </c>
      <c r="E98" s="40"/>
      <c r="F98" s="226" t="s">
        <v>997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145</v>
      </c>
      <c r="AU98" s="17" t="s">
        <v>82</v>
      </c>
    </row>
    <row r="99" spans="1:47" s="2" customFormat="1" ht="12">
      <c r="A99" s="38"/>
      <c r="B99" s="39"/>
      <c r="C99" s="40"/>
      <c r="D99" s="230" t="s">
        <v>147</v>
      </c>
      <c r="E99" s="40"/>
      <c r="F99" s="231" t="s">
        <v>998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147</v>
      </c>
      <c r="AU99" s="17" t="s">
        <v>82</v>
      </c>
    </row>
    <row r="100" spans="1:51" s="13" customFormat="1" ht="12">
      <c r="A100" s="13"/>
      <c r="B100" s="232"/>
      <c r="C100" s="233"/>
      <c r="D100" s="225" t="s">
        <v>154</v>
      </c>
      <c r="E100" s="234" t="s">
        <v>19</v>
      </c>
      <c r="F100" s="235" t="s">
        <v>999</v>
      </c>
      <c r="G100" s="233"/>
      <c r="H100" s="236">
        <v>3.96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154</v>
      </c>
      <c r="AU100" s="242" t="s">
        <v>82</v>
      </c>
      <c r="AV100" s="13" t="s">
        <v>82</v>
      </c>
      <c r="AW100" s="13" t="s">
        <v>33</v>
      </c>
      <c r="AX100" s="13" t="s">
        <v>80</v>
      </c>
      <c r="AY100" s="242" t="s">
        <v>136</v>
      </c>
    </row>
    <row r="101" spans="1:65" s="2" customFormat="1" ht="37.8" customHeight="1">
      <c r="A101" s="38"/>
      <c r="B101" s="39"/>
      <c r="C101" s="212" t="s">
        <v>82</v>
      </c>
      <c r="D101" s="212" t="s">
        <v>138</v>
      </c>
      <c r="E101" s="213" t="s">
        <v>369</v>
      </c>
      <c r="F101" s="214" t="s">
        <v>370</v>
      </c>
      <c r="G101" s="215" t="s">
        <v>174</v>
      </c>
      <c r="H101" s="216">
        <v>1.62</v>
      </c>
      <c r="I101" s="217"/>
      <c r="J101" s="218">
        <f>ROUND(I101*H101,2)</f>
        <v>0</v>
      </c>
      <c r="K101" s="214" t="s">
        <v>142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143</v>
      </c>
      <c r="AT101" s="223" t="s">
        <v>138</v>
      </c>
      <c r="AU101" s="223" t="s">
        <v>82</v>
      </c>
      <c r="AY101" s="17" t="s">
        <v>136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143</v>
      </c>
      <c r="BM101" s="223" t="s">
        <v>1000</v>
      </c>
    </row>
    <row r="102" spans="1:47" s="2" customFormat="1" ht="12">
      <c r="A102" s="38"/>
      <c r="B102" s="39"/>
      <c r="C102" s="40"/>
      <c r="D102" s="225" t="s">
        <v>145</v>
      </c>
      <c r="E102" s="40"/>
      <c r="F102" s="226" t="s">
        <v>372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145</v>
      </c>
      <c r="AU102" s="17" t="s">
        <v>82</v>
      </c>
    </row>
    <row r="103" spans="1:47" s="2" customFormat="1" ht="12">
      <c r="A103" s="38"/>
      <c r="B103" s="39"/>
      <c r="C103" s="40"/>
      <c r="D103" s="230" t="s">
        <v>147</v>
      </c>
      <c r="E103" s="40"/>
      <c r="F103" s="231" t="s">
        <v>373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147</v>
      </c>
      <c r="AU103" s="17" t="s">
        <v>82</v>
      </c>
    </row>
    <row r="104" spans="1:65" s="2" customFormat="1" ht="33" customHeight="1">
      <c r="A104" s="38"/>
      <c r="B104" s="39"/>
      <c r="C104" s="212" t="s">
        <v>159</v>
      </c>
      <c r="D104" s="212" t="s">
        <v>138</v>
      </c>
      <c r="E104" s="213" t="s">
        <v>704</v>
      </c>
      <c r="F104" s="214" t="s">
        <v>705</v>
      </c>
      <c r="G104" s="215" t="s">
        <v>246</v>
      </c>
      <c r="H104" s="216">
        <v>2.916</v>
      </c>
      <c r="I104" s="217"/>
      <c r="J104" s="218">
        <f>ROUND(I104*H104,2)</f>
        <v>0</v>
      </c>
      <c r="K104" s="214" t="s">
        <v>142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143</v>
      </c>
      <c r="AT104" s="223" t="s">
        <v>138</v>
      </c>
      <c r="AU104" s="223" t="s">
        <v>82</v>
      </c>
      <c r="AY104" s="17" t="s">
        <v>136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143</v>
      </c>
      <c r="BM104" s="223" t="s">
        <v>1001</v>
      </c>
    </row>
    <row r="105" spans="1:47" s="2" customFormat="1" ht="12">
      <c r="A105" s="38"/>
      <c r="B105" s="39"/>
      <c r="C105" s="40"/>
      <c r="D105" s="225" t="s">
        <v>145</v>
      </c>
      <c r="E105" s="40"/>
      <c r="F105" s="226" t="s">
        <v>280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145</v>
      </c>
      <c r="AU105" s="17" t="s">
        <v>82</v>
      </c>
    </row>
    <row r="106" spans="1:47" s="2" customFormat="1" ht="12">
      <c r="A106" s="38"/>
      <c r="B106" s="39"/>
      <c r="C106" s="40"/>
      <c r="D106" s="230" t="s">
        <v>147</v>
      </c>
      <c r="E106" s="40"/>
      <c r="F106" s="231" t="s">
        <v>707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147</v>
      </c>
      <c r="AU106" s="17" t="s">
        <v>82</v>
      </c>
    </row>
    <row r="107" spans="1:51" s="13" customFormat="1" ht="12">
      <c r="A107" s="13"/>
      <c r="B107" s="232"/>
      <c r="C107" s="233"/>
      <c r="D107" s="225" t="s">
        <v>154</v>
      </c>
      <c r="E107" s="233"/>
      <c r="F107" s="235" t="s">
        <v>1002</v>
      </c>
      <c r="G107" s="233"/>
      <c r="H107" s="236">
        <v>2.916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154</v>
      </c>
      <c r="AU107" s="242" t="s">
        <v>82</v>
      </c>
      <c r="AV107" s="13" t="s">
        <v>82</v>
      </c>
      <c r="AW107" s="13" t="s">
        <v>4</v>
      </c>
      <c r="AX107" s="13" t="s">
        <v>80</v>
      </c>
      <c r="AY107" s="242" t="s">
        <v>136</v>
      </c>
    </row>
    <row r="108" spans="1:65" s="2" customFormat="1" ht="24.15" customHeight="1">
      <c r="A108" s="38"/>
      <c r="B108" s="39"/>
      <c r="C108" s="212" t="s">
        <v>143</v>
      </c>
      <c r="D108" s="212" t="s">
        <v>138</v>
      </c>
      <c r="E108" s="213" t="s">
        <v>392</v>
      </c>
      <c r="F108" s="214" t="s">
        <v>393</v>
      </c>
      <c r="G108" s="215" t="s">
        <v>174</v>
      </c>
      <c r="H108" s="216">
        <v>2.34</v>
      </c>
      <c r="I108" s="217"/>
      <c r="J108" s="218">
        <f>ROUND(I108*H108,2)</f>
        <v>0</v>
      </c>
      <c r="K108" s="214" t="s">
        <v>597</v>
      </c>
      <c r="L108" s="44"/>
      <c r="M108" s="219" t="s">
        <v>19</v>
      </c>
      <c r="N108" s="220" t="s">
        <v>43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143</v>
      </c>
      <c r="AT108" s="223" t="s">
        <v>138</v>
      </c>
      <c r="AU108" s="223" t="s">
        <v>82</v>
      </c>
      <c r="AY108" s="17" t="s">
        <v>136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143</v>
      </c>
      <c r="BM108" s="223" t="s">
        <v>1003</v>
      </c>
    </row>
    <row r="109" spans="1:47" s="2" customFormat="1" ht="12">
      <c r="A109" s="38"/>
      <c r="B109" s="39"/>
      <c r="C109" s="40"/>
      <c r="D109" s="225" t="s">
        <v>145</v>
      </c>
      <c r="E109" s="40"/>
      <c r="F109" s="226" t="s">
        <v>395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145</v>
      </c>
      <c r="AU109" s="17" t="s">
        <v>82</v>
      </c>
    </row>
    <row r="110" spans="1:51" s="13" customFormat="1" ht="12">
      <c r="A110" s="13"/>
      <c r="B110" s="232"/>
      <c r="C110" s="233"/>
      <c r="D110" s="225" t="s">
        <v>154</v>
      </c>
      <c r="E110" s="234" t="s">
        <v>19</v>
      </c>
      <c r="F110" s="235" t="s">
        <v>1004</v>
      </c>
      <c r="G110" s="233"/>
      <c r="H110" s="236">
        <v>2.34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154</v>
      </c>
      <c r="AU110" s="242" t="s">
        <v>82</v>
      </c>
      <c r="AV110" s="13" t="s">
        <v>82</v>
      </c>
      <c r="AW110" s="13" t="s">
        <v>33</v>
      </c>
      <c r="AX110" s="13" t="s">
        <v>80</v>
      </c>
      <c r="AY110" s="242" t="s">
        <v>136</v>
      </c>
    </row>
    <row r="111" spans="1:65" s="2" customFormat="1" ht="24.15" customHeight="1">
      <c r="A111" s="38"/>
      <c r="B111" s="39"/>
      <c r="C111" s="212" t="s">
        <v>171</v>
      </c>
      <c r="D111" s="212" t="s">
        <v>138</v>
      </c>
      <c r="E111" s="213" t="s">
        <v>807</v>
      </c>
      <c r="F111" s="214" t="s">
        <v>808</v>
      </c>
      <c r="G111" s="215" t="s">
        <v>174</v>
      </c>
      <c r="H111" s="216">
        <v>1.26</v>
      </c>
      <c r="I111" s="217"/>
      <c r="J111" s="218">
        <f>ROUND(I111*H111,2)</f>
        <v>0</v>
      </c>
      <c r="K111" s="214" t="s">
        <v>597</v>
      </c>
      <c r="L111" s="44"/>
      <c r="M111" s="219" t="s">
        <v>19</v>
      </c>
      <c r="N111" s="220" t="s">
        <v>43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143</v>
      </c>
      <c r="AT111" s="223" t="s">
        <v>138</v>
      </c>
      <c r="AU111" s="223" t="s">
        <v>82</v>
      </c>
      <c r="AY111" s="17" t="s">
        <v>136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143</v>
      </c>
      <c r="BM111" s="223" t="s">
        <v>1005</v>
      </c>
    </row>
    <row r="112" spans="1:47" s="2" customFormat="1" ht="12">
      <c r="A112" s="38"/>
      <c r="B112" s="39"/>
      <c r="C112" s="40"/>
      <c r="D112" s="225" t="s">
        <v>145</v>
      </c>
      <c r="E112" s="40"/>
      <c r="F112" s="226" t="s">
        <v>810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145</v>
      </c>
      <c r="AU112" s="17" t="s">
        <v>82</v>
      </c>
    </row>
    <row r="113" spans="1:51" s="13" customFormat="1" ht="12">
      <c r="A113" s="13"/>
      <c r="B113" s="232"/>
      <c r="C113" s="233"/>
      <c r="D113" s="225" t="s">
        <v>154</v>
      </c>
      <c r="E113" s="234" t="s">
        <v>19</v>
      </c>
      <c r="F113" s="235" t="s">
        <v>1006</v>
      </c>
      <c r="G113" s="233"/>
      <c r="H113" s="236">
        <v>1.26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154</v>
      </c>
      <c r="AU113" s="242" t="s">
        <v>82</v>
      </c>
      <c r="AV113" s="13" t="s">
        <v>82</v>
      </c>
      <c r="AW113" s="13" t="s">
        <v>33</v>
      </c>
      <c r="AX113" s="13" t="s">
        <v>80</v>
      </c>
      <c r="AY113" s="242" t="s">
        <v>136</v>
      </c>
    </row>
    <row r="114" spans="1:65" s="2" customFormat="1" ht="21.75" customHeight="1">
      <c r="A114" s="38"/>
      <c r="B114" s="39"/>
      <c r="C114" s="258" t="s">
        <v>179</v>
      </c>
      <c r="D114" s="258" t="s">
        <v>309</v>
      </c>
      <c r="E114" s="259" t="s">
        <v>1007</v>
      </c>
      <c r="F114" s="260" t="s">
        <v>1008</v>
      </c>
      <c r="G114" s="261" t="s">
        <v>246</v>
      </c>
      <c r="H114" s="262">
        <v>2.52</v>
      </c>
      <c r="I114" s="263"/>
      <c r="J114" s="264">
        <f>ROUND(I114*H114,2)</f>
        <v>0</v>
      </c>
      <c r="K114" s="260" t="s">
        <v>597</v>
      </c>
      <c r="L114" s="265"/>
      <c r="M114" s="266" t="s">
        <v>19</v>
      </c>
      <c r="N114" s="267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194</v>
      </c>
      <c r="AT114" s="223" t="s">
        <v>309</v>
      </c>
      <c r="AU114" s="223" t="s">
        <v>82</v>
      </c>
      <c r="AY114" s="17" t="s">
        <v>136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143</v>
      </c>
      <c r="BM114" s="223" t="s">
        <v>1009</v>
      </c>
    </row>
    <row r="115" spans="1:47" s="2" customFormat="1" ht="12">
      <c r="A115" s="38"/>
      <c r="B115" s="39"/>
      <c r="C115" s="40"/>
      <c r="D115" s="225" t="s">
        <v>145</v>
      </c>
      <c r="E115" s="40"/>
      <c r="F115" s="226" t="s">
        <v>1010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145</v>
      </c>
      <c r="AU115" s="17" t="s">
        <v>82</v>
      </c>
    </row>
    <row r="116" spans="1:51" s="13" customFormat="1" ht="12">
      <c r="A116" s="13"/>
      <c r="B116" s="232"/>
      <c r="C116" s="233"/>
      <c r="D116" s="225" t="s">
        <v>154</v>
      </c>
      <c r="E116" s="233"/>
      <c r="F116" s="235" t="s">
        <v>1011</v>
      </c>
      <c r="G116" s="233"/>
      <c r="H116" s="236">
        <v>2.52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154</v>
      </c>
      <c r="AU116" s="242" t="s">
        <v>82</v>
      </c>
      <c r="AV116" s="13" t="s">
        <v>82</v>
      </c>
      <c r="AW116" s="13" t="s">
        <v>4</v>
      </c>
      <c r="AX116" s="13" t="s">
        <v>80</v>
      </c>
      <c r="AY116" s="242" t="s">
        <v>136</v>
      </c>
    </row>
    <row r="117" spans="1:63" s="12" customFormat="1" ht="22.8" customHeight="1">
      <c r="A117" s="12"/>
      <c r="B117" s="196"/>
      <c r="C117" s="197"/>
      <c r="D117" s="198" t="s">
        <v>71</v>
      </c>
      <c r="E117" s="210" t="s">
        <v>143</v>
      </c>
      <c r="F117" s="210" t="s">
        <v>523</v>
      </c>
      <c r="G117" s="197"/>
      <c r="H117" s="197"/>
      <c r="I117" s="200"/>
      <c r="J117" s="211">
        <f>BK117</f>
        <v>0</v>
      </c>
      <c r="K117" s="197"/>
      <c r="L117" s="202"/>
      <c r="M117" s="203"/>
      <c r="N117" s="204"/>
      <c r="O117" s="204"/>
      <c r="P117" s="205">
        <f>SUM(P118:P120)</f>
        <v>0</v>
      </c>
      <c r="Q117" s="204"/>
      <c r="R117" s="205">
        <f>SUM(R118:R120)</f>
        <v>0</v>
      </c>
      <c r="S117" s="204"/>
      <c r="T117" s="206">
        <f>SUM(T118:T120)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7" t="s">
        <v>80</v>
      </c>
      <c r="AT117" s="208" t="s">
        <v>71</v>
      </c>
      <c r="AU117" s="208" t="s">
        <v>80</v>
      </c>
      <c r="AY117" s="207" t="s">
        <v>136</v>
      </c>
      <c r="BK117" s="209">
        <f>SUM(BK118:BK120)</f>
        <v>0</v>
      </c>
    </row>
    <row r="118" spans="1:65" s="2" customFormat="1" ht="24.15" customHeight="1">
      <c r="A118" s="38"/>
      <c r="B118" s="39"/>
      <c r="C118" s="212" t="s">
        <v>185</v>
      </c>
      <c r="D118" s="212" t="s">
        <v>138</v>
      </c>
      <c r="E118" s="213" t="s">
        <v>830</v>
      </c>
      <c r="F118" s="214" t="s">
        <v>831</v>
      </c>
      <c r="G118" s="215" t="s">
        <v>174</v>
      </c>
      <c r="H118" s="216">
        <v>0.36</v>
      </c>
      <c r="I118" s="217"/>
      <c r="J118" s="218">
        <f>ROUND(I118*H118,2)</f>
        <v>0</v>
      </c>
      <c r="K118" s="214" t="s">
        <v>597</v>
      </c>
      <c r="L118" s="44"/>
      <c r="M118" s="219" t="s">
        <v>19</v>
      </c>
      <c r="N118" s="220" t="s">
        <v>43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143</v>
      </c>
      <c r="AT118" s="223" t="s">
        <v>138</v>
      </c>
      <c r="AU118" s="223" t="s">
        <v>82</v>
      </c>
      <c r="AY118" s="17" t="s">
        <v>136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80</v>
      </c>
      <c r="BK118" s="224">
        <f>ROUND(I118*H118,2)</f>
        <v>0</v>
      </c>
      <c r="BL118" s="17" t="s">
        <v>143</v>
      </c>
      <c r="BM118" s="223" t="s">
        <v>1012</v>
      </c>
    </row>
    <row r="119" spans="1:47" s="2" customFormat="1" ht="12">
      <c r="A119" s="38"/>
      <c r="B119" s="39"/>
      <c r="C119" s="40"/>
      <c r="D119" s="225" t="s">
        <v>145</v>
      </c>
      <c r="E119" s="40"/>
      <c r="F119" s="226" t="s">
        <v>833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145</v>
      </c>
      <c r="AU119" s="17" t="s">
        <v>82</v>
      </c>
    </row>
    <row r="120" spans="1:51" s="13" customFormat="1" ht="12">
      <c r="A120" s="13"/>
      <c r="B120" s="232"/>
      <c r="C120" s="233"/>
      <c r="D120" s="225" t="s">
        <v>154</v>
      </c>
      <c r="E120" s="234" t="s">
        <v>19</v>
      </c>
      <c r="F120" s="235" t="s">
        <v>1013</v>
      </c>
      <c r="G120" s="233"/>
      <c r="H120" s="236">
        <v>0.36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154</v>
      </c>
      <c r="AU120" s="242" t="s">
        <v>82</v>
      </c>
      <c r="AV120" s="13" t="s">
        <v>82</v>
      </c>
      <c r="AW120" s="13" t="s">
        <v>33</v>
      </c>
      <c r="AX120" s="13" t="s">
        <v>80</v>
      </c>
      <c r="AY120" s="242" t="s">
        <v>136</v>
      </c>
    </row>
    <row r="121" spans="1:63" s="12" customFormat="1" ht="22.8" customHeight="1">
      <c r="A121" s="12"/>
      <c r="B121" s="196"/>
      <c r="C121" s="197"/>
      <c r="D121" s="198" t="s">
        <v>71</v>
      </c>
      <c r="E121" s="210" t="s">
        <v>179</v>
      </c>
      <c r="F121" s="210" t="s">
        <v>572</v>
      </c>
      <c r="G121" s="197"/>
      <c r="H121" s="197"/>
      <c r="I121" s="200"/>
      <c r="J121" s="211">
        <f>BK121</f>
        <v>0</v>
      </c>
      <c r="K121" s="197"/>
      <c r="L121" s="202"/>
      <c r="M121" s="203"/>
      <c r="N121" s="204"/>
      <c r="O121" s="204"/>
      <c r="P121" s="205">
        <f>SUM(P122:P126)</f>
        <v>0</v>
      </c>
      <c r="Q121" s="204"/>
      <c r="R121" s="205">
        <f>SUM(R122:R126)</f>
        <v>0.0097836</v>
      </c>
      <c r="S121" s="204"/>
      <c r="T121" s="206">
        <f>SUM(T122:T126)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7" t="s">
        <v>80</v>
      </c>
      <c r="AT121" s="208" t="s">
        <v>71</v>
      </c>
      <c r="AU121" s="208" t="s">
        <v>80</v>
      </c>
      <c r="AY121" s="207" t="s">
        <v>136</v>
      </c>
      <c r="BK121" s="209">
        <f>SUM(BK122:BK126)</f>
        <v>0</v>
      </c>
    </row>
    <row r="122" spans="1:65" s="2" customFormat="1" ht="21.75" customHeight="1">
      <c r="A122" s="38"/>
      <c r="B122" s="39"/>
      <c r="C122" s="212" t="s">
        <v>194</v>
      </c>
      <c r="D122" s="212" t="s">
        <v>138</v>
      </c>
      <c r="E122" s="213" t="s">
        <v>1014</v>
      </c>
      <c r="F122" s="214" t="s">
        <v>1015</v>
      </c>
      <c r="G122" s="215" t="s">
        <v>151</v>
      </c>
      <c r="H122" s="216">
        <v>0.12</v>
      </c>
      <c r="I122" s="217"/>
      <c r="J122" s="218">
        <f>ROUND(I122*H122,2)</f>
        <v>0</v>
      </c>
      <c r="K122" s="214" t="s">
        <v>597</v>
      </c>
      <c r="L122" s="44"/>
      <c r="M122" s="219" t="s">
        <v>19</v>
      </c>
      <c r="N122" s="220" t="s">
        <v>43</v>
      </c>
      <c r="O122" s="84"/>
      <c r="P122" s="221">
        <f>O122*H122</f>
        <v>0</v>
      </c>
      <c r="Q122" s="221">
        <v>0.04</v>
      </c>
      <c r="R122" s="221">
        <f>Q122*H122</f>
        <v>0.0048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143</v>
      </c>
      <c r="AT122" s="223" t="s">
        <v>138</v>
      </c>
      <c r="AU122" s="223" t="s">
        <v>82</v>
      </c>
      <c r="AY122" s="17" t="s">
        <v>136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143</v>
      </c>
      <c r="BM122" s="223" t="s">
        <v>1016</v>
      </c>
    </row>
    <row r="123" spans="1:47" s="2" customFormat="1" ht="12">
      <c r="A123" s="38"/>
      <c r="B123" s="39"/>
      <c r="C123" s="40"/>
      <c r="D123" s="225" t="s">
        <v>145</v>
      </c>
      <c r="E123" s="40"/>
      <c r="F123" s="226" t="s">
        <v>1017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145</v>
      </c>
      <c r="AU123" s="17" t="s">
        <v>82</v>
      </c>
    </row>
    <row r="124" spans="1:51" s="13" customFormat="1" ht="12">
      <c r="A124" s="13"/>
      <c r="B124" s="232"/>
      <c r="C124" s="233"/>
      <c r="D124" s="225" t="s">
        <v>154</v>
      </c>
      <c r="E124" s="234" t="s">
        <v>19</v>
      </c>
      <c r="F124" s="235" t="s">
        <v>1018</v>
      </c>
      <c r="G124" s="233"/>
      <c r="H124" s="236">
        <v>0.12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154</v>
      </c>
      <c r="AU124" s="242" t="s">
        <v>82</v>
      </c>
      <c r="AV124" s="13" t="s">
        <v>82</v>
      </c>
      <c r="AW124" s="13" t="s">
        <v>33</v>
      </c>
      <c r="AX124" s="13" t="s">
        <v>80</v>
      </c>
      <c r="AY124" s="242" t="s">
        <v>136</v>
      </c>
    </row>
    <row r="125" spans="1:65" s="2" customFormat="1" ht="24.15" customHeight="1">
      <c r="A125" s="38"/>
      <c r="B125" s="39"/>
      <c r="C125" s="212" t="s">
        <v>192</v>
      </c>
      <c r="D125" s="212" t="s">
        <v>138</v>
      </c>
      <c r="E125" s="213" t="s">
        <v>1019</v>
      </c>
      <c r="F125" s="214" t="s">
        <v>1020</v>
      </c>
      <c r="G125" s="215" t="s">
        <v>151</v>
      </c>
      <c r="H125" s="216">
        <v>0.12</v>
      </c>
      <c r="I125" s="217"/>
      <c r="J125" s="218">
        <f>ROUND(I125*H125,2)</f>
        <v>0</v>
      </c>
      <c r="K125" s="214" t="s">
        <v>597</v>
      </c>
      <c r="L125" s="44"/>
      <c r="M125" s="219" t="s">
        <v>19</v>
      </c>
      <c r="N125" s="220" t="s">
        <v>43</v>
      </c>
      <c r="O125" s="84"/>
      <c r="P125" s="221">
        <f>O125*H125</f>
        <v>0</v>
      </c>
      <c r="Q125" s="221">
        <v>0.04153</v>
      </c>
      <c r="R125" s="221">
        <f>Q125*H125</f>
        <v>0.0049835999999999995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143</v>
      </c>
      <c r="AT125" s="223" t="s">
        <v>138</v>
      </c>
      <c r="AU125" s="223" t="s">
        <v>82</v>
      </c>
      <c r="AY125" s="17" t="s">
        <v>136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80</v>
      </c>
      <c r="BK125" s="224">
        <f>ROUND(I125*H125,2)</f>
        <v>0</v>
      </c>
      <c r="BL125" s="17" t="s">
        <v>143</v>
      </c>
      <c r="BM125" s="223" t="s">
        <v>1021</v>
      </c>
    </row>
    <row r="126" spans="1:47" s="2" customFormat="1" ht="12">
      <c r="A126" s="38"/>
      <c r="B126" s="39"/>
      <c r="C126" s="40"/>
      <c r="D126" s="225" t="s">
        <v>145</v>
      </c>
      <c r="E126" s="40"/>
      <c r="F126" s="226" t="s">
        <v>1022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145</v>
      </c>
      <c r="AU126" s="17" t="s">
        <v>82</v>
      </c>
    </row>
    <row r="127" spans="1:63" s="12" customFormat="1" ht="22.8" customHeight="1">
      <c r="A127" s="12"/>
      <c r="B127" s="196"/>
      <c r="C127" s="197"/>
      <c r="D127" s="198" t="s">
        <v>71</v>
      </c>
      <c r="E127" s="210" t="s">
        <v>194</v>
      </c>
      <c r="F127" s="210" t="s">
        <v>836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SUM(P128:P145)</f>
        <v>0</v>
      </c>
      <c r="Q127" s="204"/>
      <c r="R127" s="205">
        <f>SUM(R128:R145)</f>
        <v>0.00492</v>
      </c>
      <c r="S127" s="204"/>
      <c r="T127" s="206">
        <f>SUM(T128:T145)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80</v>
      </c>
      <c r="AT127" s="208" t="s">
        <v>71</v>
      </c>
      <c r="AU127" s="208" t="s">
        <v>80</v>
      </c>
      <c r="AY127" s="207" t="s">
        <v>136</v>
      </c>
      <c r="BK127" s="209">
        <f>SUM(BK128:BK145)</f>
        <v>0</v>
      </c>
    </row>
    <row r="128" spans="1:65" s="2" customFormat="1" ht="24.15" customHeight="1">
      <c r="A128" s="38"/>
      <c r="B128" s="39"/>
      <c r="C128" s="212" t="s">
        <v>208</v>
      </c>
      <c r="D128" s="212" t="s">
        <v>138</v>
      </c>
      <c r="E128" s="213" t="s">
        <v>1023</v>
      </c>
      <c r="F128" s="214" t="s">
        <v>1024</v>
      </c>
      <c r="G128" s="215" t="s">
        <v>218</v>
      </c>
      <c r="H128" s="216">
        <v>6</v>
      </c>
      <c r="I128" s="217"/>
      <c r="J128" s="218">
        <f>ROUND(I128*H128,2)</f>
        <v>0</v>
      </c>
      <c r="K128" s="214" t="s">
        <v>597</v>
      </c>
      <c r="L128" s="44"/>
      <c r="M128" s="219" t="s">
        <v>19</v>
      </c>
      <c r="N128" s="220" t="s">
        <v>43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143</v>
      </c>
      <c r="AT128" s="223" t="s">
        <v>138</v>
      </c>
      <c r="AU128" s="223" t="s">
        <v>82</v>
      </c>
      <c r="AY128" s="17" t="s">
        <v>136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143</v>
      </c>
      <c r="BM128" s="223" t="s">
        <v>1025</v>
      </c>
    </row>
    <row r="129" spans="1:47" s="2" customFormat="1" ht="12">
      <c r="A129" s="38"/>
      <c r="B129" s="39"/>
      <c r="C129" s="40"/>
      <c r="D129" s="225" t="s">
        <v>145</v>
      </c>
      <c r="E129" s="40"/>
      <c r="F129" s="226" t="s">
        <v>1026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145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154</v>
      </c>
      <c r="E130" s="234" t="s">
        <v>19</v>
      </c>
      <c r="F130" s="235" t="s">
        <v>179</v>
      </c>
      <c r="G130" s="233"/>
      <c r="H130" s="236">
        <v>6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154</v>
      </c>
      <c r="AU130" s="242" t="s">
        <v>82</v>
      </c>
      <c r="AV130" s="13" t="s">
        <v>82</v>
      </c>
      <c r="AW130" s="13" t="s">
        <v>33</v>
      </c>
      <c r="AX130" s="13" t="s">
        <v>80</v>
      </c>
      <c r="AY130" s="242" t="s">
        <v>136</v>
      </c>
    </row>
    <row r="131" spans="1:65" s="2" customFormat="1" ht="24.15" customHeight="1">
      <c r="A131" s="38"/>
      <c r="B131" s="39"/>
      <c r="C131" s="258" t="s">
        <v>215</v>
      </c>
      <c r="D131" s="258" t="s">
        <v>309</v>
      </c>
      <c r="E131" s="259" t="s">
        <v>1027</v>
      </c>
      <c r="F131" s="260" t="s">
        <v>1028</v>
      </c>
      <c r="G131" s="261" t="s">
        <v>218</v>
      </c>
      <c r="H131" s="262">
        <v>6</v>
      </c>
      <c r="I131" s="263"/>
      <c r="J131" s="264">
        <f>ROUND(I131*H131,2)</f>
        <v>0</v>
      </c>
      <c r="K131" s="260" t="s">
        <v>597</v>
      </c>
      <c r="L131" s="265"/>
      <c r="M131" s="266" t="s">
        <v>19</v>
      </c>
      <c r="N131" s="267" t="s">
        <v>43</v>
      </c>
      <c r="O131" s="84"/>
      <c r="P131" s="221">
        <f>O131*H131</f>
        <v>0</v>
      </c>
      <c r="Q131" s="221">
        <v>0.00017</v>
      </c>
      <c r="R131" s="221">
        <f>Q131*H131</f>
        <v>0.00102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194</v>
      </c>
      <c r="AT131" s="223" t="s">
        <v>309</v>
      </c>
      <c r="AU131" s="223" t="s">
        <v>82</v>
      </c>
      <c r="AY131" s="17" t="s">
        <v>136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143</v>
      </c>
      <c r="BM131" s="223" t="s">
        <v>1029</v>
      </c>
    </row>
    <row r="132" spans="1:47" s="2" customFormat="1" ht="12">
      <c r="A132" s="38"/>
      <c r="B132" s="39"/>
      <c r="C132" s="40"/>
      <c r="D132" s="225" t="s">
        <v>145</v>
      </c>
      <c r="E132" s="40"/>
      <c r="F132" s="226" t="s">
        <v>1028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145</v>
      </c>
      <c r="AU132" s="17" t="s">
        <v>82</v>
      </c>
    </row>
    <row r="133" spans="1:65" s="2" customFormat="1" ht="16.5" customHeight="1">
      <c r="A133" s="38"/>
      <c r="B133" s="39"/>
      <c r="C133" s="212" t="s">
        <v>222</v>
      </c>
      <c r="D133" s="212" t="s">
        <v>138</v>
      </c>
      <c r="E133" s="213" t="s">
        <v>1030</v>
      </c>
      <c r="F133" s="214" t="s">
        <v>1031</v>
      </c>
      <c r="G133" s="215" t="s">
        <v>141</v>
      </c>
      <c r="H133" s="216">
        <v>1</v>
      </c>
      <c r="I133" s="217"/>
      <c r="J133" s="218">
        <f>ROUND(I133*H133,2)</f>
        <v>0</v>
      </c>
      <c r="K133" s="214" t="s">
        <v>597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0.00024</v>
      </c>
      <c r="R133" s="221">
        <f>Q133*H133</f>
        <v>0.00024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143</v>
      </c>
      <c r="AT133" s="223" t="s">
        <v>138</v>
      </c>
      <c r="AU133" s="223" t="s">
        <v>82</v>
      </c>
      <c r="AY133" s="17" t="s">
        <v>136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143</v>
      </c>
      <c r="BM133" s="223" t="s">
        <v>1032</v>
      </c>
    </row>
    <row r="134" spans="1:47" s="2" customFormat="1" ht="12">
      <c r="A134" s="38"/>
      <c r="B134" s="39"/>
      <c r="C134" s="40"/>
      <c r="D134" s="225" t="s">
        <v>145</v>
      </c>
      <c r="E134" s="40"/>
      <c r="F134" s="226" t="s">
        <v>1033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145</v>
      </c>
      <c r="AU134" s="17" t="s">
        <v>82</v>
      </c>
    </row>
    <row r="135" spans="1:65" s="2" customFormat="1" ht="24.15" customHeight="1">
      <c r="A135" s="38"/>
      <c r="B135" s="39"/>
      <c r="C135" s="212" t="s">
        <v>229</v>
      </c>
      <c r="D135" s="212" t="s">
        <v>138</v>
      </c>
      <c r="E135" s="213" t="s">
        <v>1034</v>
      </c>
      <c r="F135" s="214" t="s">
        <v>1035</v>
      </c>
      <c r="G135" s="215" t="s">
        <v>141</v>
      </c>
      <c r="H135" s="216">
        <v>1</v>
      </c>
      <c r="I135" s="217"/>
      <c r="J135" s="218">
        <f>ROUND(I135*H135,2)</f>
        <v>0</v>
      </c>
      <c r="K135" s="214" t="s">
        <v>597</v>
      </c>
      <c r="L135" s="44"/>
      <c r="M135" s="219" t="s">
        <v>19</v>
      </c>
      <c r="N135" s="220" t="s">
        <v>43</v>
      </c>
      <c r="O135" s="84"/>
      <c r="P135" s="221">
        <f>O135*H135</f>
        <v>0</v>
      </c>
      <c r="Q135" s="221">
        <v>2E-05</v>
      </c>
      <c r="R135" s="221">
        <f>Q135*H135</f>
        <v>2E-05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143</v>
      </c>
      <c r="AT135" s="223" t="s">
        <v>138</v>
      </c>
      <c r="AU135" s="223" t="s">
        <v>82</v>
      </c>
      <c r="AY135" s="17" t="s">
        <v>136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143</v>
      </c>
      <c r="BM135" s="223" t="s">
        <v>1036</v>
      </c>
    </row>
    <row r="136" spans="1:47" s="2" customFormat="1" ht="12">
      <c r="A136" s="38"/>
      <c r="B136" s="39"/>
      <c r="C136" s="40"/>
      <c r="D136" s="225" t="s">
        <v>145</v>
      </c>
      <c r="E136" s="40"/>
      <c r="F136" s="226" t="s">
        <v>1037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145</v>
      </c>
      <c r="AU136" s="17" t="s">
        <v>82</v>
      </c>
    </row>
    <row r="137" spans="1:65" s="2" customFormat="1" ht="24.15" customHeight="1">
      <c r="A137" s="38"/>
      <c r="B137" s="39"/>
      <c r="C137" s="258" t="s">
        <v>235</v>
      </c>
      <c r="D137" s="258" t="s">
        <v>309</v>
      </c>
      <c r="E137" s="259" t="s">
        <v>1038</v>
      </c>
      <c r="F137" s="260" t="s">
        <v>1039</v>
      </c>
      <c r="G137" s="261" t="s">
        <v>141</v>
      </c>
      <c r="H137" s="262">
        <v>1</v>
      </c>
      <c r="I137" s="263"/>
      <c r="J137" s="264">
        <f>ROUND(I137*H137,2)</f>
        <v>0</v>
      </c>
      <c r="K137" s="260" t="s">
        <v>19</v>
      </c>
      <c r="L137" s="265"/>
      <c r="M137" s="266" t="s">
        <v>19</v>
      </c>
      <c r="N137" s="267" t="s">
        <v>43</v>
      </c>
      <c r="O137" s="84"/>
      <c r="P137" s="221">
        <f>O137*H137</f>
        <v>0</v>
      </c>
      <c r="Q137" s="221">
        <v>0.0031</v>
      </c>
      <c r="R137" s="221">
        <f>Q137*H137</f>
        <v>0.0031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194</v>
      </c>
      <c r="AT137" s="223" t="s">
        <v>309</v>
      </c>
      <c r="AU137" s="223" t="s">
        <v>82</v>
      </c>
      <c r="AY137" s="17" t="s">
        <v>136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143</v>
      </c>
      <c r="BM137" s="223" t="s">
        <v>1040</v>
      </c>
    </row>
    <row r="138" spans="1:47" s="2" customFormat="1" ht="12">
      <c r="A138" s="38"/>
      <c r="B138" s="39"/>
      <c r="C138" s="40"/>
      <c r="D138" s="225" t="s">
        <v>145</v>
      </c>
      <c r="E138" s="40"/>
      <c r="F138" s="226" t="s">
        <v>1039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145</v>
      </c>
      <c r="AU138" s="17" t="s">
        <v>82</v>
      </c>
    </row>
    <row r="139" spans="1:65" s="2" customFormat="1" ht="24.15" customHeight="1">
      <c r="A139" s="38"/>
      <c r="B139" s="39"/>
      <c r="C139" s="212" t="s">
        <v>8</v>
      </c>
      <c r="D139" s="212" t="s">
        <v>138</v>
      </c>
      <c r="E139" s="213" t="s">
        <v>1041</v>
      </c>
      <c r="F139" s="214" t="s">
        <v>1042</v>
      </c>
      <c r="G139" s="215" t="s">
        <v>218</v>
      </c>
      <c r="H139" s="216">
        <v>6</v>
      </c>
      <c r="I139" s="217"/>
      <c r="J139" s="218">
        <f>ROUND(I139*H139,2)</f>
        <v>0</v>
      </c>
      <c r="K139" s="214" t="s">
        <v>597</v>
      </c>
      <c r="L139" s="44"/>
      <c r="M139" s="219" t="s">
        <v>19</v>
      </c>
      <c r="N139" s="220" t="s">
        <v>43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143</v>
      </c>
      <c r="AT139" s="223" t="s">
        <v>138</v>
      </c>
      <c r="AU139" s="223" t="s">
        <v>82</v>
      </c>
      <c r="AY139" s="17" t="s">
        <v>136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80</v>
      </c>
      <c r="BK139" s="224">
        <f>ROUND(I139*H139,2)</f>
        <v>0</v>
      </c>
      <c r="BL139" s="17" t="s">
        <v>143</v>
      </c>
      <c r="BM139" s="223" t="s">
        <v>1043</v>
      </c>
    </row>
    <row r="140" spans="1:47" s="2" customFormat="1" ht="12">
      <c r="A140" s="38"/>
      <c r="B140" s="39"/>
      <c r="C140" s="40"/>
      <c r="D140" s="225" t="s">
        <v>145</v>
      </c>
      <c r="E140" s="40"/>
      <c r="F140" s="226" t="s">
        <v>1042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145</v>
      </c>
      <c r="AU140" s="17" t="s">
        <v>82</v>
      </c>
    </row>
    <row r="141" spans="1:65" s="2" customFormat="1" ht="16.5" customHeight="1">
      <c r="A141" s="38"/>
      <c r="B141" s="39"/>
      <c r="C141" s="212" t="s">
        <v>251</v>
      </c>
      <c r="D141" s="212" t="s">
        <v>138</v>
      </c>
      <c r="E141" s="213" t="s">
        <v>1044</v>
      </c>
      <c r="F141" s="214" t="s">
        <v>1045</v>
      </c>
      <c r="G141" s="215" t="s">
        <v>218</v>
      </c>
      <c r="H141" s="216">
        <v>6</v>
      </c>
      <c r="I141" s="217"/>
      <c r="J141" s="218">
        <f>ROUND(I141*H141,2)</f>
        <v>0</v>
      </c>
      <c r="K141" s="214" t="s">
        <v>597</v>
      </c>
      <c r="L141" s="44"/>
      <c r="M141" s="219" t="s">
        <v>19</v>
      </c>
      <c r="N141" s="220" t="s">
        <v>43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143</v>
      </c>
      <c r="AT141" s="223" t="s">
        <v>138</v>
      </c>
      <c r="AU141" s="223" t="s">
        <v>82</v>
      </c>
      <c r="AY141" s="17" t="s">
        <v>136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80</v>
      </c>
      <c r="BK141" s="224">
        <f>ROUND(I141*H141,2)</f>
        <v>0</v>
      </c>
      <c r="BL141" s="17" t="s">
        <v>143</v>
      </c>
      <c r="BM141" s="223" t="s">
        <v>1046</v>
      </c>
    </row>
    <row r="142" spans="1:47" s="2" customFormat="1" ht="12">
      <c r="A142" s="38"/>
      <c r="B142" s="39"/>
      <c r="C142" s="40"/>
      <c r="D142" s="225" t="s">
        <v>145</v>
      </c>
      <c r="E142" s="40"/>
      <c r="F142" s="226" t="s">
        <v>1047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145</v>
      </c>
      <c r="AU142" s="17" t="s">
        <v>82</v>
      </c>
    </row>
    <row r="143" spans="1:65" s="2" customFormat="1" ht="21.75" customHeight="1">
      <c r="A143" s="38"/>
      <c r="B143" s="39"/>
      <c r="C143" s="212" t="s">
        <v>259</v>
      </c>
      <c r="D143" s="212" t="s">
        <v>138</v>
      </c>
      <c r="E143" s="213" t="s">
        <v>1048</v>
      </c>
      <c r="F143" s="214" t="s">
        <v>1049</v>
      </c>
      <c r="G143" s="215" t="s">
        <v>218</v>
      </c>
      <c r="H143" s="216">
        <v>6</v>
      </c>
      <c r="I143" s="217"/>
      <c r="J143" s="218">
        <f>ROUND(I143*H143,2)</f>
        <v>0</v>
      </c>
      <c r="K143" s="214" t="s">
        <v>142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9E-05</v>
      </c>
      <c r="R143" s="221">
        <f>Q143*H143</f>
        <v>0.00054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143</v>
      </c>
      <c r="AT143" s="223" t="s">
        <v>138</v>
      </c>
      <c r="AU143" s="223" t="s">
        <v>82</v>
      </c>
      <c r="AY143" s="17" t="s">
        <v>136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143</v>
      </c>
      <c r="BM143" s="223" t="s">
        <v>1050</v>
      </c>
    </row>
    <row r="144" spans="1:47" s="2" customFormat="1" ht="12">
      <c r="A144" s="38"/>
      <c r="B144" s="39"/>
      <c r="C144" s="40"/>
      <c r="D144" s="225" t="s">
        <v>145</v>
      </c>
      <c r="E144" s="40"/>
      <c r="F144" s="226" t="s">
        <v>1051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145</v>
      </c>
      <c r="AU144" s="17" t="s">
        <v>82</v>
      </c>
    </row>
    <row r="145" spans="1:47" s="2" customFormat="1" ht="12">
      <c r="A145" s="38"/>
      <c r="B145" s="39"/>
      <c r="C145" s="40"/>
      <c r="D145" s="230" t="s">
        <v>147</v>
      </c>
      <c r="E145" s="40"/>
      <c r="F145" s="231" t="s">
        <v>1052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147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192</v>
      </c>
      <c r="F146" s="210" t="s">
        <v>579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SUM(P147:P148)</f>
        <v>0</v>
      </c>
      <c r="Q146" s="204"/>
      <c r="R146" s="205">
        <f>SUM(R147:R148)</f>
        <v>0</v>
      </c>
      <c r="S146" s="204"/>
      <c r="T146" s="206">
        <f>SUM(T147:T148)</f>
        <v>0.010799999999999999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136</v>
      </c>
      <c r="BK146" s="209">
        <f>SUM(BK147:BK148)</f>
        <v>0</v>
      </c>
    </row>
    <row r="147" spans="1:65" s="2" customFormat="1" ht="24.15" customHeight="1">
      <c r="A147" s="38"/>
      <c r="B147" s="39"/>
      <c r="C147" s="212" t="s">
        <v>265</v>
      </c>
      <c r="D147" s="212" t="s">
        <v>138</v>
      </c>
      <c r="E147" s="213" t="s">
        <v>1053</v>
      </c>
      <c r="F147" s="214" t="s">
        <v>1054</v>
      </c>
      <c r="G147" s="215" t="s">
        <v>218</v>
      </c>
      <c r="H147" s="216">
        <v>1.2</v>
      </c>
      <c r="I147" s="217"/>
      <c r="J147" s="218">
        <f>ROUND(I147*H147,2)</f>
        <v>0</v>
      </c>
      <c r="K147" s="214" t="s">
        <v>597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0.009</v>
      </c>
      <c r="T147" s="222">
        <f>S147*H147</f>
        <v>0.010799999999999999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143</v>
      </c>
      <c r="AT147" s="223" t="s">
        <v>138</v>
      </c>
      <c r="AU147" s="223" t="s">
        <v>82</v>
      </c>
      <c r="AY147" s="17" t="s">
        <v>136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143</v>
      </c>
      <c r="BM147" s="223" t="s">
        <v>1055</v>
      </c>
    </row>
    <row r="148" spans="1:47" s="2" customFormat="1" ht="12">
      <c r="A148" s="38"/>
      <c r="B148" s="39"/>
      <c r="C148" s="40"/>
      <c r="D148" s="225" t="s">
        <v>145</v>
      </c>
      <c r="E148" s="40"/>
      <c r="F148" s="226" t="s">
        <v>1056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145</v>
      </c>
      <c r="AU148" s="17" t="s">
        <v>82</v>
      </c>
    </row>
    <row r="149" spans="1:63" s="12" customFormat="1" ht="22.8" customHeight="1">
      <c r="A149" s="12"/>
      <c r="B149" s="196"/>
      <c r="C149" s="197"/>
      <c r="D149" s="198" t="s">
        <v>71</v>
      </c>
      <c r="E149" s="210" t="s">
        <v>651</v>
      </c>
      <c r="F149" s="210" t="s">
        <v>243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SUM(P150:P151)</f>
        <v>0</v>
      </c>
      <c r="Q149" s="204"/>
      <c r="R149" s="205">
        <f>SUM(R150:R151)</f>
        <v>0</v>
      </c>
      <c r="S149" s="204"/>
      <c r="T149" s="206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80</v>
      </c>
      <c r="AT149" s="208" t="s">
        <v>71</v>
      </c>
      <c r="AU149" s="208" t="s">
        <v>80</v>
      </c>
      <c r="AY149" s="207" t="s">
        <v>136</v>
      </c>
      <c r="BK149" s="209">
        <f>SUM(BK150:BK151)</f>
        <v>0</v>
      </c>
    </row>
    <row r="150" spans="1:65" s="2" customFormat="1" ht="24.15" customHeight="1">
      <c r="A150" s="38"/>
      <c r="B150" s="39"/>
      <c r="C150" s="212" t="s">
        <v>271</v>
      </c>
      <c r="D150" s="212" t="s">
        <v>138</v>
      </c>
      <c r="E150" s="213" t="s">
        <v>987</v>
      </c>
      <c r="F150" s="214" t="s">
        <v>988</v>
      </c>
      <c r="G150" s="215" t="s">
        <v>246</v>
      </c>
      <c r="H150" s="216">
        <v>0.015</v>
      </c>
      <c r="I150" s="217"/>
      <c r="J150" s="218">
        <f>ROUND(I150*H150,2)</f>
        <v>0</v>
      </c>
      <c r="K150" s="214" t="s">
        <v>597</v>
      </c>
      <c r="L150" s="44"/>
      <c r="M150" s="219" t="s">
        <v>19</v>
      </c>
      <c r="N150" s="220" t="s">
        <v>43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143</v>
      </c>
      <c r="AT150" s="223" t="s">
        <v>138</v>
      </c>
      <c r="AU150" s="223" t="s">
        <v>82</v>
      </c>
      <c r="AY150" s="17" t="s">
        <v>136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80</v>
      </c>
      <c r="BK150" s="224">
        <f>ROUND(I150*H150,2)</f>
        <v>0</v>
      </c>
      <c r="BL150" s="17" t="s">
        <v>143</v>
      </c>
      <c r="BM150" s="223" t="s">
        <v>1057</v>
      </c>
    </row>
    <row r="151" spans="1:47" s="2" customFormat="1" ht="12">
      <c r="A151" s="38"/>
      <c r="B151" s="39"/>
      <c r="C151" s="40"/>
      <c r="D151" s="225" t="s">
        <v>145</v>
      </c>
      <c r="E151" s="40"/>
      <c r="F151" s="226" t="s">
        <v>990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145</v>
      </c>
      <c r="AU151" s="17" t="s">
        <v>82</v>
      </c>
    </row>
    <row r="152" spans="1:63" s="12" customFormat="1" ht="25.9" customHeight="1">
      <c r="A152" s="12"/>
      <c r="B152" s="196"/>
      <c r="C152" s="197"/>
      <c r="D152" s="198" t="s">
        <v>71</v>
      </c>
      <c r="E152" s="199" t="s">
        <v>658</v>
      </c>
      <c r="F152" s="199" t="s">
        <v>659</v>
      </c>
      <c r="G152" s="197"/>
      <c r="H152" s="197"/>
      <c r="I152" s="200"/>
      <c r="J152" s="201">
        <f>BK152</f>
        <v>0</v>
      </c>
      <c r="K152" s="197"/>
      <c r="L152" s="202"/>
      <c r="M152" s="203"/>
      <c r="N152" s="204"/>
      <c r="O152" s="204"/>
      <c r="P152" s="205">
        <f>P153</f>
        <v>0</v>
      </c>
      <c r="Q152" s="204"/>
      <c r="R152" s="205">
        <f>R153</f>
        <v>0.00044</v>
      </c>
      <c r="S152" s="204"/>
      <c r="T152" s="206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7" t="s">
        <v>82</v>
      </c>
      <c r="AT152" s="208" t="s">
        <v>71</v>
      </c>
      <c r="AU152" s="208" t="s">
        <v>72</v>
      </c>
      <c r="AY152" s="207" t="s">
        <v>136</v>
      </c>
      <c r="BK152" s="209">
        <f>BK153</f>
        <v>0</v>
      </c>
    </row>
    <row r="153" spans="1:63" s="12" customFormat="1" ht="22.8" customHeight="1">
      <c r="A153" s="12"/>
      <c r="B153" s="196"/>
      <c r="C153" s="197"/>
      <c r="D153" s="198" t="s">
        <v>71</v>
      </c>
      <c r="E153" s="210" t="s">
        <v>1058</v>
      </c>
      <c r="F153" s="210" t="s">
        <v>1059</v>
      </c>
      <c r="G153" s="197"/>
      <c r="H153" s="197"/>
      <c r="I153" s="200"/>
      <c r="J153" s="211">
        <f>BK153</f>
        <v>0</v>
      </c>
      <c r="K153" s="197"/>
      <c r="L153" s="202"/>
      <c r="M153" s="203"/>
      <c r="N153" s="204"/>
      <c r="O153" s="204"/>
      <c r="P153" s="205">
        <f>SUM(P154:P157)</f>
        <v>0</v>
      </c>
      <c r="Q153" s="204"/>
      <c r="R153" s="205">
        <f>SUM(R154:R157)</f>
        <v>0.00044</v>
      </c>
      <c r="S153" s="204"/>
      <c r="T153" s="206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7" t="s">
        <v>82</v>
      </c>
      <c r="AT153" s="208" t="s">
        <v>71</v>
      </c>
      <c r="AU153" s="208" t="s">
        <v>80</v>
      </c>
      <c r="AY153" s="207" t="s">
        <v>136</v>
      </c>
      <c r="BK153" s="209">
        <f>SUM(BK154:BK157)</f>
        <v>0</v>
      </c>
    </row>
    <row r="154" spans="1:65" s="2" customFormat="1" ht="21.75" customHeight="1">
      <c r="A154" s="38"/>
      <c r="B154" s="39"/>
      <c r="C154" s="212" t="s">
        <v>278</v>
      </c>
      <c r="D154" s="212" t="s">
        <v>138</v>
      </c>
      <c r="E154" s="213" t="s">
        <v>1060</v>
      </c>
      <c r="F154" s="214" t="s">
        <v>1061</v>
      </c>
      <c r="G154" s="215" t="s">
        <v>141</v>
      </c>
      <c r="H154" s="216">
        <v>1</v>
      </c>
      <c r="I154" s="217"/>
      <c r="J154" s="218">
        <f>ROUND(I154*H154,2)</f>
        <v>0</v>
      </c>
      <c r="K154" s="214" t="s">
        <v>597</v>
      </c>
      <c r="L154" s="44"/>
      <c r="M154" s="219" t="s">
        <v>19</v>
      </c>
      <c r="N154" s="220" t="s">
        <v>43</v>
      </c>
      <c r="O154" s="84"/>
      <c r="P154" s="221">
        <f>O154*H154</f>
        <v>0</v>
      </c>
      <c r="Q154" s="221">
        <v>0.00022</v>
      </c>
      <c r="R154" s="221">
        <f>Q154*H154</f>
        <v>0.00022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251</v>
      </c>
      <c r="AT154" s="223" t="s">
        <v>138</v>
      </c>
      <c r="AU154" s="223" t="s">
        <v>82</v>
      </c>
      <c r="AY154" s="17" t="s">
        <v>136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80</v>
      </c>
      <c r="BK154" s="224">
        <f>ROUND(I154*H154,2)</f>
        <v>0</v>
      </c>
      <c r="BL154" s="17" t="s">
        <v>251</v>
      </c>
      <c r="BM154" s="223" t="s">
        <v>1062</v>
      </c>
    </row>
    <row r="155" spans="1:47" s="2" customFormat="1" ht="12">
      <c r="A155" s="38"/>
      <c r="B155" s="39"/>
      <c r="C155" s="40"/>
      <c r="D155" s="225" t="s">
        <v>145</v>
      </c>
      <c r="E155" s="40"/>
      <c r="F155" s="226" t="s">
        <v>1063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145</v>
      </c>
      <c r="AU155" s="17" t="s">
        <v>82</v>
      </c>
    </row>
    <row r="156" spans="1:65" s="2" customFormat="1" ht="24.15" customHeight="1">
      <c r="A156" s="38"/>
      <c r="B156" s="39"/>
      <c r="C156" s="212" t="s">
        <v>7</v>
      </c>
      <c r="D156" s="212" t="s">
        <v>138</v>
      </c>
      <c r="E156" s="213" t="s">
        <v>1064</v>
      </c>
      <c r="F156" s="214" t="s">
        <v>1065</v>
      </c>
      <c r="G156" s="215" t="s">
        <v>141</v>
      </c>
      <c r="H156" s="216">
        <v>1</v>
      </c>
      <c r="I156" s="217"/>
      <c r="J156" s="218">
        <f>ROUND(I156*H156,2)</f>
        <v>0</v>
      </c>
      <c r="K156" s="214" t="s">
        <v>597</v>
      </c>
      <c r="L156" s="44"/>
      <c r="M156" s="219" t="s">
        <v>19</v>
      </c>
      <c r="N156" s="220" t="s">
        <v>43</v>
      </c>
      <c r="O156" s="84"/>
      <c r="P156" s="221">
        <f>O156*H156</f>
        <v>0</v>
      </c>
      <c r="Q156" s="221">
        <v>0.00022</v>
      </c>
      <c r="R156" s="221">
        <f>Q156*H156</f>
        <v>0.00022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251</v>
      </c>
      <c r="AT156" s="223" t="s">
        <v>138</v>
      </c>
      <c r="AU156" s="223" t="s">
        <v>82</v>
      </c>
      <c r="AY156" s="17" t="s">
        <v>136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80</v>
      </c>
      <c r="BK156" s="224">
        <f>ROUND(I156*H156,2)</f>
        <v>0</v>
      </c>
      <c r="BL156" s="17" t="s">
        <v>251</v>
      </c>
      <c r="BM156" s="223" t="s">
        <v>1066</v>
      </c>
    </row>
    <row r="157" spans="1:47" s="2" customFormat="1" ht="12">
      <c r="A157" s="38"/>
      <c r="B157" s="39"/>
      <c r="C157" s="40"/>
      <c r="D157" s="225" t="s">
        <v>145</v>
      </c>
      <c r="E157" s="40"/>
      <c r="F157" s="226" t="s">
        <v>1067</v>
      </c>
      <c r="G157" s="40"/>
      <c r="H157" s="40"/>
      <c r="I157" s="227"/>
      <c r="J157" s="40"/>
      <c r="K157" s="40"/>
      <c r="L157" s="44"/>
      <c r="M157" s="268"/>
      <c r="N157" s="269"/>
      <c r="O157" s="270"/>
      <c r="P157" s="270"/>
      <c r="Q157" s="270"/>
      <c r="R157" s="270"/>
      <c r="S157" s="270"/>
      <c r="T157" s="271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145</v>
      </c>
      <c r="AU157" s="17" t="s">
        <v>82</v>
      </c>
    </row>
    <row r="158" spans="1:31" s="2" customFormat="1" ht="6.95" customHeight="1">
      <c r="A158" s="38"/>
      <c r="B158" s="59"/>
      <c r="C158" s="60"/>
      <c r="D158" s="60"/>
      <c r="E158" s="60"/>
      <c r="F158" s="60"/>
      <c r="G158" s="60"/>
      <c r="H158" s="60"/>
      <c r="I158" s="60"/>
      <c r="J158" s="60"/>
      <c r="K158" s="60"/>
      <c r="L158" s="44"/>
      <c r="M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</sheetData>
  <sheetProtection password="CC35" sheet="1" objects="1" scenarios="1" formatColumns="0" formatRows="0" autoFilter="0"/>
  <autoFilter ref="C93:K1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9" r:id="rId1" display="https://podminky.urs.cz/item/CS_URS_2021_02/132254101"/>
    <hyperlink ref="F103" r:id="rId2" display="https://podminky.urs.cz/item/CS_URS_2021_02/162751117"/>
    <hyperlink ref="F106" r:id="rId3" display="https://podminky.urs.cz/item/CS_URS_2021_02/171201231"/>
    <hyperlink ref="F145" r:id="rId4" display="https://podminky.urs.cz/item/CS_URS_2021_02/89972211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105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Rekonstrukce urnového háje na hřbitově ve Šluknově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1068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32</v>
      </c>
      <c r="G12" s="38"/>
      <c r="H12" s="38"/>
      <c r="I12" s="142" t="s">
        <v>23</v>
      </c>
      <c r="J12" s="146" t="str">
        <f>'Rekapitulace stavby'!AN8</f>
        <v>26. 11. 2021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tr">
        <f>IF('Rekapitulace stavby'!AN16="","",'Rekapitulace stavby'!AN16)</f>
        <v/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tr">
        <f>IF('Rekapitulace stavby'!E17="","",'Rekapitulace stavby'!E17)</f>
        <v xml:space="preserve"> </v>
      </c>
      <c r="F21" s="38"/>
      <c r="G21" s="38"/>
      <c r="H21" s="38"/>
      <c r="I21" s="142" t="s">
        <v>28</v>
      </c>
      <c r="J21" s="133" t="str">
        <f>IF('Rekapitulace stavby'!AN17="","",'Rekapitulace stavby'!AN17)</f>
        <v/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35</v>
      </c>
      <c r="F24" s="38"/>
      <c r="G24" s="38"/>
      <c r="H24" s="38"/>
      <c r="I24" s="142" t="s">
        <v>28</v>
      </c>
      <c r="J24" s="133" t="s">
        <v>19</v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ROUND(J83,2)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ROUND((SUM(BE83:BE102)),2)</f>
        <v>0</v>
      </c>
      <c r="G33" s="38"/>
      <c r="H33" s="38"/>
      <c r="I33" s="157">
        <v>0.21</v>
      </c>
      <c r="J33" s="156">
        <f>ROUND(((SUM(BE83:BE102))*I33),2)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ROUND((SUM(BF83:BF102)),2)</f>
        <v>0</v>
      </c>
      <c r="G34" s="38"/>
      <c r="H34" s="38"/>
      <c r="I34" s="157">
        <v>0.15</v>
      </c>
      <c r="J34" s="156">
        <f>ROUND(((SUM(BF83:BF102))*I34),2)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ROUND((SUM(BG83:BG102)),2)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ROUND((SUM(BH83:BH102)),2)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ROUND((SUM(BI83:BI102)),2)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Rekonstrukce urnového háje na hřbitově ve Šluknově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07 - VRN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26. 11. 2021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31</v>
      </c>
      <c r="J54" s="36" t="str">
        <f>E21</f>
        <v xml:space="preserve"> 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J. Nešněra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113</v>
      </c>
      <c r="D57" s="171"/>
      <c r="E57" s="171"/>
      <c r="F57" s="171"/>
      <c r="G57" s="171"/>
      <c r="H57" s="171"/>
      <c r="I57" s="171"/>
      <c r="J57" s="172" t="s">
        <v>114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115</v>
      </c>
    </row>
    <row r="60" spans="1:31" s="9" customFormat="1" ht="24.95" customHeight="1">
      <c r="A60" s="9"/>
      <c r="B60" s="174"/>
      <c r="C60" s="175"/>
      <c r="D60" s="176" t="s">
        <v>1069</v>
      </c>
      <c r="E60" s="177"/>
      <c r="F60" s="177"/>
      <c r="G60" s="177"/>
      <c r="H60" s="177"/>
      <c r="I60" s="177"/>
      <c r="J60" s="178">
        <f>J84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1070</v>
      </c>
      <c r="E61" s="182"/>
      <c r="F61" s="182"/>
      <c r="G61" s="182"/>
      <c r="H61" s="182"/>
      <c r="I61" s="182"/>
      <c r="J61" s="183">
        <f>J85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1071</v>
      </c>
      <c r="E62" s="182"/>
      <c r="F62" s="182"/>
      <c r="G62" s="182"/>
      <c r="H62" s="182"/>
      <c r="I62" s="182"/>
      <c r="J62" s="183">
        <f>J95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1072</v>
      </c>
      <c r="E63" s="182"/>
      <c r="F63" s="182"/>
      <c r="G63" s="182"/>
      <c r="H63" s="182"/>
      <c r="I63" s="182"/>
      <c r="J63" s="183">
        <f>J99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121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9" t="str">
        <f>E7</f>
        <v>Rekonstrukce urnového háje na hřbitově ve Šluknově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106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07 - VRN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26. 11. 2021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Město Šluknov</v>
      </c>
      <c r="G79" s="40"/>
      <c r="H79" s="40"/>
      <c r="I79" s="32" t="s">
        <v>31</v>
      </c>
      <c r="J79" s="36" t="str">
        <f>E21</f>
        <v xml:space="preserve"> 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J. Nešněra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85"/>
      <c r="B82" s="186"/>
      <c r="C82" s="187" t="s">
        <v>122</v>
      </c>
      <c r="D82" s="188" t="s">
        <v>57</v>
      </c>
      <c r="E82" s="188" t="s">
        <v>53</v>
      </c>
      <c r="F82" s="188" t="s">
        <v>54</v>
      </c>
      <c r="G82" s="188" t="s">
        <v>123</v>
      </c>
      <c r="H82" s="188" t="s">
        <v>124</v>
      </c>
      <c r="I82" s="188" t="s">
        <v>125</v>
      </c>
      <c r="J82" s="188" t="s">
        <v>114</v>
      </c>
      <c r="K82" s="189" t="s">
        <v>126</v>
      </c>
      <c r="L82" s="190"/>
      <c r="M82" s="92" t="s">
        <v>19</v>
      </c>
      <c r="N82" s="93" t="s">
        <v>42</v>
      </c>
      <c r="O82" s="93" t="s">
        <v>127</v>
      </c>
      <c r="P82" s="93" t="s">
        <v>128</v>
      </c>
      <c r="Q82" s="93" t="s">
        <v>129</v>
      </c>
      <c r="R82" s="93" t="s">
        <v>130</v>
      </c>
      <c r="S82" s="93" t="s">
        <v>131</v>
      </c>
      <c r="T82" s="94" t="s">
        <v>132</v>
      </c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</row>
    <row r="83" spans="1:63" s="2" customFormat="1" ht="22.8" customHeight="1">
      <c r="A83" s="38"/>
      <c r="B83" s="39"/>
      <c r="C83" s="99" t="s">
        <v>133</v>
      </c>
      <c r="D83" s="40"/>
      <c r="E83" s="40"/>
      <c r="F83" s="40"/>
      <c r="G83" s="40"/>
      <c r="H83" s="40"/>
      <c r="I83" s="40"/>
      <c r="J83" s="191">
        <f>BK83</f>
        <v>0</v>
      </c>
      <c r="K83" s="40"/>
      <c r="L83" s="44"/>
      <c r="M83" s="95"/>
      <c r="N83" s="192"/>
      <c r="O83" s="96"/>
      <c r="P83" s="193">
        <f>P84</f>
        <v>0</v>
      </c>
      <c r="Q83" s="96"/>
      <c r="R83" s="193">
        <f>R84</f>
        <v>0</v>
      </c>
      <c r="S83" s="96"/>
      <c r="T83" s="194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115</v>
      </c>
      <c r="BK83" s="195">
        <f>BK84</f>
        <v>0</v>
      </c>
    </row>
    <row r="84" spans="1:63" s="12" customFormat="1" ht="25.9" customHeight="1">
      <c r="A84" s="12"/>
      <c r="B84" s="196"/>
      <c r="C84" s="197"/>
      <c r="D84" s="198" t="s">
        <v>71</v>
      </c>
      <c r="E84" s="199" t="s">
        <v>103</v>
      </c>
      <c r="F84" s="199" t="s">
        <v>1073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P85+P95+P99</f>
        <v>0</v>
      </c>
      <c r="Q84" s="204"/>
      <c r="R84" s="205">
        <f>R85+R95+R99</f>
        <v>0</v>
      </c>
      <c r="S84" s="204"/>
      <c r="T84" s="206">
        <f>T85+T95+T99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7" t="s">
        <v>171</v>
      </c>
      <c r="AT84" s="208" t="s">
        <v>71</v>
      </c>
      <c r="AU84" s="208" t="s">
        <v>72</v>
      </c>
      <c r="AY84" s="207" t="s">
        <v>136</v>
      </c>
      <c r="BK84" s="209">
        <f>BK85+BK95+BK99</f>
        <v>0</v>
      </c>
    </row>
    <row r="85" spans="1:63" s="12" customFormat="1" ht="22.8" customHeight="1">
      <c r="A85" s="12"/>
      <c r="B85" s="196"/>
      <c r="C85" s="197"/>
      <c r="D85" s="198" t="s">
        <v>71</v>
      </c>
      <c r="E85" s="210" t="s">
        <v>1074</v>
      </c>
      <c r="F85" s="210" t="s">
        <v>1075</v>
      </c>
      <c r="G85" s="197"/>
      <c r="H85" s="197"/>
      <c r="I85" s="200"/>
      <c r="J85" s="211">
        <f>BK85</f>
        <v>0</v>
      </c>
      <c r="K85" s="197"/>
      <c r="L85" s="202"/>
      <c r="M85" s="203"/>
      <c r="N85" s="204"/>
      <c r="O85" s="204"/>
      <c r="P85" s="205">
        <f>SUM(P86:P94)</f>
        <v>0</v>
      </c>
      <c r="Q85" s="204"/>
      <c r="R85" s="205">
        <f>SUM(R86:R94)</f>
        <v>0</v>
      </c>
      <c r="S85" s="204"/>
      <c r="T85" s="206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171</v>
      </c>
      <c r="AT85" s="208" t="s">
        <v>71</v>
      </c>
      <c r="AU85" s="208" t="s">
        <v>80</v>
      </c>
      <c r="AY85" s="207" t="s">
        <v>136</v>
      </c>
      <c r="BK85" s="209">
        <f>SUM(BK86:BK94)</f>
        <v>0</v>
      </c>
    </row>
    <row r="86" spans="1:65" s="2" customFormat="1" ht="16.5" customHeight="1">
      <c r="A86" s="38"/>
      <c r="B86" s="39"/>
      <c r="C86" s="212" t="s">
        <v>80</v>
      </c>
      <c r="D86" s="212" t="s">
        <v>138</v>
      </c>
      <c r="E86" s="213" t="s">
        <v>1076</v>
      </c>
      <c r="F86" s="214" t="s">
        <v>1077</v>
      </c>
      <c r="G86" s="215" t="s">
        <v>1078</v>
      </c>
      <c r="H86" s="216">
        <v>1</v>
      </c>
      <c r="I86" s="217"/>
      <c r="J86" s="218">
        <f>ROUND(I86*H86,2)</f>
        <v>0</v>
      </c>
      <c r="K86" s="214" t="s">
        <v>142</v>
      </c>
      <c r="L86" s="44"/>
      <c r="M86" s="219" t="s">
        <v>19</v>
      </c>
      <c r="N86" s="220" t="s">
        <v>43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</v>
      </c>
      <c r="T86" s="222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1079</v>
      </c>
      <c r="AT86" s="223" t="s">
        <v>138</v>
      </c>
      <c r="AU86" s="223" t="s">
        <v>82</v>
      </c>
      <c r="AY86" s="17" t="s">
        <v>136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80</v>
      </c>
      <c r="BK86" s="224">
        <f>ROUND(I86*H86,2)</f>
        <v>0</v>
      </c>
      <c r="BL86" s="17" t="s">
        <v>1079</v>
      </c>
      <c r="BM86" s="223" t="s">
        <v>1080</v>
      </c>
    </row>
    <row r="87" spans="1:47" s="2" customFormat="1" ht="12">
      <c r="A87" s="38"/>
      <c r="B87" s="39"/>
      <c r="C87" s="40"/>
      <c r="D87" s="225" t="s">
        <v>145</v>
      </c>
      <c r="E87" s="40"/>
      <c r="F87" s="226" t="s">
        <v>1077</v>
      </c>
      <c r="G87" s="40"/>
      <c r="H87" s="40"/>
      <c r="I87" s="227"/>
      <c r="J87" s="40"/>
      <c r="K87" s="40"/>
      <c r="L87" s="44"/>
      <c r="M87" s="228"/>
      <c r="N87" s="229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145</v>
      </c>
      <c r="AU87" s="17" t="s">
        <v>82</v>
      </c>
    </row>
    <row r="88" spans="1:47" s="2" customFormat="1" ht="12">
      <c r="A88" s="38"/>
      <c r="B88" s="39"/>
      <c r="C88" s="40"/>
      <c r="D88" s="230" t="s">
        <v>147</v>
      </c>
      <c r="E88" s="40"/>
      <c r="F88" s="231" t="s">
        <v>1081</v>
      </c>
      <c r="G88" s="40"/>
      <c r="H88" s="40"/>
      <c r="I88" s="227"/>
      <c r="J88" s="40"/>
      <c r="K88" s="40"/>
      <c r="L88" s="44"/>
      <c r="M88" s="228"/>
      <c r="N88" s="229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147</v>
      </c>
      <c r="AU88" s="17" t="s">
        <v>82</v>
      </c>
    </row>
    <row r="89" spans="1:65" s="2" customFormat="1" ht="16.5" customHeight="1">
      <c r="A89" s="38"/>
      <c r="B89" s="39"/>
      <c r="C89" s="212" t="s">
        <v>82</v>
      </c>
      <c r="D89" s="212" t="s">
        <v>138</v>
      </c>
      <c r="E89" s="213" t="s">
        <v>1082</v>
      </c>
      <c r="F89" s="214" t="s">
        <v>1083</v>
      </c>
      <c r="G89" s="215" t="s">
        <v>1078</v>
      </c>
      <c r="H89" s="216">
        <v>1</v>
      </c>
      <c r="I89" s="217"/>
      <c r="J89" s="218">
        <f>ROUND(I89*H89,2)</f>
        <v>0</v>
      </c>
      <c r="K89" s="214" t="s">
        <v>142</v>
      </c>
      <c r="L89" s="44"/>
      <c r="M89" s="219" t="s">
        <v>19</v>
      </c>
      <c r="N89" s="220" t="s">
        <v>43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1079</v>
      </c>
      <c r="AT89" s="223" t="s">
        <v>138</v>
      </c>
      <c r="AU89" s="223" t="s">
        <v>82</v>
      </c>
      <c r="AY89" s="17" t="s">
        <v>136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80</v>
      </c>
      <c r="BK89" s="224">
        <f>ROUND(I89*H89,2)</f>
        <v>0</v>
      </c>
      <c r="BL89" s="17" t="s">
        <v>1079</v>
      </c>
      <c r="BM89" s="223" t="s">
        <v>1084</v>
      </c>
    </row>
    <row r="90" spans="1:47" s="2" customFormat="1" ht="12">
      <c r="A90" s="38"/>
      <c r="B90" s="39"/>
      <c r="C90" s="40"/>
      <c r="D90" s="225" t="s">
        <v>145</v>
      </c>
      <c r="E90" s="40"/>
      <c r="F90" s="226" t="s">
        <v>1083</v>
      </c>
      <c r="G90" s="40"/>
      <c r="H90" s="40"/>
      <c r="I90" s="227"/>
      <c r="J90" s="40"/>
      <c r="K90" s="40"/>
      <c r="L90" s="44"/>
      <c r="M90" s="228"/>
      <c r="N90" s="229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145</v>
      </c>
      <c r="AU90" s="17" t="s">
        <v>82</v>
      </c>
    </row>
    <row r="91" spans="1:47" s="2" customFormat="1" ht="12">
      <c r="A91" s="38"/>
      <c r="B91" s="39"/>
      <c r="C91" s="40"/>
      <c r="D91" s="230" t="s">
        <v>147</v>
      </c>
      <c r="E91" s="40"/>
      <c r="F91" s="231" t="s">
        <v>1085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147</v>
      </c>
      <c r="AU91" s="17" t="s">
        <v>82</v>
      </c>
    </row>
    <row r="92" spans="1:65" s="2" customFormat="1" ht="16.5" customHeight="1">
      <c r="A92" s="38"/>
      <c r="B92" s="39"/>
      <c r="C92" s="212" t="s">
        <v>159</v>
      </c>
      <c r="D92" s="212" t="s">
        <v>138</v>
      </c>
      <c r="E92" s="213" t="s">
        <v>1086</v>
      </c>
      <c r="F92" s="214" t="s">
        <v>1087</v>
      </c>
      <c r="G92" s="215" t="s">
        <v>1078</v>
      </c>
      <c r="H92" s="216">
        <v>1</v>
      </c>
      <c r="I92" s="217"/>
      <c r="J92" s="218">
        <f>ROUND(I92*H92,2)</f>
        <v>0</v>
      </c>
      <c r="K92" s="214" t="s">
        <v>142</v>
      </c>
      <c r="L92" s="44"/>
      <c r="M92" s="219" t="s">
        <v>19</v>
      </c>
      <c r="N92" s="220" t="s">
        <v>43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1079</v>
      </c>
      <c r="AT92" s="223" t="s">
        <v>138</v>
      </c>
      <c r="AU92" s="223" t="s">
        <v>82</v>
      </c>
      <c r="AY92" s="17" t="s">
        <v>136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80</v>
      </c>
      <c r="BK92" s="224">
        <f>ROUND(I92*H92,2)</f>
        <v>0</v>
      </c>
      <c r="BL92" s="17" t="s">
        <v>1079</v>
      </c>
      <c r="BM92" s="223" t="s">
        <v>1088</v>
      </c>
    </row>
    <row r="93" spans="1:47" s="2" customFormat="1" ht="12">
      <c r="A93" s="38"/>
      <c r="B93" s="39"/>
      <c r="C93" s="40"/>
      <c r="D93" s="225" t="s">
        <v>145</v>
      </c>
      <c r="E93" s="40"/>
      <c r="F93" s="226" t="s">
        <v>1087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145</v>
      </c>
      <c r="AU93" s="17" t="s">
        <v>82</v>
      </c>
    </row>
    <row r="94" spans="1:47" s="2" customFormat="1" ht="12">
      <c r="A94" s="38"/>
      <c r="B94" s="39"/>
      <c r="C94" s="40"/>
      <c r="D94" s="230" t="s">
        <v>147</v>
      </c>
      <c r="E94" s="40"/>
      <c r="F94" s="231" t="s">
        <v>1089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147</v>
      </c>
      <c r="AU94" s="17" t="s">
        <v>82</v>
      </c>
    </row>
    <row r="95" spans="1:63" s="12" customFormat="1" ht="22.8" customHeight="1">
      <c r="A95" s="12"/>
      <c r="B95" s="196"/>
      <c r="C95" s="197"/>
      <c r="D95" s="198" t="s">
        <v>71</v>
      </c>
      <c r="E95" s="210" t="s">
        <v>1090</v>
      </c>
      <c r="F95" s="210" t="s">
        <v>1091</v>
      </c>
      <c r="G95" s="197"/>
      <c r="H95" s="197"/>
      <c r="I95" s="200"/>
      <c r="J95" s="211">
        <f>BK95</f>
        <v>0</v>
      </c>
      <c r="K95" s="197"/>
      <c r="L95" s="202"/>
      <c r="M95" s="203"/>
      <c r="N95" s="204"/>
      <c r="O95" s="204"/>
      <c r="P95" s="205">
        <f>SUM(P96:P98)</f>
        <v>0</v>
      </c>
      <c r="Q95" s="204"/>
      <c r="R95" s="205">
        <f>SUM(R96:R98)</f>
        <v>0</v>
      </c>
      <c r="S95" s="204"/>
      <c r="T95" s="206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171</v>
      </c>
      <c r="AT95" s="208" t="s">
        <v>71</v>
      </c>
      <c r="AU95" s="208" t="s">
        <v>80</v>
      </c>
      <c r="AY95" s="207" t="s">
        <v>136</v>
      </c>
      <c r="BK95" s="209">
        <f>SUM(BK96:BK98)</f>
        <v>0</v>
      </c>
    </row>
    <row r="96" spans="1:65" s="2" customFormat="1" ht="16.5" customHeight="1">
      <c r="A96" s="38"/>
      <c r="B96" s="39"/>
      <c r="C96" s="212" t="s">
        <v>143</v>
      </c>
      <c r="D96" s="212" t="s">
        <v>138</v>
      </c>
      <c r="E96" s="213" t="s">
        <v>1092</v>
      </c>
      <c r="F96" s="214" t="s">
        <v>1093</v>
      </c>
      <c r="G96" s="215" t="s">
        <v>1078</v>
      </c>
      <c r="H96" s="216">
        <v>1</v>
      </c>
      <c r="I96" s="217"/>
      <c r="J96" s="218">
        <f>ROUND(I96*H96,2)</f>
        <v>0</v>
      </c>
      <c r="K96" s="214" t="s">
        <v>142</v>
      </c>
      <c r="L96" s="44"/>
      <c r="M96" s="219" t="s">
        <v>19</v>
      </c>
      <c r="N96" s="220" t="s">
        <v>43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1079</v>
      </c>
      <c r="AT96" s="223" t="s">
        <v>138</v>
      </c>
      <c r="AU96" s="223" t="s">
        <v>82</v>
      </c>
      <c r="AY96" s="17" t="s">
        <v>136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1079</v>
      </c>
      <c r="BM96" s="223" t="s">
        <v>1094</v>
      </c>
    </row>
    <row r="97" spans="1:47" s="2" customFormat="1" ht="12">
      <c r="A97" s="38"/>
      <c r="B97" s="39"/>
      <c r="C97" s="40"/>
      <c r="D97" s="225" t="s">
        <v>145</v>
      </c>
      <c r="E97" s="40"/>
      <c r="F97" s="226" t="s">
        <v>1093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145</v>
      </c>
      <c r="AU97" s="17" t="s">
        <v>82</v>
      </c>
    </row>
    <row r="98" spans="1:47" s="2" customFormat="1" ht="12">
      <c r="A98" s="38"/>
      <c r="B98" s="39"/>
      <c r="C98" s="40"/>
      <c r="D98" s="230" t="s">
        <v>147</v>
      </c>
      <c r="E98" s="40"/>
      <c r="F98" s="231" t="s">
        <v>1095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147</v>
      </c>
      <c r="AU98" s="17" t="s">
        <v>82</v>
      </c>
    </row>
    <row r="99" spans="1:63" s="12" customFormat="1" ht="22.8" customHeight="1">
      <c r="A99" s="12"/>
      <c r="B99" s="196"/>
      <c r="C99" s="197"/>
      <c r="D99" s="198" t="s">
        <v>71</v>
      </c>
      <c r="E99" s="210" t="s">
        <v>1096</v>
      </c>
      <c r="F99" s="210" t="s">
        <v>1097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SUM(P100:P102)</f>
        <v>0</v>
      </c>
      <c r="Q99" s="204"/>
      <c r="R99" s="205">
        <f>SUM(R100:R102)</f>
        <v>0</v>
      </c>
      <c r="S99" s="204"/>
      <c r="T99" s="206">
        <f>SUM(T100:T102)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171</v>
      </c>
      <c r="AT99" s="208" t="s">
        <v>71</v>
      </c>
      <c r="AU99" s="208" t="s">
        <v>80</v>
      </c>
      <c r="AY99" s="207" t="s">
        <v>136</v>
      </c>
      <c r="BK99" s="209">
        <f>SUM(BK100:BK102)</f>
        <v>0</v>
      </c>
    </row>
    <row r="100" spans="1:65" s="2" customFormat="1" ht="16.5" customHeight="1">
      <c r="A100" s="38"/>
      <c r="B100" s="39"/>
      <c r="C100" s="212" t="s">
        <v>171</v>
      </c>
      <c r="D100" s="212" t="s">
        <v>138</v>
      </c>
      <c r="E100" s="213" t="s">
        <v>1098</v>
      </c>
      <c r="F100" s="214" t="s">
        <v>1099</v>
      </c>
      <c r="G100" s="215" t="s">
        <v>1078</v>
      </c>
      <c r="H100" s="216">
        <v>1</v>
      </c>
      <c r="I100" s="217"/>
      <c r="J100" s="218">
        <f>ROUND(I100*H100,2)</f>
        <v>0</v>
      </c>
      <c r="K100" s="214" t="s">
        <v>142</v>
      </c>
      <c r="L100" s="44"/>
      <c r="M100" s="219" t="s">
        <v>19</v>
      </c>
      <c r="N100" s="220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1079</v>
      </c>
      <c r="AT100" s="223" t="s">
        <v>138</v>
      </c>
      <c r="AU100" s="223" t="s">
        <v>82</v>
      </c>
      <c r="AY100" s="17" t="s">
        <v>136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1079</v>
      </c>
      <c r="BM100" s="223" t="s">
        <v>1100</v>
      </c>
    </row>
    <row r="101" spans="1:47" s="2" customFormat="1" ht="12">
      <c r="A101" s="38"/>
      <c r="B101" s="39"/>
      <c r="C101" s="40"/>
      <c r="D101" s="225" t="s">
        <v>145</v>
      </c>
      <c r="E101" s="40"/>
      <c r="F101" s="226" t="s">
        <v>1099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145</v>
      </c>
      <c r="AU101" s="17" t="s">
        <v>82</v>
      </c>
    </row>
    <row r="102" spans="1:47" s="2" customFormat="1" ht="12">
      <c r="A102" s="38"/>
      <c r="B102" s="39"/>
      <c r="C102" s="40"/>
      <c r="D102" s="230" t="s">
        <v>147</v>
      </c>
      <c r="E102" s="40"/>
      <c r="F102" s="231" t="s">
        <v>1101</v>
      </c>
      <c r="G102" s="40"/>
      <c r="H102" s="40"/>
      <c r="I102" s="227"/>
      <c r="J102" s="40"/>
      <c r="K102" s="40"/>
      <c r="L102" s="44"/>
      <c r="M102" s="268"/>
      <c r="N102" s="269"/>
      <c r="O102" s="270"/>
      <c r="P102" s="270"/>
      <c r="Q102" s="270"/>
      <c r="R102" s="270"/>
      <c r="S102" s="270"/>
      <c r="T102" s="271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147</v>
      </c>
      <c r="AU102" s="17" t="s">
        <v>82</v>
      </c>
    </row>
    <row r="103" spans="1:31" s="2" customFormat="1" ht="6.95" customHeight="1">
      <c r="A103" s="38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44"/>
      <c r="M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</sheetData>
  <sheetProtection password="CC35" sheet="1" objects="1" scenarios="1" formatColumns="0" formatRows="0" autoFilter="0"/>
  <autoFilter ref="C82:K10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1_02/012103000"/>
    <hyperlink ref="F91" r:id="rId2" display="https://podminky.urs.cz/item/CS_URS_2021_02/012303000"/>
    <hyperlink ref="F94" r:id="rId3" display="https://podminky.urs.cz/item/CS_URS_2021_02/013254000"/>
    <hyperlink ref="F98" r:id="rId4" display="https://podminky.urs.cz/item/CS_URS_2021_02/032903000"/>
    <hyperlink ref="F102" r:id="rId5" display="https://podminky.urs.cz/item/CS_URS_2021_02/0625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0"/>
    </row>
    <row r="4" spans="2:8" s="1" customFormat="1" ht="24.95" customHeight="1">
      <c r="B4" s="20"/>
      <c r="C4" s="140" t="s">
        <v>1102</v>
      </c>
      <c r="H4" s="20"/>
    </row>
    <row r="5" spans="2:8" s="1" customFormat="1" ht="12" customHeight="1">
      <c r="B5" s="20"/>
      <c r="C5" s="272" t="s">
        <v>13</v>
      </c>
      <c r="D5" s="149" t="s">
        <v>14</v>
      </c>
      <c r="E5" s="1"/>
      <c r="F5" s="1"/>
      <c r="H5" s="20"/>
    </row>
    <row r="6" spans="2:8" s="1" customFormat="1" ht="36.95" customHeight="1">
      <c r="B6" s="20"/>
      <c r="C6" s="273" t="s">
        <v>16</v>
      </c>
      <c r="D6" s="274" t="s">
        <v>17</v>
      </c>
      <c r="E6" s="1"/>
      <c r="F6" s="1"/>
      <c r="H6" s="20"/>
    </row>
    <row r="7" spans="2:8" s="1" customFormat="1" ht="16.5" customHeight="1">
      <c r="B7" s="20"/>
      <c r="C7" s="142" t="s">
        <v>23</v>
      </c>
      <c r="D7" s="146" t="str">
        <f>'Rekapitulace stavby'!AN8</f>
        <v>26. 11. 2021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85"/>
      <c r="B9" s="275"/>
      <c r="C9" s="276" t="s">
        <v>53</v>
      </c>
      <c r="D9" s="277" t="s">
        <v>54</v>
      </c>
      <c r="E9" s="277" t="s">
        <v>123</v>
      </c>
      <c r="F9" s="278" t="s">
        <v>1103</v>
      </c>
      <c r="G9" s="185"/>
      <c r="H9" s="275"/>
    </row>
    <row r="10" spans="1:8" s="2" customFormat="1" ht="26.4" customHeight="1">
      <c r="A10" s="38"/>
      <c r="B10" s="44"/>
      <c r="C10" s="279" t="s">
        <v>1104</v>
      </c>
      <c r="D10" s="279" t="s">
        <v>84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80" t="s">
        <v>1105</v>
      </c>
      <c r="D11" s="281" t="s">
        <v>19</v>
      </c>
      <c r="E11" s="282" t="s">
        <v>19</v>
      </c>
      <c r="F11" s="283">
        <v>6.6</v>
      </c>
      <c r="G11" s="38"/>
      <c r="H11" s="44"/>
    </row>
    <row r="12" spans="1:8" s="2" customFormat="1" ht="16.8" customHeight="1">
      <c r="A12" s="38"/>
      <c r="B12" s="44"/>
      <c r="C12" s="280" t="s">
        <v>1106</v>
      </c>
      <c r="D12" s="281" t="s">
        <v>19</v>
      </c>
      <c r="E12" s="282" t="s">
        <v>19</v>
      </c>
      <c r="F12" s="283">
        <v>360.3</v>
      </c>
      <c r="G12" s="38"/>
      <c r="H12" s="44"/>
    </row>
    <row r="13" spans="1:8" s="2" customFormat="1" ht="16.8" customHeight="1">
      <c r="A13" s="38"/>
      <c r="B13" s="44"/>
      <c r="C13" s="280" t="s">
        <v>1107</v>
      </c>
      <c r="D13" s="281" t="s">
        <v>19</v>
      </c>
      <c r="E13" s="282" t="s">
        <v>19</v>
      </c>
      <c r="F13" s="283">
        <v>48.9</v>
      </c>
      <c r="G13" s="38"/>
      <c r="H13" s="44"/>
    </row>
    <row r="14" spans="1:8" s="2" customFormat="1" ht="16.8" customHeight="1">
      <c r="A14" s="38"/>
      <c r="B14" s="44"/>
      <c r="C14" s="284" t="s">
        <v>1107</v>
      </c>
      <c r="D14" s="284" t="s">
        <v>1108</v>
      </c>
      <c r="E14" s="17" t="s">
        <v>19</v>
      </c>
      <c r="F14" s="285">
        <v>48.9</v>
      </c>
      <c r="G14" s="38"/>
      <c r="H14" s="44"/>
    </row>
    <row r="15" spans="1:8" s="2" customFormat="1" ht="16.8" customHeight="1">
      <c r="A15" s="38"/>
      <c r="B15" s="44"/>
      <c r="C15" s="280" t="s">
        <v>301</v>
      </c>
      <c r="D15" s="281" t="s">
        <v>19</v>
      </c>
      <c r="E15" s="282" t="s">
        <v>19</v>
      </c>
      <c r="F15" s="283">
        <v>18.5</v>
      </c>
      <c r="G15" s="38"/>
      <c r="H15" s="44"/>
    </row>
    <row r="16" spans="1:8" s="2" customFormat="1" ht="16.8" customHeight="1">
      <c r="A16" s="38"/>
      <c r="B16" s="44"/>
      <c r="C16" s="284" t="s">
        <v>299</v>
      </c>
      <c r="D16" s="284" t="s">
        <v>300</v>
      </c>
      <c r="E16" s="17" t="s">
        <v>19</v>
      </c>
      <c r="F16" s="285">
        <v>18.5</v>
      </c>
      <c r="G16" s="38"/>
      <c r="H16" s="44"/>
    </row>
    <row r="17" spans="1:8" s="2" customFormat="1" ht="16.8" customHeight="1">
      <c r="A17" s="38"/>
      <c r="B17" s="44"/>
      <c r="C17" s="284" t="s">
        <v>301</v>
      </c>
      <c r="D17" s="284" t="s">
        <v>158</v>
      </c>
      <c r="E17" s="17" t="s">
        <v>19</v>
      </c>
      <c r="F17" s="285">
        <v>18.5</v>
      </c>
      <c r="G17" s="38"/>
      <c r="H17" s="44"/>
    </row>
    <row r="18" spans="1:8" s="2" customFormat="1" ht="16.8" customHeight="1">
      <c r="A18" s="38"/>
      <c r="B18" s="44"/>
      <c r="C18" s="280" t="s">
        <v>299</v>
      </c>
      <c r="D18" s="281" t="s">
        <v>19</v>
      </c>
      <c r="E18" s="282" t="s">
        <v>19</v>
      </c>
      <c r="F18" s="283">
        <v>18.5</v>
      </c>
      <c r="G18" s="38"/>
      <c r="H18" s="44"/>
    </row>
    <row r="19" spans="1:8" s="2" customFormat="1" ht="16.8" customHeight="1">
      <c r="A19" s="38"/>
      <c r="B19" s="44"/>
      <c r="C19" s="284" t="s">
        <v>299</v>
      </c>
      <c r="D19" s="284" t="s">
        <v>300</v>
      </c>
      <c r="E19" s="17" t="s">
        <v>19</v>
      </c>
      <c r="F19" s="285">
        <v>18.5</v>
      </c>
      <c r="G19" s="38"/>
      <c r="H19" s="44"/>
    </row>
    <row r="20" spans="1:8" s="2" customFormat="1" ht="16.8" customHeight="1">
      <c r="A20" s="38"/>
      <c r="B20" s="44"/>
      <c r="C20" s="280" t="s">
        <v>308</v>
      </c>
      <c r="D20" s="281" t="s">
        <v>19</v>
      </c>
      <c r="E20" s="282" t="s">
        <v>19</v>
      </c>
      <c r="F20" s="283">
        <v>45.93</v>
      </c>
      <c r="G20" s="38"/>
      <c r="H20" s="44"/>
    </row>
    <row r="21" spans="1:8" s="2" customFormat="1" ht="16.8" customHeight="1">
      <c r="A21" s="38"/>
      <c r="B21" s="44"/>
      <c r="C21" s="284" t="s">
        <v>19</v>
      </c>
      <c r="D21" s="284" t="s">
        <v>307</v>
      </c>
      <c r="E21" s="17" t="s">
        <v>19</v>
      </c>
      <c r="F21" s="285">
        <v>45.93</v>
      </c>
      <c r="G21" s="38"/>
      <c r="H21" s="44"/>
    </row>
    <row r="22" spans="1:8" s="2" customFormat="1" ht="16.8" customHeight="1">
      <c r="A22" s="38"/>
      <c r="B22" s="44"/>
      <c r="C22" s="284" t="s">
        <v>308</v>
      </c>
      <c r="D22" s="284" t="s">
        <v>158</v>
      </c>
      <c r="E22" s="17" t="s">
        <v>19</v>
      </c>
      <c r="F22" s="285">
        <v>45.93</v>
      </c>
      <c r="G22" s="38"/>
      <c r="H22" s="44"/>
    </row>
    <row r="23" spans="1:8" s="2" customFormat="1" ht="16.8" customHeight="1">
      <c r="A23" s="38"/>
      <c r="B23" s="44"/>
      <c r="C23" s="280" t="s">
        <v>1109</v>
      </c>
      <c r="D23" s="281" t="s">
        <v>19</v>
      </c>
      <c r="E23" s="282" t="s">
        <v>19</v>
      </c>
      <c r="F23" s="283">
        <v>768.9</v>
      </c>
      <c r="G23" s="38"/>
      <c r="H23" s="44"/>
    </row>
    <row r="24" spans="1:8" s="2" customFormat="1" ht="16.8" customHeight="1">
      <c r="A24" s="38"/>
      <c r="B24" s="44"/>
      <c r="C24" s="284" t="s">
        <v>1109</v>
      </c>
      <c r="D24" s="284" t="s">
        <v>1110</v>
      </c>
      <c r="E24" s="17" t="s">
        <v>19</v>
      </c>
      <c r="F24" s="285">
        <v>768.9</v>
      </c>
      <c r="G24" s="38"/>
      <c r="H24" s="44"/>
    </row>
    <row r="25" spans="1:8" s="2" customFormat="1" ht="7.4" customHeight="1">
      <c r="A25" s="38"/>
      <c r="B25" s="165"/>
      <c r="C25" s="166"/>
      <c r="D25" s="166"/>
      <c r="E25" s="166"/>
      <c r="F25" s="166"/>
      <c r="G25" s="166"/>
      <c r="H25" s="44"/>
    </row>
    <row r="26" spans="1:8" s="2" customFormat="1" ht="12">
      <c r="A26" s="38"/>
      <c r="B26" s="38"/>
      <c r="C26" s="38"/>
      <c r="D26" s="38"/>
      <c r="E26" s="38"/>
      <c r="F26" s="38"/>
      <c r="G26" s="38"/>
      <c r="H26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2021-11-30T12:11:26Z</dcterms:created>
  <dcterms:modified xsi:type="dcterms:W3CDTF">2021-11-30T12:11:39Z</dcterms:modified>
  <cp:category/>
  <cp:version/>
  <cp:contentType/>
  <cp:contentStatus/>
</cp:coreProperties>
</file>