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polečné zemní práce" sheetId="2" r:id="rId2"/>
    <sheet name="02 - Opravy povrchů" sheetId="3" r:id="rId3"/>
    <sheet name="03 - SO 03 Vodovod" sheetId="4" r:id="rId4"/>
    <sheet name="03a - přípojky voda" sheetId="5" r:id="rId5"/>
    <sheet name="04 - SO 04 Splašková kana..." sheetId="6" r:id="rId6"/>
    <sheet name="04a - Přípojky splašková kan" sheetId="7" r:id="rId7"/>
    <sheet name="05 - SO 05 Dešťová kanali..." sheetId="8" r:id="rId8"/>
    <sheet name="05a - přípojky dešťová kan" sheetId="9" r:id="rId9"/>
    <sheet name="06 - VRN" sheetId="10" r:id="rId10"/>
  </sheets>
  <definedNames>
    <definedName name="_xlnm.Print_Area" localSheetId="0">'Rekapitulace stavby'!$D$4:$AO$76,'Rekapitulace stavby'!$C$82:$AQ$107</definedName>
    <definedName name="_xlnm._FilterDatabase" localSheetId="1" hidden="1">'01 - společné zemní práce'!$C$117:$K$209</definedName>
    <definedName name="_xlnm.Print_Area" localSheetId="1">'01 - společné zemní práce'!$C$4:$J$76,'01 - společné zemní práce'!$C$82:$J$99,'01 - společné zemní práce'!$C$105:$K$209</definedName>
    <definedName name="_xlnm._FilterDatabase" localSheetId="2" hidden="1">'02 - Opravy povrchů'!$C$121:$K$186</definedName>
    <definedName name="_xlnm.Print_Area" localSheetId="2">'02 - Opravy povrchů'!$C$4:$J$76,'02 - Opravy povrchů'!$C$82:$J$103,'02 - Opravy povrchů'!$C$109:$K$186</definedName>
    <definedName name="_xlnm._FilterDatabase" localSheetId="3" hidden="1">'03 - SO 03 Vodovod'!$C$120:$K$244</definedName>
    <definedName name="_xlnm.Print_Area" localSheetId="3">'03 - SO 03 Vodovod'!$C$4:$J$76,'03 - SO 03 Vodovod'!$C$82:$J$102,'03 - SO 03 Vodovod'!$C$108:$K$244</definedName>
    <definedName name="_xlnm._FilterDatabase" localSheetId="4" hidden="1">'03a - přípojky voda'!$C$124:$K$189</definedName>
    <definedName name="_xlnm.Print_Area" localSheetId="4">'03a - přípojky voda'!$C$4:$J$76,'03a - přípojky voda'!$C$82:$J$104,'03a - přípojky voda'!$C$110:$K$189</definedName>
    <definedName name="_xlnm._FilterDatabase" localSheetId="5" hidden="1">'04 - SO 04 Splašková kana...'!$C$121:$K$194</definedName>
    <definedName name="_xlnm.Print_Area" localSheetId="5">'04 - SO 04 Splašková kana...'!$C$4:$J$76,'04 - SO 04 Splašková kana...'!$C$82:$J$103,'04 - SO 04 Splašková kana...'!$C$109:$K$194</definedName>
    <definedName name="_xlnm._FilterDatabase" localSheetId="6" hidden="1">'04a - Přípojky splašková kan'!$C$125:$K$158</definedName>
    <definedName name="_xlnm.Print_Area" localSheetId="6">'04a - Přípojky splašková kan'!$C$4:$J$76,'04a - Přípojky splašková kan'!$C$82:$J$105,'04a - Přípojky splašková kan'!$C$111:$K$158</definedName>
    <definedName name="_xlnm._FilterDatabase" localSheetId="7" hidden="1">'05 - SO 05 Dešťová kanali...'!$C$121:$K$183</definedName>
    <definedName name="_xlnm.Print_Area" localSheetId="7">'05 - SO 05 Dešťová kanali...'!$C$4:$J$76,'05 - SO 05 Dešťová kanali...'!$C$82:$J$103,'05 - SO 05 Dešťová kanali...'!$C$109:$K$183</definedName>
    <definedName name="_xlnm._FilterDatabase" localSheetId="8" hidden="1">'05a - přípojky dešťová kan'!$C$125:$K$158</definedName>
    <definedName name="_xlnm.Print_Area" localSheetId="8">'05a - přípojky dešťová kan'!$C$4:$J$76,'05a - přípojky dešťová kan'!$C$82:$J$105,'05a - přípojky dešťová kan'!$C$111:$K$158</definedName>
    <definedName name="_xlnm._FilterDatabase" localSheetId="9" hidden="1">'06 - VRN'!$C$118:$K$131</definedName>
    <definedName name="_xlnm.Print_Area" localSheetId="9">'06 - VRN'!$C$4:$J$76,'06 - VRN'!$C$82:$J$100,'06 - VRN'!$C$106:$K$131</definedName>
    <definedName name="_xlnm.Print_Titles" localSheetId="0">'Rekapitulace stavby'!$92:$92</definedName>
    <definedName name="_xlnm.Print_Titles" localSheetId="1">'01 - společné zemní práce'!$117:$117</definedName>
    <definedName name="_xlnm.Print_Titles" localSheetId="2">'02 - Opravy povrchů'!$121:$121</definedName>
    <definedName name="_xlnm.Print_Titles" localSheetId="3">'03 - SO 03 Vodovod'!$120:$120</definedName>
    <definedName name="_xlnm.Print_Titles" localSheetId="4">'03a - přípojky voda'!$124:$124</definedName>
    <definedName name="_xlnm.Print_Titles" localSheetId="5">'04 - SO 04 Splašková kana...'!$121:$121</definedName>
    <definedName name="_xlnm.Print_Titles" localSheetId="6">'04a - Přípojky splašková kan'!$125:$125</definedName>
    <definedName name="_xlnm.Print_Titles" localSheetId="7">'05 - SO 05 Dešťová kanali...'!$121:$121</definedName>
    <definedName name="_xlnm.Print_Titles" localSheetId="8">'05a - přípojky dešťová kan'!$125:$125</definedName>
    <definedName name="_xlnm.Print_Titles" localSheetId="9">'06 - VRN'!$118:$118</definedName>
  </definedNames>
  <calcPr fullCalcOnLoad="1"/>
</workbook>
</file>

<file path=xl/sharedStrings.xml><?xml version="1.0" encoding="utf-8"?>
<sst xmlns="http://schemas.openxmlformats.org/spreadsheetml/2006/main" count="6252" uniqueCount="911">
  <si>
    <t>Export Komplet</t>
  </si>
  <si>
    <t/>
  </si>
  <si>
    <t>2.0</t>
  </si>
  <si>
    <t>ZAMOK</t>
  </si>
  <si>
    <t>False</t>
  </si>
  <si>
    <t>{853919e7-b7f8-4517-af1d-acef49df6616}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</si>
  <si>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</si>
  <si>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</si>
  <si>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</si>
  <si>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</si>
  <si>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</si>
  <si>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</si>
  <si>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</si>
  <si>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</si>
  <si>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20210305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</si>
  <si>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</si>
  <si>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</si>
  <si>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Zastavovací plán jihozápad I. etapa - voda, kanalizace rev.1</t>
  </si>
  <si>
    <t>KSO:</t>
  </si>
  <si>
    <t>CC-CZ:</t>
  </si>
  <si>
    <t>Místo:</t>
  </si>
  <si>
    <t>Šluknov</t>
  </si>
  <si>
    <t>Datum:</t>
  </si>
  <si>
    <t>8. 8. 2021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</si>
  <si>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</si>
  <si>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</si>
  <si>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</si>
  <si>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</si>
  <si>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</si>
  <si>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</si>
  <si>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</si>
  <si>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</si>
  <si>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</si>
  <si>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</si>
  <si>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</si>
  <si>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</si>
  <si>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</si>
  <si>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</si>
  <si>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</si>
  <si>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</si>
  <si>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</si>
  <si>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</si>
  <si>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</si>
  <si>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</si>
  <si>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</si>
  <si>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</si>
  <si>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</si>
  <si>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</si>
  <si>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</si>
  <si>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</si>
  <si>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</si>
  <si>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</si>
  <si>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</si>
  <si>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</si>
  <si>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</si>
  <si>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</si>
  <si>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</si>
  <si>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</si>
  <si>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</si>
  <si>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</si>
  <si>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</si>
  <si>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</si>
  <si>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</si>
  <si>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</si>
  <si>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</si>
  <si>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</si>
  <si>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</si>
  <si>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</si>
  <si>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</si>
  <si>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</si>
  <si>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</si>
  <si>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</si>
  <si>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</si>
  <si>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</si>
  <si>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</si>
  <si>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</si>
  <si>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</si>
  <si>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</si>
  <si>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</si>
  <si>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</si>
  <si>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</si>
  <si>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</si>
  <si>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společné zemní práce</t>
  </si>
  <si>
    <t>STA</t>
  </si>
  <si>
    <t>1</t>
  </si>
  <si>
    <t>{46177fc5-e3ff-4ac3-894b-c14ebab16727}</t>
  </si>
  <si>
    <t>2</t>
  </si>
  <si>
    <t>02</t>
  </si>
  <si>
    <t>Opravy povrchů</t>
  </si>
  <si>
    <t>{a9c7e308-9686-4bee-9d4b-fdcc7848f8f3}</t>
  </si>
  <si>
    <t>03</t>
  </si>
  <si>
    <t>SO 03 Vodovod</t>
  </si>
  <si>
    <t>{24edb96f-6006-49ae-8d72-079a1c489a60}</t>
  </si>
  <si>
    <t>Soupis</t>
  </si>
  <si>
    <t>###NOINSERT###</t>
  </si>
  <si>
    <t>03a</t>
  </si>
  <si>
    <t>přípojky voda</t>
  </si>
  <si>
    <t>{d4629121-c375-4c4b-952c-fb46ed2f815e}</t>
  </si>
  <si>
    <t>04</t>
  </si>
  <si>
    <t>SO 04 Splašková kanalizace</t>
  </si>
  <si>
    <t>{108e913c-4c57-4935-8284-3556a54e3315}</t>
  </si>
  <si>
    <t>04a</t>
  </si>
  <si>
    <t>Přípojky splašková kan</t>
  </si>
  <si>
    <t>{9f9b0cb6-360a-4f53-af9f-c8b1028c0b8b}</t>
  </si>
  <si>
    <t>05</t>
  </si>
  <si>
    <t>SO 05 Dešťová kanalizace</t>
  </si>
  <si>
    <t>{7560e88e-ab75-4ac3-9b9d-8d2385d3856d}</t>
  </si>
  <si>
    <t>05a</t>
  </si>
  <si>
    <t>přípojky dešťová kan</t>
  </si>
  <si>
    <t>{f285f102-2ef8-48bf-b4de-39fafcf3d54e}</t>
  </si>
  <si>
    <t>06</t>
  </si>
  <si>
    <t>VRN</t>
  </si>
  <si>
    <t>{cdfbe094-944f-4b45-9a61-f4419a545ed8}</t>
  </si>
  <si>
    <t>KRYCÍ LIST SOUPISU PRACÍ</t>
  </si>
  <si>
    <t>Objekt:</t>
  </si>
  <si>
    <t>01 - společné zemní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</si>
  <si>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</si>
  <si>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</si>
  <si>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</si>
  <si>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</si>
  <si>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</si>
  <si>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</si>
  <si>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</si>
  <si>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</si>
  <si>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</si>
  <si>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</si>
  <si>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</si>
  <si>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</si>
  <si>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</si>
  <si>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</si>
  <si>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</si>
  <si>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</si>
  <si>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</si>
  <si>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</si>
  <si>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</si>
  <si>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</si>
  <si>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</si>
  <si>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</si>
  <si>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</si>
  <si>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</si>
  <si>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</si>
  <si>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119003131</t>
  </si>
  <si>
    <t>Výstražná páska pro zabezpečení výkopu zřízení</t>
  </si>
  <si>
    <t>m</t>
  </si>
  <si>
    <t>CS ÚRS 2021 02</t>
  </si>
  <si>
    <t>4</t>
  </si>
  <si>
    <t>-1198467763</t>
  </si>
  <si>
    <t>PP</t>
  </si>
  <si>
    <t>Pomocné konstrukce při zabezpečení výkopu svislé výstražná páska zřízení</t>
  </si>
  <si>
    <t>VV</t>
  </si>
  <si>
    <t>139*2"SK</t>
  </si>
  <si>
    <t>73*2"SKDK</t>
  </si>
  <si>
    <t>145*2"VSKDK</t>
  </si>
  <si>
    <t>74*2"VDK</t>
  </si>
  <si>
    <t>290*2"V</t>
  </si>
  <si>
    <t>10*2"V</t>
  </si>
  <si>
    <t>9*2"VSKDK</t>
  </si>
  <si>
    <t>40*2"VSK</t>
  </si>
  <si>
    <t>11*2"VSKDK</t>
  </si>
  <si>
    <t>52*2"V</t>
  </si>
  <si>
    <t>39*2"VSKDK</t>
  </si>
  <si>
    <t>105*2"VSKDK</t>
  </si>
  <si>
    <t>9*2"V</t>
  </si>
  <si>
    <t>160*2"VSKDK</t>
  </si>
  <si>
    <t>23*2"DK</t>
  </si>
  <si>
    <t>13*2"V</t>
  </si>
  <si>
    <t>Součet</t>
  </si>
  <si>
    <t>119003132</t>
  </si>
  <si>
    <t>Výstražná páska pro zabezpečení výkopu odstranění</t>
  </si>
  <si>
    <t>936005885</t>
  </si>
  <si>
    <t>Pomocné konstrukce při zabezpečení výkopu svislé výstražná páska odstranění</t>
  </si>
  <si>
    <t>3</t>
  </si>
  <si>
    <t>130001101</t>
  </si>
  <si>
    <t>Příplatek za ztížení vykopávky v blízkosti podzemního vedení</t>
  </si>
  <si>
    <t>m3</t>
  </si>
  <si>
    <t>1361037953</t>
  </si>
  <si>
    <t>Příplatek k cenám hloubených vykopávek za ztížení vykopávky  v blízkosti podzemního vedení nebo výbušnin pro jakoukoliv třídu horniny</t>
  </si>
  <si>
    <t>2817,961*2*0,02</t>
  </si>
  <si>
    <t>132254207</t>
  </si>
  <si>
    <t>Hloubení zapažených rýh š do 2000 mm v hornině třídy těžitelnosti I, skupiny 3 objem přes 5000 m3</t>
  </si>
  <si>
    <t>-1079477137</t>
  </si>
  <si>
    <t>Hloubení zapažených rýh šířky přes 800 do 2 000 mm strojně s urovnáním dna do předepsaného profilu a spádu v hornině třídy těžitelnosti I skupiny 3 přes 5 000 m3</t>
  </si>
  <si>
    <t>95,21*1,2*1,95"DK</t>
  </si>
  <si>
    <t>445,71*1,2*2,35"DK</t>
  </si>
  <si>
    <t>1*1,5*22,11"PDK</t>
  </si>
  <si>
    <t>1*1,85*89,18"PDK</t>
  </si>
  <si>
    <t>30,53+277,96+185,47+106,34+311,17+766,79"V</t>
  </si>
  <si>
    <t>25,13+110,51+47,31+44,06"PV</t>
  </si>
  <si>
    <t>437,31+354,75+896,82"SK</t>
  </si>
  <si>
    <t>45,5+318,43"PSK</t>
  </si>
  <si>
    <t>5635,921*0,5 'Přepočtené koeficientem množství</t>
  </si>
  <si>
    <t>5</t>
  </si>
  <si>
    <t>132354207</t>
  </si>
  <si>
    <t>Hloubení zapažených rýh š do 2000 mm v hornině třídy těžitelnosti II, skupiny 4 objem přes 5000 m3</t>
  </si>
  <si>
    <t>-104514218</t>
  </si>
  <si>
    <t>Hloubení zapažených rýh šířky přes 800 do 2 000 mm strojně s urovnáním dna do předepsaného profilu a spádu v hornině třídy těžitelnosti II skupiny 4 přes 5 000 m3</t>
  </si>
  <si>
    <t>6</t>
  </si>
  <si>
    <t>151101101</t>
  </si>
  <si>
    <t>Zřízení příložného pažení a rozepření stěn rýh hl do 2 m</t>
  </si>
  <si>
    <t>m2</t>
  </si>
  <si>
    <t>-435587368</t>
  </si>
  <si>
    <t>Zřízení pažení a rozepření stěn rýh pro podzemní vedení pro všechny šířky rýhy  příložné pro jakoukoliv mezerovitost, hloubky do 2 m</t>
  </si>
  <si>
    <t>139*1,7*2"SK</t>
  </si>
  <si>
    <t>73*2,45+73*2,15"SKDK</t>
  </si>
  <si>
    <t>145*1,7+145*2,2"VSKDK</t>
  </si>
  <si>
    <t>74*1,97+74*2,13"VDK</t>
  </si>
  <si>
    <t>290*1,97*2"V</t>
  </si>
  <si>
    <t>10*2,05*2"V</t>
  </si>
  <si>
    <t>9*2+9*2,5"VSKDK</t>
  </si>
  <si>
    <t>40*2+40*2,52"VSK</t>
  </si>
  <si>
    <t>11*2+11*2,5"VSKDK</t>
  </si>
  <si>
    <t>52*1,73*2"V</t>
  </si>
  <si>
    <t>39*1,66+39*1,8"VSKDK</t>
  </si>
  <si>
    <t>105*1,5+105*1,95"VSKDK</t>
  </si>
  <si>
    <t>9*1,66*2"V</t>
  </si>
  <si>
    <t>160*1,66+120*1,99+40*2,83"VSKDK</t>
  </si>
  <si>
    <t>23*2*2"DK</t>
  </si>
  <si>
    <t>13*1,66*2"V</t>
  </si>
  <si>
    <t>7</t>
  </si>
  <si>
    <t>151101111</t>
  </si>
  <si>
    <t>Odstranění příložného pažení a rozepření stěn rýh hl do 2 m</t>
  </si>
  <si>
    <t>1082910928</t>
  </si>
  <si>
    <t>Odstranění pažení a rozepření stěn rýh pro podzemní vedení s uložením materiálu na vzdálenost do 3 m od kraje výkopu příložné, hloubky do 2 m</t>
  </si>
  <si>
    <t>8</t>
  </si>
  <si>
    <t>162451106</t>
  </si>
  <si>
    <t>Vodorovné přemístění do 2000 m výkopku/sypaniny z horniny třídy těžitelnosti I, skupiny 1 až 3</t>
  </si>
  <si>
    <t>-886906933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</si>
  <si>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</si>
  <si>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486,83"DK</t>
  </si>
  <si>
    <t>66,77"PDK</t>
  </si>
  <si>
    <t>510,67"V</t>
  </si>
  <si>
    <t>61,57"PV</t>
  </si>
  <si>
    <t>546,72"SK</t>
  </si>
  <si>
    <t>107,57"PSK</t>
  </si>
  <si>
    <t>9</t>
  </si>
  <si>
    <t>167151111</t>
  </si>
  <si>
    <t>Nakládání výkopku z hornin třídy těžitelnosti I, skupiny 1 až 3 přes 100 m3</t>
  </si>
  <si>
    <t>-1838018443</t>
  </si>
  <si>
    <t>Nakládání, skládání a překládání neulehlého výkopku nebo sypaniny strojně nakládání, množství přes 100 m3, z hornin třídy těžitelnosti I, skupiny 1 až 3</t>
  </si>
  <si>
    <t>10</t>
  </si>
  <si>
    <t>174101101</t>
  </si>
  <si>
    <t>Zásyp jam, šachet rýh nebo kolem objektů sypaninou se zhutněním</t>
  </si>
  <si>
    <t>-2097622690</t>
  </si>
  <si>
    <t>Zásyp sypaninou z jakékoliv horniny  s uložením výkopku ve vrstvách se zhutněním jam, šachet, rýh nebo kolem objektů v těchto vykopávkách</t>
  </si>
  <si>
    <t>992,8"DK</t>
  </si>
  <si>
    <t>131,38"PDK</t>
  </si>
  <si>
    <t>1167,59"V</t>
  </si>
  <si>
    <t>165,44"PV</t>
  </si>
  <si>
    <t>1142,17"SK</t>
  </si>
  <si>
    <t>256,36"PSK</t>
  </si>
  <si>
    <t>02 - Opravy povrchů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</si>
  <si>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</si>
  <si>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</si>
  <si>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</si>
  <si>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</si>
  <si>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113107223</t>
  </si>
  <si>
    <t>Odstranění podkladu z kameniva drceného tl 300 mm strojně pl přes 200 m2</t>
  </si>
  <si>
    <t>-305314292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</si>
  <si>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</si>
  <si>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188/1,2*1</t>
  </si>
  <si>
    <t>113107242</t>
  </si>
  <si>
    <t>Odstranění podkladu živičného tl 100 mm strojně pl přes 200 m2</t>
  </si>
  <si>
    <t>758595814</t>
  </si>
  <si>
    <t>Odstranění podkladů nebo krytů strojně plochy jednotlivě přes 200 m2 s přemístěním hmot na skládku na vzdálenost do 20 m nebo s naložením na dopravní prostředek živičných, o tl. vrstvy přes 50 do 100 mm</t>
  </si>
  <si>
    <t>188</t>
  </si>
  <si>
    <t>224</t>
  </si>
  <si>
    <t>113154113</t>
  </si>
  <si>
    <t>Frézování živičného krytu tl 50 mm pruh š 0,5 m pl do 500 m2 bez překážek v trase</t>
  </si>
  <si>
    <t>1691303569</t>
  </si>
  <si>
    <t>Frézování živičného podkladu nebo krytu  s naložením na dopravní prostředek plochy do 500 m2 bez překážek v trase pruhu šířky do 0,5 m, tloušťky vrstvy 50 mm</t>
  </si>
  <si>
    <t>188/1,2*1,6</t>
  </si>
  <si>
    <t>121151103</t>
  </si>
  <si>
    <t>Sejmutí ornice plochy do 100 m2 tl vrstvy do 200 mm strojně</t>
  </si>
  <si>
    <t>-2005709931</t>
  </si>
  <si>
    <t>Sejmutí ornice strojně při souvislé ploše do 100 m2, tl. vrstvy do 200 mm</t>
  </si>
  <si>
    <t>181351003</t>
  </si>
  <si>
    <t>Rozprostření ornice tl vrstvy do 200 mm pl do 100 m2 v rovině nebo ve svahu do 1:5 strojně</t>
  </si>
  <si>
    <t>-928768809</t>
  </si>
  <si>
    <t>Rozprostření a urovnání ornice v rovině nebo ve svahu sklonu do 1:5 strojně při souvislé ploše do 100 m2, tl. vrstvy do 200 mm</t>
  </si>
  <si>
    <t>181411121</t>
  </si>
  <si>
    <t>Založení lučního trávníku výsevem plochy do 1000 m2 v rovině a ve svahu do 1:5</t>
  </si>
  <si>
    <t>-786074254</t>
  </si>
  <si>
    <t>Založení trávníku na půdě předem připravené plochy do 1000 m2 výsevem včetně utažení lučního v rovině nebo na svahu do 1:5</t>
  </si>
  <si>
    <t>M</t>
  </si>
  <si>
    <t>00572100</t>
  </si>
  <si>
    <t>osivo jetelotráva intenzivní víceletá</t>
  </si>
  <si>
    <t>kg</t>
  </si>
  <si>
    <t>-377441974</t>
  </si>
  <si>
    <t>50*0,02 'Přepočtené koeficientem množství</t>
  </si>
  <si>
    <t>Komunikace pozemní</t>
  </si>
  <si>
    <t>566901244</t>
  </si>
  <si>
    <t>Vyspravení podkladu po překopech ing sítí plochy přes 15 m2 kamenivem hrubým drceným tl. 250 mm</t>
  </si>
  <si>
    <t>-767638058</t>
  </si>
  <si>
    <t>Vyspravení podkladu po překopech inženýrských sítí plochy přes 15 m2 s rozprostřením a zhutněním kamenivem hrubým drceným tl. 250 mm</t>
  </si>
  <si>
    <t>566901261R</t>
  </si>
  <si>
    <t>Vyspravení podkladu po překopech ing sítí plochy přes 15 m2 obalovaným kamenivem ACP (OK) tl. 50 mm</t>
  </si>
  <si>
    <t>789745329</t>
  </si>
  <si>
    <t>Vyspravení podkladu po překopech inženýrských sítí plochy přes 15 m2 s rozprostřením a zhutněním obalovaným kamenivem ACP (OK) tl. 50 mm</t>
  </si>
  <si>
    <t>573211107</t>
  </si>
  <si>
    <t>Postřik živičný spojovací z asfaltu v množství 0,30 kg/m2</t>
  </si>
  <si>
    <t>-14867905</t>
  </si>
  <si>
    <t>Postřik spojovací PS bez posypu kamenivem z asfaltu silničního, v množství 0,30 kg/m2</t>
  </si>
  <si>
    <t>250,667+219,333+188</t>
  </si>
  <si>
    <t>11</t>
  </si>
  <si>
    <t>577134131</t>
  </si>
  <si>
    <t>Asfaltový beton vrstva obrusná ACO 11 (ABS) tř. I tl 40 mm š do 3 m z modifikovaného asfaltu</t>
  </si>
  <si>
    <t>2051627699</t>
  </si>
  <si>
    <t>Asfaltový beton vrstva obrusná ACO 11 (ABS)  s rozprostřením a se zhutněním z modifikovaného asfaltu v pruhu šířky přes do 1,5 do 3 m, po zhutnění tl. 40 mm</t>
  </si>
  <si>
    <t>12</t>
  </si>
  <si>
    <t>577155132</t>
  </si>
  <si>
    <t>Asfaltový beton vrstva ložní ACL 16 (ABH) tl 60 mm š do 3 m z modifikovaného asfaltu</t>
  </si>
  <si>
    <t>-1171667496</t>
  </si>
  <si>
    <t>Asfaltový beton vrstva ložní ACL 16 (ABH)  s rozprostřením a zhutněním z modifikovaného asfaltu v pruhu šířky přes 1,5 do 3 m, po zhutnění tl. 60 mm</t>
  </si>
  <si>
    <t>188/1,2*1,4</t>
  </si>
  <si>
    <t>Ostatní konstrukce a práce, bourání</t>
  </si>
  <si>
    <t>13</t>
  </si>
  <si>
    <t>919112233</t>
  </si>
  <si>
    <t>Řezání spár pro vytvoření komůrky š 20 mm hl 40 mm pro těsnící zálivku v živičném krytu</t>
  </si>
  <si>
    <t>-1712364859</t>
  </si>
  <si>
    <t>Řezání dilatačních spár v živičném krytu  vytvoření komůrky pro těsnící zálivku šířky 20 mm, hloubky 40 mm</t>
  </si>
  <si>
    <t>188/1,2*2</t>
  </si>
  <si>
    <t>14</t>
  </si>
  <si>
    <t>919122132</t>
  </si>
  <si>
    <t>Těsnění spár zálivkou za tepla pro komůrky š 20 mm hl 40 mm s těsnicím profilem</t>
  </si>
  <si>
    <t>-553340402</t>
  </si>
  <si>
    <t>Utěsnění dilatačních spár zálivkou za tepla  v cementobetonovém nebo živičném krytu včetně adhezního nátěru s těsnicím profilem pod zálivkou, pro komůrky šířky 20 mm, hloubky 40 mm</t>
  </si>
  <si>
    <t>919735111</t>
  </si>
  <si>
    <t>Řezání stávajícího živičného krytu hl do 50 mm</t>
  </si>
  <si>
    <t>862384342</t>
  </si>
  <si>
    <t>Řezání stávajícího živičného krytu nebo podkladu  hloubky do 50 mm</t>
  </si>
  <si>
    <t>16</t>
  </si>
  <si>
    <t>919735112</t>
  </si>
  <si>
    <t>Řezání stávajícího živičného krytu hl do 100 mm</t>
  </si>
  <si>
    <t>1477635929</t>
  </si>
  <si>
    <t>Řezání stávajícího živičného krytu nebo podkladu  hloubky přes 50 do 100 mm</t>
  </si>
  <si>
    <t>313,333</t>
  </si>
  <si>
    <t>224/1,2*2</t>
  </si>
  <si>
    <t>997</t>
  </si>
  <si>
    <t>Přesun sutě</t>
  </si>
  <si>
    <t>17</t>
  </si>
  <si>
    <t>997221551</t>
  </si>
  <si>
    <t>Vodorovná doprava suti ze sypkých materiálů do 1 km</t>
  </si>
  <si>
    <t>t</t>
  </si>
  <si>
    <t>550603920</t>
  </si>
  <si>
    <t>Vodorovná doprava suti  bez naložení, ale se složením a s hrubým urovnáním ze sypkých materiálů, na vzdálenost do 1 km</t>
  </si>
  <si>
    <t>18</t>
  </si>
  <si>
    <t>997221559</t>
  </si>
  <si>
    <t>Příplatek ZKD 1 km u vodorovné dopravy suti ze sypkých materiálů</t>
  </si>
  <si>
    <t>888373402</t>
  </si>
  <si>
    <t>Vodorovná doprava suti  bez naložení, ale se složením a s hrubým urovnáním Příplatek k ceně za každý další i započatý 1 km přes 1 km</t>
  </si>
  <si>
    <t>188,4*21 'Přepočtené koeficientem množství</t>
  </si>
  <si>
    <t>19</t>
  </si>
  <si>
    <t>997221873</t>
  </si>
  <si>
    <t>Poplatek za uložení stavebního odpadu na recyklační skládce (skládkovné) zeminy a kamení zatříděného do Katalogu odpadů pod kódem 17 05 04</t>
  </si>
  <si>
    <t>-1282985115</t>
  </si>
  <si>
    <t>20</t>
  </si>
  <si>
    <t>997221875</t>
  </si>
  <si>
    <t>Poplatek za uložení stavebního odpadu na recyklační skládce (skládkovné) asfaltového bez obsahu dehtu zatříděného do Katalogu odpadů pod kódem 17 03 02</t>
  </si>
  <si>
    <t>896888739</t>
  </si>
  <si>
    <t>998</t>
  </si>
  <si>
    <t>Přesun hmot</t>
  </si>
  <si>
    <t>998225111</t>
  </si>
  <si>
    <t>Přesun hmot pro pozemní komunikace s krytem z kamene, monolitickým betonovým nebo živičným</t>
  </si>
  <si>
    <t>1714126282</t>
  </si>
  <si>
    <t>Přesun hmot pro komunikace s krytem z kameniva, monolitickým betonovým nebo živičným  dopravní vzdálenost do 200 m jakékoliv délky objektu</t>
  </si>
  <si>
    <t>03 - SO 03 Vodovod</t>
  </si>
  <si>
    <t xml:space="preserve">    4 - Vodorovné konstrukce</t>
  </si>
  <si>
    <t xml:space="preserve">    8 - Trubní vedení</t>
  </si>
  <si>
    <t>53</t>
  </si>
  <si>
    <t>112101103</t>
  </si>
  <si>
    <t>Odstranění stromů listnatých průměru kmene přes 500 do 700 mm</t>
  </si>
  <si>
    <t>kus</t>
  </si>
  <si>
    <t>1914979642</t>
  </si>
  <si>
    <t>Odstranění stromů s odřezáním kmene a s odvětvením listnatých, průměru kmene přes 500 do 700 mm</t>
  </si>
  <si>
    <t>54</t>
  </si>
  <si>
    <t>112251103</t>
  </si>
  <si>
    <t>Odstranění pařezů D přes 500 do 700 mm</t>
  </si>
  <si>
    <t>753069732</t>
  </si>
  <si>
    <t>Odstranění pařezů strojně s jejich vykopáním, vytrháním nebo odstřelením průměru přes 500 do 700 mm</t>
  </si>
  <si>
    <t>131251106</t>
  </si>
  <si>
    <t>Hloubení jam nezapažených v hornině třídy těžitelnosti I, skupiny 3 objem do 5000 m3 strojně</t>
  </si>
  <si>
    <t>-696674974</t>
  </si>
  <si>
    <t>Hloubení nezapažených jam a zářezů strojně s urovnáním dna do předepsaného profilu a spádu v hornině třídy těžitelnosti I skupiny 3 přes 1 000 do 5 000 m3</t>
  </si>
  <si>
    <t>3*2*2*4</t>
  </si>
  <si>
    <t>48*0,05 'Přepočtené koeficientem množství</t>
  </si>
  <si>
    <t>131351106</t>
  </si>
  <si>
    <t>Hloubení jam nezapažených v hornině třídy těžitelnosti II, skupiny 4 objem do 5000 m3 strojně</t>
  </si>
  <si>
    <t>1374597746</t>
  </si>
  <si>
    <t>Hloubení nezapažených jam a zářezů strojně s urovnáním dna do předepsaného profilu a spádu v hornině třídy těžitelnosti II skupiny 4 přes 1 000 do 5 000 m3</t>
  </si>
  <si>
    <t>48*0,5 'Přepočtené koeficientem množství</t>
  </si>
  <si>
    <t>141721213</t>
  </si>
  <si>
    <t>Řízený zemní protlak délky do 50 m hloubky do 6 m s protlačením potrubí vnějšího průměru vrtu do 140 mm v hornině třídy těžitelnosti I a II, skupiny 1 až 4</t>
  </si>
  <si>
    <t>-727641483</t>
  </si>
  <si>
    <t>Řízený zemní protlak délky protlaku do 50 m v hornině třídy těžitelnosti I a II, skupiny 1 až 4 včetně protlačení trub v hloubce do 6 m vnějšího průměru vrtu přes 110 do 140 mm</t>
  </si>
  <si>
    <t>12,5+28,8</t>
  </si>
  <si>
    <t>28613130</t>
  </si>
  <si>
    <t>potrubí vodovodní PE100 PN 10 SDR17 6m 12m 100m 110x6,6mm</t>
  </si>
  <si>
    <t>969448576</t>
  </si>
  <si>
    <t>55</t>
  </si>
  <si>
    <t>162201403</t>
  </si>
  <si>
    <t>Vodorovné přemístění větví stromů listnatých do 1 km D kmene přes 500 do 700 mm</t>
  </si>
  <si>
    <t>-271073288</t>
  </si>
  <si>
    <t>Vodorovné přemístění větví, kmenů nebo pařezů s naložením, složením a dopravou do 1000 m větví stromů listnatých, průměru kmene přes 500 do 700 mm</t>
  </si>
  <si>
    <t>56</t>
  </si>
  <si>
    <t>162201413</t>
  </si>
  <si>
    <t>Vodorovné přemístění kmenů stromů listnatých do 1 km D kmene přes 500 do 700 mm</t>
  </si>
  <si>
    <t>834624567</t>
  </si>
  <si>
    <t>Vodorovné přemístění větví, kmenů nebo pařezů s naložením, složením a dopravou do 1000 m kmenů stromů listnatých, průměru přes 500 do 700 mm</t>
  </si>
  <si>
    <t>57</t>
  </si>
  <si>
    <t>162201423</t>
  </si>
  <si>
    <t>Vodorovné přemístění pařezů do 1 km D přes 500 do 700 mm</t>
  </si>
  <si>
    <t>-2005159150</t>
  </si>
  <si>
    <t>Vodorovné přemístění větví, kmenů nebo pařezů s naložením, složením a dopravou do 1000 m pařezů kmenů, průměru přes 500 do 700 mm</t>
  </si>
  <si>
    <t>58</t>
  </si>
  <si>
    <t>162301933</t>
  </si>
  <si>
    <t>Příplatek k vodorovnému přemístění větví stromů listnatých D kmene přes 500 do 700 mm ZKD 1 km</t>
  </si>
  <si>
    <t>-1929811788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</si>
  <si>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</si>
  <si>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59</t>
  </si>
  <si>
    <t>162301953</t>
  </si>
  <si>
    <t>Příplatek k vodorovnému přemístění kmenů stromů listnatých D kmene přes 500 do 700 mm ZKD 1 km</t>
  </si>
  <si>
    <t>749392536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</si>
  <si>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</si>
  <si>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60</t>
  </si>
  <si>
    <t>162301973</t>
  </si>
  <si>
    <t>Příplatek k vodorovnému přemístění pařezů D přes 500 do 700 mm ZKD 1 km</t>
  </si>
  <si>
    <t>-653294209</t>
  </si>
  <si>
    <t>Vodorovné přemístění větví, kmenů nebo pařezů s naložením, složením a dopravou Příplatek k cenám za každých dalších i započatých 1000 m přes 1000 m pařezů kmenů, průměru přes 500 do 700 mm</t>
  </si>
  <si>
    <t>-337583797</t>
  </si>
  <si>
    <t>26,4</t>
  </si>
  <si>
    <t>61</t>
  </si>
  <si>
    <t>175151101</t>
  </si>
  <si>
    <t>Obsypání potrubí strojně sypaninou bez prohození, uloženou do 3 m</t>
  </si>
  <si>
    <t>-1352698933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</si>
  <si>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</si>
  <si>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371,39</t>
  </si>
  <si>
    <t>58337303</t>
  </si>
  <si>
    <t>štěrkopísek frakce 0-8</t>
  </si>
  <si>
    <t>1075626592</t>
  </si>
  <si>
    <t>371,39*2 'Přepočtené koeficientem množství</t>
  </si>
  <si>
    <t>Vodorovné konstrukce</t>
  </si>
  <si>
    <t>451572111</t>
  </si>
  <si>
    <t>Lože pod potrubí otevřený výkop z kameniva drobného těženého</t>
  </si>
  <si>
    <t>-1897942411</t>
  </si>
  <si>
    <t>Lože pod potrubí, stoky a drobné objekty v otevřeném výkopu z kameniva drobného těženého 0 až 4 mm</t>
  </si>
  <si>
    <t>139,28</t>
  </si>
  <si>
    <t>Trubní vedení</t>
  </si>
  <si>
    <t>857242122</t>
  </si>
  <si>
    <t>Montáž litinových tvarovek jednoosých přírubových otevřený výkop DN 80</t>
  </si>
  <si>
    <t>115953761</t>
  </si>
  <si>
    <t>Montáž litinových tvarovek na potrubí litinovém tlakovém jednoosých na potrubí z trub přírubových v otevřeném výkopu, kanálu nebo v šachtě DN 80</t>
  </si>
  <si>
    <t>55254047</t>
  </si>
  <si>
    <t>koleno 90° s patkou přírubové litinové vodovodní N-kus PN 10/40 DN 80</t>
  </si>
  <si>
    <t>-1973968180</t>
  </si>
  <si>
    <t>857262122</t>
  </si>
  <si>
    <t>Montáž litinových tvarovek jednoosých přírubových otevřený výkop DN 100</t>
  </si>
  <si>
    <t>-662840334</t>
  </si>
  <si>
    <t>Montáž litinových tvarovek na potrubí litinovém tlakovém jednoosých na potrubí z trub přírubových v otevřeném výkopu, kanálu nebo v šachtě DN 100</t>
  </si>
  <si>
    <t>55259815</t>
  </si>
  <si>
    <t>přechod přírubový tvárná litina DN 100/80 L200mm</t>
  </si>
  <si>
    <t>323928280</t>
  </si>
  <si>
    <t>55254027</t>
  </si>
  <si>
    <t>koleno 90° přírubové litinové vodovodní Q-kus PN 10/16 DN 100</t>
  </si>
  <si>
    <t>325794674</t>
  </si>
  <si>
    <t>871241221</t>
  </si>
  <si>
    <t>Montáž potrubí z PE100 SDR 17 otevřený výkop svařovaných elektrotvarovkou D 90 x 5,4 mm</t>
  </si>
  <si>
    <t>-679875304</t>
  </si>
  <si>
    <t>Montáž vodovodního potrubí z plastů v otevřeném výkopu z polyetylenu PE 100 svařovaných elektrotvarovkou SDR 17/PN10 D 90 x 5,4 mm</t>
  </si>
  <si>
    <t>28613575</t>
  </si>
  <si>
    <t>potrubí dvouvrstvé PE100 RC SDR17 90x5,4 dl 12m</t>
  </si>
  <si>
    <t>464296749</t>
  </si>
  <si>
    <t>486,08</t>
  </si>
  <si>
    <t>22</t>
  </si>
  <si>
    <t>871251221</t>
  </si>
  <si>
    <t>Montáž potrubí z PE100 SDR 17 otevřený výkop svařovaných elektrotvarovkou D 110 x 6,6 mm</t>
  </si>
  <si>
    <t>-1086276720</t>
  </si>
  <si>
    <t>Montáž vodovodního potrubí z plastů v otevřeném výkopu z polyetylenu PE 100 svařovaných elektrotvarovkou SDR 17/PN10 D 110 x 6,6 mm</t>
  </si>
  <si>
    <t>23</t>
  </si>
  <si>
    <t>28613152</t>
  </si>
  <si>
    <t>potrubí vodovodní třívrstvé PE100 RC+ SDR17, 110x6,6 dl 12 m, s dodatečným opláštěním</t>
  </si>
  <si>
    <t>1126916318</t>
  </si>
  <si>
    <t>24</t>
  </si>
  <si>
    <t>877241101</t>
  </si>
  <si>
    <t>Montáž elektrospojek na vodovodním potrubí z PE trub d 90</t>
  </si>
  <si>
    <t>1389787201</t>
  </si>
  <si>
    <t>Montáž tvarovek na vodovodním plastovém potrubí z polyetylenu PE 100 elektrotvarovek SDR 11/PN16 spojek, oblouků nebo redukcí d 90</t>
  </si>
  <si>
    <t>25</t>
  </si>
  <si>
    <t>28615974</t>
  </si>
  <si>
    <t>elektrospojka SDR 11 PE 100 PN 16 D 90mm</t>
  </si>
  <si>
    <t>555230174</t>
  </si>
  <si>
    <t>26</t>
  </si>
  <si>
    <t>28653135</t>
  </si>
  <si>
    <t>nákružek lemový PE 100 SDR 11 90mm</t>
  </si>
  <si>
    <t>95598876</t>
  </si>
  <si>
    <t>27</t>
  </si>
  <si>
    <t>877241113</t>
  </si>
  <si>
    <t>Montáž elektro T-kusů na vodovodním potrubí z PE trub d 90</t>
  </si>
  <si>
    <t>-1989896862</t>
  </si>
  <si>
    <t>Montáž tvarovek na vodovodním plastovém potrubí z polyetylenu PE 100 elektrotvarovek SDR 11/PN16 T-kusů d 90</t>
  </si>
  <si>
    <t>28</t>
  </si>
  <si>
    <t>28614960</t>
  </si>
  <si>
    <t>elektrotvarovka T-kus rovnoramenný PE 100 PN 16 D 90mm</t>
  </si>
  <si>
    <t>-1193003731</t>
  </si>
  <si>
    <t>29</t>
  </si>
  <si>
    <t>877261101</t>
  </si>
  <si>
    <t>Montáž elektrospojek na vodovodním potrubí z PE trub d 110</t>
  </si>
  <si>
    <t>1115067250</t>
  </si>
  <si>
    <t>Montáž tvarovek na vodovodním plastovém potrubí z polyetylenu PE 100 elektrotvarovek SDR 11/PN16 spojek, oblouků nebo redukcí d 110</t>
  </si>
  <si>
    <t>30</t>
  </si>
  <si>
    <t>28615975</t>
  </si>
  <si>
    <t>elektrospojka SDR 11 PE 100 PN 16 D 110mm</t>
  </si>
  <si>
    <t>621721652</t>
  </si>
  <si>
    <t>31</t>
  </si>
  <si>
    <t>28614978</t>
  </si>
  <si>
    <t>elektroredukce PE 100 PN 16 D 110-90mm</t>
  </si>
  <si>
    <t>-1396288281</t>
  </si>
  <si>
    <t>32</t>
  </si>
  <si>
    <t>28614588</t>
  </si>
  <si>
    <t>elektrozáslepka SDR 11 PE 100 PN 16 D 110mm KIT</t>
  </si>
  <si>
    <t>312538536</t>
  </si>
  <si>
    <t>33</t>
  </si>
  <si>
    <t>28653136</t>
  </si>
  <si>
    <t>nákružek lemový PE 100 SDR 11 110mm</t>
  </si>
  <si>
    <t>1690559214</t>
  </si>
  <si>
    <t>34</t>
  </si>
  <si>
    <t>877261113</t>
  </si>
  <si>
    <t>Montáž elektro T-kusů na vodovodním potrubí z PE trub d 110</t>
  </si>
  <si>
    <t>-1415779171</t>
  </si>
  <si>
    <t>Montáž tvarovek na vodovodním plastovém potrubí z polyetylenu PE 100 elektrotvarovek SDR 11/PN16 T-kusů d 110</t>
  </si>
  <si>
    <t>35</t>
  </si>
  <si>
    <t>28614961</t>
  </si>
  <si>
    <t>elektrotvarovka T-kus rovnoramenný PE 100 PN 16 D 110mm</t>
  </si>
  <si>
    <t>-2100803827</t>
  </si>
  <si>
    <t>36</t>
  </si>
  <si>
    <t>891241112</t>
  </si>
  <si>
    <t>Montáž vodovodních šoupátek otevřený výkop DN 80</t>
  </si>
  <si>
    <t>2055286339</t>
  </si>
  <si>
    <t>Montáž vodovodních armatur na potrubí šoupátek nebo klapek uzavíracích v otevřeném výkopu nebo v šachtách s osazením zemní soupravy (bez poklopů) DN 80</t>
  </si>
  <si>
    <t>37</t>
  </si>
  <si>
    <t>42221303</t>
  </si>
  <si>
    <t>šoupátko pitná voda litina GGG 50 krátká stavební dl PN 10/16 DN 80x180mm</t>
  </si>
  <si>
    <t>-1366166831</t>
  </si>
  <si>
    <t>38</t>
  </si>
  <si>
    <t>42291073</t>
  </si>
  <si>
    <t>souprava zemní pro šoupátka DN 65-80mm Rd 1,5m</t>
  </si>
  <si>
    <t>-1290802364</t>
  </si>
  <si>
    <t>39</t>
  </si>
  <si>
    <t>891247111</t>
  </si>
  <si>
    <t>Montáž hydrantů podzemních DN 80</t>
  </si>
  <si>
    <t>1217515299</t>
  </si>
  <si>
    <t>Montáž vodovodních armatur na potrubí hydrantů podzemních (bez osazení poklopů) DN 80</t>
  </si>
  <si>
    <t>40</t>
  </si>
  <si>
    <t>42273589</t>
  </si>
  <si>
    <t>hydrant podzemní DN 80 PN 16 jednoduchý uzávěr krycí v 1000mm</t>
  </si>
  <si>
    <t>29751577</t>
  </si>
  <si>
    <t>41</t>
  </si>
  <si>
    <t>891261112</t>
  </si>
  <si>
    <t>Montáž vodovodních šoupátek otevřený výkop DN 100</t>
  </si>
  <si>
    <t>-768723648</t>
  </si>
  <si>
    <t>Montáž vodovodních armatur na potrubí šoupátek nebo klapek uzavíracích v otevřeném výkopu nebo v šachtách s osazením zemní soupravy (bez poklopů) DN 100</t>
  </si>
  <si>
    <t>42</t>
  </si>
  <si>
    <t>42221304</t>
  </si>
  <si>
    <t>šoupátko pitná voda litina GGG 50 krátká stavební dl PN 10/16 DN 100x190mm</t>
  </si>
  <si>
    <t>-1904994589</t>
  </si>
  <si>
    <t>43</t>
  </si>
  <si>
    <t>42291074</t>
  </si>
  <si>
    <t>souprava zemní pro šoupátka DN 100-150mm Rd 1,5m</t>
  </si>
  <si>
    <t>-1930402515</t>
  </si>
  <si>
    <t>44</t>
  </si>
  <si>
    <t>892271111</t>
  </si>
  <si>
    <t>Tlaková zkouška vodou potrubí DN 100 nebo 125</t>
  </si>
  <si>
    <t>608312479</t>
  </si>
  <si>
    <t>Tlakové zkoušky vodou na potrubí DN 100 nebo 125</t>
  </si>
  <si>
    <t>45</t>
  </si>
  <si>
    <t>892273122</t>
  </si>
  <si>
    <t>Proplach a dezinfekce vodovodního potrubí DN od 80 do 125</t>
  </si>
  <si>
    <t>-29085531</t>
  </si>
  <si>
    <t>46</t>
  </si>
  <si>
    <t>899401112</t>
  </si>
  <si>
    <t>Osazení poklopů litinových šoupátkových</t>
  </si>
  <si>
    <t>-631618900</t>
  </si>
  <si>
    <t>47</t>
  </si>
  <si>
    <t>42291352</t>
  </si>
  <si>
    <t>poklop litinový šoupátkový pro zemní soupravy osazení do terénu a do vozovky</t>
  </si>
  <si>
    <t>-1695814756</t>
  </si>
  <si>
    <t>48</t>
  </si>
  <si>
    <t>899401113</t>
  </si>
  <si>
    <t>Osazení poklopů litinových hydrantových</t>
  </si>
  <si>
    <t>-402791922</t>
  </si>
  <si>
    <t>49</t>
  </si>
  <si>
    <t>42291452</t>
  </si>
  <si>
    <t>poklop litinový hydrantový DN 80</t>
  </si>
  <si>
    <t>-836510105</t>
  </si>
  <si>
    <t>50</t>
  </si>
  <si>
    <t>899721111</t>
  </si>
  <si>
    <t>Signalizační vodič DN do 150 mm na potrubí</t>
  </si>
  <si>
    <t>-1279511192</t>
  </si>
  <si>
    <t>Signalizační vodič na potrubí DN do 150 mm</t>
  </si>
  <si>
    <t>51</t>
  </si>
  <si>
    <t>899722113</t>
  </si>
  <si>
    <t>Krytí potrubí z plastů výstražnou fólií z PVC 34cm</t>
  </si>
  <si>
    <t>-69762793</t>
  </si>
  <si>
    <t>Krytí potrubí z plastů výstražnou fólií z PVC šířky 34cm</t>
  </si>
  <si>
    <t>52</t>
  </si>
  <si>
    <t>998276101</t>
  </si>
  <si>
    <t>Přesun hmot pro trubní vedení z trub z plastických hmot otevřený výkop</t>
  </si>
  <si>
    <t>-1158039938</t>
  </si>
  <si>
    <t>Přesun hmot pro trubní vedení hloubené z trub z plastických hmot nebo sklolaminátových pro vodovody nebo kanalizace v otevřeném výkopu dopravní vzdálenost do 15 m</t>
  </si>
  <si>
    <t>Soupis:</t>
  </si>
  <si>
    <t>03a - přípojky voda</t>
  </si>
  <si>
    <t>131251206</t>
  </si>
  <si>
    <t>Hloubení jam zapažených v hornině třídy těžitelnosti I, skupiny 3 objem do 5000 m3 strojně</t>
  </si>
  <si>
    <t>-500642531</t>
  </si>
  <si>
    <t>Hloubení zapažených jam a zářezů strojně s urovnáním dna do předepsaného profilu a spádu v hornině třídy těžitelnosti I skupiny 3 přes 1 000 do 5 000 m3</t>
  </si>
  <si>
    <t>76,85</t>
  </si>
  <si>
    <t>76,85*0,5 'Přepočtené koeficientem množství</t>
  </si>
  <si>
    <t>131351206</t>
  </si>
  <si>
    <t>Hloubení jam zapažených v hornině třídy těžitelnosti II, skupiny 4 objem do 5000 m3 strojně</t>
  </si>
  <si>
    <t>-1881725394</t>
  </si>
  <si>
    <t>Hloubení zapažených jam a zářezů strojně s urovnáním dna do předepsaného profilu a spádu v hornině třídy těžitelnosti II skupiny 4 přes 1 000 do 5 000 m3</t>
  </si>
  <si>
    <t>-552756813</t>
  </si>
  <si>
    <t>65,56</t>
  </si>
  <si>
    <t>1163541879</t>
  </si>
  <si>
    <t>7,44</t>
  </si>
  <si>
    <t>-1298396455</t>
  </si>
  <si>
    <t>41,05</t>
  </si>
  <si>
    <t>1710601258</t>
  </si>
  <si>
    <t>41,05*2 'Přepočtené koeficientem množství</t>
  </si>
  <si>
    <t>974000747</t>
  </si>
  <si>
    <t>20,52+3,85</t>
  </si>
  <si>
    <t>871161211</t>
  </si>
  <si>
    <t>Montáž potrubí z PE100 SDR 11 otevřený výkop svařovaných elektrotvarovkou D 32 x 3,0 mm</t>
  </si>
  <si>
    <t>-1492987044</t>
  </si>
  <si>
    <t>Montáž vodovodního potrubí z plastů v otevřeném výkopu z polyetylenu PE 100 svařovaných elektrotvarovkou SDR 11/PN16 D 32 x 3,0 mm</t>
  </si>
  <si>
    <t>28613595</t>
  </si>
  <si>
    <t>potrubí dvouvrstvé PE100 s 10% signalizační vrstvou SDR 11 32x3,0 dl 12m</t>
  </si>
  <si>
    <t>CS ÚRS 2019 01</t>
  </si>
  <si>
    <t>-2012658730</t>
  </si>
  <si>
    <t>877161118</t>
  </si>
  <si>
    <t>Montáž elektrozáslepek na vodovodním potrubí z PE trub d 32</t>
  </si>
  <si>
    <t>1344156216</t>
  </si>
  <si>
    <t>Montáž tvarovek na vodovodním plastovém potrubí z polyetylenu PE 100 elektrotvarovek SDR 11/PN16 záslepek d 32</t>
  </si>
  <si>
    <t>28615020</t>
  </si>
  <si>
    <t>elektrozáslepka SDR 11 PE 100 PN 16 D 32mm</t>
  </si>
  <si>
    <t>1592288846</t>
  </si>
  <si>
    <t>877241124</t>
  </si>
  <si>
    <t>Montáž elektro navrtávacích T-kusů bez vrtáku na vodovodním potrubí z PE trub d 90/32</t>
  </si>
  <si>
    <t>-1086079626</t>
  </si>
  <si>
    <t>Montáž tvarovek na vodovodním plastovém potrubí z polyetylenu PE 100 elektrotvarovek SDR 11/PN16 T-kusů navrtávacích bez vrtáku d 90/32</t>
  </si>
  <si>
    <t>28614008</t>
  </si>
  <si>
    <t>tvarovka T-kus navrtávací s odbočkou 360° D 90-32mm</t>
  </si>
  <si>
    <t>1075547479</t>
  </si>
  <si>
    <t>891173111</t>
  </si>
  <si>
    <t>Montáž vodovodního ventilu hlavního pro přípojky DN 32</t>
  </si>
  <si>
    <t>1030293640</t>
  </si>
  <si>
    <t>Montáž vodovodních armatur na potrubí ventilů hlavních pro přípojky DN 32</t>
  </si>
  <si>
    <t>42221421</t>
  </si>
  <si>
    <t>šoupátko přípojkové přímé DN 32 PN 16 připojovací rozměr 40x1 1,2"</t>
  </si>
  <si>
    <t>1112755810</t>
  </si>
  <si>
    <t>42291072</t>
  </si>
  <si>
    <t>souprava zemní pro šoupátka DN 40-50mm Rd 1,5m</t>
  </si>
  <si>
    <t>-1823894883</t>
  </si>
  <si>
    <t>892233122</t>
  </si>
  <si>
    <t>Proplach a dezinfekce vodovodního potrubí DN od 40 do 70</t>
  </si>
  <si>
    <t>931865414</t>
  </si>
  <si>
    <t>892241111</t>
  </si>
  <si>
    <t>Tlaková zkouška vodou potrubí do 80</t>
  </si>
  <si>
    <t>-587692690</t>
  </si>
  <si>
    <t>Tlakové zkoušky vodou na potrubí DN do 80</t>
  </si>
  <si>
    <t>893811163</t>
  </si>
  <si>
    <t>Osazení vodoměrné šachty kruhové z PP samonosné pro běžné zatížení průměru do 1,2 m hloubky do 1,6 m</t>
  </si>
  <si>
    <t>-1158186247</t>
  </si>
  <si>
    <t>Osazení vodoměrné šachty z polypropylenu PP  samonosné pro běžné zatížení kruhové, průměru D do 1,2 m, světlé hloubky od 1,4 m do 1,6 m</t>
  </si>
  <si>
    <t>56230594</t>
  </si>
  <si>
    <t>šachta vodoměrná samonosná kruhová 1,2/1,5 m</t>
  </si>
  <si>
    <t>-173688259</t>
  </si>
  <si>
    <t>2109736788</t>
  </si>
  <si>
    <t>656949373</t>
  </si>
  <si>
    <t>-1552468554</t>
  </si>
  <si>
    <t>503038530</t>
  </si>
  <si>
    <t>-1992725692</t>
  </si>
  <si>
    <t>04 - SO 04 Splašková kanalizace</t>
  </si>
  <si>
    <t xml:space="preserve">    3 - Svislé a kompletní konstrukce</t>
  </si>
  <si>
    <t>862890020</t>
  </si>
  <si>
    <t>440,67</t>
  </si>
  <si>
    <t>-250462530</t>
  </si>
  <si>
    <t>440,67*2 'Přepočtené koeficientem množství</t>
  </si>
  <si>
    <t>Svislé a kompletní konstrukce</t>
  </si>
  <si>
    <t>358325114</t>
  </si>
  <si>
    <t>Bourání šachty, stoky kompletní nebo otvorů z železobetonu plochy do 4 m2</t>
  </si>
  <si>
    <t>-187552072</t>
  </si>
  <si>
    <t>Bourání šachty, stoky kompletní nebo vybourání otvorů průřezové plochy do 4 m2 ve stokách ze zdiva z železobetonu</t>
  </si>
  <si>
    <t>(PI*0,15*0,15*0,5)</t>
  </si>
  <si>
    <t>359901211</t>
  </si>
  <si>
    <t>Monitoring stoky jakékoli výšky na nové kanalizaci</t>
  </si>
  <si>
    <t>-1847087718</t>
  </si>
  <si>
    <t>Monitoring stok (kamerový systém) jakékoli výšky nová kanalizace</t>
  </si>
  <si>
    <t>-573479413</t>
  </si>
  <si>
    <t>452386111</t>
  </si>
  <si>
    <t>Vyrovnávací prstence z betonu prostého tř. C 25/30 v do 100 mm</t>
  </si>
  <si>
    <t>-912688722</t>
  </si>
  <si>
    <t>Podkladní a vyrovnávací konstrukce z betonu vyrovnávací prstence z prostého betonu tř. C 25/30 pod poklopy a mříže, výšky do 100 mm</t>
  </si>
  <si>
    <t>452386121</t>
  </si>
  <si>
    <t>Vyrovnávací prstence z betonu prostého tř. C 25/30 v do 200 mm</t>
  </si>
  <si>
    <t>-1031210244</t>
  </si>
  <si>
    <t>Podkladní a vyrovnávací konstrukce z betonu vyrovnávací prstence z prostého betonu tř. C 25/30 pod poklopy a mříže, výšky přes 100 do 200 mm</t>
  </si>
  <si>
    <t>831372121</t>
  </si>
  <si>
    <t>Montáž potrubí z trub kameninových hrdlových s integrovaným těsněním výkop sklon do 20 % DN 300</t>
  </si>
  <si>
    <t>-1592637137</t>
  </si>
  <si>
    <t>Montáž potrubí z trub kameninových  hrdlových s integrovaným těsněním v otevřeném výkopu ve sklonu do 20 % DN 300</t>
  </si>
  <si>
    <t>59710707</t>
  </si>
  <si>
    <t>trouba kameninová glazovaná DN 300mm L2,50m spojovací systém C Třída 240</t>
  </si>
  <si>
    <t>1827394708</t>
  </si>
  <si>
    <t>706,95*1,015 'Přepočtené koeficientem množství</t>
  </si>
  <si>
    <t>837371221</t>
  </si>
  <si>
    <t>Montáž kameninových tvarovek odbočných s integrovaným těsněním otevřený výkop DN 300</t>
  </si>
  <si>
    <t>-912341566</t>
  </si>
  <si>
    <t>Montáž kameninových tvarovek na potrubí z trub kameninových  v otevřeném výkopu s integrovaným těsněním odbočných DN 300</t>
  </si>
  <si>
    <t>59711573</t>
  </si>
  <si>
    <t>odbočka kameninová glazovaná jednoduchá šikmá DN 300/200 polyuretanové/pryžové těsnění (spojovací systém C/F)L 500mm třída pevnosti 160/200</t>
  </si>
  <si>
    <t>-239222305</t>
  </si>
  <si>
    <t>12*1,015 'Přepočtené koeficientem množství</t>
  </si>
  <si>
    <t>837372221</t>
  </si>
  <si>
    <t>Montáž kameninových tvarovek jednoosých s integrovaným těsněním otevřený výkop DN 300</t>
  </si>
  <si>
    <t>-1327593246</t>
  </si>
  <si>
    <t>Montáž kameninových tvarovek na potrubí z trub kameninových  v otevřeném výkopu s integrovaným těsněním jednoosých DN 300</t>
  </si>
  <si>
    <t>59710879</t>
  </si>
  <si>
    <t>trouba kameninová glazovaná zkrácená bez hrdla DN 300mm L 60(75)cm třída 160 spojovací systém C</t>
  </si>
  <si>
    <t>-1956472147</t>
  </si>
  <si>
    <t>24*1,015 'Přepočtené koeficientem množství</t>
  </si>
  <si>
    <t>59710849</t>
  </si>
  <si>
    <t>trouba kameninová glazovaná zkrácená DN 300mm L60(75)cm třída 160 spojovací systém C</t>
  </si>
  <si>
    <t>1870078961</t>
  </si>
  <si>
    <t>23*1,015 'Přepočtené koeficientem množství</t>
  </si>
  <si>
    <t>892372121</t>
  </si>
  <si>
    <t>Tlaková zkouška vzduchem potrubí DN 300 těsnícím vakem ucpávkovým</t>
  </si>
  <si>
    <t>úsek</t>
  </si>
  <si>
    <t>-919984959</t>
  </si>
  <si>
    <t>Tlakové zkoušky vzduchem těsnícími vaky ucpávkovými DN 300</t>
  </si>
  <si>
    <t>894411311</t>
  </si>
  <si>
    <t>Osazení železobetonových dílců pro šachty skruží rovných</t>
  </si>
  <si>
    <t>403795828</t>
  </si>
  <si>
    <t>59224068</t>
  </si>
  <si>
    <t>skruž betonová DN 1000x500 PS, 100x50x12 cm</t>
  </si>
  <si>
    <t>-198117100</t>
  </si>
  <si>
    <t>59224066</t>
  </si>
  <si>
    <t>skruž betonová DN 1000x250 PS, 100x25x12 cm</t>
  </si>
  <si>
    <t>-1634300225</t>
  </si>
  <si>
    <t>894412411</t>
  </si>
  <si>
    <t>Osazení železobetonových dílců pro šachty skruží přechodových</t>
  </si>
  <si>
    <t>-650331652</t>
  </si>
  <si>
    <t>59224056</t>
  </si>
  <si>
    <t>kónus pro kanalizační šachty s kapsovým stupadlem 100/62,5 x 67 x 12 cm</t>
  </si>
  <si>
    <t>-2117607791</t>
  </si>
  <si>
    <t>894414111</t>
  </si>
  <si>
    <t>Osazení železobetonových dílců pro šachty skruží základových (dno)</t>
  </si>
  <si>
    <t>-446269173</t>
  </si>
  <si>
    <t>59224029</t>
  </si>
  <si>
    <t>dno betonové šachtové DN 300 betonový žlab i nástupnice   100 x 78,5 x 15 cm</t>
  </si>
  <si>
    <t>-1642855721</t>
  </si>
  <si>
    <t>899104112</t>
  </si>
  <si>
    <t>Osazení poklopů litinových nebo ocelových včetně rámů pro třídu zatížení D400, E600</t>
  </si>
  <si>
    <t>-607196114</t>
  </si>
  <si>
    <t>Osazení poklopů litinových a ocelových včetně rámů pro třídu zatížení D400, E600</t>
  </si>
  <si>
    <t>55241402</t>
  </si>
  <si>
    <t>poklop šachtový s rámem DN600 třída D 400,  bez odvětrání</t>
  </si>
  <si>
    <t>849930590</t>
  </si>
  <si>
    <t>899501221</t>
  </si>
  <si>
    <t>Stupadla do šachet ocelová s PE povlakem vidlicová pro přímé zabudování do hmoždinek</t>
  </si>
  <si>
    <t>1906292969</t>
  </si>
  <si>
    <t>Stupadla do šachet a drobných objektů ocelová s PE povlakem vidlicová pro přímé zabudování do hmoždinek</t>
  </si>
  <si>
    <t>899503111</t>
  </si>
  <si>
    <t>Stupadla do šachet polyetylenová zapouštěcí kapsová osazovaná při zdění a betonování</t>
  </si>
  <si>
    <t>782384199</t>
  </si>
  <si>
    <t>Stupadla do šachet a drobných objektů ocelová s PE povlakem zapouštěcí - kapsová osazovaná při zdění a betonování</t>
  </si>
  <si>
    <t>899722114</t>
  </si>
  <si>
    <t>Krytí potrubí z plastů výstražnou fólií z PVC 40 cm</t>
  </si>
  <si>
    <t>1866472215</t>
  </si>
  <si>
    <t>Krytí potrubí z plastů výstražnou fólií z PVC šířky 40 cm</t>
  </si>
  <si>
    <t>998275101</t>
  </si>
  <si>
    <t>Přesun hmot pro trubní vedení z trub kameninových otevřený výkop</t>
  </si>
  <si>
    <t>-547421766</t>
  </si>
  <si>
    <t>Přesun hmot pro trubní vedení hloubené z trub kameninových pro kanalizace v otevřeném výkopu dopravní vzdálenost do 15 m</t>
  </si>
  <si>
    <t>04a - Přípojky splašková kan</t>
  </si>
  <si>
    <t>-732017031</t>
  </si>
  <si>
    <t>80,68</t>
  </si>
  <si>
    <t>134821209</t>
  </si>
  <si>
    <t>80,68*2 'Přepočtené koeficientem množství</t>
  </si>
  <si>
    <t>-100901695</t>
  </si>
  <si>
    <t>-13553488</t>
  </si>
  <si>
    <t>871315221</t>
  </si>
  <si>
    <t>Kanalizační potrubí z tvrdého PVC jednovrstvé tuhost třídy SN8 DN 160</t>
  </si>
  <si>
    <t>-1392252650</t>
  </si>
  <si>
    <t>Kanalizační potrubí z tvrdého PVC v otevřeném výkopu ve sklonu do 20 %, hladkého plnostěnného jednovrstvého, tuhost třídy SN 8 DN 160</t>
  </si>
  <si>
    <t>877315211</t>
  </si>
  <si>
    <t>Montáž tvarovek z tvrdého PVC-systém KG nebo z polypropylenu-systém KG 2000 jednoosé DN 160</t>
  </si>
  <si>
    <t>1448088798</t>
  </si>
  <si>
    <t>Montáž tvarovek na kanalizačním potrubí z trub z plastu  z tvrdého PVC nebo z polypropylenu v otevřeném výkopu jednoosých DN 160</t>
  </si>
  <si>
    <t>28611546</t>
  </si>
  <si>
    <t>přechod kanalizační PVC na kameninové hrdlo DN 160</t>
  </si>
  <si>
    <t>-1182100597</t>
  </si>
  <si>
    <t>894811143</t>
  </si>
  <si>
    <t>Revizní šachta z PVC typ přímý, DN 400/160 tlak 40 t hl od 1360 do 1730 mm</t>
  </si>
  <si>
    <t>665463698</t>
  </si>
  <si>
    <t>Revizní šachta z tvrdého PVC v otevřeném výkopu typ přímý (DN šachty/DN trubního vedení) DN 400/160, odolnost vnějšímu tlaku 40 t, hloubka od 1360 do 1730 mm</t>
  </si>
  <si>
    <t>750704918</t>
  </si>
  <si>
    <t>28661762</t>
  </si>
  <si>
    <t>poklop šachtový šedá litina plný do teleskopu dno DN 315 nebo DN 400 pro třídu zatížení D400</t>
  </si>
  <si>
    <t>-964446156</t>
  </si>
  <si>
    <t>-1560546566</t>
  </si>
  <si>
    <t>-804824278</t>
  </si>
  <si>
    <t>05 - SO 05 Dešťová kanalizace</t>
  </si>
  <si>
    <t>-660396389</t>
  </si>
  <si>
    <t>389,46</t>
  </si>
  <si>
    <t>-2040493130</t>
  </si>
  <si>
    <t>389,46*2 'Přepočtené koeficientem množství</t>
  </si>
  <si>
    <t>-23518190</t>
  </si>
  <si>
    <t>856419855</t>
  </si>
  <si>
    <t>562107278</t>
  </si>
  <si>
    <t>711444758</t>
  </si>
  <si>
    <t>871375221</t>
  </si>
  <si>
    <t>Kanalizační potrubí z tvrdého PVC jednovrstvé tuhost třídy SN8 DN 315</t>
  </si>
  <si>
    <t>1786951459</t>
  </si>
  <si>
    <t>Kanalizační potrubí z tvrdého PVC v otevřeném výkopu ve sklonu do 20 %, hladkého plnostěnného jednovrstvého, tuhost třídy SN 8 DN 315</t>
  </si>
  <si>
    <t>877375221</t>
  </si>
  <si>
    <t>Montáž tvarovek z tvrdého PVC-systém KG nebo z polypropylenu-systém KG 2000 dvouosé DN 315</t>
  </si>
  <si>
    <t>1752460685</t>
  </si>
  <si>
    <t>Montáž tvarovek na kanalizačním potrubí z trub z plastu  z tvrdého PVC nebo z polypropylenu v otevřeném výkopu dvouosých DN 315</t>
  </si>
  <si>
    <t>28611404</t>
  </si>
  <si>
    <t>odbočka kanalizační plastová s hrdlem KG 315/150/45°</t>
  </si>
  <si>
    <t>-709131710</t>
  </si>
  <si>
    <t>23995694</t>
  </si>
  <si>
    <t>-14325037</t>
  </si>
  <si>
    <t>1787655060</t>
  </si>
  <si>
    <t>-1911591128</t>
  </si>
  <si>
    <t>1765577083</t>
  </si>
  <si>
    <t>740414844</t>
  </si>
  <si>
    <t>742985</t>
  </si>
  <si>
    <t>1362529326</t>
  </si>
  <si>
    <t>895611111</t>
  </si>
  <si>
    <t>Drenážní vyúsť z betonových trub VT</t>
  </si>
  <si>
    <t>-1790150871</t>
  </si>
  <si>
    <t>Drenážní výusť z trub betonových</t>
  </si>
  <si>
    <t>-1924864688</t>
  </si>
  <si>
    <t>-1158845983</t>
  </si>
  <si>
    <t>-762525361</t>
  </si>
  <si>
    <t>-848264719</t>
  </si>
  <si>
    <t>899623161</t>
  </si>
  <si>
    <t>Obetonování potrubí nebo zdiva stok betonem prostým tř. C 20/25 v otevřeném výkopu</t>
  </si>
  <si>
    <t>82631084</t>
  </si>
  <si>
    <t>Obetonování potrubí nebo zdiva stok betonem prostým v otevřeném výkopu, beton tř. C 20/25</t>
  </si>
  <si>
    <t>0,3"propustek</t>
  </si>
  <si>
    <t>364574967</t>
  </si>
  <si>
    <t>89999R</t>
  </si>
  <si>
    <t>Napojení potr. DN315 do stávající šachty</t>
  </si>
  <si>
    <t>1000069879</t>
  </si>
  <si>
    <t>-563391572</t>
  </si>
  <si>
    <t>05a - přípojky dešťová kan</t>
  </si>
  <si>
    <t>-505700362</t>
  </si>
  <si>
    <t>50,08</t>
  </si>
  <si>
    <t>-2142567421</t>
  </si>
  <si>
    <t>50,08*2 'Přepočtené koeficientem množství</t>
  </si>
  <si>
    <t>2046986045</t>
  </si>
  <si>
    <t>386130102</t>
  </si>
  <si>
    <t>Montáž odlučovače ropných látek polyetylenového průtoku 6 l/s</t>
  </si>
  <si>
    <t>1309285587</t>
  </si>
  <si>
    <t>Montáž odlučovačů  ropných látek polyetylenových, průtoku 6 l/s</t>
  </si>
  <si>
    <t>56241500</t>
  </si>
  <si>
    <t>odlučovač ropných látek plastový (PP), průtok max 4 l/s, plocha do 300 m2 s mříží do 3,5 t</t>
  </si>
  <si>
    <t>1362753512</t>
  </si>
  <si>
    <t>-1942247556</t>
  </si>
  <si>
    <t>1749053507</t>
  </si>
  <si>
    <t>892312121</t>
  </si>
  <si>
    <t>Tlaková zkouška vzduchem potrubí DN 150 těsnícím vakem ucpávkovým</t>
  </si>
  <si>
    <t>1950391457</t>
  </si>
  <si>
    <t>Tlakové zkoušky vzduchem těsnícími vaky ucpávkovými DN 150</t>
  </si>
  <si>
    <t>895941111</t>
  </si>
  <si>
    <t>Zřízení vpusti kanalizační uliční z betonových dílců typ UV-50 normální</t>
  </si>
  <si>
    <t>-1545868582</t>
  </si>
  <si>
    <t>Zřízení vpusti kanalizační  uliční z betonových dílců typ UV-50 normální</t>
  </si>
  <si>
    <t>59221645</t>
  </si>
  <si>
    <t>vpusťový komplet základní (pero,drážka) betonový 400/450x500x1000mm</t>
  </si>
  <si>
    <t>1359300169</t>
  </si>
  <si>
    <t>-1679031934</t>
  </si>
  <si>
    <t>-1821531079</t>
  </si>
  <si>
    <t>06 -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</si>
  <si>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</si>
  <si>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</si>
  <si>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</si>
  <si>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</si>
  <si>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</si>
  <si>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</si>
  <si>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</si>
  <si>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</si>
  <si>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</si>
  <si>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CS ÚRS 2021 01</t>
  </si>
  <si>
    <t>1024</t>
  </si>
  <si>
    <t>-528427247</t>
  </si>
  <si>
    <t>012303000</t>
  </si>
  <si>
    <t>Geodetické práce po výstavbě</t>
  </si>
  <si>
    <t>-1581185929</t>
  </si>
  <si>
    <t>P</t>
  </si>
  <si>
    <t>Poznámka k položce:
zaměření stavby</t>
  </si>
  <si>
    <t>013254000</t>
  </si>
  <si>
    <t>Dokumentace skutečného provedení stavby</t>
  </si>
  <si>
    <t>-1475831086</t>
  </si>
  <si>
    <t>VRN3</t>
  </si>
  <si>
    <t>Zařízení staveniště</t>
  </si>
  <si>
    <t>032903000</t>
  </si>
  <si>
    <t>Náklady na provoz a údržbu vybavení staveniště</t>
  </si>
  <si>
    <t>268771647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</si>
</sst>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20210305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Zastavovací plán jihozápad I. etapa - voda, kanalizace rev.1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8. 8. 2021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ROUND(AG95+AG96+AG97+AG100+AG103+AG106,2)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ROUND(AS95+AS96+AS97+AS100+AS103+AS106,2)</f>
        <v>0</v>
      </c>
      <c r="AT94" s="113">
        <f>ROUND(SUM(AV94:AW94),2)</f>
        <v>0</v>
      </c>
      <c r="AU94" s="114">
        <f>ROUND(AU95+AU96+AU97+AU100+AU103+AU106,5)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ROUND(AZ95+AZ96+AZ97+AZ100+AZ103+AZ106,2)</f>
        <v>0</v>
      </c>
      <c r="BA94" s="113">
        <f>ROUND(BA95+BA96+BA97+BA100+BA103+BA106,2)</f>
        <v>0</v>
      </c>
      <c r="BB94" s="113">
        <f>ROUND(BB95+BB96+BB97+BB100+BB103+BB106,2)</f>
        <v>0</v>
      </c>
      <c r="BC94" s="113">
        <f>ROUND(BC95+BC96+BC97+BC100+BC103+BC106,2)</f>
        <v>0</v>
      </c>
      <c r="BD94" s="115">
        <f>ROUND(BD95+BD96+BD97+BD100+BD103+BD106,2)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společné zemní práce'!J30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společné zemní práce'!P118</f>
        <v>0</v>
      </c>
      <c r="AV95" s="127">
        <f>'01 - společné zemní práce'!J33</f>
        <v>0</v>
      </c>
      <c r="AW95" s="127">
        <f>'01 - společné zemní práce'!J34</f>
        <v>0</v>
      </c>
      <c r="AX95" s="127">
        <f>'01 - společné zemní práce'!J35</f>
        <v>0</v>
      </c>
      <c r="AY95" s="127">
        <f>'01 - společné zemní práce'!J36</f>
        <v>0</v>
      </c>
      <c r="AZ95" s="127">
        <f>'01 - společné zemní práce'!F33</f>
        <v>0</v>
      </c>
      <c r="BA95" s="127">
        <f>'01 - společné zemní práce'!F34</f>
        <v>0</v>
      </c>
      <c r="BB95" s="127">
        <f>'01 - společné zemní práce'!F35</f>
        <v>0</v>
      </c>
      <c r="BC95" s="127">
        <f>'01 - společné zemní práce'!F36</f>
        <v>0</v>
      </c>
      <c r="BD95" s="129">
        <f>'01 - společné zemní práce'!F37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Opravy povrchů'!J30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'02 - Opravy povrchů'!P122</f>
        <v>0</v>
      </c>
      <c r="AV96" s="127">
        <f>'02 - Opravy povrchů'!J33</f>
        <v>0</v>
      </c>
      <c r="AW96" s="127">
        <f>'02 - Opravy povrchů'!J34</f>
        <v>0</v>
      </c>
      <c r="AX96" s="127">
        <f>'02 - Opravy povrchů'!J35</f>
        <v>0</v>
      </c>
      <c r="AY96" s="127">
        <f>'02 - Opravy povrchů'!J36</f>
        <v>0</v>
      </c>
      <c r="AZ96" s="127">
        <f>'02 - Opravy povrchů'!F33</f>
        <v>0</v>
      </c>
      <c r="BA96" s="127">
        <f>'02 - Opravy povrchů'!F34</f>
        <v>0</v>
      </c>
      <c r="BB96" s="127">
        <f>'02 - Opravy povrchů'!F35</f>
        <v>0</v>
      </c>
      <c r="BC96" s="127">
        <f>'02 - Opravy povrchů'!F36</f>
        <v>0</v>
      </c>
      <c r="BD96" s="129">
        <f>'02 - Opravy povrchů'!F37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7"/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31">
        <f>ROUND(SUM(AG98:AG99),2)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f>ROUND(SUM(AS98:AS99),2)</f>
        <v>0</v>
      </c>
      <c r="AT97" s="127">
        <f>ROUND(SUM(AV97:AW97),2)</f>
        <v>0</v>
      </c>
      <c r="AU97" s="128">
        <f>ROUND(SUM(AU98:AU99),5)</f>
        <v>0</v>
      </c>
      <c r="AV97" s="127">
        <f>ROUND(AZ97*L29,2)</f>
        <v>0</v>
      </c>
      <c r="AW97" s="127">
        <f>ROUND(BA97*L30,2)</f>
        <v>0</v>
      </c>
      <c r="AX97" s="127">
        <f>ROUND(BB97*L29,2)</f>
        <v>0</v>
      </c>
      <c r="AY97" s="127">
        <f>ROUND(BC97*L30,2)</f>
        <v>0</v>
      </c>
      <c r="AZ97" s="127">
        <f>ROUND(SUM(AZ98:AZ99),2)</f>
        <v>0</v>
      </c>
      <c r="BA97" s="127">
        <f>ROUND(SUM(BA98:BA99),2)</f>
        <v>0</v>
      </c>
      <c r="BB97" s="127">
        <f>ROUND(SUM(BB98:BB99),2)</f>
        <v>0</v>
      </c>
      <c r="BC97" s="127">
        <f>ROUND(SUM(BC98:BC99),2)</f>
        <v>0</v>
      </c>
      <c r="BD97" s="129">
        <f>ROUND(SUM(BD98:BD99),2)</f>
        <v>0</v>
      </c>
      <c r="BE97" s="7"/>
      <c r="BS97" s="130" t="s">
        <v>75</v>
      </c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4" customFormat="1" ht="16.5" customHeight="1">
      <c r="A98" s="118" t="s">
        <v>80</v>
      </c>
      <c r="B98" s="69"/>
      <c r="C98" s="132"/>
      <c r="D98" s="132"/>
      <c r="E98" s="133" t="s">
        <v>90</v>
      </c>
      <c r="F98" s="133"/>
      <c r="G98" s="133"/>
      <c r="H98" s="133"/>
      <c r="I98" s="133"/>
      <c r="J98" s="132"/>
      <c r="K98" s="133" t="s">
        <v>91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'03 - SO 03 Vodovod'!J30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93</v>
      </c>
      <c r="AR98" s="71"/>
      <c r="AS98" s="136">
        <v>0</v>
      </c>
      <c r="AT98" s="137">
        <f>ROUND(SUM(AV98:AW98),2)</f>
        <v>0</v>
      </c>
      <c r="AU98" s="138">
        <f>'03 - SO 03 Vodovod'!P121</f>
        <v>0</v>
      </c>
      <c r="AV98" s="137">
        <f>'03 - SO 03 Vodovod'!J33</f>
        <v>0</v>
      </c>
      <c r="AW98" s="137">
        <f>'03 - SO 03 Vodovod'!J34</f>
        <v>0</v>
      </c>
      <c r="AX98" s="137">
        <f>'03 - SO 03 Vodovod'!J35</f>
        <v>0</v>
      </c>
      <c r="AY98" s="137">
        <f>'03 - SO 03 Vodovod'!J36</f>
        <v>0</v>
      </c>
      <c r="AZ98" s="137">
        <f>'03 - SO 03 Vodovod'!F33</f>
        <v>0</v>
      </c>
      <c r="BA98" s="137">
        <f>'03 - SO 03 Vodovod'!F34</f>
        <v>0</v>
      </c>
      <c r="BB98" s="137">
        <f>'03 - SO 03 Vodovod'!F35</f>
        <v>0</v>
      </c>
      <c r="BC98" s="137">
        <f>'03 - SO 03 Vodovod'!F36</f>
        <v>0</v>
      </c>
      <c r="BD98" s="139">
        <f>'03 - SO 03 Vodovod'!F37</f>
        <v>0</v>
      </c>
      <c r="BE98" s="4"/>
      <c r="BT98" s="140" t="s">
        <v>86</v>
      </c>
      <c r="BU98" s="140" t="s">
        <v>94</v>
      </c>
      <c r="BV98" s="140" t="s">
        <v>78</v>
      </c>
      <c r="BW98" s="140" t="s">
        <v>92</v>
      </c>
      <c r="BX98" s="140" t="s">
        <v>5</v>
      </c>
      <c r="CL98" s="140" t="s">
        <v>1</v>
      </c>
      <c r="CM98" s="140" t="s">
        <v>86</v>
      </c>
    </row>
    <row r="99" spans="1:90" s="4" customFormat="1" ht="16.5" customHeight="1">
      <c r="A99" s="118" t="s">
        <v>80</v>
      </c>
      <c r="B99" s="69"/>
      <c r="C99" s="132"/>
      <c r="D99" s="132"/>
      <c r="E99" s="133" t="s">
        <v>95</v>
      </c>
      <c r="F99" s="133"/>
      <c r="G99" s="133"/>
      <c r="H99" s="133"/>
      <c r="I99" s="133"/>
      <c r="J99" s="132"/>
      <c r="K99" s="133" t="s">
        <v>96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'03a - přípojky voda'!J32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93</v>
      </c>
      <c r="AR99" s="71"/>
      <c r="AS99" s="136">
        <v>0</v>
      </c>
      <c r="AT99" s="137">
        <f>ROUND(SUM(AV99:AW99),2)</f>
        <v>0</v>
      </c>
      <c r="AU99" s="138">
        <f>'03a - přípojky voda'!P125</f>
        <v>0</v>
      </c>
      <c r="AV99" s="137">
        <f>'03a - přípojky voda'!J35</f>
        <v>0</v>
      </c>
      <c r="AW99" s="137">
        <f>'03a - přípojky voda'!J36</f>
        <v>0</v>
      </c>
      <c r="AX99" s="137">
        <f>'03a - přípojky voda'!J37</f>
        <v>0</v>
      </c>
      <c r="AY99" s="137">
        <f>'03a - přípojky voda'!J38</f>
        <v>0</v>
      </c>
      <c r="AZ99" s="137">
        <f>'03a - přípojky voda'!F35</f>
        <v>0</v>
      </c>
      <c r="BA99" s="137">
        <f>'03a - přípojky voda'!F36</f>
        <v>0</v>
      </c>
      <c r="BB99" s="137">
        <f>'03a - přípojky voda'!F37</f>
        <v>0</v>
      </c>
      <c r="BC99" s="137">
        <f>'03a - přípojky voda'!F38</f>
        <v>0</v>
      </c>
      <c r="BD99" s="139">
        <f>'03a - přípojky voda'!F39</f>
        <v>0</v>
      </c>
      <c r="BE99" s="4"/>
      <c r="BT99" s="140" t="s">
        <v>86</v>
      </c>
      <c r="BV99" s="140" t="s">
        <v>78</v>
      </c>
      <c r="BW99" s="140" t="s">
        <v>97</v>
      </c>
      <c r="BX99" s="140" t="s">
        <v>92</v>
      </c>
      <c r="CL99" s="140" t="s">
        <v>1</v>
      </c>
    </row>
    <row r="100" spans="1:91" s="7" customFormat="1" ht="16.5" customHeight="1">
      <c r="A100" s="7"/>
      <c r="B100" s="119"/>
      <c r="C100" s="120"/>
      <c r="D100" s="121" t="s">
        <v>98</v>
      </c>
      <c r="E100" s="121"/>
      <c r="F100" s="121"/>
      <c r="G100" s="121"/>
      <c r="H100" s="121"/>
      <c r="I100" s="122"/>
      <c r="J100" s="121" t="s">
        <v>99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31">
        <f>ROUND(SUM(AG101:AG102),2)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83</v>
      </c>
      <c r="AR100" s="125"/>
      <c r="AS100" s="126">
        <f>ROUND(SUM(AS101:AS102),2)</f>
        <v>0</v>
      </c>
      <c r="AT100" s="127">
        <f>ROUND(SUM(AV100:AW100),2)</f>
        <v>0</v>
      </c>
      <c r="AU100" s="128">
        <f>ROUND(SUM(AU101:AU102),5)</f>
        <v>0</v>
      </c>
      <c r="AV100" s="127">
        <f>ROUND(AZ100*L29,2)</f>
        <v>0</v>
      </c>
      <c r="AW100" s="127">
        <f>ROUND(BA100*L30,2)</f>
        <v>0</v>
      </c>
      <c r="AX100" s="127">
        <f>ROUND(BB100*L29,2)</f>
        <v>0</v>
      </c>
      <c r="AY100" s="127">
        <f>ROUND(BC100*L30,2)</f>
        <v>0</v>
      </c>
      <c r="AZ100" s="127">
        <f>ROUND(SUM(AZ101:AZ102),2)</f>
        <v>0</v>
      </c>
      <c r="BA100" s="127">
        <f>ROUND(SUM(BA101:BA102),2)</f>
        <v>0</v>
      </c>
      <c r="BB100" s="127">
        <f>ROUND(SUM(BB101:BB102),2)</f>
        <v>0</v>
      </c>
      <c r="BC100" s="127">
        <f>ROUND(SUM(BC101:BC102),2)</f>
        <v>0</v>
      </c>
      <c r="BD100" s="129">
        <f>ROUND(SUM(BD101:BD102),2)</f>
        <v>0</v>
      </c>
      <c r="BE100" s="7"/>
      <c r="BS100" s="130" t="s">
        <v>75</v>
      </c>
      <c r="BT100" s="130" t="s">
        <v>84</v>
      </c>
      <c r="BV100" s="130" t="s">
        <v>78</v>
      </c>
      <c r="BW100" s="130" t="s">
        <v>100</v>
      </c>
      <c r="BX100" s="130" t="s">
        <v>5</v>
      </c>
      <c r="CL100" s="130" t="s">
        <v>1</v>
      </c>
      <c r="CM100" s="130" t="s">
        <v>86</v>
      </c>
    </row>
    <row r="101" spans="1:91" s="4" customFormat="1" ht="16.5" customHeight="1">
      <c r="A101" s="118" t="s">
        <v>80</v>
      </c>
      <c r="B101" s="69"/>
      <c r="C101" s="132"/>
      <c r="D101" s="132"/>
      <c r="E101" s="133" t="s">
        <v>98</v>
      </c>
      <c r="F101" s="133"/>
      <c r="G101" s="133"/>
      <c r="H101" s="133"/>
      <c r="I101" s="133"/>
      <c r="J101" s="132"/>
      <c r="K101" s="133" t="s">
        <v>99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'04 - SO 04 Splašková kana...'!J30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93</v>
      </c>
      <c r="AR101" s="71"/>
      <c r="AS101" s="136">
        <v>0</v>
      </c>
      <c r="AT101" s="137">
        <f>ROUND(SUM(AV101:AW101),2)</f>
        <v>0</v>
      </c>
      <c r="AU101" s="138">
        <f>'04 - SO 04 Splašková kana...'!P122</f>
        <v>0</v>
      </c>
      <c r="AV101" s="137">
        <f>'04 - SO 04 Splašková kana...'!J33</f>
        <v>0</v>
      </c>
      <c r="AW101" s="137">
        <f>'04 - SO 04 Splašková kana...'!J34</f>
        <v>0</v>
      </c>
      <c r="AX101" s="137">
        <f>'04 - SO 04 Splašková kana...'!J35</f>
        <v>0</v>
      </c>
      <c r="AY101" s="137">
        <f>'04 - SO 04 Splašková kana...'!J36</f>
        <v>0</v>
      </c>
      <c r="AZ101" s="137">
        <f>'04 - SO 04 Splašková kana...'!F33</f>
        <v>0</v>
      </c>
      <c r="BA101" s="137">
        <f>'04 - SO 04 Splašková kana...'!F34</f>
        <v>0</v>
      </c>
      <c r="BB101" s="137">
        <f>'04 - SO 04 Splašková kana...'!F35</f>
        <v>0</v>
      </c>
      <c r="BC101" s="137">
        <f>'04 - SO 04 Splašková kana...'!F36</f>
        <v>0</v>
      </c>
      <c r="BD101" s="139">
        <f>'04 - SO 04 Splašková kana...'!F37</f>
        <v>0</v>
      </c>
      <c r="BE101" s="4"/>
      <c r="BT101" s="140" t="s">
        <v>86</v>
      </c>
      <c r="BU101" s="140" t="s">
        <v>94</v>
      </c>
      <c r="BV101" s="140" t="s">
        <v>78</v>
      </c>
      <c r="BW101" s="140" t="s">
        <v>100</v>
      </c>
      <c r="BX101" s="140" t="s">
        <v>5</v>
      </c>
      <c r="CL101" s="140" t="s">
        <v>1</v>
      </c>
      <c r="CM101" s="140" t="s">
        <v>86</v>
      </c>
    </row>
    <row r="102" spans="1:90" s="4" customFormat="1" ht="16.5" customHeight="1">
      <c r="A102" s="118" t="s">
        <v>80</v>
      </c>
      <c r="B102" s="69"/>
      <c r="C102" s="132"/>
      <c r="D102" s="132"/>
      <c r="E102" s="133" t="s">
        <v>101</v>
      </c>
      <c r="F102" s="133"/>
      <c r="G102" s="133"/>
      <c r="H102" s="133"/>
      <c r="I102" s="133"/>
      <c r="J102" s="132"/>
      <c r="K102" s="133" t="s">
        <v>102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'04a - Přípojky splašková kan'!J32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93</v>
      </c>
      <c r="AR102" s="71"/>
      <c r="AS102" s="136">
        <v>0</v>
      </c>
      <c r="AT102" s="137">
        <f>ROUND(SUM(AV102:AW102),2)</f>
        <v>0</v>
      </c>
      <c r="AU102" s="138">
        <f>'04a - Přípojky splašková kan'!P126</f>
        <v>0</v>
      </c>
      <c r="AV102" s="137">
        <f>'04a - Přípojky splašková kan'!J35</f>
        <v>0</v>
      </c>
      <c r="AW102" s="137">
        <f>'04a - Přípojky splašková kan'!J36</f>
        <v>0</v>
      </c>
      <c r="AX102" s="137">
        <f>'04a - Přípojky splašková kan'!J37</f>
        <v>0</v>
      </c>
      <c r="AY102" s="137">
        <f>'04a - Přípojky splašková kan'!J38</f>
        <v>0</v>
      </c>
      <c r="AZ102" s="137">
        <f>'04a - Přípojky splašková kan'!F35</f>
        <v>0</v>
      </c>
      <c r="BA102" s="137">
        <f>'04a - Přípojky splašková kan'!F36</f>
        <v>0</v>
      </c>
      <c r="BB102" s="137">
        <f>'04a - Přípojky splašková kan'!F37</f>
        <v>0</v>
      </c>
      <c r="BC102" s="137">
        <f>'04a - Přípojky splašková kan'!F38</f>
        <v>0</v>
      </c>
      <c r="BD102" s="139">
        <f>'04a - Přípojky splašková kan'!F39</f>
        <v>0</v>
      </c>
      <c r="BE102" s="4"/>
      <c r="BT102" s="140" t="s">
        <v>86</v>
      </c>
      <c r="BV102" s="140" t="s">
        <v>78</v>
      </c>
      <c r="BW102" s="140" t="s">
        <v>103</v>
      </c>
      <c r="BX102" s="140" t="s">
        <v>100</v>
      </c>
      <c r="CL102" s="140" t="s">
        <v>1</v>
      </c>
    </row>
    <row r="103" spans="1:91" s="7" customFormat="1" ht="16.5" customHeight="1">
      <c r="A103" s="7"/>
      <c r="B103" s="119"/>
      <c r="C103" s="120"/>
      <c r="D103" s="121" t="s">
        <v>104</v>
      </c>
      <c r="E103" s="121"/>
      <c r="F103" s="121"/>
      <c r="G103" s="121"/>
      <c r="H103" s="121"/>
      <c r="I103" s="122"/>
      <c r="J103" s="121" t="s">
        <v>105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31">
        <f>ROUND(SUM(AG104:AG105),2)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83</v>
      </c>
      <c r="AR103" s="125"/>
      <c r="AS103" s="126">
        <f>ROUND(SUM(AS104:AS105),2)</f>
        <v>0</v>
      </c>
      <c r="AT103" s="127">
        <f>ROUND(SUM(AV103:AW103),2)</f>
        <v>0</v>
      </c>
      <c r="AU103" s="128">
        <f>ROUND(SUM(AU104:AU105),5)</f>
        <v>0</v>
      </c>
      <c r="AV103" s="127">
        <f>ROUND(AZ103*L29,2)</f>
        <v>0</v>
      </c>
      <c r="AW103" s="127">
        <f>ROUND(BA103*L30,2)</f>
        <v>0</v>
      </c>
      <c r="AX103" s="127">
        <f>ROUND(BB103*L29,2)</f>
        <v>0</v>
      </c>
      <c r="AY103" s="127">
        <f>ROUND(BC103*L30,2)</f>
        <v>0</v>
      </c>
      <c r="AZ103" s="127">
        <f>ROUND(SUM(AZ104:AZ105),2)</f>
        <v>0</v>
      </c>
      <c r="BA103" s="127">
        <f>ROUND(SUM(BA104:BA105),2)</f>
        <v>0</v>
      </c>
      <c r="BB103" s="127">
        <f>ROUND(SUM(BB104:BB105),2)</f>
        <v>0</v>
      </c>
      <c r="BC103" s="127">
        <f>ROUND(SUM(BC104:BC105),2)</f>
        <v>0</v>
      </c>
      <c r="BD103" s="129">
        <f>ROUND(SUM(BD104:BD105),2)</f>
        <v>0</v>
      </c>
      <c r="BE103" s="7"/>
      <c r="BS103" s="130" t="s">
        <v>75</v>
      </c>
      <c r="BT103" s="130" t="s">
        <v>84</v>
      </c>
      <c r="BV103" s="130" t="s">
        <v>78</v>
      </c>
      <c r="BW103" s="130" t="s">
        <v>106</v>
      </c>
      <c r="BX103" s="130" t="s">
        <v>5</v>
      </c>
      <c r="CL103" s="130" t="s">
        <v>1</v>
      </c>
      <c r="CM103" s="130" t="s">
        <v>86</v>
      </c>
    </row>
    <row r="104" spans="1:91" s="4" customFormat="1" ht="16.5" customHeight="1">
      <c r="A104" s="118" t="s">
        <v>80</v>
      </c>
      <c r="B104" s="69"/>
      <c r="C104" s="132"/>
      <c r="D104" s="132"/>
      <c r="E104" s="133" t="s">
        <v>104</v>
      </c>
      <c r="F104" s="133"/>
      <c r="G104" s="133"/>
      <c r="H104" s="133"/>
      <c r="I104" s="133"/>
      <c r="J104" s="132"/>
      <c r="K104" s="133" t="s">
        <v>105</v>
      </c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4">
        <f>'05 - SO 05 Dešťová kanali...'!J30</f>
        <v>0</v>
      </c>
      <c r="AH104" s="132"/>
      <c r="AI104" s="132"/>
      <c r="AJ104" s="132"/>
      <c r="AK104" s="132"/>
      <c r="AL104" s="132"/>
      <c r="AM104" s="132"/>
      <c r="AN104" s="134">
        <f>SUM(AG104,AT104)</f>
        <v>0</v>
      </c>
      <c r="AO104" s="132"/>
      <c r="AP104" s="132"/>
      <c r="AQ104" s="135" t="s">
        <v>93</v>
      </c>
      <c r="AR104" s="71"/>
      <c r="AS104" s="136">
        <v>0</v>
      </c>
      <c r="AT104" s="137">
        <f>ROUND(SUM(AV104:AW104),2)</f>
        <v>0</v>
      </c>
      <c r="AU104" s="138">
        <f>'05 - SO 05 Dešťová kanali...'!P122</f>
        <v>0</v>
      </c>
      <c r="AV104" s="137">
        <f>'05 - SO 05 Dešťová kanali...'!J33</f>
        <v>0</v>
      </c>
      <c r="AW104" s="137">
        <f>'05 - SO 05 Dešťová kanali...'!J34</f>
        <v>0</v>
      </c>
      <c r="AX104" s="137">
        <f>'05 - SO 05 Dešťová kanali...'!J35</f>
        <v>0</v>
      </c>
      <c r="AY104" s="137">
        <f>'05 - SO 05 Dešťová kanali...'!J36</f>
        <v>0</v>
      </c>
      <c r="AZ104" s="137">
        <f>'05 - SO 05 Dešťová kanali...'!F33</f>
        <v>0</v>
      </c>
      <c r="BA104" s="137">
        <f>'05 - SO 05 Dešťová kanali...'!F34</f>
        <v>0</v>
      </c>
      <c r="BB104" s="137">
        <f>'05 - SO 05 Dešťová kanali...'!F35</f>
        <v>0</v>
      </c>
      <c r="BC104" s="137">
        <f>'05 - SO 05 Dešťová kanali...'!F36</f>
        <v>0</v>
      </c>
      <c r="BD104" s="139">
        <f>'05 - SO 05 Dešťová kanali...'!F37</f>
        <v>0</v>
      </c>
      <c r="BE104" s="4"/>
      <c r="BT104" s="140" t="s">
        <v>86</v>
      </c>
      <c r="BU104" s="140" t="s">
        <v>94</v>
      </c>
      <c r="BV104" s="140" t="s">
        <v>78</v>
      </c>
      <c r="BW104" s="140" t="s">
        <v>106</v>
      </c>
      <c r="BX104" s="140" t="s">
        <v>5</v>
      </c>
      <c r="CL104" s="140" t="s">
        <v>1</v>
      </c>
      <c r="CM104" s="140" t="s">
        <v>86</v>
      </c>
    </row>
    <row r="105" spans="1:90" s="4" customFormat="1" ht="16.5" customHeight="1">
      <c r="A105" s="118" t="s">
        <v>80</v>
      </c>
      <c r="B105" s="69"/>
      <c r="C105" s="132"/>
      <c r="D105" s="132"/>
      <c r="E105" s="133" t="s">
        <v>107</v>
      </c>
      <c r="F105" s="133"/>
      <c r="G105" s="133"/>
      <c r="H105" s="133"/>
      <c r="I105" s="133"/>
      <c r="J105" s="132"/>
      <c r="K105" s="133" t="s">
        <v>108</v>
      </c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4">
        <f>'05a - přípojky dešťová kan'!J32</f>
        <v>0</v>
      </c>
      <c r="AH105" s="132"/>
      <c r="AI105" s="132"/>
      <c r="AJ105" s="132"/>
      <c r="AK105" s="132"/>
      <c r="AL105" s="132"/>
      <c r="AM105" s="132"/>
      <c r="AN105" s="134">
        <f>SUM(AG105,AT105)</f>
        <v>0</v>
      </c>
      <c r="AO105" s="132"/>
      <c r="AP105" s="132"/>
      <c r="AQ105" s="135" t="s">
        <v>93</v>
      </c>
      <c r="AR105" s="71"/>
      <c r="AS105" s="136">
        <v>0</v>
      </c>
      <c r="AT105" s="137">
        <f>ROUND(SUM(AV105:AW105),2)</f>
        <v>0</v>
      </c>
      <c r="AU105" s="138">
        <f>'05a - přípojky dešťová kan'!P126</f>
        <v>0</v>
      </c>
      <c r="AV105" s="137">
        <f>'05a - přípojky dešťová kan'!J35</f>
        <v>0</v>
      </c>
      <c r="AW105" s="137">
        <f>'05a - přípojky dešťová kan'!J36</f>
        <v>0</v>
      </c>
      <c r="AX105" s="137">
        <f>'05a - přípojky dešťová kan'!J37</f>
        <v>0</v>
      </c>
      <c r="AY105" s="137">
        <f>'05a - přípojky dešťová kan'!J38</f>
        <v>0</v>
      </c>
      <c r="AZ105" s="137">
        <f>'05a - přípojky dešťová kan'!F35</f>
        <v>0</v>
      </c>
      <c r="BA105" s="137">
        <f>'05a - přípojky dešťová kan'!F36</f>
        <v>0</v>
      </c>
      <c r="BB105" s="137">
        <f>'05a - přípojky dešťová kan'!F37</f>
        <v>0</v>
      </c>
      <c r="BC105" s="137">
        <f>'05a - přípojky dešťová kan'!F38</f>
        <v>0</v>
      </c>
      <c r="BD105" s="139">
        <f>'05a - přípojky dešťová kan'!F39</f>
        <v>0</v>
      </c>
      <c r="BE105" s="4"/>
      <c r="BT105" s="140" t="s">
        <v>86</v>
      </c>
      <c r="BV105" s="140" t="s">
        <v>78</v>
      </c>
      <c r="BW105" s="140" t="s">
        <v>109</v>
      </c>
      <c r="BX105" s="140" t="s">
        <v>106</v>
      </c>
      <c r="CL105" s="140" t="s">
        <v>1</v>
      </c>
    </row>
    <row r="106" spans="1:91" s="7" customFormat="1" ht="16.5" customHeight="1">
      <c r="A106" s="118" t="s">
        <v>80</v>
      </c>
      <c r="B106" s="119"/>
      <c r="C106" s="120"/>
      <c r="D106" s="121" t="s">
        <v>110</v>
      </c>
      <c r="E106" s="121"/>
      <c r="F106" s="121"/>
      <c r="G106" s="121"/>
      <c r="H106" s="121"/>
      <c r="I106" s="122"/>
      <c r="J106" s="121" t="s">
        <v>111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'06 - VRN'!J30</f>
        <v>0</v>
      </c>
      <c r="AH106" s="122"/>
      <c r="AI106" s="122"/>
      <c r="AJ106" s="122"/>
      <c r="AK106" s="122"/>
      <c r="AL106" s="122"/>
      <c r="AM106" s="122"/>
      <c r="AN106" s="123">
        <f>SUM(AG106,AT106)</f>
        <v>0</v>
      </c>
      <c r="AO106" s="122"/>
      <c r="AP106" s="122"/>
      <c r="AQ106" s="124" t="s">
        <v>83</v>
      </c>
      <c r="AR106" s="125"/>
      <c r="AS106" s="141">
        <v>0</v>
      </c>
      <c r="AT106" s="142">
        <f>ROUND(SUM(AV106:AW106),2)</f>
        <v>0</v>
      </c>
      <c r="AU106" s="143">
        <f>'06 - VRN'!P119</f>
        <v>0</v>
      </c>
      <c r="AV106" s="142">
        <f>'06 - VRN'!J33</f>
        <v>0</v>
      </c>
      <c r="AW106" s="142">
        <f>'06 - VRN'!J34</f>
        <v>0</v>
      </c>
      <c r="AX106" s="142">
        <f>'06 - VRN'!J35</f>
        <v>0</v>
      </c>
      <c r="AY106" s="142">
        <f>'06 - VRN'!J36</f>
        <v>0</v>
      </c>
      <c r="AZ106" s="142">
        <f>'06 - VRN'!F33</f>
        <v>0</v>
      </c>
      <c r="BA106" s="142">
        <f>'06 - VRN'!F34</f>
        <v>0</v>
      </c>
      <c r="BB106" s="142">
        <f>'06 - VRN'!F35</f>
        <v>0</v>
      </c>
      <c r="BC106" s="142">
        <f>'06 - VRN'!F36</f>
        <v>0</v>
      </c>
      <c r="BD106" s="144">
        <f>'06 - VRN'!F37</f>
        <v>0</v>
      </c>
      <c r="BE106" s="7"/>
      <c r="BT106" s="130" t="s">
        <v>84</v>
      </c>
      <c r="BV106" s="130" t="s">
        <v>78</v>
      </c>
      <c r="BW106" s="130" t="s">
        <v>112</v>
      </c>
      <c r="BX106" s="130" t="s">
        <v>5</v>
      </c>
      <c r="CL106" s="130" t="s">
        <v>1</v>
      </c>
      <c r="CM106" s="130" t="s">
        <v>86</v>
      </c>
    </row>
    <row r="107" spans="1:5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password="CC35" sheet="1" objects="1" scenarios="1" formatColumns="0" formatRows="0"/>
  <mergeCells count="86">
    <mergeCell ref="C92:G92"/>
    <mergeCell ref="D100:H100"/>
    <mergeCell ref="D103:H103"/>
    <mergeCell ref="D96:H96"/>
    <mergeCell ref="D97:H97"/>
    <mergeCell ref="D95:H95"/>
    <mergeCell ref="E104:I104"/>
    <mergeCell ref="E98:I98"/>
    <mergeCell ref="E102:I102"/>
    <mergeCell ref="E101:I101"/>
    <mergeCell ref="E99:I99"/>
    <mergeCell ref="I92:AF92"/>
    <mergeCell ref="J96:AF96"/>
    <mergeCell ref="J97:AF97"/>
    <mergeCell ref="J100:AF100"/>
    <mergeCell ref="J103:AF103"/>
    <mergeCell ref="J95:AF95"/>
    <mergeCell ref="K101:AF101"/>
    <mergeCell ref="K99:AF99"/>
    <mergeCell ref="K102:AF102"/>
    <mergeCell ref="K98:AF98"/>
    <mergeCell ref="K104:AF104"/>
    <mergeCell ref="L85:AO85"/>
    <mergeCell ref="E105:I105"/>
    <mergeCell ref="K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1:AM101"/>
    <mergeCell ref="AG97:AM97"/>
    <mergeCell ref="AG102:AM102"/>
    <mergeCell ref="AG103:AM103"/>
    <mergeCell ref="AG100:AM100"/>
    <mergeCell ref="AG92:AM92"/>
    <mergeCell ref="AG95:AM95"/>
    <mergeCell ref="AG96:AM96"/>
    <mergeCell ref="AG98:AM98"/>
    <mergeCell ref="AG104:AM104"/>
    <mergeCell ref="AG99:AM99"/>
    <mergeCell ref="AM89:AP89"/>
    <mergeCell ref="AM87:AN87"/>
    <mergeCell ref="AM90:AP90"/>
    <mergeCell ref="AN103:AP103"/>
    <mergeCell ref="AN104:AP104"/>
    <mergeCell ref="AN97:AP97"/>
    <mergeCell ref="AN102:AP102"/>
    <mergeCell ref="AN101:AP101"/>
    <mergeCell ref="AN100:AP100"/>
    <mergeCell ref="AN99:AP99"/>
    <mergeCell ref="AN95:AP95"/>
    <mergeCell ref="AN96:AP96"/>
    <mergeCell ref="AN92:AP92"/>
    <mergeCell ref="AN98:AP98"/>
    <mergeCell ref="AS89:AT91"/>
    <mergeCell ref="AN105:AP105"/>
    <mergeCell ref="AG105:AM105"/>
    <mergeCell ref="AN106:AP106"/>
    <mergeCell ref="AG106:AM106"/>
    <mergeCell ref="AN94:AP94"/>
  </mergeCells>
  <hyperlinks>
    <hyperlink ref="A95" location="'01 - společné zemní práce'!C2" display="/"/>
    <hyperlink ref="A96" location="'02 - Opravy povrchů'!C2" display="/"/>
    <hyperlink ref="A98" location="'03 - SO 03 Vodovod'!C2" display="/"/>
    <hyperlink ref="A99" location="'03a - přípojky voda'!C2" display="/"/>
    <hyperlink ref="A101" location="'04 - SO 04 Splašková kana...'!C2" display="/"/>
    <hyperlink ref="A102" location="'04a - Přípojky splašková kan'!C2" display="/"/>
    <hyperlink ref="A104" location="'05 - SO 05 Dešťová kanali...'!C2" display="/"/>
    <hyperlink ref="A105" location="'05a - přípojky dešťová kan'!C2" display="/"/>
    <hyperlink ref="A106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885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18</v>
      </c>
      <c r="E11" s="37"/>
      <c r="F11" s="140" t="s">
        <v>1</v>
      </c>
      <c r="G11" s="37"/>
      <c r="H11" s="37"/>
      <c r="I11" s="149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20</v>
      </c>
      <c r="E12" s="37"/>
      <c r="F12" s="140" t="s">
        <v>21</v>
      </c>
      <c r="G12" s="37"/>
      <c r="H12" s="37"/>
      <c r="I12" s="149" t="s">
        <v>22</v>
      </c>
      <c r="J12" s="152" t="str">
        <f>'Rekapitulace stavby'!AN8</f>
        <v>8. 8. 2021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24</v>
      </c>
      <c r="E14" s="37"/>
      <c r="F14" s="37"/>
      <c r="G14" s="37"/>
      <c r="H14" s="37"/>
      <c r="I14" s="149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49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28</v>
      </c>
      <c r="E17" s="37"/>
      <c r="F17" s="37"/>
      <c r="G17" s="37"/>
      <c r="H17" s="37"/>
      <c r="I17" s="14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30</v>
      </c>
      <c r="E20" s="37"/>
      <c r="F20" s="37"/>
      <c r="G20" s="37"/>
      <c r="H20" s="37"/>
      <c r="I20" s="149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49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33</v>
      </c>
      <c r="E23" s="37"/>
      <c r="F23" s="37"/>
      <c r="G23" s="37"/>
      <c r="H23" s="37"/>
      <c r="I23" s="149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34</v>
      </c>
      <c r="F24" s="37"/>
      <c r="G24" s="37"/>
      <c r="H24" s="37"/>
      <c r="I24" s="149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3"/>
      <c r="B27" s="154"/>
      <c r="C27" s="153"/>
      <c r="D27" s="153"/>
      <c r="E27" s="155" t="s">
        <v>1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36</v>
      </c>
      <c r="E30" s="37"/>
      <c r="F30" s="37"/>
      <c r="G30" s="37"/>
      <c r="H30" s="37"/>
      <c r="I30" s="37"/>
      <c r="J30" s="159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38</v>
      </c>
      <c r="G32" s="37"/>
      <c r="H32" s="37"/>
      <c r="I32" s="160" t="s">
        <v>37</v>
      </c>
      <c r="J32" s="160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40</v>
      </c>
      <c r="E33" s="149" t="s">
        <v>41</v>
      </c>
      <c r="F33" s="162">
        <f>ROUND((SUM(BE119:BE131)),2)</f>
        <v>0</v>
      </c>
      <c r="G33" s="37"/>
      <c r="H33" s="37"/>
      <c r="I33" s="163">
        <v>0.21</v>
      </c>
      <c r="J33" s="162">
        <f>ROUND(((SUM(BE119:BE131))*I33),2)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42</v>
      </c>
      <c r="F34" s="162">
        <f>ROUND((SUM(BF119:BF131)),2)</f>
        <v>0</v>
      </c>
      <c r="G34" s="37"/>
      <c r="H34" s="37"/>
      <c r="I34" s="163">
        <v>0.15</v>
      </c>
      <c r="J34" s="162">
        <f>ROUND(((SUM(BF119:BF131))*I34),2)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43</v>
      </c>
      <c r="F35" s="162">
        <f>ROUND((SUM(BG119:BG131)),2)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44</v>
      </c>
      <c r="F36" s="162">
        <f>ROUND((SUM(BH119:BH131)),2)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ROUND((SUM(BI119:BI131)),2)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46</v>
      </c>
      <c r="E39" s="166"/>
      <c r="F39" s="166"/>
      <c r="G39" s="167" t="s">
        <v>47</v>
      </c>
      <c r="H39" s="168" t="s">
        <v>48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06 -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8. 8. 2021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117</v>
      </c>
      <c r="D94" s="184"/>
      <c r="E94" s="184"/>
      <c r="F94" s="184"/>
      <c r="G94" s="184"/>
      <c r="H94" s="184"/>
      <c r="I94" s="184"/>
      <c r="J94" s="185" t="s">
        <v>118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119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120</v>
      </c>
    </row>
    <row r="97" spans="1:31" s="9" customFormat="1" ht="24.95" customHeight="1">
      <c r="A97" s="9"/>
      <c r="B97" s="187"/>
      <c r="C97" s="188"/>
      <c r="D97" s="189" t="s">
        <v>886</v>
      </c>
      <c r="E97" s="190"/>
      <c r="F97" s="190"/>
      <c r="G97" s="190"/>
      <c r="H97" s="190"/>
      <c r="I97" s="190"/>
      <c r="J97" s="191">
        <f>J120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32"/>
      <c r="D98" s="194" t="s">
        <v>887</v>
      </c>
      <c r="E98" s="195"/>
      <c r="F98" s="195"/>
      <c r="G98" s="195"/>
      <c r="H98" s="195"/>
      <c r="I98" s="195"/>
      <c r="J98" s="196">
        <f>J121</f>
        <v>0</v>
      </c>
      <c r="K98" s="13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32"/>
      <c r="D99" s="194" t="s">
        <v>888</v>
      </c>
      <c r="E99" s="195"/>
      <c r="F99" s="195"/>
      <c r="G99" s="195"/>
      <c r="H99" s="195"/>
      <c r="I99" s="195"/>
      <c r="J99" s="196">
        <f>J129</f>
        <v>0</v>
      </c>
      <c r="K99" s="13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123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2" t="str">
        <f>E7</f>
        <v>Zastavovací plán jihozápad I. etapa - voda, kanalizace rev.1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06 - VRN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Šluknov</v>
      </c>
      <c r="G113" s="39"/>
      <c r="H113" s="39"/>
      <c r="I113" s="31" t="s">
        <v>22</v>
      </c>
      <c r="J113" s="78" t="str">
        <f>IF(J12="","",J12)</f>
        <v>8. 8. 2021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Šluknov</v>
      </c>
      <c r="G115" s="39"/>
      <c r="H115" s="39"/>
      <c r="I115" s="31" t="s">
        <v>30</v>
      </c>
      <c r="J115" s="35" t="str">
        <f>E21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J. Nešněra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8"/>
      <c r="B118" s="199"/>
      <c r="C118" s="200" t="s">
        <v>124</v>
      </c>
      <c r="D118" s="201" t="s">
        <v>61</v>
      </c>
      <c r="E118" s="201" t="s">
        <v>57</v>
      </c>
      <c r="F118" s="201" t="s">
        <v>58</v>
      </c>
      <c r="G118" s="201" t="s">
        <v>125</v>
      </c>
      <c r="H118" s="201" t="s">
        <v>126</v>
      </c>
      <c r="I118" s="201" t="s">
        <v>127</v>
      </c>
      <c r="J118" s="201" t="s">
        <v>118</v>
      </c>
      <c r="K118" s="202" t="s">
        <v>128</v>
      </c>
      <c r="L118" s="203"/>
      <c r="M118" s="99" t="s">
        <v>1</v>
      </c>
      <c r="N118" s="100" t="s">
        <v>40</v>
      </c>
      <c r="O118" s="100" t="s">
        <v>129</v>
      </c>
      <c r="P118" s="100" t="s">
        <v>130</v>
      </c>
      <c r="Q118" s="100" t="s">
        <v>131</v>
      </c>
      <c r="R118" s="100" t="s">
        <v>132</v>
      </c>
      <c r="S118" s="100" t="s">
        <v>133</v>
      </c>
      <c r="T118" s="101" t="s">
        <v>134</v>
      </c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</row>
    <row r="119" spans="1:63" s="2" customFormat="1" ht="22.8" customHeight="1">
      <c r="A119" s="37"/>
      <c r="B119" s="38"/>
      <c r="C119" s="106" t="s">
        <v>135</v>
      </c>
      <c r="D119" s="39"/>
      <c r="E119" s="39"/>
      <c r="F119" s="39"/>
      <c r="G119" s="39"/>
      <c r="H119" s="39"/>
      <c r="I119" s="39"/>
      <c r="J119" s="204">
        <f>BK119</f>
        <v>0</v>
      </c>
      <c r="K119" s="39"/>
      <c r="L119" s="43"/>
      <c r="M119" s="102"/>
      <c r="N119" s="205"/>
      <c r="O119" s="103"/>
      <c r="P119" s="206">
        <f>P120</f>
        <v>0</v>
      </c>
      <c r="Q119" s="103"/>
      <c r="R119" s="206">
        <f>R120</f>
        <v>0</v>
      </c>
      <c r="S119" s="103"/>
      <c r="T119" s="207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120</v>
      </c>
      <c r="BK119" s="208">
        <f>BK120</f>
        <v>0</v>
      </c>
    </row>
    <row r="120" spans="1:63" s="12" customFormat="1" ht="25.9" customHeight="1">
      <c r="A120" s="12"/>
      <c r="B120" s="209"/>
      <c r="C120" s="210"/>
      <c r="D120" s="211" t="s">
        <v>75</v>
      </c>
      <c r="E120" s="212" t="s">
        <v>111</v>
      </c>
      <c r="F120" s="212" t="s">
        <v>889</v>
      </c>
      <c r="G120" s="210"/>
      <c r="H120" s="210"/>
      <c r="I120" s="213"/>
      <c r="J120" s="214">
        <f>BK120</f>
        <v>0</v>
      </c>
      <c r="K120" s="210"/>
      <c r="L120" s="215"/>
      <c r="M120" s="216"/>
      <c r="N120" s="217"/>
      <c r="O120" s="217"/>
      <c r="P120" s="218">
        <f>P121+P129</f>
        <v>0</v>
      </c>
      <c r="Q120" s="217"/>
      <c r="R120" s="218">
        <f>R121+R129</f>
        <v>0</v>
      </c>
      <c r="S120" s="217"/>
      <c r="T120" s="219">
        <f>T121+T129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0" t="s">
        <v>191</v>
      </c>
      <c r="AT120" s="221" t="s">
        <v>75</v>
      </c>
      <c r="AU120" s="221" t="s">
        <v>76</v>
      </c>
      <c r="AY120" s="220" t="s">
        <v>138</v>
      </c>
      <c r="BK120" s="222">
        <f>BK121+BK129</f>
        <v>0</v>
      </c>
    </row>
    <row r="121" spans="1:63" s="12" customFormat="1" ht="22.8" customHeight="1">
      <c r="A121" s="12"/>
      <c r="B121" s="209"/>
      <c r="C121" s="210"/>
      <c r="D121" s="211" t="s">
        <v>75</v>
      </c>
      <c r="E121" s="223" t="s">
        <v>890</v>
      </c>
      <c r="F121" s="223" t="s">
        <v>891</v>
      </c>
      <c r="G121" s="210"/>
      <c r="H121" s="210"/>
      <c r="I121" s="213"/>
      <c r="J121" s="224">
        <f>BK121</f>
        <v>0</v>
      </c>
      <c r="K121" s="210"/>
      <c r="L121" s="215"/>
      <c r="M121" s="216"/>
      <c r="N121" s="217"/>
      <c r="O121" s="217"/>
      <c r="P121" s="218">
        <f>SUM(P122:P128)</f>
        <v>0</v>
      </c>
      <c r="Q121" s="217"/>
      <c r="R121" s="218">
        <f>SUM(R122:R128)</f>
        <v>0</v>
      </c>
      <c r="S121" s="217"/>
      <c r="T121" s="219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0" t="s">
        <v>191</v>
      </c>
      <c r="AT121" s="221" t="s">
        <v>75</v>
      </c>
      <c r="AU121" s="221" t="s">
        <v>84</v>
      </c>
      <c r="AY121" s="220" t="s">
        <v>138</v>
      </c>
      <c r="BK121" s="222">
        <f>SUM(BK122:BK128)</f>
        <v>0</v>
      </c>
    </row>
    <row r="122" spans="1:65" s="2" customFormat="1" ht="16.5" customHeight="1">
      <c r="A122" s="37"/>
      <c r="B122" s="38"/>
      <c r="C122" s="225" t="s">
        <v>86</v>
      </c>
      <c r="D122" s="225" t="s">
        <v>140</v>
      </c>
      <c r="E122" s="226" t="s">
        <v>892</v>
      </c>
      <c r="F122" s="227" t="s">
        <v>893</v>
      </c>
      <c r="G122" s="228" t="s">
        <v>894</v>
      </c>
      <c r="H122" s="229">
        <v>1</v>
      </c>
      <c r="I122" s="230"/>
      <c r="J122" s="231">
        <f>ROUND(I122*H122,2)</f>
        <v>0</v>
      </c>
      <c r="K122" s="227" t="s">
        <v>895</v>
      </c>
      <c r="L122" s="43"/>
      <c r="M122" s="232" t="s">
        <v>1</v>
      </c>
      <c r="N122" s="233" t="s">
        <v>41</v>
      </c>
      <c r="O122" s="90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6" t="s">
        <v>896</v>
      </c>
      <c r="AT122" s="236" t="s">
        <v>140</v>
      </c>
      <c r="AU122" s="236" t="s">
        <v>86</v>
      </c>
      <c r="AY122" s="16" t="s">
        <v>138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6" t="s">
        <v>84</v>
      </c>
      <c r="BK122" s="237">
        <f>ROUND(I122*H122,2)</f>
        <v>0</v>
      </c>
      <c r="BL122" s="16" t="s">
        <v>896</v>
      </c>
      <c r="BM122" s="236" t="s">
        <v>897</v>
      </c>
    </row>
    <row r="123" spans="1:47" s="2" customFormat="1" ht="12">
      <c r="A123" s="37"/>
      <c r="B123" s="38"/>
      <c r="C123" s="39"/>
      <c r="D123" s="238" t="s">
        <v>147</v>
      </c>
      <c r="E123" s="39"/>
      <c r="F123" s="239" t="s">
        <v>893</v>
      </c>
      <c r="G123" s="39"/>
      <c r="H123" s="39"/>
      <c r="I123" s="240"/>
      <c r="J123" s="39"/>
      <c r="K123" s="39"/>
      <c r="L123" s="43"/>
      <c r="M123" s="241"/>
      <c r="N123" s="242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147</v>
      </c>
      <c r="AU123" s="16" t="s">
        <v>86</v>
      </c>
    </row>
    <row r="124" spans="1:65" s="2" customFormat="1" ht="16.5" customHeight="1">
      <c r="A124" s="37"/>
      <c r="B124" s="38"/>
      <c r="C124" s="225" t="s">
        <v>84</v>
      </c>
      <c r="D124" s="225" t="s">
        <v>140</v>
      </c>
      <c r="E124" s="226" t="s">
        <v>898</v>
      </c>
      <c r="F124" s="227" t="s">
        <v>899</v>
      </c>
      <c r="G124" s="228" t="s">
        <v>894</v>
      </c>
      <c r="H124" s="229">
        <v>1</v>
      </c>
      <c r="I124" s="230"/>
      <c r="J124" s="231">
        <f>ROUND(I124*H124,2)</f>
        <v>0</v>
      </c>
      <c r="K124" s="227" t="s">
        <v>895</v>
      </c>
      <c r="L124" s="43"/>
      <c r="M124" s="232" t="s">
        <v>1</v>
      </c>
      <c r="N124" s="233" t="s">
        <v>41</v>
      </c>
      <c r="O124" s="90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6" t="s">
        <v>896</v>
      </c>
      <c r="AT124" s="236" t="s">
        <v>140</v>
      </c>
      <c r="AU124" s="236" t="s">
        <v>86</v>
      </c>
      <c r="AY124" s="16" t="s">
        <v>138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6" t="s">
        <v>84</v>
      </c>
      <c r="BK124" s="237">
        <f>ROUND(I124*H124,2)</f>
        <v>0</v>
      </c>
      <c r="BL124" s="16" t="s">
        <v>896</v>
      </c>
      <c r="BM124" s="236" t="s">
        <v>900</v>
      </c>
    </row>
    <row r="125" spans="1:47" s="2" customFormat="1" ht="12">
      <c r="A125" s="37"/>
      <c r="B125" s="38"/>
      <c r="C125" s="39"/>
      <c r="D125" s="238" t="s">
        <v>147</v>
      </c>
      <c r="E125" s="39"/>
      <c r="F125" s="239" t="s">
        <v>899</v>
      </c>
      <c r="G125" s="39"/>
      <c r="H125" s="39"/>
      <c r="I125" s="240"/>
      <c r="J125" s="39"/>
      <c r="K125" s="39"/>
      <c r="L125" s="43"/>
      <c r="M125" s="241"/>
      <c r="N125" s="242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147</v>
      </c>
      <c r="AU125" s="16" t="s">
        <v>86</v>
      </c>
    </row>
    <row r="126" spans="1:47" s="2" customFormat="1" ht="12">
      <c r="A126" s="37"/>
      <c r="B126" s="38"/>
      <c r="C126" s="39"/>
      <c r="D126" s="238" t="s">
        <v>901</v>
      </c>
      <c r="E126" s="39"/>
      <c r="F126" s="282" t="s">
        <v>902</v>
      </c>
      <c r="G126" s="39"/>
      <c r="H126" s="39"/>
      <c r="I126" s="240"/>
      <c r="J126" s="39"/>
      <c r="K126" s="39"/>
      <c r="L126" s="43"/>
      <c r="M126" s="241"/>
      <c r="N126" s="242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901</v>
      </c>
      <c r="AU126" s="16" t="s">
        <v>86</v>
      </c>
    </row>
    <row r="127" spans="1:65" s="2" customFormat="1" ht="16.5" customHeight="1">
      <c r="A127" s="37"/>
      <c r="B127" s="38"/>
      <c r="C127" s="225" t="s">
        <v>171</v>
      </c>
      <c r="D127" s="225" t="s">
        <v>140</v>
      </c>
      <c r="E127" s="226" t="s">
        <v>903</v>
      </c>
      <c r="F127" s="227" t="s">
        <v>904</v>
      </c>
      <c r="G127" s="228" t="s">
        <v>894</v>
      </c>
      <c r="H127" s="229">
        <v>1</v>
      </c>
      <c r="I127" s="230"/>
      <c r="J127" s="231">
        <f>ROUND(I127*H127,2)</f>
        <v>0</v>
      </c>
      <c r="K127" s="227" t="s">
        <v>895</v>
      </c>
      <c r="L127" s="43"/>
      <c r="M127" s="232" t="s">
        <v>1</v>
      </c>
      <c r="N127" s="233" t="s">
        <v>41</v>
      </c>
      <c r="O127" s="90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6" t="s">
        <v>896</v>
      </c>
      <c r="AT127" s="236" t="s">
        <v>140</v>
      </c>
      <c r="AU127" s="236" t="s">
        <v>86</v>
      </c>
      <c r="AY127" s="16" t="s">
        <v>138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6" t="s">
        <v>84</v>
      </c>
      <c r="BK127" s="237">
        <f>ROUND(I127*H127,2)</f>
        <v>0</v>
      </c>
      <c r="BL127" s="16" t="s">
        <v>896</v>
      </c>
      <c r="BM127" s="236" t="s">
        <v>905</v>
      </c>
    </row>
    <row r="128" spans="1:47" s="2" customFormat="1" ht="12">
      <c r="A128" s="37"/>
      <c r="B128" s="38"/>
      <c r="C128" s="39"/>
      <c r="D128" s="238" t="s">
        <v>147</v>
      </c>
      <c r="E128" s="39"/>
      <c r="F128" s="239" t="s">
        <v>904</v>
      </c>
      <c r="G128" s="39"/>
      <c r="H128" s="39"/>
      <c r="I128" s="240"/>
      <c r="J128" s="39"/>
      <c r="K128" s="39"/>
      <c r="L128" s="43"/>
      <c r="M128" s="241"/>
      <c r="N128" s="242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147</v>
      </c>
      <c r="AU128" s="16" t="s">
        <v>86</v>
      </c>
    </row>
    <row r="129" spans="1:63" s="12" customFormat="1" ht="22.8" customHeight="1">
      <c r="A129" s="12"/>
      <c r="B129" s="209"/>
      <c r="C129" s="210"/>
      <c r="D129" s="211" t="s">
        <v>75</v>
      </c>
      <c r="E129" s="223" t="s">
        <v>906</v>
      </c>
      <c r="F129" s="223" t="s">
        <v>907</v>
      </c>
      <c r="G129" s="210"/>
      <c r="H129" s="210"/>
      <c r="I129" s="213"/>
      <c r="J129" s="224">
        <f>BK129</f>
        <v>0</v>
      </c>
      <c r="K129" s="210"/>
      <c r="L129" s="215"/>
      <c r="M129" s="216"/>
      <c r="N129" s="217"/>
      <c r="O129" s="217"/>
      <c r="P129" s="218">
        <f>SUM(P130:P131)</f>
        <v>0</v>
      </c>
      <c r="Q129" s="217"/>
      <c r="R129" s="218">
        <f>SUM(R130:R131)</f>
        <v>0</v>
      </c>
      <c r="S129" s="217"/>
      <c r="T129" s="219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0" t="s">
        <v>191</v>
      </c>
      <c r="AT129" s="221" t="s">
        <v>75</v>
      </c>
      <c r="AU129" s="221" t="s">
        <v>84</v>
      </c>
      <c r="AY129" s="220" t="s">
        <v>138</v>
      </c>
      <c r="BK129" s="222">
        <f>SUM(BK130:BK131)</f>
        <v>0</v>
      </c>
    </row>
    <row r="130" spans="1:65" s="2" customFormat="1" ht="16.5" customHeight="1">
      <c r="A130" s="37"/>
      <c r="B130" s="38"/>
      <c r="C130" s="225" t="s">
        <v>145</v>
      </c>
      <c r="D130" s="225" t="s">
        <v>140</v>
      </c>
      <c r="E130" s="226" t="s">
        <v>908</v>
      </c>
      <c r="F130" s="227" t="s">
        <v>909</v>
      </c>
      <c r="G130" s="228" t="s">
        <v>894</v>
      </c>
      <c r="H130" s="229">
        <v>1</v>
      </c>
      <c r="I130" s="230"/>
      <c r="J130" s="231">
        <f>ROUND(I130*H130,2)</f>
        <v>0</v>
      </c>
      <c r="K130" s="227" t="s">
        <v>895</v>
      </c>
      <c r="L130" s="43"/>
      <c r="M130" s="232" t="s">
        <v>1</v>
      </c>
      <c r="N130" s="233" t="s">
        <v>41</v>
      </c>
      <c r="O130" s="90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896</v>
      </c>
      <c r="AT130" s="236" t="s">
        <v>140</v>
      </c>
      <c r="AU130" s="236" t="s">
        <v>86</v>
      </c>
      <c r="AY130" s="16" t="s">
        <v>138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84</v>
      </c>
      <c r="BK130" s="237">
        <f>ROUND(I130*H130,2)</f>
        <v>0</v>
      </c>
      <c r="BL130" s="16" t="s">
        <v>896</v>
      </c>
      <c r="BM130" s="236" t="s">
        <v>910</v>
      </c>
    </row>
    <row r="131" spans="1:47" s="2" customFormat="1" ht="12">
      <c r="A131" s="37"/>
      <c r="B131" s="38"/>
      <c r="C131" s="39"/>
      <c r="D131" s="238" t="s">
        <v>147</v>
      </c>
      <c r="E131" s="39"/>
      <c r="F131" s="239" t="s">
        <v>909</v>
      </c>
      <c r="G131" s="39"/>
      <c r="H131" s="39"/>
      <c r="I131" s="240"/>
      <c r="J131" s="39"/>
      <c r="K131" s="39"/>
      <c r="L131" s="43"/>
      <c r="M131" s="278"/>
      <c r="N131" s="279"/>
      <c r="O131" s="280"/>
      <c r="P131" s="280"/>
      <c r="Q131" s="280"/>
      <c r="R131" s="280"/>
      <c r="S131" s="280"/>
      <c r="T131" s="28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147</v>
      </c>
      <c r="AU131" s="16" t="s">
        <v>86</v>
      </c>
    </row>
    <row r="132" spans="1:31" s="2" customFormat="1" ht="6.95" customHeight="1">
      <c r="A132" s="37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43"/>
      <c r="M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</sheetData>
  <sheetProtection password="CC35" sheet="1" objects="1" scenarios="1" formatColumns="0" formatRows="0" autoFilter="0"/>
  <autoFilter ref="C118:K13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115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18</v>
      </c>
      <c r="E11" s="37"/>
      <c r="F11" s="140" t="s">
        <v>1</v>
      </c>
      <c r="G11" s="37"/>
      <c r="H11" s="37"/>
      <c r="I11" s="149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20</v>
      </c>
      <c r="E12" s="37"/>
      <c r="F12" s="140" t="s">
        <v>21</v>
      </c>
      <c r="G12" s="37"/>
      <c r="H12" s="37"/>
      <c r="I12" s="149" t="s">
        <v>22</v>
      </c>
      <c r="J12" s="152" t="str">
        <f>'Rekapitulace stavby'!AN8</f>
        <v>8. 8. 2021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24</v>
      </c>
      <c r="E14" s="37"/>
      <c r="F14" s="37"/>
      <c r="G14" s="37"/>
      <c r="H14" s="37"/>
      <c r="I14" s="149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49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28</v>
      </c>
      <c r="E17" s="37"/>
      <c r="F17" s="37"/>
      <c r="G17" s="37"/>
      <c r="H17" s="37"/>
      <c r="I17" s="14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30</v>
      </c>
      <c r="E20" s="37"/>
      <c r="F20" s="37"/>
      <c r="G20" s="37"/>
      <c r="H20" s="37"/>
      <c r="I20" s="149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49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33</v>
      </c>
      <c r="E23" s="37"/>
      <c r="F23" s="37"/>
      <c r="G23" s="37"/>
      <c r="H23" s="37"/>
      <c r="I23" s="149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34</v>
      </c>
      <c r="F24" s="37"/>
      <c r="G24" s="37"/>
      <c r="H24" s="37"/>
      <c r="I24" s="149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3"/>
      <c r="B27" s="154"/>
      <c r="C27" s="153"/>
      <c r="D27" s="153"/>
      <c r="E27" s="155" t="s">
        <v>1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36</v>
      </c>
      <c r="E30" s="37"/>
      <c r="F30" s="37"/>
      <c r="G30" s="37"/>
      <c r="H30" s="37"/>
      <c r="I30" s="37"/>
      <c r="J30" s="159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38</v>
      </c>
      <c r="G32" s="37"/>
      <c r="H32" s="37"/>
      <c r="I32" s="160" t="s">
        <v>37</v>
      </c>
      <c r="J32" s="160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40</v>
      </c>
      <c r="E33" s="149" t="s">
        <v>41</v>
      </c>
      <c r="F33" s="162">
        <f>ROUND((SUM(BE118:BE209)),2)</f>
        <v>0</v>
      </c>
      <c r="G33" s="37"/>
      <c r="H33" s="37"/>
      <c r="I33" s="163">
        <v>0.21</v>
      </c>
      <c r="J33" s="162">
        <f>ROUND(((SUM(BE118:BE209))*I33),2)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42</v>
      </c>
      <c r="F34" s="162">
        <f>ROUND((SUM(BF118:BF209)),2)</f>
        <v>0</v>
      </c>
      <c r="G34" s="37"/>
      <c r="H34" s="37"/>
      <c r="I34" s="163">
        <v>0.15</v>
      </c>
      <c r="J34" s="162">
        <f>ROUND(((SUM(BF118:BF209))*I34),2)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43</v>
      </c>
      <c r="F35" s="162">
        <f>ROUND((SUM(BG118:BG209)),2)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44</v>
      </c>
      <c r="F36" s="162">
        <f>ROUND((SUM(BH118:BH209)),2)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ROUND((SUM(BI118:BI209)),2)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46</v>
      </c>
      <c r="E39" s="166"/>
      <c r="F39" s="166"/>
      <c r="G39" s="167" t="s">
        <v>47</v>
      </c>
      <c r="H39" s="168" t="s">
        <v>48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společné zemní práce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8. 8. 2021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117</v>
      </c>
      <c r="D94" s="184"/>
      <c r="E94" s="184"/>
      <c r="F94" s="184"/>
      <c r="G94" s="184"/>
      <c r="H94" s="184"/>
      <c r="I94" s="184"/>
      <c r="J94" s="185" t="s">
        <v>118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119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120</v>
      </c>
    </row>
    <row r="97" spans="1:31" s="9" customFormat="1" ht="24.95" customHeight="1">
      <c r="A97" s="9"/>
      <c r="B97" s="187"/>
      <c r="C97" s="188"/>
      <c r="D97" s="189" t="s">
        <v>121</v>
      </c>
      <c r="E97" s="190"/>
      <c r="F97" s="190"/>
      <c r="G97" s="190"/>
      <c r="H97" s="190"/>
      <c r="I97" s="190"/>
      <c r="J97" s="191">
        <f>J119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32"/>
      <c r="D98" s="194" t="s">
        <v>122</v>
      </c>
      <c r="E98" s="195"/>
      <c r="F98" s="195"/>
      <c r="G98" s="195"/>
      <c r="H98" s="195"/>
      <c r="I98" s="195"/>
      <c r="J98" s="196">
        <f>J120</f>
        <v>0</v>
      </c>
      <c r="K98" s="13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123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82" t="str">
        <f>E7</f>
        <v>Zastavovací plán jihozápad I. etapa - voda, kanalizace rev.1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114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01 - společné zemní práce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Šluknov</v>
      </c>
      <c r="G112" s="39"/>
      <c r="H112" s="39"/>
      <c r="I112" s="31" t="s">
        <v>22</v>
      </c>
      <c r="J112" s="78" t="str">
        <f>IF(J12="","",J12)</f>
        <v>8. 8. 2021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Město Šluknov</v>
      </c>
      <c r="G114" s="39"/>
      <c r="H114" s="39"/>
      <c r="I114" s="31" t="s">
        <v>30</v>
      </c>
      <c r="J114" s="35" t="str">
        <f>E21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31" t="s">
        <v>33</v>
      </c>
      <c r="J115" s="35" t="str">
        <f>E24</f>
        <v>J. Nešněra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8"/>
      <c r="B117" s="199"/>
      <c r="C117" s="200" t="s">
        <v>124</v>
      </c>
      <c r="D117" s="201" t="s">
        <v>61</v>
      </c>
      <c r="E117" s="201" t="s">
        <v>57</v>
      </c>
      <c r="F117" s="201" t="s">
        <v>58</v>
      </c>
      <c r="G117" s="201" t="s">
        <v>125</v>
      </c>
      <c r="H117" s="201" t="s">
        <v>126</v>
      </c>
      <c r="I117" s="201" t="s">
        <v>127</v>
      </c>
      <c r="J117" s="201" t="s">
        <v>118</v>
      </c>
      <c r="K117" s="202" t="s">
        <v>128</v>
      </c>
      <c r="L117" s="203"/>
      <c r="M117" s="99" t="s">
        <v>1</v>
      </c>
      <c r="N117" s="100" t="s">
        <v>40</v>
      </c>
      <c r="O117" s="100" t="s">
        <v>129</v>
      </c>
      <c r="P117" s="100" t="s">
        <v>130</v>
      </c>
      <c r="Q117" s="100" t="s">
        <v>131</v>
      </c>
      <c r="R117" s="100" t="s">
        <v>132</v>
      </c>
      <c r="S117" s="100" t="s">
        <v>133</v>
      </c>
      <c r="T117" s="101" t="s">
        <v>134</v>
      </c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</row>
    <row r="118" spans="1:63" s="2" customFormat="1" ht="22.8" customHeight="1">
      <c r="A118" s="37"/>
      <c r="B118" s="38"/>
      <c r="C118" s="106" t="s">
        <v>135</v>
      </c>
      <c r="D118" s="39"/>
      <c r="E118" s="39"/>
      <c r="F118" s="39"/>
      <c r="G118" s="39"/>
      <c r="H118" s="39"/>
      <c r="I118" s="39"/>
      <c r="J118" s="204">
        <f>BK118</f>
        <v>0</v>
      </c>
      <c r="K118" s="39"/>
      <c r="L118" s="43"/>
      <c r="M118" s="102"/>
      <c r="N118" s="205"/>
      <c r="O118" s="103"/>
      <c r="P118" s="206">
        <f>P119</f>
        <v>0</v>
      </c>
      <c r="Q118" s="103"/>
      <c r="R118" s="206">
        <f>R119</f>
        <v>5.168018</v>
      </c>
      <c r="S118" s="103"/>
      <c r="T118" s="207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75</v>
      </c>
      <c r="AU118" s="16" t="s">
        <v>120</v>
      </c>
      <c r="BK118" s="208">
        <f>BK119</f>
        <v>0</v>
      </c>
    </row>
    <row r="119" spans="1:63" s="12" customFormat="1" ht="25.9" customHeight="1">
      <c r="A119" s="12"/>
      <c r="B119" s="209"/>
      <c r="C119" s="210"/>
      <c r="D119" s="211" t="s">
        <v>75</v>
      </c>
      <c r="E119" s="212" t="s">
        <v>136</v>
      </c>
      <c r="F119" s="212" t="s">
        <v>137</v>
      </c>
      <c r="G119" s="210"/>
      <c r="H119" s="210"/>
      <c r="I119" s="213"/>
      <c r="J119" s="214">
        <f>BK119</f>
        <v>0</v>
      </c>
      <c r="K119" s="210"/>
      <c r="L119" s="215"/>
      <c r="M119" s="216"/>
      <c r="N119" s="217"/>
      <c r="O119" s="217"/>
      <c r="P119" s="218">
        <f>P120</f>
        <v>0</v>
      </c>
      <c r="Q119" s="217"/>
      <c r="R119" s="218">
        <f>R120</f>
        <v>5.168018</v>
      </c>
      <c r="S119" s="217"/>
      <c r="T119" s="21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0" t="s">
        <v>84</v>
      </c>
      <c r="AT119" s="221" t="s">
        <v>75</v>
      </c>
      <c r="AU119" s="221" t="s">
        <v>76</v>
      </c>
      <c r="AY119" s="220" t="s">
        <v>138</v>
      </c>
      <c r="BK119" s="222">
        <f>BK120</f>
        <v>0</v>
      </c>
    </row>
    <row r="120" spans="1:63" s="12" customFormat="1" ht="22.8" customHeight="1">
      <c r="A120" s="12"/>
      <c r="B120" s="209"/>
      <c r="C120" s="210"/>
      <c r="D120" s="211" t="s">
        <v>75</v>
      </c>
      <c r="E120" s="223" t="s">
        <v>84</v>
      </c>
      <c r="F120" s="223" t="s">
        <v>139</v>
      </c>
      <c r="G120" s="210"/>
      <c r="H120" s="210"/>
      <c r="I120" s="213"/>
      <c r="J120" s="224">
        <f>BK120</f>
        <v>0</v>
      </c>
      <c r="K120" s="210"/>
      <c r="L120" s="215"/>
      <c r="M120" s="216"/>
      <c r="N120" s="217"/>
      <c r="O120" s="217"/>
      <c r="P120" s="218">
        <f>SUM(P121:P209)</f>
        <v>0</v>
      </c>
      <c r="Q120" s="217"/>
      <c r="R120" s="218">
        <f>SUM(R121:R209)</f>
        <v>5.168018</v>
      </c>
      <c r="S120" s="217"/>
      <c r="T120" s="219">
        <f>SUM(T121:T209)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0" t="s">
        <v>84</v>
      </c>
      <c r="AT120" s="221" t="s">
        <v>75</v>
      </c>
      <c r="AU120" s="221" t="s">
        <v>84</v>
      </c>
      <c r="AY120" s="220" t="s">
        <v>138</v>
      </c>
      <c r="BK120" s="222">
        <f>SUM(BK121:BK209)</f>
        <v>0</v>
      </c>
    </row>
    <row r="121" spans="1:65" s="2" customFormat="1" ht="16.5" customHeight="1">
      <c r="A121" s="37"/>
      <c r="B121" s="38"/>
      <c r="C121" s="225" t="s">
        <v>84</v>
      </c>
      <c r="D121" s="225" t="s">
        <v>140</v>
      </c>
      <c r="E121" s="226" t="s">
        <v>141</v>
      </c>
      <c r="F121" s="227" t="s">
        <v>142</v>
      </c>
      <c r="G121" s="228" t="s">
        <v>143</v>
      </c>
      <c r="H121" s="229">
        <v>2384</v>
      </c>
      <c r="I121" s="230"/>
      <c r="J121" s="231">
        <f>ROUND(I121*H121,2)</f>
        <v>0</v>
      </c>
      <c r="K121" s="227" t="s">
        <v>144</v>
      </c>
      <c r="L121" s="43"/>
      <c r="M121" s="232" t="s">
        <v>1</v>
      </c>
      <c r="N121" s="233" t="s">
        <v>41</v>
      </c>
      <c r="O121" s="90"/>
      <c r="P121" s="234">
        <f>O121*H121</f>
        <v>0</v>
      </c>
      <c r="Q121" s="234">
        <v>0.00055</v>
      </c>
      <c r="R121" s="234">
        <f>Q121*H121</f>
        <v>1.3112000000000001</v>
      </c>
      <c r="S121" s="234">
        <v>0</v>
      </c>
      <c r="T121" s="235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6" t="s">
        <v>145</v>
      </c>
      <c r="AT121" s="236" t="s">
        <v>140</v>
      </c>
      <c r="AU121" s="236" t="s">
        <v>86</v>
      </c>
      <c r="AY121" s="16" t="s">
        <v>138</v>
      </c>
      <c r="BE121" s="237">
        <f>IF(N121="základní",J121,0)</f>
        <v>0</v>
      </c>
      <c r="BF121" s="237">
        <f>IF(N121="snížená",J121,0)</f>
        <v>0</v>
      </c>
      <c r="BG121" s="237">
        <f>IF(N121="zákl. přenesená",J121,0)</f>
        <v>0</v>
      </c>
      <c r="BH121" s="237">
        <f>IF(N121="sníž. přenesená",J121,0)</f>
        <v>0</v>
      </c>
      <c r="BI121" s="237">
        <f>IF(N121="nulová",J121,0)</f>
        <v>0</v>
      </c>
      <c r="BJ121" s="16" t="s">
        <v>84</v>
      </c>
      <c r="BK121" s="237">
        <f>ROUND(I121*H121,2)</f>
        <v>0</v>
      </c>
      <c r="BL121" s="16" t="s">
        <v>145</v>
      </c>
      <c r="BM121" s="236" t="s">
        <v>146</v>
      </c>
    </row>
    <row r="122" spans="1:47" s="2" customFormat="1" ht="12">
      <c r="A122" s="37"/>
      <c r="B122" s="38"/>
      <c r="C122" s="39"/>
      <c r="D122" s="238" t="s">
        <v>147</v>
      </c>
      <c r="E122" s="39"/>
      <c r="F122" s="239" t="s">
        <v>148</v>
      </c>
      <c r="G122" s="39"/>
      <c r="H122" s="39"/>
      <c r="I122" s="240"/>
      <c r="J122" s="39"/>
      <c r="K122" s="39"/>
      <c r="L122" s="43"/>
      <c r="M122" s="241"/>
      <c r="N122" s="242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147</v>
      </c>
      <c r="AU122" s="16" t="s">
        <v>86</v>
      </c>
    </row>
    <row r="123" spans="1:51" s="13" customFormat="1" ht="12">
      <c r="A123" s="13"/>
      <c r="B123" s="243"/>
      <c r="C123" s="244"/>
      <c r="D123" s="238" t="s">
        <v>149</v>
      </c>
      <c r="E123" s="245" t="s">
        <v>1</v>
      </c>
      <c r="F123" s="246" t="s">
        <v>150</v>
      </c>
      <c r="G123" s="244"/>
      <c r="H123" s="247">
        <v>278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3" t="s">
        <v>149</v>
      </c>
      <c r="AU123" s="253" t="s">
        <v>86</v>
      </c>
      <c r="AV123" s="13" t="s">
        <v>86</v>
      </c>
      <c r="AW123" s="13" t="s">
        <v>32</v>
      </c>
      <c r="AX123" s="13" t="s">
        <v>76</v>
      </c>
      <c r="AY123" s="253" t="s">
        <v>138</v>
      </c>
    </row>
    <row r="124" spans="1:51" s="13" customFormat="1" ht="12">
      <c r="A124" s="13"/>
      <c r="B124" s="243"/>
      <c r="C124" s="244"/>
      <c r="D124" s="238" t="s">
        <v>149</v>
      </c>
      <c r="E124" s="245" t="s">
        <v>1</v>
      </c>
      <c r="F124" s="246" t="s">
        <v>151</v>
      </c>
      <c r="G124" s="244"/>
      <c r="H124" s="247">
        <v>146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3" t="s">
        <v>149</v>
      </c>
      <c r="AU124" s="253" t="s">
        <v>86</v>
      </c>
      <c r="AV124" s="13" t="s">
        <v>86</v>
      </c>
      <c r="AW124" s="13" t="s">
        <v>32</v>
      </c>
      <c r="AX124" s="13" t="s">
        <v>76</v>
      </c>
      <c r="AY124" s="253" t="s">
        <v>138</v>
      </c>
    </row>
    <row r="125" spans="1:51" s="13" customFormat="1" ht="12">
      <c r="A125" s="13"/>
      <c r="B125" s="243"/>
      <c r="C125" s="244"/>
      <c r="D125" s="238" t="s">
        <v>149</v>
      </c>
      <c r="E125" s="245" t="s">
        <v>1</v>
      </c>
      <c r="F125" s="246" t="s">
        <v>152</v>
      </c>
      <c r="G125" s="244"/>
      <c r="H125" s="247">
        <v>290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3" t="s">
        <v>149</v>
      </c>
      <c r="AU125" s="253" t="s">
        <v>86</v>
      </c>
      <c r="AV125" s="13" t="s">
        <v>86</v>
      </c>
      <c r="AW125" s="13" t="s">
        <v>32</v>
      </c>
      <c r="AX125" s="13" t="s">
        <v>76</v>
      </c>
      <c r="AY125" s="253" t="s">
        <v>138</v>
      </c>
    </row>
    <row r="126" spans="1:51" s="13" customFormat="1" ht="12">
      <c r="A126" s="13"/>
      <c r="B126" s="243"/>
      <c r="C126" s="244"/>
      <c r="D126" s="238" t="s">
        <v>149</v>
      </c>
      <c r="E126" s="245" t="s">
        <v>1</v>
      </c>
      <c r="F126" s="246" t="s">
        <v>153</v>
      </c>
      <c r="G126" s="244"/>
      <c r="H126" s="247">
        <v>148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3" t="s">
        <v>149</v>
      </c>
      <c r="AU126" s="253" t="s">
        <v>86</v>
      </c>
      <c r="AV126" s="13" t="s">
        <v>86</v>
      </c>
      <c r="AW126" s="13" t="s">
        <v>32</v>
      </c>
      <c r="AX126" s="13" t="s">
        <v>76</v>
      </c>
      <c r="AY126" s="253" t="s">
        <v>138</v>
      </c>
    </row>
    <row r="127" spans="1:51" s="13" customFormat="1" ht="12">
      <c r="A127" s="13"/>
      <c r="B127" s="243"/>
      <c r="C127" s="244"/>
      <c r="D127" s="238" t="s">
        <v>149</v>
      </c>
      <c r="E127" s="245" t="s">
        <v>1</v>
      </c>
      <c r="F127" s="246" t="s">
        <v>154</v>
      </c>
      <c r="G127" s="244"/>
      <c r="H127" s="247">
        <v>580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149</v>
      </c>
      <c r="AU127" s="253" t="s">
        <v>86</v>
      </c>
      <c r="AV127" s="13" t="s">
        <v>86</v>
      </c>
      <c r="AW127" s="13" t="s">
        <v>32</v>
      </c>
      <c r="AX127" s="13" t="s">
        <v>76</v>
      </c>
      <c r="AY127" s="253" t="s">
        <v>138</v>
      </c>
    </row>
    <row r="128" spans="1:51" s="13" customFormat="1" ht="12">
      <c r="A128" s="13"/>
      <c r="B128" s="243"/>
      <c r="C128" s="244"/>
      <c r="D128" s="238" t="s">
        <v>149</v>
      </c>
      <c r="E128" s="245" t="s">
        <v>1</v>
      </c>
      <c r="F128" s="246" t="s">
        <v>155</v>
      </c>
      <c r="G128" s="244"/>
      <c r="H128" s="247">
        <v>20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149</v>
      </c>
      <c r="AU128" s="253" t="s">
        <v>86</v>
      </c>
      <c r="AV128" s="13" t="s">
        <v>86</v>
      </c>
      <c r="AW128" s="13" t="s">
        <v>32</v>
      </c>
      <c r="AX128" s="13" t="s">
        <v>76</v>
      </c>
      <c r="AY128" s="253" t="s">
        <v>138</v>
      </c>
    </row>
    <row r="129" spans="1:51" s="13" customFormat="1" ht="12">
      <c r="A129" s="13"/>
      <c r="B129" s="243"/>
      <c r="C129" s="244"/>
      <c r="D129" s="238" t="s">
        <v>149</v>
      </c>
      <c r="E129" s="245" t="s">
        <v>1</v>
      </c>
      <c r="F129" s="246" t="s">
        <v>156</v>
      </c>
      <c r="G129" s="244"/>
      <c r="H129" s="247">
        <v>18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149</v>
      </c>
      <c r="AU129" s="253" t="s">
        <v>86</v>
      </c>
      <c r="AV129" s="13" t="s">
        <v>86</v>
      </c>
      <c r="AW129" s="13" t="s">
        <v>32</v>
      </c>
      <c r="AX129" s="13" t="s">
        <v>76</v>
      </c>
      <c r="AY129" s="253" t="s">
        <v>138</v>
      </c>
    </row>
    <row r="130" spans="1:51" s="13" customFormat="1" ht="12">
      <c r="A130" s="13"/>
      <c r="B130" s="243"/>
      <c r="C130" s="244"/>
      <c r="D130" s="238" t="s">
        <v>149</v>
      </c>
      <c r="E130" s="245" t="s">
        <v>1</v>
      </c>
      <c r="F130" s="246" t="s">
        <v>157</v>
      </c>
      <c r="G130" s="244"/>
      <c r="H130" s="247">
        <v>80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149</v>
      </c>
      <c r="AU130" s="253" t="s">
        <v>86</v>
      </c>
      <c r="AV130" s="13" t="s">
        <v>86</v>
      </c>
      <c r="AW130" s="13" t="s">
        <v>32</v>
      </c>
      <c r="AX130" s="13" t="s">
        <v>76</v>
      </c>
      <c r="AY130" s="253" t="s">
        <v>138</v>
      </c>
    </row>
    <row r="131" spans="1:51" s="13" customFormat="1" ht="12">
      <c r="A131" s="13"/>
      <c r="B131" s="243"/>
      <c r="C131" s="244"/>
      <c r="D131" s="238" t="s">
        <v>149</v>
      </c>
      <c r="E131" s="245" t="s">
        <v>1</v>
      </c>
      <c r="F131" s="246" t="s">
        <v>158</v>
      </c>
      <c r="G131" s="244"/>
      <c r="H131" s="247">
        <v>22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149</v>
      </c>
      <c r="AU131" s="253" t="s">
        <v>86</v>
      </c>
      <c r="AV131" s="13" t="s">
        <v>86</v>
      </c>
      <c r="AW131" s="13" t="s">
        <v>32</v>
      </c>
      <c r="AX131" s="13" t="s">
        <v>76</v>
      </c>
      <c r="AY131" s="253" t="s">
        <v>138</v>
      </c>
    </row>
    <row r="132" spans="1:51" s="13" customFormat="1" ht="12">
      <c r="A132" s="13"/>
      <c r="B132" s="243"/>
      <c r="C132" s="244"/>
      <c r="D132" s="238" t="s">
        <v>149</v>
      </c>
      <c r="E132" s="245" t="s">
        <v>1</v>
      </c>
      <c r="F132" s="246" t="s">
        <v>159</v>
      </c>
      <c r="G132" s="244"/>
      <c r="H132" s="247">
        <v>104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149</v>
      </c>
      <c r="AU132" s="253" t="s">
        <v>86</v>
      </c>
      <c r="AV132" s="13" t="s">
        <v>86</v>
      </c>
      <c r="AW132" s="13" t="s">
        <v>32</v>
      </c>
      <c r="AX132" s="13" t="s">
        <v>76</v>
      </c>
      <c r="AY132" s="253" t="s">
        <v>138</v>
      </c>
    </row>
    <row r="133" spans="1:51" s="13" customFormat="1" ht="12">
      <c r="A133" s="13"/>
      <c r="B133" s="243"/>
      <c r="C133" s="244"/>
      <c r="D133" s="238" t="s">
        <v>149</v>
      </c>
      <c r="E133" s="245" t="s">
        <v>1</v>
      </c>
      <c r="F133" s="246" t="s">
        <v>160</v>
      </c>
      <c r="G133" s="244"/>
      <c r="H133" s="247">
        <v>78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149</v>
      </c>
      <c r="AU133" s="253" t="s">
        <v>86</v>
      </c>
      <c r="AV133" s="13" t="s">
        <v>86</v>
      </c>
      <c r="AW133" s="13" t="s">
        <v>32</v>
      </c>
      <c r="AX133" s="13" t="s">
        <v>76</v>
      </c>
      <c r="AY133" s="253" t="s">
        <v>138</v>
      </c>
    </row>
    <row r="134" spans="1:51" s="13" customFormat="1" ht="12">
      <c r="A134" s="13"/>
      <c r="B134" s="243"/>
      <c r="C134" s="244"/>
      <c r="D134" s="238" t="s">
        <v>149</v>
      </c>
      <c r="E134" s="245" t="s">
        <v>1</v>
      </c>
      <c r="F134" s="246" t="s">
        <v>161</v>
      </c>
      <c r="G134" s="244"/>
      <c r="H134" s="247">
        <v>210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149</v>
      </c>
      <c r="AU134" s="253" t="s">
        <v>86</v>
      </c>
      <c r="AV134" s="13" t="s">
        <v>86</v>
      </c>
      <c r="AW134" s="13" t="s">
        <v>32</v>
      </c>
      <c r="AX134" s="13" t="s">
        <v>76</v>
      </c>
      <c r="AY134" s="253" t="s">
        <v>138</v>
      </c>
    </row>
    <row r="135" spans="1:51" s="13" customFormat="1" ht="12">
      <c r="A135" s="13"/>
      <c r="B135" s="243"/>
      <c r="C135" s="244"/>
      <c r="D135" s="238" t="s">
        <v>149</v>
      </c>
      <c r="E135" s="245" t="s">
        <v>1</v>
      </c>
      <c r="F135" s="246" t="s">
        <v>162</v>
      </c>
      <c r="G135" s="244"/>
      <c r="H135" s="247">
        <v>18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149</v>
      </c>
      <c r="AU135" s="253" t="s">
        <v>86</v>
      </c>
      <c r="AV135" s="13" t="s">
        <v>86</v>
      </c>
      <c r="AW135" s="13" t="s">
        <v>32</v>
      </c>
      <c r="AX135" s="13" t="s">
        <v>76</v>
      </c>
      <c r="AY135" s="253" t="s">
        <v>138</v>
      </c>
    </row>
    <row r="136" spans="1:51" s="13" customFormat="1" ht="12">
      <c r="A136" s="13"/>
      <c r="B136" s="243"/>
      <c r="C136" s="244"/>
      <c r="D136" s="238" t="s">
        <v>149</v>
      </c>
      <c r="E136" s="245" t="s">
        <v>1</v>
      </c>
      <c r="F136" s="246" t="s">
        <v>163</v>
      </c>
      <c r="G136" s="244"/>
      <c r="H136" s="247">
        <v>320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149</v>
      </c>
      <c r="AU136" s="253" t="s">
        <v>86</v>
      </c>
      <c r="AV136" s="13" t="s">
        <v>86</v>
      </c>
      <c r="AW136" s="13" t="s">
        <v>32</v>
      </c>
      <c r="AX136" s="13" t="s">
        <v>76</v>
      </c>
      <c r="AY136" s="253" t="s">
        <v>138</v>
      </c>
    </row>
    <row r="137" spans="1:51" s="13" customFormat="1" ht="12">
      <c r="A137" s="13"/>
      <c r="B137" s="243"/>
      <c r="C137" s="244"/>
      <c r="D137" s="238" t="s">
        <v>149</v>
      </c>
      <c r="E137" s="245" t="s">
        <v>1</v>
      </c>
      <c r="F137" s="246" t="s">
        <v>164</v>
      </c>
      <c r="G137" s="244"/>
      <c r="H137" s="247">
        <v>46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149</v>
      </c>
      <c r="AU137" s="253" t="s">
        <v>86</v>
      </c>
      <c r="AV137" s="13" t="s">
        <v>86</v>
      </c>
      <c r="AW137" s="13" t="s">
        <v>32</v>
      </c>
      <c r="AX137" s="13" t="s">
        <v>76</v>
      </c>
      <c r="AY137" s="253" t="s">
        <v>138</v>
      </c>
    </row>
    <row r="138" spans="1:51" s="13" customFormat="1" ht="12">
      <c r="A138" s="13"/>
      <c r="B138" s="243"/>
      <c r="C138" s="244"/>
      <c r="D138" s="238" t="s">
        <v>149</v>
      </c>
      <c r="E138" s="245" t="s">
        <v>1</v>
      </c>
      <c r="F138" s="246" t="s">
        <v>165</v>
      </c>
      <c r="G138" s="244"/>
      <c r="H138" s="247">
        <v>26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149</v>
      </c>
      <c r="AU138" s="253" t="s">
        <v>86</v>
      </c>
      <c r="AV138" s="13" t="s">
        <v>86</v>
      </c>
      <c r="AW138" s="13" t="s">
        <v>32</v>
      </c>
      <c r="AX138" s="13" t="s">
        <v>76</v>
      </c>
      <c r="AY138" s="253" t="s">
        <v>138</v>
      </c>
    </row>
    <row r="139" spans="1:51" s="14" customFormat="1" ht="12">
      <c r="A139" s="14"/>
      <c r="B139" s="254"/>
      <c r="C139" s="255"/>
      <c r="D139" s="238" t="s">
        <v>149</v>
      </c>
      <c r="E139" s="256" t="s">
        <v>1</v>
      </c>
      <c r="F139" s="257" t="s">
        <v>166</v>
      </c>
      <c r="G139" s="255"/>
      <c r="H139" s="258">
        <v>2384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4" t="s">
        <v>149</v>
      </c>
      <c r="AU139" s="264" t="s">
        <v>86</v>
      </c>
      <c r="AV139" s="14" t="s">
        <v>145</v>
      </c>
      <c r="AW139" s="14" t="s">
        <v>32</v>
      </c>
      <c r="AX139" s="14" t="s">
        <v>84</v>
      </c>
      <c r="AY139" s="264" t="s">
        <v>138</v>
      </c>
    </row>
    <row r="140" spans="1:65" s="2" customFormat="1" ht="21.75" customHeight="1">
      <c r="A140" s="37"/>
      <c r="B140" s="38"/>
      <c r="C140" s="225" t="s">
        <v>86</v>
      </c>
      <c r="D140" s="225" t="s">
        <v>140</v>
      </c>
      <c r="E140" s="226" t="s">
        <v>167</v>
      </c>
      <c r="F140" s="227" t="s">
        <v>168</v>
      </c>
      <c r="G140" s="228" t="s">
        <v>143</v>
      </c>
      <c r="H140" s="229">
        <v>2384</v>
      </c>
      <c r="I140" s="230"/>
      <c r="J140" s="231">
        <f>ROUND(I140*H140,2)</f>
        <v>0</v>
      </c>
      <c r="K140" s="227" t="s">
        <v>144</v>
      </c>
      <c r="L140" s="43"/>
      <c r="M140" s="232" t="s">
        <v>1</v>
      </c>
      <c r="N140" s="233" t="s">
        <v>41</v>
      </c>
      <c r="O140" s="90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145</v>
      </c>
      <c r="AT140" s="236" t="s">
        <v>140</v>
      </c>
      <c r="AU140" s="236" t="s">
        <v>86</v>
      </c>
      <c r="AY140" s="16" t="s">
        <v>138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84</v>
      </c>
      <c r="BK140" s="237">
        <f>ROUND(I140*H140,2)</f>
        <v>0</v>
      </c>
      <c r="BL140" s="16" t="s">
        <v>145</v>
      </c>
      <c r="BM140" s="236" t="s">
        <v>169</v>
      </c>
    </row>
    <row r="141" spans="1:47" s="2" customFormat="1" ht="12">
      <c r="A141" s="37"/>
      <c r="B141" s="38"/>
      <c r="C141" s="39"/>
      <c r="D141" s="238" t="s">
        <v>147</v>
      </c>
      <c r="E141" s="39"/>
      <c r="F141" s="239" t="s">
        <v>170</v>
      </c>
      <c r="G141" s="39"/>
      <c r="H141" s="39"/>
      <c r="I141" s="240"/>
      <c r="J141" s="39"/>
      <c r="K141" s="39"/>
      <c r="L141" s="43"/>
      <c r="M141" s="241"/>
      <c r="N141" s="242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147</v>
      </c>
      <c r="AU141" s="16" t="s">
        <v>86</v>
      </c>
    </row>
    <row r="142" spans="1:65" s="2" customFormat="1" ht="24.15" customHeight="1">
      <c r="A142" s="37"/>
      <c r="B142" s="38"/>
      <c r="C142" s="225" t="s">
        <v>171</v>
      </c>
      <c r="D142" s="225" t="s">
        <v>140</v>
      </c>
      <c r="E142" s="226" t="s">
        <v>172</v>
      </c>
      <c r="F142" s="227" t="s">
        <v>173</v>
      </c>
      <c r="G142" s="228" t="s">
        <v>174</v>
      </c>
      <c r="H142" s="229">
        <v>112.718</v>
      </c>
      <c r="I142" s="230"/>
      <c r="J142" s="231">
        <f>ROUND(I142*H142,2)</f>
        <v>0</v>
      </c>
      <c r="K142" s="227" t="s">
        <v>144</v>
      </c>
      <c r="L142" s="43"/>
      <c r="M142" s="232" t="s">
        <v>1</v>
      </c>
      <c r="N142" s="233" t="s">
        <v>41</v>
      </c>
      <c r="O142" s="90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145</v>
      </c>
      <c r="AT142" s="236" t="s">
        <v>140</v>
      </c>
      <c r="AU142" s="236" t="s">
        <v>86</v>
      </c>
      <c r="AY142" s="16" t="s">
        <v>138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84</v>
      </c>
      <c r="BK142" s="237">
        <f>ROUND(I142*H142,2)</f>
        <v>0</v>
      </c>
      <c r="BL142" s="16" t="s">
        <v>145</v>
      </c>
      <c r="BM142" s="236" t="s">
        <v>175</v>
      </c>
    </row>
    <row r="143" spans="1:47" s="2" customFormat="1" ht="12">
      <c r="A143" s="37"/>
      <c r="B143" s="38"/>
      <c r="C143" s="39"/>
      <c r="D143" s="238" t="s">
        <v>147</v>
      </c>
      <c r="E143" s="39"/>
      <c r="F143" s="239" t="s">
        <v>176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147</v>
      </c>
      <c r="AU143" s="16" t="s">
        <v>86</v>
      </c>
    </row>
    <row r="144" spans="1:51" s="13" customFormat="1" ht="12">
      <c r="A144" s="13"/>
      <c r="B144" s="243"/>
      <c r="C144" s="244"/>
      <c r="D144" s="238" t="s">
        <v>149</v>
      </c>
      <c r="E144" s="245" t="s">
        <v>1</v>
      </c>
      <c r="F144" s="246" t="s">
        <v>177</v>
      </c>
      <c r="G144" s="244"/>
      <c r="H144" s="247">
        <v>112.718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149</v>
      </c>
      <c r="AU144" s="253" t="s">
        <v>86</v>
      </c>
      <c r="AV144" s="13" t="s">
        <v>86</v>
      </c>
      <c r="AW144" s="13" t="s">
        <v>32</v>
      </c>
      <c r="AX144" s="13" t="s">
        <v>84</v>
      </c>
      <c r="AY144" s="253" t="s">
        <v>138</v>
      </c>
    </row>
    <row r="145" spans="1:65" s="2" customFormat="1" ht="33" customHeight="1">
      <c r="A145" s="37"/>
      <c r="B145" s="38"/>
      <c r="C145" s="225" t="s">
        <v>145</v>
      </c>
      <c r="D145" s="225" t="s">
        <v>140</v>
      </c>
      <c r="E145" s="226" t="s">
        <v>178</v>
      </c>
      <c r="F145" s="227" t="s">
        <v>179</v>
      </c>
      <c r="G145" s="228" t="s">
        <v>174</v>
      </c>
      <c r="H145" s="229">
        <v>2817.961</v>
      </c>
      <c r="I145" s="230"/>
      <c r="J145" s="231">
        <f>ROUND(I145*H145,2)</f>
        <v>0</v>
      </c>
      <c r="K145" s="227" t="s">
        <v>144</v>
      </c>
      <c r="L145" s="43"/>
      <c r="M145" s="232" t="s">
        <v>1</v>
      </c>
      <c r="N145" s="233" t="s">
        <v>41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145</v>
      </c>
      <c r="AT145" s="236" t="s">
        <v>140</v>
      </c>
      <c r="AU145" s="236" t="s">
        <v>86</v>
      </c>
      <c r="AY145" s="16" t="s">
        <v>138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84</v>
      </c>
      <c r="BK145" s="237">
        <f>ROUND(I145*H145,2)</f>
        <v>0</v>
      </c>
      <c r="BL145" s="16" t="s">
        <v>145</v>
      </c>
      <c r="BM145" s="236" t="s">
        <v>180</v>
      </c>
    </row>
    <row r="146" spans="1:47" s="2" customFormat="1" ht="12">
      <c r="A146" s="37"/>
      <c r="B146" s="38"/>
      <c r="C146" s="39"/>
      <c r="D146" s="238" t="s">
        <v>147</v>
      </c>
      <c r="E146" s="39"/>
      <c r="F146" s="239" t="s">
        <v>181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147</v>
      </c>
      <c r="AU146" s="16" t="s">
        <v>86</v>
      </c>
    </row>
    <row r="147" spans="1:51" s="13" customFormat="1" ht="12">
      <c r="A147" s="13"/>
      <c r="B147" s="243"/>
      <c r="C147" s="244"/>
      <c r="D147" s="238" t="s">
        <v>149</v>
      </c>
      <c r="E147" s="245" t="s">
        <v>1</v>
      </c>
      <c r="F147" s="246" t="s">
        <v>182</v>
      </c>
      <c r="G147" s="244"/>
      <c r="H147" s="247">
        <v>222.791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149</v>
      </c>
      <c r="AU147" s="253" t="s">
        <v>86</v>
      </c>
      <c r="AV147" s="13" t="s">
        <v>86</v>
      </c>
      <c r="AW147" s="13" t="s">
        <v>32</v>
      </c>
      <c r="AX147" s="13" t="s">
        <v>76</v>
      </c>
      <c r="AY147" s="253" t="s">
        <v>138</v>
      </c>
    </row>
    <row r="148" spans="1:51" s="13" customFormat="1" ht="12">
      <c r="A148" s="13"/>
      <c r="B148" s="243"/>
      <c r="C148" s="244"/>
      <c r="D148" s="238" t="s">
        <v>149</v>
      </c>
      <c r="E148" s="245" t="s">
        <v>1</v>
      </c>
      <c r="F148" s="246" t="s">
        <v>183</v>
      </c>
      <c r="G148" s="244"/>
      <c r="H148" s="247">
        <v>1256.902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149</v>
      </c>
      <c r="AU148" s="253" t="s">
        <v>86</v>
      </c>
      <c r="AV148" s="13" t="s">
        <v>86</v>
      </c>
      <c r="AW148" s="13" t="s">
        <v>32</v>
      </c>
      <c r="AX148" s="13" t="s">
        <v>76</v>
      </c>
      <c r="AY148" s="253" t="s">
        <v>138</v>
      </c>
    </row>
    <row r="149" spans="1:51" s="13" customFormat="1" ht="12">
      <c r="A149" s="13"/>
      <c r="B149" s="243"/>
      <c r="C149" s="244"/>
      <c r="D149" s="238" t="s">
        <v>149</v>
      </c>
      <c r="E149" s="245" t="s">
        <v>1</v>
      </c>
      <c r="F149" s="246" t="s">
        <v>184</v>
      </c>
      <c r="G149" s="244"/>
      <c r="H149" s="247">
        <v>33.165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149</v>
      </c>
      <c r="AU149" s="253" t="s">
        <v>86</v>
      </c>
      <c r="AV149" s="13" t="s">
        <v>86</v>
      </c>
      <c r="AW149" s="13" t="s">
        <v>32</v>
      </c>
      <c r="AX149" s="13" t="s">
        <v>76</v>
      </c>
      <c r="AY149" s="253" t="s">
        <v>138</v>
      </c>
    </row>
    <row r="150" spans="1:51" s="13" customFormat="1" ht="12">
      <c r="A150" s="13"/>
      <c r="B150" s="243"/>
      <c r="C150" s="244"/>
      <c r="D150" s="238" t="s">
        <v>149</v>
      </c>
      <c r="E150" s="245" t="s">
        <v>1</v>
      </c>
      <c r="F150" s="246" t="s">
        <v>185</v>
      </c>
      <c r="G150" s="244"/>
      <c r="H150" s="247">
        <v>164.983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149</v>
      </c>
      <c r="AU150" s="253" t="s">
        <v>86</v>
      </c>
      <c r="AV150" s="13" t="s">
        <v>86</v>
      </c>
      <c r="AW150" s="13" t="s">
        <v>32</v>
      </c>
      <c r="AX150" s="13" t="s">
        <v>76</v>
      </c>
      <c r="AY150" s="253" t="s">
        <v>138</v>
      </c>
    </row>
    <row r="151" spans="1:51" s="13" customFormat="1" ht="12">
      <c r="A151" s="13"/>
      <c r="B151" s="243"/>
      <c r="C151" s="244"/>
      <c r="D151" s="238" t="s">
        <v>149</v>
      </c>
      <c r="E151" s="245" t="s">
        <v>1</v>
      </c>
      <c r="F151" s="246" t="s">
        <v>186</v>
      </c>
      <c r="G151" s="244"/>
      <c r="H151" s="247">
        <v>1678.26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149</v>
      </c>
      <c r="AU151" s="253" t="s">
        <v>86</v>
      </c>
      <c r="AV151" s="13" t="s">
        <v>86</v>
      </c>
      <c r="AW151" s="13" t="s">
        <v>32</v>
      </c>
      <c r="AX151" s="13" t="s">
        <v>76</v>
      </c>
      <c r="AY151" s="253" t="s">
        <v>138</v>
      </c>
    </row>
    <row r="152" spans="1:51" s="13" customFormat="1" ht="12">
      <c r="A152" s="13"/>
      <c r="B152" s="243"/>
      <c r="C152" s="244"/>
      <c r="D152" s="238" t="s">
        <v>149</v>
      </c>
      <c r="E152" s="245" t="s">
        <v>1</v>
      </c>
      <c r="F152" s="246" t="s">
        <v>187</v>
      </c>
      <c r="G152" s="244"/>
      <c r="H152" s="247">
        <v>227.01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149</v>
      </c>
      <c r="AU152" s="253" t="s">
        <v>86</v>
      </c>
      <c r="AV152" s="13" t="s">
        <v>86</v>
      </c>
      <c r="AW152" s="13" t="s">
        <v>32</v>
      </c>
      <c r="AX152" s="13" t="s">
        <v>76</v>
      </c>
      <c r="AY152" s="253" t="s">
        <v>138</v>
      </c>
    </row>
    <row r="153" spans="1:51" s="13" customFormat="1" ht="12">
      <c r="A153" s="13"/>
      <c r="B153" s="243"/>
      <c r="C153" s="244"/>
      <c r="D153" s="238" t="s">
        <v>149</v>
      </c>
      <c r="E153" s="245" t="s">
        <v>1</v>
      </c>
      <c r="F153" s="246" t="s">
        <v>188</v>
      </c>
      <c r="G153" s="244"/>
      <c r="H153" s="247">
        <v>1688.88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149</v>
      </c>
      <c r="AU153" s="253" t="s">
        <v>86</v>
      </c>
      <c r="AV153" s="13" t="s">
        <v>86</v>
      </c>
      <c r="AW153" s="13" t="s">
        <v>32</v>
      </c>
      <c r="AX153" s="13" t="s">
        <v>76</v>
      </c>
      <c r="AY153" s="253" t="s">
        <v>138</v>
      </c>
    </row>
    <row r="154" spans="1:51" s="13" customFormat="1" ht="12">
      <c r="A154" s="13"/>
      <c r="B154" s="243"/>
      <c r="C154" s="244"/>
      <c r="D154" s="238" t="s">
        <v>149</v>
      </c>
      <c r="E154" s="245" t="s">
        <v>1</v>
      </c>
      <c r="F154" s="246" t="s">
        <v>189</v>
      </c>
      <c r="G154" s="244"/>
      <c r="H154" s="247">
        <v>363.93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149</v>
      </c>
      <c r="AU154" s="253" t="s">
        <v>86</v>
      </c>
      <c r="AV154" s="13" t="s">
        <v>86</v>
      </c>
      <c r="AW154" s="13" t="s">
        <v>32</v>
      </c>
      <c r="AX154" s="13" t="s">
        <v>76</v>
      </c>
      <c r="AY154" s="253" t="s">
        <v>138</v>
      </c>
    </row>
    <row r="155" spans="1:51" s="14" customFormat="1" ht="12">
      <c r="A155" s="14"/>
      <c r="B155" s="254"/>
      <c r="C155" s="255"/>
      <c r="D155" s="238" t="s">
        <v>149</v>
      </c>
      <c r="E155" s="256" t="s">
        <v>1</v>
      </c>
      <c r="F155" s="257" t="s">
        <v>166</v>
      </c>
      <c r="G155" s="255"/>
      <c r="H155" s="258">
        <v>5635.921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149</v>
      </c>
      <c r="AU155" s="264" t="s">
        <v>86</v>
      </c>
      <c r="AV155" s="14" t="s">
        <v>145</v>
      </c>
      <c r="AW155" s="14" t="s">
        <v>32</v>
      </c>
      <c r="AX155" s="14" t="s">
        <v>84</v>
      </c>
      <c r="AY155" s="264" t="s">
        <v>138</v>
      </c>
    </row>
    <row r="156" spans="1:51" s="13" customFormat="1" ht="12">
      <c r="A156" s="13"/>
      <c r="B156" s="243"/>
      <c r="C156" s="244"/>
      <c r="D156" s="238" t="s">
        <v>149</v>
      </c>
      <c r="E156" s="244"/>
      <c r="F156" s="246" t="s">
        <v>190</v>
      </c>
      <c r="G156" s="244"/>
      <c r="H156" s="247">
        <v>2817.961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149</v>
      </c>
      <c r="AU156" s="253" t="s">
        <v>86</v>
      </c>
      <c r="AV156" s="13" t="s">
        <v>86</v>
      </c>
      <c r="AW156" s="13" t="s">
        <v>4</v>
      </c>
      <c r="AX156" s="13" t="s">
        <v>84</v>
      </c>
      <c r="AY156" s="253" t="s">
        <v>138</v>
      </c>
    </row>
    <row r="157" spans="1:65" s="2" customFormat="1" ht="33" customHeight="1">
      <c r="A157" s="37"/>
      <c r="B157" s="38"/>
      <c r="C157" s="225" t="s">
        <v>191</v>
      </c>
      <c r="D157" s="225" t="s">
        <v>140</v>
      </c>
      <c r="E157" s="226" t="s">
        <v>192</v>
      </c>
      <c r="F157" s="227" t="s">
        <v>193</v>
      </c>
      <c r="G157" s="228" t="s">
        <v>174</v>
      </c>
      <c r="H157" s="229">
        <v>2817.961</v>
      </c>
      <c r="I157" s="230"/>
      <c r="J157" s="231">
        <f>ROUND(I157*H157,2)</f>
        <v>0</v>
      </c>
      <c r="K157" s="227" t="s">
        <v>144</v>
      </c>
      <c r="L157" s="43"/>
      <c r="M157" s="232" t="s">
        <v>1</v>
      </c>
      <c r="N157" s="233" t="s">
        <v>41</v>
      </c>
      <c r="O157" s="90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145</v>
      </c>
      <c r="AT157" s="236" t="s">
        <v>140</v>
      </c>
      <c r="AU157" s="236" t="s">
        <v>86</v>
      </c>
      <c r="AY157" s="16" t="s">
        <v>138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84</v>
      </c>
      <c r="BK157" s="237">
        <f>ROUND(I157*H157,2)</f>
        <v>0</v>
      </c>
      <c r="BL157" s="16" t="s">
        <v>145</v>
      </c>
      <c r="BM157" s="236" t="s">
        <v>194</v>
      </c>
    </row>
    <row r="158" spans="1:47" s="2" customFormat="1" ht="12">
      <c r="A158" s="37"/>
      <c r="B158" s="38"/>
      <c r="C158" s="39"/>
      <c r="D158" s="238" t="s">
        <v>147</v>
      </c>
      <c r="E158" s="39"/>
      <c r="F158" s="239" t="s">
        <v>195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147</v>
      </c>
      <c r="AU158" s="16" t="s">
        <v>86</v>
      </c>
    </row>
    <row r="159" spans="1:51" s="13" customFormat="1" ht="12">
      <c r="A159" s="13"/>
      <c r="B159" s="243"/>
      <c r="C159" s="244"/>
      <c r="D159" s="238" t="s">
        <v>149</v>
      </c>
      <c r="E159" s="245" t="s">
        <v>1</v>
      </c>
      <c r="F159" s="246" t="s">
        <v>182</v>
      </c>
      <c r="G159" s="244"/>
      <c r="H159" s="247">
        <v>222.791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149</v>
      </c>
      <c r="AU159" s="253" t="s">
        <v>86</v>
      </c>
      <c r="AV159" s="13" t="s">
        <v>86</v>
      </c>
      <c r="AW159" s="13" t="s">
        <v>32</v>
      </c>
      <c r="AX159" s="13" t="s">
        <v>76</v>
      </c>
      <c r="AY159" s="253" t="s">
        <v>138</v>
      </c>
    </row>
    <row r="160" spans="1:51" s="13" customFormat="1" ht="12">
      <c r="A160" s="13"/>
      <c r="B160" s="243"/>
      <c r="C160" s="244"/>
      <c r="D160" s="238" t="s">
        <v>149</v>
      </c>
      <c r="E160" s="245" t="s">
        <v>1</v>
      </c>
      <c r="F160" s="246" t="s">
        <v>183</v>
      </c>
      <c r="G160" s="244"/>
      <c r="H160" s="247">
        <v>1256.902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149</v>
      </c>
      <c r="AU160" s="253" t="s">
        <v>86</v>
      </c>
      <c r="AV160" s="13" t="s">
        <v>86</v>
      </c>
      <c r="AW160" s="13" t="s">
        <v>32</v>
      </c>
      <c r="AX160" s="13" t="s">
        <v>76</v>
      </c>
      <c r="AY160" s="253" t="s">
        <v>138</v>
      </c>
    </row>
    <row r="161" spans="1:51" s="13" customFormat="1" ht="12">
      <c r="A161" s="13"/>
      <c r="B161" s="243"/>
      <c r="C161" s="244"/>
      <c r="D161" s="238" t="s">
        <v>149</v>
      </c>
      <c r="E161" s="245" t="s">
        <v>1</v>
      </c>
      <c r="F161" s="246" t="s">
        <v>184</v>
      </c>
      <c r="G161" s="244"/>
      <c r="H161" s="247">
        <v>33.165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149</v>
      </c>
      <c r="AU161" s="253" t="s">
        <v>86</v>
      </c>
      <c r="AV161" s="13" t="s">
        <v>86</v>
      </c>
      <c r="AW161" s="13" t="s">
        <v>32</v>
      </c>
      <c r="AX161" s="13" t="s">
        <v>76</v>
      </c>
      <c r="AY161" s="253" t="s">
        <v>138</v>
      </c>
    </row>
    <row r="162" spans="1:51" s="13" customFormat="1" ht="12">
      <c r="A162" s="13"/>
      <c r="B162" s="243"/>
      <c r="C162" s="244"/>
      <c r="D162" s="238" t="s">
        <v>149</v>
      </c>
      <c r="E162" s="245" t="s">
        <v>1</v>
      </c>
      <c r="F162" s="246" t="s">
        <v>185</v>
      </c>
      <c r="G162" s="244"/>
      <c r="H162" s="247">
        <v>164.983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149</v>
      </c>
      <c r="AU162" s="253" t="s">
        <v>86</v>
      </c>
      <c r="AV162" s="13" t="s">
        <v>86</v>
      </c>
      <c r="AW162" s="13" t="s">
        <v>32</v>
      </c>
      <c r="AX162" s="13" t="s">
        <v>76</v>
      </c>
      <c r="AY162" s="253" t="s">
        <v>138</v>
      </c>
    </row>
    <row r="163" spans="1:51" s="13" customFormat="1" ht="12">
      <c r="A163" s="13"/>
      <c r="B163" s="243"/>
      <c r="C163" s="244"/>
      <c r="D163" s="238" t="s">
        <v>149</v>
      </c>
      <c r="E163" s="245" t="s">
        <v>1</v>
      </c>
      <c r="F163" s="246" t="s">
        <v>186</v>
      </c>
      <c r="G163" s="244"/>
      <c r="H163" s="247">
        <v>1678.26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149</v>
      </c>
      <c r="AU163" s="253" t="s">
        <v>86</v>
      </c>
      <c r="AV163" s="13" t="s">
        <v>86</v>
      </c>
      <c r="AW163" s="13" t="s">
        <v>32</v>
      </c>
      <c r="AX163" s="13" t="s">
        <v>76</v>
      </c>
      <c r="AY163" s="253" t="s">
        <v>138</v>
      </c>
    </row>
    <row r="164" spans="1:51" s="13" customFormat="1" ht="12">
      <c r="A164" s="13"/>
      <c r="B164" s="243"/>
      <c r="C164" s="244"/>
      <c r="D164" s="238" t="s">
        <v>149</v>
      </c>
      <c r="E164" s="245" t="s">
        <v>1</v>
      </c>
      <c r="F164" s="246" t="s">
        <v>187</v>
      </c>
      <c r="G164" s="244"/>
      <c r="H164" s="247">
        <v>227.01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149</v>
      </c>
      <c r="AU164" s="253" t="s">
        <v>86</v>
      </c>
      <c r="AV164" s="13" t="s">
        <v>86</v>
      </c>
      <c r="AW164" s="13" t="s">
        <v>32</v>
      </c>
      <c r="AX164" s="13" t="s">
        <v>76</v>
      </c>
      <c r="AY164" s="253" t="s">
        <v>138</v>
      </c>
    </row>
    <row r="165" spans="1:51" s="13" customFormat="1" ht="12">
      <c r="A165" s="13"/>
      <c r="B165" s="243"/>
      <c r="C165" s="244"/>
      <c r="D165" s="238" t="s">
        <v>149</v>
      </c>
      <c r="E165" s="245" t="s">
        <v>1</v>
      </c>
      <c r="F165" s="246" t="s">
        <v>188</v>
      </c>
      <c r="G165" s="244"/>
      <c r="H165" s="247">
        <v>1688.88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149</v>
      </c>
      <c r="AU165" s="253" t="s">
        <v>86</v>
      </c>
      <c r="AV165" s="13" t="s">
        <v>86</v>
      </c>
      <c r="AW165" s="13" t="s">
        <v>32</v>
      </c>
      <c r="AX165" s="13" t="s">
        <v>76</v>
      </c>
      <c r="AY165" s="253" t="s">
        <v>138</v>
      </c>
    </row>
    <row r="166" spans="1:51" s="13" customFormat="1" ht="12">
      <c r="A166" s="13"/>
      <c r="B166" s="243"/>
      <c r="C166" s="244"/>
      <c r="D166" s="238" t="s">
        <v>149</v>
      </c>
      <c r="E166" s="245" t="s">
        <v>1</v>
      </c>
      <c r="F166" s="246" t="s">
        <v>189</v>
      </c>
      <c r="G166" s="244"/>
      <c r="H166" s="247">
        <v>363.93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149</v>
      </c>
      <c r="AU166" s="253" t="s">
        <v>86</v>
      </c>
      <c r="AV166" s="13" t="s">
        <v>86</v>
      </c>
      <c r="AW166" s="13" t="s">
        <v>32</v>
      </c>
      <c r="AX166" s="13" t="s">
        <v>76</v>
      </c>
      <c r="AY166" s="253" t="s">
        <v>138</v>
      </c>
    </row>
    <row r="167" spans="1:51" s="14" customFormat="1" ht="12">
      <c r="A167" s="14"/>
      <c r="B167" s="254"/>
      <c r="C167" s="255"/>
      <c r="D167" s="238" t="s">
        <v>149</v>
      </c>
      <c r="E167" s="256" t="s">
        <v>1</v>
      </c>
      <c r="F167" s="257" t="s">
        <v>166</v>
      </c>
      <c r="G167" s="255"/>
      <c r="H167" s="258">
        <v>5635.921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4" t="s">
        <v>149</v>
      </c>
      <c r="AU167" s="264" t="s">
        <v>86</v>
      </c>
      <c r="AV167" s="14" t="s">
        <v>145</v>
      </c>
      <c r="AW167" s="14" t="s">
        <v>32</v>
      </c>
      <c r="AX167" s="14" t="s">
        <v>84</v>
      </c>
      <c r="AY167" s="264" t="s">
        <v>138</v>
      </c>
    </row>
    <row r="168" spans="1:51" s="13" customFormat="1" ht="12">
      <c r="A168" s="13"/>
      <c r="B168" s="243"/>
      <c r="C168" s="244"/>
      <c r="D168" s="238" t="s">
        <v>149</v>
      </c>
      <c r="E168" s="244"/>
      <c r="F168" s="246" t="s">
        <v>190</v>
      </c>
      <c r="G168" s="244"/>
      <c r="H168" s="247">
        <v>2817.961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149</v>
      </c>
      <c r="AU168" s="253" t="s">
        <v>86</v>
      </c>
      <c r="AV168" s="13" t="s">
        <v>86</v>
      </c>
      <c r="AW168" s="13" t="s">
        <v>4</v>
      </c>
      <c r="AX168" s="13" t="s">
        <v>84</v>
      </c>
      <c r="AY168" s="253" t="s">
        <v>138</v>
      </c>
    </row>
    <row r="169" spans="1:65" s="2" customFormat="1" ht="21.75" customHeight="1">
      <c r="A169" s="37"/>
      <c r="B169" s="38"/>
      <c r="C169" s="225" t="s">
        <v>196</v>
      </c>
      <c r="D169" s="225" t="s">
        <v>140</v>
      </c>
      <c r="E169" s="226" t="s">
        <v>197</v>
      </c>
      <c r="F169" s="227" t="s">
        <v>198</v>
      </c>
      <c r="G169" s="228" t="s">
        <v>199</v>
      </c>
      <c r="H169" s="229">
        <v>4591.45</v>
      </c>
      <c r="I169" s="230"/>
      <c r="J169" s="231">
        <f>ROUND(I169*H169,2)</f>
        <v>0</v>
      </c>
      <c r="K169" s="227" t="s">
        <v>144</v>
      </c>
      <c r="L169" s="43"/>
      <c r="M169" s="232" t="s">
        <v>1</v>
      </c>
      <c r="N169" s="233" t="s">
        <v>41</v>
      </c>
      <c r="O169" s="90"/>
      <c r="P169" s="234">
        <f>O169*H169</f>
        <v>0</v>
      </c>
      <c r="Q169" s="234">
        <v>0.00084</v>
      </c>
      <c r="R169" s="234">
        <f>Q169*H169</f>
        <v>3.856818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145</v>
      </c>
      <c r="AT169" s="236" t="s">
        <v>140</v>
      </c>
      <c r="AU169" s="236" t="s">
        <v>86</v>
      </c>
      <c r="AY169" s="16" t="s">
        <v>138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84</v>
      </c>
      <c r="BK169" s="237">
        <f>ROUND(I169*H169,2)</f>
        <v>0</v>
      </c>
      <c r="BL169" s="16" t="s">
        <v>145</v>
      </c>
      <c r="BM169" s="236" t="s">
        <v>200</v>
      </c>
    </row>
    <row r="170" spans="1:47" s="2" customFormat="1" ht="12">
      <c r="A170" s="37"/>
      <c r="B170" s="38"/>
      <c r="C170" s="39"/>
      <c r="D170" s="238" t="s">
        <v>147</v>
      </c>
      <c r="E170" s="39"/>
      <c r="F170" s="239" t="s">
        <v>201</v>
      </c>
      <c r="G170" s="39"/>
      <c r="H170" s="39"/>
      <c r="I170" s="240"/>
      <c r="J170" s="39"/>
      <c r="K170" s="39"/>
      <c r="L170" s="43"/>
      <c r="M170" s="241"/>
      <c r="N170" s="242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147</v>
      </c>
      <c r="AU170" s="16" t="s">
        <v>86</v>
      </c>
    </row>
    <row r="171" spans="1:51" s="13" customFormat="1" ht="12">
      <c r="A171" s="13"/>
      <c r="B171" s="243"/>
      <c r="C171" s="244"/>
      <c r="D171" s="238" t="s">
        <v>149</v>
      </c>
      <c r="E171" s="245" t="s">
        <v>1</v>
      </c>
      <c r="F171" s="246" t="s">
        <v>202</v>
      </c>
      <c r="G171" s="244"/>
      <c r="H171" s="247">
        <v>472.6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149</v>
      </c>
      <c r="AU171" s="253" t="s">
        <v>86</v>
      </c>
      <c r="AV171" s="13" t="s">
        <v>86</v>
      </c>
      <c r="AW171" s="13" t="s">
        <v>32</v>
      </c>
      <c r="AX171" s="13" t="s">
        <v>76</v>
      </c>
      <c r="AY171" s="253" t="s">
        <v>138</v>
      </c>
    </row>
    <row r="172" spans="1:51" s="13" customFormat="1" ht="12">
      <c r="A172" s="13"/>
      <c r="B172" s="243"/>
      <c r="C172" s="244"/>
      <c r="D172" s="238" t="s">
        <v>149</v>
      </c>
      <c r="E172" s="245" t="s">
        <v>1</v>
      </c>
      <c r="F172" s="246" t="s">
        <v>203</v>
      </c>
      <c r="G172" s="244"/>
      <c r="H172" s="247">
        <v>335.8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149</v>
      </c>
      <c r="AU172" s="253" t="s">
        <v>86</v>
      </c>
      <c r="AV172" s="13" t="s">
        <v>86</v>
      </c>
      <c r="AW172" s="13" t="s">
        <v>32</v>
      </c>
      <c r="AX172" s="13" t="s">
        <v>76</v>
      </c>
      <c r="AY172" s="253" t="s">
        <v>138</v>
      </c>
    </row>
    <row r="173" spans="1:51" s="13" customFormat="1" ht="12">
      <c r="A173" s="13"/>
      <c r="B173" s="243"/>
      <c r="C173" s="244"/>
      <c r="D173" s="238" t="s">
        <v>149</v>
      </c>
      <c r="E173" s="245" t="s">
        <v>1</v>
      </c>
      <c r="F173" s="246" t="s">
        <v>204</v>
      </c>
      <c r="G173" s="244"/>
      <c r="H173" s="247">
        <v>565.5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149</v>
      </c>
      <c r="AU173" s="253" t="s">
        <v>86</v>
      </c>
      <c r="AV173" s="13" t="s">
        <v>86</v>
      </c>
      <c r="AW173" s="13" t="s">
        <v>32</v>
      </c>
      <c r="AX173" s="13" t="s">
        <v>76</v>
      </c>
      <c r="AY173" s="253" t="s">
        <v>138</v>
      </c>
    </row>
    <row r="174" spans="1:51" s="13" customFormat="1" ht="12">
      <c r="A174" s="13"/>
      <c r="B174" s="243"/>
      <c r="C174" s="244"/>
      <c r="D174" s="238" t="s">
        <v>149</v>
      </c>
      <c r="E174" s="245" t="s">
        <v>1</v>
      </c>
      <c r="F174" s="246" t="s">
        <v>205</v>
      </c>
      <c r="G174" s="244"/>
      <c r="H174" s="247">
        <v>303.4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149</v>
      </c>
      <c r="AU174" s="253" t="s">
        <v>86</v>
      </c>
      <c r="AV174" s="13" t="s">
        <v>86</v>
      </c>
      <c r="AW174" s="13" t="s">
        <v>32</v>
      </c>
      <c r="AX174" s="13" t="s">
        <v>76</v>
      </c>
      <c r="AY174" s="253" t="s">
        <v>138</v>
      </c>
    </row>
    <row r="175" spans="1:51" s="13" customFormat="1" ht="12">
      <c r="A175" s="13"/>
      <c r="B175" s="243"/>
      <c r="C175" s="244"/>
      <c r="D175" s="238" t="s">
        <v>149</v>
      </c>
      <c r="E175" s="245" t="s">
        <v>1</v>
      </c>
      <c r="F175" s="246" t="s">
        <v>206</v>
      </c>
      <c r="G175" s="244"/>
      <c r="H175" s="247">
        <v>1142.6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149</v>
      </c>
      <c r="AU175" s="253" t="s">
        <v>86</v>
      </c>
      <c r="AV175" s="13" t="s">
        <v>86</v>
      </c>
      <c r="AW175" s="13" t="s">
        <v>32</v>
      </c>
      <c r="AX175" s="13" t="s">
        <v>76</v>
      </c>
      <c r="AY175" s="253" t="s">
        <v>138</v>
      </c>
    </row>
    <row r="176" spans="1:51" s="13" customFormat="1" ht="12">
      <c r="A176" s="13"/>
      <c r="B176" s="243"/>
      <c r="C176" s="244"/>
      <c r="D176" s="238" t="s">
        <v>149</v>
      </c>
      <c r="E176" s="245" t="s">
        <v>1</v>
      </c>
      <c r="F176" s="246" t="s">
        <v>207</v>
      </c>
      <c r="G176" s="244"/>
      <c r="H176" s="247">
        <v>41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149</v>
      </c>
      <c r="AU176" s="253" t="s">
        <v>86</v>
      </c>
      <c r="AV176" s="13" t="s">
        <v>86</v>
      </c>
      <c r="AW176" s="13" t="s">
        <v>32</v>
      </c>
      <c r="AX176" s="13" t="s">
        <v>76</v>
      </c>
      <c r="AY176" s="253" t="s">
        <v>138</v>
      </c>
    </row>
    <row r="177" spans="1:51" s="13" customFormat="1" ht="12">
      <c r="A177" s="13"/>
      <c r="B177" s="243"/>
      <c r="C177" s="244"/>
      <c r="D177" s="238" t="s">
        <v>149</v>
      </c>
      <c r="E177" s="245" t="s">
        <v>1</v>
      </c>
      <c r="F177" s="246" t="s">
        <v>208</v>
      </c>
      <c r="G177" s="244"/>
      <c r="H177" s="247">
        <v>40.5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149</v>
      </c>
      <c r="AU177" s="253" t="s">
        <v>86</v>
      </c>
      <c r="AV177" s="13" t="s">
        <v>86</v>
      </c>
      <c r="AW177" s="13" t="s">
        <v>32</v>
      </c>
      <c r="AX177" s="13" t="s">
        <v>76</v>
      </c>
      <c r="AY177" s="253" t="s">
        <v>138</v>
      </c>
    </row>
    <row r="178" spans="1:51" s="13" customFormat="1" ht="12">
      <c r="A178" s="13"/>
      <c r="B178" s="243"/>
      <c r="C178" s="244"/>
      <c r="D178" s="238" t="s">
        <v>149</v>
      </c>
      <c r="E178" s="245" t="s">
        <v>1</v>
      </c>
      <c r="F178" s="246" t="s">
        <v>209</v>
      </c>
      <c r="G178" s="244"/>
      <c r="H178" s="247">
        <v>180.8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149</v>
      </c>
      <c r="AU178" s="253" t="s">
        <v>86</v>
      </c>
      <c r="AV178" s="13" t="s">
        <v>86</v>
      </c>
      <c r="AW178" s="13" t="s">
        <v>32</v>
      </c>
      <c r="AX178" s="13" t="s">
        <v>76</v>
      </c>
      <c r="AY178" s="253" t="s">
        <v>138</v>
      </c>
    </row>
    <row r="179" spans="1:51" s="13" customFormat="1" ht="12">
      <c r="A179" s="13"/>
      <c r="B179" s="243"/>
      <c r="C179" s="244"/>
      <c r="D179" s="238" t="s">
        <v>149</v>
      </c>
      <c r="E179" s="245" t="s">
        <v>1</v>
      </c>
      <c r="F179" s="246" t="s">
        <v>210</v>
      </c>
      <c r="G179" s="244"/>
      <c r="H179" s="247">
        <v>49.5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149</v>
      </c>
      <c r="AU179" s="253" t="s">
        <v>86</v>
      </c>
      <c r="AV179" s="13" t="s">
        <v>86</v>
      </c>
      <c r="AW179" s="13" t="s">
        <v>32</v>
      </c>
      <c r="AX179" s="13" t="s">
        <v>76</v>
      </c>
      <c r="AY179" s="253" t="s">
        <v>138</v>
      </c>
    </row>
    <row r="180" spans="1:51" s="13" customFormat="1" ht="12">
      <c r="A180" s="13"/>
      <c r="B180" s="243"/>
      <c r="C180" s="244"/>
      <c r="D180" s="238" t="s">
        <v>149</v>
      </c>
      <c r="E180" s="245" t="s">
        <v>1</v>
      </c>
      <c r="F180" s="246" t="s">
        <v>211</v>
      </c>
      <c r="G180" s="244"/>
      <c r="H180" s="247">
        <v>179.92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149</v>
      </c>
      <c r="AU180" s="253" t="s">
        <v>86</v>
      </c>
      <c r="AV180" s="13" t="s">
        <v>86</v>
      </c>
      <c r="AW180" s="13" t="s">
        <v>32</v>
      </c>
      <c r="AX180" s="13" t="s">
        <v>76</v>
      </c>
      <c r="AY180" s="253" t="s">
        <v>138</v>
      </c>
    </row>
    <row r="181" spans="1:51" s="13" customFormat="1" ht="12">
      <c r="A181" s="13"/>
      <c r="B181" s="243"/>
      <c r="C181" s="244"/>
      <c r="D181" s="238" t="s">
        <v>149</v>
      </c>
      <c r="E181" s="245" t="s">
        <v>1</v>
      </c>
      <c r="F181" s="246" t="s">
        <v>212</v>
      </c>
      <c r="G181" s="244"/>
      <c r="H181" s="247">
        <v>134.94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149</v>
      </c>
      <c r="AU181" s="253" t="s">
        <v>86</v>
      </c>
      <c r="AV181" s="13" t="s">
        <v>86</v>
      </c>
      <c r="AW181" s="13" t="s">
        <v>32</v>
      </c>
      <c r="AX181" s="13" t="s">
        <v>76</v>
      </c>
      <c r="AY181" s="253" t="s">
        <v>138</v>
      </c>
    </row>
    <row r="182" spans="1:51" s="13" customFormat="1" ht="12">
      <c r="A182" s="13"/>
      <c r="B182" s="243"/>
      <c r="C182" s="244"/>
      <c r="D182" s="238" t="s">
        <v>149</v>
      </c>
      <c r="E182" s="245" t="s">
        <v>1</v>
      </c>
      <c r="F182" s="246" t="s">
        <v>213</v>
      </c>
      <c r="G182" s="244"/>
      <c r="H182" s="247">
        <v>362.25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149</v>
      </c>
      <c r="AU182" s="253" t="s">
        <v>86</v>
      </c>
      <c r="AV182" s="13" t="s">
        <v>86</v>
      </c>
      <c r="AW182" s="13" t="s">
        <v>32</v>
      </c>
      <c r="AX182" s="13" t="s">
        <v>76</v>
      </c>
      <c r="AY182" s="253" t="s">
        <v>138</v>
      </c>
    </row>
    <row r="183" spans="1:51" s="13" customFormat="1" ht="12">
      <c r="A183" s="13"/>
      <c r="B183" s="243"/>
      <c r="C183" s="244"/>
      <c r="D183" s="238" t="s">
        <v>149</v>
      </c>
      <c r="E183" s="245" t="s">
        <v>1</v>
      </c>
      <c r="F183" s="246" t="s">
        <v>214</v>
      </c>
      <c r="G183" s="244"/>
      <c r="H183" s="247">
        <v>29.88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149</v>
      </c>
      <c r="AU183" s="253" t="s">
        <v>86</v>
      </c>
      <c r="AV183" s="13" t="s">
        <v>86</v>
      </c>
      <c r="AW183" s="13" t="s">
        <v>32</v>
      </c>
      <c r="AX183" s="13" t="s">
        <v>76</v>
      </c>
      <c r="AY183" s="253" t="s">
        <v>138</v>
      </c>
    </row>
    <row r="184" spans="1:51" s="13" customFormat="1" ht="12">
      <c r="A184" s="13"/>
      <c r="B184" s="243"/>
      <c r="C184" s="244"/>
      <c r="D184" s="238" t="s">
        <v>149</v>
      </c>
      <c r="E184" s="245" t="s">
        <v>1</v>
      </c>
      <c r="F184" s="246" t="s">
        <v>215</v>
      </c>
      <c r="G184" s="244"/>
      <c r="H184" s="247">
        <v>617.6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149</v>
      </c>
      <c r="AU184" s="253" t="s">
        <v>86</v>
      </c>
      <c r="AV184" s="13" t="s">
        <v>86</v>
      </c>
      <c r="AW184" s="13" t="s">
        <v>32</v>
      </c>
      <c r="AX184" s="13" t="s">
        <v>76</v>
      </c>
      <c r="AY184" s="253" t="s">
        <v>138</v>
      </c>
    </row>
    <row r="185" spans="1:51" s="13" customFormat="1" ht="12">
      <c r="A185" s="13"/>
      <c r="B185" s="243"/>
      <c r="C185" s="244"/>
      <c r="D185" s="238" t="s">
        <v>149</v>
      </c>
      <c r="E185" s="245" t="s">
        <v>1</v>
      </c>
      <c r="F185" s="246" t="s">
        <v>216</v>
      </c>
      <c r="G185" s="244"/>
      <c r="H185" s="247">
        <v>92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149</v>
      </c>
      <c r="AU185" s="253" t="s">
        <v>86</v>
      </c>
      <c r="AV185" s="13" t="s">
        <v>86</v>
      </c>
      <c r="AW185" s="13" t="s">
        <v>32</v>
      </c>
      <c r="AX185" s="13" t="s">
        <v>76</v>
      </c>
      <c r="AY185" s="253" t="s">
        <v>138</v>
      </c>
    </row>
    <row r="186" spans="1:51" s="13" customFormat="1" ht="12">
      <c r="A186" s="13"/>
      <c r="B186" s="243"/>
      <c r="C186" s="244"/>
      <c r="D186" s="238" t="s">
        <v>149</v>
      </c>
      <c r="E186" s="245" t="s">
        <v>1</v>
      </c>
      <c r="F186" s="246" t="s">
        <v>217</v>
      </c>
      <c r="G186" s="244"/>
      <c r="H186" s="247">
        <v>43.16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149</v>
      </c>
      <c r="AU186" s="253" t="s">
        <v>86</v>
      </c>
      <c r="AV186" s="13" t="s">
        <v>86</v>
      </c>
      <c r="AW186" s="13" t="s">
        <v>32</v>
      </c>
      <c r="AX186" s="13" t="s">
        <v>76</v>
      </c>
      <c r="AY186" s="253" t="s">
        <v>138</v>
      </c>
    </row>
    <row r="187" spans="1:51" s="14" customFormat="1" ht="12">
      <c r="A187" s="14"/>
      <c r="B187" s="254"/>
      <c r="C187" s="255"/>
      <c r="D187" s="238" t="s">
        <v>149</v>
      </c>
      <c r="E187" s="256" t="s">
        <v>1</v>
      </c>
      <c r="F187" s="257" t="s">
        <v>166</v>
      </c>
      <c r="G187" s="255"/>
      <c r="H187" s="258">
        <v>4591.450000000001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4" t="s">
        <v>149</v>
      </c>
      <c r="AU187" s="264" t="s">
        <v>86</v>
      </c>
      <c r="AV187" s="14" t="s">
        <v>145</v>
      </c>
      <c r="AW187" s="14" t="s">
        <v>32</v>
      </c>
      <c r="AX187" s="14" t="s">
        <v>84</v>
      </c>
      <c r="AY187" s="264" t="s">
        <v>138</v>
      </c>
    </row>
    <row r="188" spans="1:65" s="2" customFormat="1" ht="24.15" customHeight="1">
      <c r="A188" s="37"/>
      <c r="B188" s="38"/>
      <c r="C188" s="225" t="s">
        <v>218</v>
      </c>
      <c r="D188" s="225" t="s">
        <v>140</v>
      </c>
      <c r="E188" s="226" t="s">
        <v>219</v>
      </c>
      <c r="F188" s="227" t="s">
        <v>220</v>
      </c>
      <c r="G188" s="228" t="s">
        <v>199</v>
      </c>
      <c r="H188" s="229">
        <v>4591.45</v>
      </c>
      <c r="I188" s="230"/>
      <c r="J188" s="231">
        <f>ROUND(I188*H188,2)</f>
        <v>0</v>
      </c>
      <c r="K188" s="227" t="s">
        <v>144</v>
      </c>
      <c r="L188" s="43"/>
      <c r="M188" s="232" t="s">
        <v>1</v>
      </c>
      <c r="N188" s="233" t="s">
        <v>41</v>
      </c>
      <c r="O188" s="90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145</v>
      </c>
      <c r="AT188" s="236" t="s">
        <v>140</v>
      </c>
      <c r="AU188" s="236" t="s">
        <v>86</v>
      </c>
      <c r="AY188" s="16" t="s">
        <v>138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84</v>
      </c>
      <c r="BK188" s="237">
        <f>ROUND(I188*H188,2)</f>
        <v>0</v>
      </c>
      <c r="BL188" s="16" t="s">
        <v>145</v>
      </c>
      <c r="BM188" s="236" t="s">
        <v>221</v>
      </c>
    </row>
    <row r="189" spans="1:47" s="2" customFormat="1" ht="12">
      <c r="A189" s="37"/>
      <c r="B189" s="38"/>
      <c r="C189" s="39"/>
      <c r="D189" s="238" t="s">
        <v>147</v>
      </c>
      <c r="E189" s="39"/>
      <c r="F189" s="239" t="s">
        <v>222</v>
      </c>
      <c r="G189" s="39"/>
      <c r="H189" s="39"/>
      <c r="I189" s="240"/>
      <c r="J189" s="39"/>
      <c r="K189" s="39"/>
      <c r="L189" s="43"/>
      <c r="M189" s="241"/>
      <c r="N189" s="242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147</v>
      </c>
      <c r="AU189" s="16" t="s">
        <v>86</v>
      </c>
    </row>
    <row r="190" spans="1:65" s="2" customFormat="1" ht="33" customHeight="1">
      <c r="A190" s="37"/>
      <c r="B190" s="38"/>
      <c r="C190" s="225" t="s">
        <v>223</v>
      </c>
      <c r="D190" s="225" t="s">
        <v>140</v>
      </c>
      <c r="E190" s="226" t="s">
        <v>224</v>
      </c>
      <c r="F190" s="227" t="s">
        <v>225</v>
      </c>
      <c r="G190" s="228" t="s">
        <v>174</v>
      </c>
      <c r="H190" s="229">
        <v>1780.13</v>
      </c>
      <c r="I190" s="230"/>
      <c r="J190" s="231">
        <f>ROUND(I190*H190,2)</f>
        <v>0</v>
      </c>
      <c r="K190" s="227" t="s">
        <v>144</v>
      </c>
      <c r="L190" s="43"/>
      <c r="M190" s="232" t="s">
        <v>1</v>
      </c>
      <c r="N190" s="233" t="s">
        <v>41</v>
      </c>
      <c r="O190" s="90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6" t="s">
        <v>145</v>
      </c>
      <c r="AT190" s="236" t="s">
        <v>140</v>
      </c>
      <c r="AU190" s="236" t="s">
        <v>86</v>
      </c>
      <c r="AY190" s="16" t="s">
        <v>138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6" t="s">
        <v>84</v>
      </c>
      <c r="BK190" s="237">
        <f>ROUND(I190*H190,2)</f>
        <v>0</v>
      </c>
      <c r="BL190" s="16" t="s">
        <v>145</v>
      </c>
      <c r="BM190" s="236" t="s">
        <v>226</v>
      </c>
    </row>
    <row r="191" spans="1:47" s="2" customFormat="1" ht="12">
      <c r="A191" s="37"/>
      <c r="B191" s="38"/>
      <c r="C191" s="39"/>
      <c r="D191" s="238" t="s">
        <v>147</v>
      </c>
      <c r="E191" s="39"/>
      <c r="F191" s="239" t="s">
        <v>227</v>
      </c>
      <c r="G191" s="39"/>
      <c r="H191" s="39"/>
      <c r="I191" s="240"/>
      <c r="J191" s="39"/>
      <c r="K191" s="39"/>
      <c r="L191" s="43"/>
      <c r="M191" s="241"/>
      <c r="N191" s="242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147</v>
      </c>
      <c r="AU191" s="16" t="s">
        <v>86</v>
      </c>
    </row>
    <row r="192" spans="1:51" s="13" customFormat="1" ht="12">
      <c r="A192" s="13"/>
      <c r="B192" s="243"/>
      <c r="C192" s="244"/>
      <c r="D192" s="238" t="s">
        <v>149</v>
      </c>
      <c r="E192" s="245" t="s">
        <v>1</v>
      </c>
      <c r="F192" s="246" t="s">
        <v>228</v>
      </c>
      <c r="G192" s="244"/>
      <c r="H192" s="247">
        <v>486.83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149</v>
      </c>
      <c r="AU192" s="253" t="s">
        <v>86</v>
      </c>
      <c r="AV192" s="13" t="s">
        <v>86</v>
      </c>
      <c r="AW192" s="13" t="s">
        <v>32</v>
      </c>
      <c r="AX192" s="13" t="s">
        <v>76</v>
      </c>
      <c r="AY192" s="253" t="s">
        <v>138</v>
      </c>
    </row>
    <row r="193" spans="1:51" s="13" customFormat="1" ht="12">
      <c r="A193" s="13"/>
      <c r="B193" s="243"/>
      <c r="C193" s="244"/>
      <c r="D193" s="238" t="s">
        <v>149</v>
      </c>
      <c r="E193" s="245" t="s">
        <v>1</v>
      </c>
      <c r="F193" s="246" t="s">
        <v>229</v>
      </c>
      <c r="G193" s="244"/>
      <c r="H193" s="247">
        <v>66.77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149</v>
      </c>
      <c r="AU193" s="253" t="s">
        <v>86</v>
      </c>
      <c r="AV193" s="13" t="s">
        <v>86</v>
      </c>
      <c r="AW193" s="13" t="s">
        <v>32</v>
      </c>
      <c r="AX193" s="13" t="s">
        <v>76</v>
      </c>
      <c r="AY193" s="253" t="s">
        <v>138</v>
      </c>
    </row>
    <row r="194" spans="1:51" s="13" customFormat="1" ht="12">
      <c r="A194" s="13"/>
      <c r="B194" s="243"/>
      <c r="C194" s="244"/>
      <c r="D194" s="238" t="s">
        <v>149</v>
      </c>
      <c r="E194" s="245" t="s">
        <v>1</v>
      </c>
      <c r="F194" s="246" t="s">
        <v>230</v>
      </c>
      <c r="G194" s="244"/>
      <c r="H194" s="247">
        <v>510.67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149</v>
      </c>
      <c r="AU194" s="253" t="s">
        <v>86</v>
      </c>
      <c r="AV194" s="13" t="s">
        <v>86</v>
      </c>
      <c r="AW194" s="13" t="s">
        <v>32</v>
      </c>
      <c r="AX194" s="13" t="s">
        <v>76</v>
      </c>
      <c r="AY194" s="253" t="s">
        <v>138</v>
      </c>
    </row>
    <row r="195" spans="1:51" s="13" customFormat="1" ht="12">
      <c r="A195" s="13"/>
      <c r="B195" s="243"/>
      <c r="C195" s="244"/>
      <c r="D195" s="238" t="s">
        <v>149</v>
      </c>
      <c r="E195" s="245" t="s">
        <v>1</v>
      </c>
      <c r="F195" s="246" t="s">
        <v>231</v>
      </c>
      <c r="G195" s="244"/>
      <c r="H195" s="247">
        <v>61.57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149</v>
      </c>
      <c r="AU195" s="253" t="s">
        <v>86</v>
      </c>
      <c r="AV195" s="13" t="s">
        <v>86</v>
      </c>
      <c r="AW195" s="13" t="s">
        <v>32</v>
      </c>
      <c r="AX195" s="13" t="s">
        <v>76</v>
      </c>
      <c r="AY195" s="253" t="s">
        <v>138</v>
      </c>
    </row>
    <row r="196" spans="1:51" s="13" customFormat="1" ht="12">
      <c r="A196" s="13"/>
      <c r="B196" s="243"/>
      <c r="C196" s="244"/>
      <c r="D196" s="238" t="s">
        <v>149</v>
      </c>
      <c r="E196" s="245" t="s">
        <v>1</v>
      </c>
      <c r="F196" s="246" t="s">
        <v>232</v>
      </c>
      <c r="G196" s="244"/>
      <c r="H196" s="247">
        <v>546.72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149</v>
      </c>
      <c r="AU196" s="253" t="s">
        <v>86</v>
      </c>
      <c r="AV196" s="13" t="s">
        <v>86</v>
      </c>
      <c r="AW196" s="13" t="s">
        <v>32</v>
      </c>
      <c r="AX196" s="13" t="s">
        <v>76</v>
      </c>
      <c r="AY196" s="253" t="s">
        <v>138</v>
      </c>
    </row>
    <row r="197" spans="1:51" s="13" customFormat="1" ht="12">
      <c r="A197" s="13"/>
      <c r="B197" s="243"/>
      <c r="C197" s="244"/>
      <c r="D197" s="238" t="s">
        <v>149</v>
      </c>
      <c r="E197" s="245" t="s">
        <v>1</v>
      </c>
      <c r="F197" s="246" t="s">
        <v>233</v>
      </c>
      <c r="G197" s="244"/>
      <c r="H197" s="247">
        <v>107.57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149</v>
      </c>
      <c r="AU197" s="253" t="s">
        <v>86</v>
      </c>
      <c r="AV197" s="13" t="s">
        <v>86</v>
      </c>
      <c r="AW197" s="13" t="s">
        <v>32</v>
      </c>
      <c r="AX197" s="13" t="s">
        <v>76</v>
      </c>
      <c r="AY197" s="253" t="s">
        <v>138</v>
      </c>
    </row>
    <row r="198" spans="1:51" s="14" customFormat="1" ht="12">
      <c r="A198" s="14"/>
      <c r="B198" s="254"/>
      <c r="C198" s="255"/>
      <c r="D198" s="238" t="s">
        <v>149</v>
      </c>
      <c r="E198" s="256" t="s">
        <v>1</v>
      </c>
      <c r="F198" s="257" t="s">
        <v>166</v>
      </c>
      <c r="G198" s="255"/>
      <c r="H198" s="258">
        <v>1780.1299999999999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4" t="s">
        <v>149</v>
      </c>
      <c r="AU198" s="264" t="s">
        <v>86</v>
      </c>
      <c r="AV198" s="14" t="s">
        <v>145</v>
      </c>
      <c r="AW198" s="14" t="s">
        <v>32</v>
      </c>
      <c r="AX198" s="14" t="s">
        <v>84</v>
      </c>
      <c r="AY198" s="264" t="s">
        <v>138</v>
      </c>
    </row>
    <row r="199" spans="1:65" s="2" customFormat="1" ht="24.15" customHeight="1">
      <c r="A199" s="37"/>
      <c r="B199" s="38"/>
      <c r="C199" s="225" t="s">
        <v>234</v>
      </c>
      <c r="D199" s="225" t="s">
        <v>140</v>
      </c>
      <c r="E199" s="226" t="s">
        <v>235</v>
      </c>
      <c r="F199" s="227" t="s">
        <v>236</v>
      </c>
      <c r="G199" s="228" t="s">
        <v>174</v>
      </c>
      <c r="H199" s="229">
        <v>1780.13</v>
      </c>
      <c r="I199" s="230"/>
      <c r="J199" s="231">
        <f>ROUND(I199*H199,2)</f>
        <v>0</v>
      </c>
      <c r="K199" s="227" t="s">
        <v>144</v>
      </c>
      <c r="L199" s="43"/>
      <c r="M199" s="232" t="s">
        <v>1</v>
      </c>
      <c r="N199" s="233" t="s">
        <v>41</v>
      </c>
      <c r="O199" s="90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6" t="s">
        <v>145</v>
      </c>
      <c r="AT199" s="236" t="s">
        <v>140</v>
      </c>
      <c r="AU199" s="236" t="s">
        <v>86</v>
      </c>
      <c r="AY199" s="16" t="s">
        <v>138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6" t="s">
        <v>84</v>
      </c>
      <c r="BK199" s="237">
        <f>ROUND(I199*H199,2)</f>
        <v>0</v>
      </c>
      <c r="BL199" s="16" t="s">
        <v>145</v>
      </c>
      <c r="BM199" s="236" t="s">
        <v>237</v>
      </c>
    </row>
    <row r="200" spans="1:47" s="2" customFormat="1" ht="12">
      <c r="A200" s="37"/>
      <c r="B200" s="38"/>
      <c r="C200" s="39"/>
      <c r="D200" s="238" t="s">
        <v>147</v>
      </c>
      <c r="E200" s="39"/>
      <c r="F200" s="239" t="s">
        <v>238</v>
      </c>
      <c r="G200" s="39"/>
      <c r="H200" s="39"/>
      <c r="I200" s="240"/>
      <c r="J200" s="39"/>
      <c r="K200" s="39"/>
      <c r="L200" s="43"/>
      <c r="M200" s="241"/>
      <c r="N200" s="242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147</v>
      </c>
      <c r="AU200" s="16" t="s">
        <v>86</v>
      </c>
    </row>
    <row r="201" spans="1:65" s="2" customFormat="1" ht="24.15" customHeight="1">
      <c r="A201" s="37"/>
      <c r="B201" s="38"/>
      <c r="C201" s="225" t="s">
        <v>239</v>
      </c>
      <c r="D201" s="225" t="s">
        <v>140</v>
      </c>
      <c r="E201" s="226" t="s">
        <v>240</v>
      </c>
      <c r="F201" s="227" t="s">
        <v>241</v>
      </c>
      <c r="G201" s="228" t="s">
        <v>174</v>
      </c>
      <c r="H201" s="229">
        <v>3855.74</v>
      </c>
      <c r="I201" s="230"/>
      <c r="J201" s="231">
        <f>ROUND(I201*H201,2)</f>
        <v>0</v>
      </c>
      <c r="K201" s="227" t="s">
        <v>144</v>
      </c>
      <c r="L201" s="43"/>
      <c r="M201" s="232" t="s">
        <v>1</v>
      </c>
      <c r="N201" s="233" t="s">
        <v>41</v>
      </c>
      <c r="O201" s="90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6" t="s">
        <v>145</v>
      </c>
      <c r="AT201" s="236" t="s">
        <v>140</v>
      </c>
      <c r="AU201" s="236" t="s">
        <v>86</v>
      </c>
      <c r="AY201" s="16" t="s">
        <v>138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6" t="s">
        <v>84</v>
      </c>
      <c r="BK201" s="237">
        <f>ROUND(I201*H201,2)</f>
        <v>0</v>
      </c>
      <c r="BL201" s="16" t="s">
        <v>145</v>
      </c>
      <c r="BM201" s="236" t="s">
        <v>242</v>
      </c>
    </row>
    <row r="202" spans="1:47" s="2" customFormat="1" ht="12">
      <c r="A202" s="37"/>
      <c r="B202" s="38"/>
      <c r="C202" s="39"/>
      <c r="D202" s="238" t="s">
        <v>147</v>
      </c>
      <c r="E202" s="39"/>
      <c r="F202" s="239" t="s">
        <v>243</v>
      </c>
      <c r="G202" s="39"/>
      <c r="H202" s="39"/>
      <c r="I202" s="240"/>
      <c r="J202" s="39"/>
      <c r="K202" s="39"/>
      <c r="L202" s="43"/>
      <c r="M202" s="241"/>
      <c r="N202" s="242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147</v>
      </c>
      <c r="AU202" s="16" t="s">
        <v>86</v>
      </c>
    </row>
    <row r="203" spans="1:51" s="13" customFormat="1" ht="12">
      <c r="A203" s="13"/>
      <c r="B203" s="243"/>
      <c r="C203" s="244"/>
      <c r="D203" s="238" t="s">
        <v>149</v>
      </c>
      <c r="E203" s="245" t="s">
        <v>1</v>
      </c>
      <c r="F203" s="246" t="s">
        <v>244</v>
      </c>
      <c r="G203" s="244"/>
      <c r="H203" s="247">
        <v>992.8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149</v>
      </c>
      <c r="AU203" s="253" t="s">
        <v>86</v>
      </c>
      <c r="AV203" s="13" t="s">
        <v>86</v>
      </c>
      <c r="AW203" s="13" t="s">
        <v>32</v>
      </c>
      <c r="AX203" s="13" t="s">
        <v>76</v>
      </c>
      <c r="AY203" s="253" t="s">
        <v>138</v>
      </c>
    </row>
    <row r="204" spans="1:51" s="13" customFormat="1" ht="12">
      <c r="A204" s="13"/>
      <c r="B204" s="243"/>
      <c r="C204" s="244"/>
      <c r="D204" s="238" t="s">
        <v>149</v>
      </c>
      <c r="E204" s="245" t="s">
        <v>1</v>
      </c>
      <c r="F204" s="246" t="s">
        <v>245</v>
      </c>
      <c r="G204" s="244"/>
      <c r="H204" s="247">
        <v>131.38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149</v>
      </c>
      <c r="AU204" s="253" t="s">
        <v>86</v>
      </c>
      <c r="AV204" s="13" t="s">
        <v>86</v>
      </c>
      <c r="AW204" s="13" t="s">
        <v>32</v>
      </c>
      <c r="AX204" s="13" t="s">
        <v>76</v>
      </c>
      <c r="AY204" s="253" t="s">
        <v>138</v>
      </c>
    </row>
    <row r="205" spans="1:51" s="13" customFormat="1" ht="12">
      <c r="A205" s="13"/>
      <c r="B205" s="243"/>
      <c r="C205" s="244"/>
      <c r="D205" s="238" t="s">
        <v>149</v>
      </c>
      <c r="E205" s="245" t="s">
        <v>1</v>
      </c>
      <c r="F205" s="246" t="s">
        <v>246</v>
      </c>
      <c r="G205" s="244"/>
      <c r="H205" s="247">
        <v>1167.59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149</v>
      </c>
      <c r="AU205" s="253" t="s">
        <v>86</v>
      </c>
      <c r="AV205" s="13" t="s">
        <v>86</v>
      </c>
      <c r="AW205" s="13" t="s">
        <v>32</v>
      </c>
      <c r="AX205" s="13" t="s">
        <v>76</v>
      </c>
      <c r="AY205" s="253" t="s">
        <v>138</v>
      </c>
    </row>
    <row r="206" spans="1:51" s="13" customFormat="1" ht="12">
      <c r="A206" s="13"/>
      <c r="B206" s="243"/>
      <c r="C206" s="244"/>
      <c r="D206" s="238" t="s">
        <v>149</v>
      </c>
      <c r="E206" s="245" t="s">
        <v>1</v>
      </c>
      <c r="F206" s="246" t="s">
        <v>247</v>
      </c>
      <c r="G206" s="244"/>
      <c r="H206" s="247">
        <v>165.44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149</v>
      </c>
      <c r="AU206" s="253" t="s">
        <v>86</v>
      </c>
      <c r="AV206" s="13" t="s">
        <v>86</v>
      </c>
      <c r="AW206" s="13" t="s">
        <v>32</v>
      </c>
      <c r="AX206" s="13" t="s">
        <v>76</v>
      </c>
      <c r="AY206" s="253" t="s">
        <v>138</v>
      </c>
    </row>
    <row r="207" spans="1:51" s="13" customFormat="1" ht="12">
      <c r="A207" s="13"/>
      <c r="B207" s="243"/>
      <c r="C207" s="244"/>
      <c r="D207" s="238" t="s">
        <v>149</v>
      </c>
      <c r="E207" s="245" t="s">
        <v>1</v>
      </c>
      <c r="F207" s="246" t="s">
        <v>248</v>
      </c>
      <c r="G207" s="244"/>
      <c r="H207" s="247">
        <v>1142.17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149</v>
      </c>
      <c r="AU207" s="253" t="s">
        <v>86</v>
      </c>
      <c r="AV207" s="13" t="s">
        <v>86</v>
      </c>
      <c r="AW207" s="13" t="s">
        <v>32</v>
      </c>
      <c r="AX207" s="13" t="s">
        <v>76</v>
      </c>
      <c r="AY207" s="253" t="s">
        <v>138</v>
      </c>
    </row>
    <row r="208" spans="1:51" s="13" customFormat="1" ht="12">
      <c r="A208" s="13"/>
      <c r="B208" s="243"/>
      <c r="C208" s="244"/>
      <c r="D208" s="238" t="s">
        <v>149</v>
      </c>
      <c r="E208" s="245" t="s">
        <v>1</v>
      </c>
      <c r="F208" s="246" t="s">
        <v>249</v>
      </c>
      <c r="G208" s="244"/>
      <c r="H208" s="247">
        <v>256.36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149</v>
      </c>
      <c r="AU208" s="253" t="s">
        <v>86</v>
      </c>
      <c r="AV208" s="13" t="s">
        <v>86</v>
      </c>
      <c r="AW208" s="13" t="s">
        <v>32</v>
      </c>
      <c r="AX208" s="13" t="s">
        <v>76</v>
      </c>
      <c r="AY208" s="253" t="s">
        <v>138</v>
      </c>
    </row>
    <row r="209" spans="1:51" s="14" customFormat="1" ht="12">
      <c r="A209" s="14"/>
      <c r="B209" s="254"/>
      <c r="C209" s="255"/>
      <c r="D209" s="238" t="s">
        <v>149</v>
      </c>
      <c r="E209" s="256" t="s">
        <v>1</v>
      </c>
      <c r="F209" s="257" t="s">
        <v>166</v>
      </c>
      <c r="G209" s="255"/>
      <c r="H209" s="258">
        <v>3855.74</v>
      </c>
      <c r="I209" s="259"/>
      <c r="J209" s="255"/>
      <c r="K209" s="255"/>
      <c r="L209" s="260"/>
      <c r="M209" s="265"/>
      <c r="N209" s="266"/>
      <c r="O209" s="266"/>
      <c r="P209" s="266"/>
      <c r="Q209" s="266"/>
      <c r="R209" s="266"/>
      <c r="S209" s="266"/>
      <c r="T209" s="26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4" t="s">
        <v>149</v>
      </c>
      <c r="AU209" s="264" t="s">
        <v>86</v>
      </c>
      <c r="AV209" s="14" t="s">
        <v>145</v>
      </c>
      <c r="AW209" s="14" t="s">
        <v>32</v>
      </c>
      <c r="AX209" s="14" t="s">
        <v>84</v>
      </c>
      <c r="AY209" s="264" t="s">
        <v>138</v>
      </c>
    </row>
    <row r="210" spans="1:31" s="2" customFormat="1" ht="6.95" customHeight="1">
      <c r="A210" s="37"/>
      <c r="B210" s="65"/>
      <c r="C210" s="66"/>
      <c r="D210" s="66"/>
      <c r="E210" s="66"/>
      <c r="F210" s="66"/>
      <c r="G210" s="66"/>
      <c r="H210" s="66"/>
      <c r="I210" s="66"/>
      <c r="J210" s="66"/>
      <c r="K210" s="66"/>
      <c r="L210" s="43"/>
      <c r="M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</sheetData>
  <sheetProtection password="CC35" sheet="1" objects="1" scenarios="1" formatColumns="0" formatRows="0" autoFilter="0"/>
  <autoFilter ref="C117:K20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250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18</v>
      </c>
      <c r="E11" s="37"/>
      <c r="F11" s="140" t="s">
        <v>1</v>
      </c>
      <c r="G11" s="37"/>
      <c r="H11" s="37"/>
      <c r="I11" s="149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20</v>
      </c>
      <c r="E12" s="37"/>
      <c r="F12" s="140" t="s">
        <v>21</v>
      </c>
      <c r="G12" s="37"/>
      <c r="H12" s="37"/>
      <c r="I12" s="149" t="s">
        <v>22</v>
      </c>
      <c r="J12" s="152" t="str">
        <f>'Rekapitulace stavby'!AN8</f>
        <v>8. 8. 2021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24</v>
      </c>
      <c r="E14" s="37"/>
      <c r="F14" s="37"/>
      <c r="G14" s="37"/>
      <c r="H14" s="37"/>
      <c r="I14" s="149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49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28</v>
      </c>
      <c r="E17" s="37"/>
      <c r="F17" s="37"/>
      <c r="G17" s="37"/>
      <c r="H17" s="37"/>
      <c r="I17" s="14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30</v>
      </c>
      <c r="E20" s="37"/>
      <c r="F20" s="37"/>
      <c r="G20" s="37"/>
      <c r="H20" s="37"/>
      <c r="I20" s="149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49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33</v>
      </c>
      <c r="E23" s="37"/>
      <c r="F23" s="37"/>
      <c r="G23" s="37"/>
      <c r="H23" s="37"/>
      <c r="I23" s="149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34</v>
      </c>
      <c r="F24" s="37"/>
      <c r="G24" s="37"/>
      <c r="H24" s="37"/>
      <c r="I24" s="149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3"/>
      <c r="B27" s="154"/>
      <c r="C27" s="153"/>
      <c r="D27" s="153"/>
      <c r="E27" s="155" t="s">
        <v>1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36</v>
      </c>
      <c r="E30" s="37"/>
      <c r="F30" s="37"/>
      <c r="G30" s="37"/>
      <c r="H30" s="37"/>
      <c r="I30" s="37"/>
      <c r="J30" s="159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38</v>
      </c>
      <c r="G32" s="37"/>
      <c r="H32" s="37"/>
      <c r="I32" s="160" t="s">
        <v>37</v>
      </c>
      <c r="J32" s="160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40</v>
      </c>
      <c r="E33" s="149" t="s">
        <v>41</v>
      </c>
      <c r="F33" s="162">
        <f>ROUND((SUM(BE122:BE186)),2)</f>
        <v>0</v>
      </c>
      <c r="G33" s="37"/>
      <c r="H33" s="37"/>
      <c r="I33" s="163">
        <v>0.21</v>
      </c>
      <c r="J33" s="162">
        <f>ROUND(((SUM(BE122:BE186))*I33),2)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42</v>
      </c>
      <c r="F34" s="162">
        <f>ROUND((SUM(BF122:BF186)),2)</f>
        <v>0</v>
      </c>
      <c r="G34" s="37"/>
      <c r="H34" s="37"/>
      <c r="I34" s="163">
        <v>0.15</v>
      </c>
      <c r="J34" s="162">
        <f>ROUND(((SUM(BF122:BF186))*I34),2)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43</v>
      </c>
      <c r="F35" s="162">
        <f>ROUND((SUM(BG122:BG186)),2)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44</v>
      </c>
      <c r="F36" s="162">
        <f>ROUND((SUM(BH122:BH186)),2)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ROUND((SUM(BI122:BI186)),2)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46</v>
      </c>
      <c r="E39" s="166"/>
      <c r="F39" s="166"/>
      <c r="G39" s="167" t="s">
        <v>47</v>
      </c>
      <c r="H39" s="168" t="s">
        <v>48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Opravy povrchů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8. 8. 2021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117</v>
      </c>
      <c r="D94" s="184"/>
      <c r="E94" s="184"/>
      <c r="F94" s="184"/>
      <c r="G94" s="184"/>
      <c r="H94" s="184"/>
      <c r="I94" s="184"/>
      <c r="J94" s="185" t="s">
        <v>118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119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120</v>
      </c>
    </row>
    <row r="97" spans="1:31" s="9" customFormat="1" ht="24.95" customHeight="1">
      <c r="A97" s="9"/>
      <c r="B97" s="187"/>
      <c r="C97" s="188"/>
      <c r="D97" s="189" t="s">
        <v>121</v>
      </c>
      <c r="E97" s="190"/>
      <c r="F97" s="190"/>
      <c r="G97" s="190"/>
      <c r="H97" s="190"/>
      <c r="I97" s="190"/>
      <c r="J97" s="191">
        <f>J123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32"/>
      <c r="D98" s="194" t="s">
        <v>122</v>
      </c>
      <c r="E98" s="195"/>
      <c r="F98" s="195"/>
      <c r="G98" s="195"/>
      <c r="H98" s="195"/>
      <c r="I98" s="195"/>
      <c r="J98" s="196">
        <f>J124</f>
        <v>0</v>
      </c>
      <c r="K98" s="13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32"/>
      <c r="D99" s="194" t="s">
        <v>251</v>
      </c>
      <c r="E99" s="195"/>
      <c r="F99" s="195"/>
      <c r="G99" s="195"/>
      <c r="H99" s="195"/>
      <c r="I99" s="195"/>
      <c r="J99" s="196">
        <f>J145</f>
        <v>0</v>
      </c>
      <c r="K99" s="13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32"/>
      <c r="D100" s="194" t="s">
        <v>252</v>
      </c>
      <c r="E100" s="195"/>
      <c r="F100" s="195"/>
      <c r="G100" s="195"/>
      <c r="H100" s="195"/>
      <c r="I100" s="195"/>
      <c r="J100" s="196">
        <f>J161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253</v>
      </c>
      <c r="E101" s="195"/>
      <c r="F101" s="195"/>
      <c r="G101" s="195"/>
      <c r="H101" s="195"/>
      <c r="I101" s="195"/>
      <c r="J101" s="196">
        <f>J174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254</v>
      </c>
      <c r="E102" s="195"/>
      <c r="F102" s="195"/>
      <c r="G102" s="195"/>
      <c r="H102" s="195"/>
      <c r="I102" s="195"/>
      <c r="J102" s="196">
        <f>J184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123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2" t="str">
        <f>E7</f>
        <v>Zastavovací plán jihozápad I. etapa - voda, kanalizace rev.1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114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02 - Opravy povrchů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Šluknov</v>
      </c>
      <c r="G116" s="39"/>
      <c r="H116" s="39"/>
      <c r="I116" s="31" t="s">
        <v>22</v>
      </c>
      <c r="J116" s="78" t="str">
        <f>IF(J12="","",J12)</f>
        <v>8. 8. 2021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Šluknov</v>
      </c>
      <c r="G118" s="39"/>
      <c r="H118" s="39"/>
      <c r="I118" s="31" t="s">
        <v>30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J. Nešněra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8"/>
      <c r="B121" s="199"/>
      <c r="C121" s="200" t="s">
        <v>124</v>
      </c>
      <c r="D121" s="201" t="s">
        <v>61</v>
      </c>
      <c r="E121" s="201" t="s">
        <v>57</v>
      </c>
      <c r="F121" s="201" t="s">
        <v>58</v>
      </c>
      <c r="G121" s="201" t="s">
        <v>125</v>
      </c>
      <c r="H121" s="201" t="s">
        <v>126</v>
      </c>
      <c r="I121" s="201" t="s">
        <v>127</v>
      </c>
      <c r="J121" s="201" t="s">
        <v>118</v>
      </c>
      <c r="K121" s="202" t="s">
        <v>128</v>
      </c>
      <c r="L121" s="203"/>
      <c r="M121" s="99" t="s">
        <v>1</v>
      </c>
      <c r="N121" s="100" t="s">
        <v>40</v>
      </c>
      <c r="O121" s="100" t="s">
        <v>129</v>
      </c>
      <c r="P121" s="100" t="s">
        <v>130</v>
      </c>
      <c r="Q121" s="100" t="s">
        <v>131</v>
      </c>
      <c r="R121" s="100" t="s">
        <v>132</v>
      </c>
      <c r="S121" s="100" t="s">
        <v>133</v>
      </c>
      <c r="T121" s="101" t="s">
        <v>134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pans="1:63" s="2" customFormat="1" ht="22.8" customHeight="1">
      <c r="A122" s="37"/>
      <c r="B122" s="38"/>
      <c r="C122" s="106" t="s">
        <v>135</v>
      </c>
      <c r="D122" s="39"/>
      <c r="E122" s="39"/>
      <c r="F122" s="39"/>
      <c r="G122" s="39"/>
      <c r="H122" s="39"/>
      <c r="I122" s="39"/>
      <c r="J122" s="204">
        <f>BK122</f>
        <v>0</v>
      </c>
      <c r="K122" s="39"/>
      <c r="L122" s="43"/>
      <c r="M122" s="102"/>
      <c r="N122" s="205"/>
      <c r="O122" s="103"/>
      <c r="P122" s="206">
        <f>P123</f>
        <v>0</v>
      </c>
      <c r="Q122" s="103"/>
      <c r="R122" s="206">
        <f>R123</f>
        <v>156.60267349999998</v>
      </c>
      <c r="S122" s="103"/>
      <c r="T122" s="207">
        <f>T123</f>
        <v>188.40018500000002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120</v>
      </c>
      <c r="BK122" s="208">
        <f>BK123</f>
        <v>0</v>
      </c>
    </row>
    <row r="123" spans="1:63" s="12" customFormat="1" ht="25.9" customHeight="1">
      <c r="A123" s="12"/>
      <c r="B123" s="209"/>
      <c r="C123" s="210"/>
      <c r="D123" s="211" t="s">
        <v>75</v>
      </c>
      <c r="E123" s="212" t="s">
        <v>136</v>
      </c>
      <c r="F123" s="212" t="s">
        <v>137</v>
      </c>
      <c r="G123" s="210"/>
      <c r="H123" s="210"/>
      <c r="I123" s="213"/>
      <c r="J123" s="214">
        <f>BK123</f>
        <v>0</v>
      </c>
      <c r="K123" s="210"/>
      <c r="L123" s="215"/>
      <c r="M123" s="216"/>
      <c r="N123" s="217"/>
      <c r="O123" s="217"/>
      <c r="P123" s="218">
        <f>P124+P145+P161+P174+P184</f>
        <v>0</v>
      </c>
      <c r="Q123" s="217"/>
      <c r="R123" s="218">
        <f>R124+R145+R161+R174+R184</f>
        <v>156.60267349999998</v>
      </c>
      <c r="S123" s="217"/>
      <c r="T123" s="219">
        <f>T124+T145+T161+T174+T184</f>
        <v>188.40018500000002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0" t="s">
        <v>84</v>
      </c>
      <c r="AT123" s="221" t="s">
        <v>75</v>
      </c>
      <c r="AU123" s="221" t="s">
        <v>76</v>
      </c>
      <c r="AY123" s="220" t="s">
        <v>138</v>
      </c>
      <c r="BK123" s="222">
        <f>BK124+BK145+BK161+BK174+BK184</f>
        <v>0</v>
      </c>
    </row>
    <row r="124" spans="1:63" s="12" customFormat="1" ht="22.8" customHeight="1">
      <c r="A124" s="12"/>
      <c r="B124" s="209"/>
      <c r="C124" s="210"/>
      <c r="D124" s="211" t="s">
        <v>75</v>
      </c>
      <c r="E124" s="223" t="s">
        <v>84</v>
      </c>
      <c r="F124" s="223" t="s">
        <v>139</v>
      </c>
      <c r="G124" s="210"/>
      <c r="H124" s="210"/>
      <c r="I124" s="213"/>
      <c r="J124" s="224">
        <f>BK124</f>
        <v>0</v>
      </c>
      <c r="K124" s="210"/>
      <c r="L124" s="215"/>
      <c r="M124" s="216"/>
      <c r="N124" s="217"/>
      <c r="O124" s="217"/>
      <c r="P124" s="218">
        <f>SUM(P125:P144)</f>
        <v>0</v>
      </c>
      <c r="Q124" s="217"/>
      <c r="R124" s="218">
        <f>SUM(R125:R144)</f>
        <v>0.01102668</v>
      </c>
      <c r="S124" s="217"/>
      <c r="T124" s="219">
        <f>SUM(T125:T144)</f>
        <v>188.40018500000002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0" t="s">
        <v>84</v>
      </c>
      <c r="AT124" s="221" t="s">
        <v>75</v>
      </c>
      <c r="AU124" s="221" t="s">
        <v>84</v>
      </c>
      <c r="AY124" s="220" t="s">
        <v>138</v>
      </c>
      <c r="BK124" s="222">
        <f>SUM(BK125:BK144)</f>
        <v>0</v>
      </c>
    </row>
    <row r="125" spans="1:65" s="2" customFormat="1" ht="24.15" customHeight="1">
      <c r="A125" s="37"/>
      <c r="B125" s="38"/>
      <c r="C125" s="225" t="s">
        <v>84</v>
      </c>
      <c r="D125" s="225" t="s">
        <v>140</v>
      </c>
      <c r="E125" s="226" t="s">
        <v>255</v>
      </c>
      <c r="F125" s="227" t="s">
        <v>256</v>
      </c>
      <c r="G125" s="228" t="s">
        <v>199</v>
      </c>
      <c r="H125" s="229">
        <v>156.667</v>
      </c>
      <c r="I125" s="230"/>
      <c r="J125" s="231">
        <f>ROUND(I125*H125,2)</f>
        <v>0</v>
      </c>
      <c r="K125" s="227" t="s">
        <v>144</v>
      </c>
      <c r="L125" s="43"/>
      <c r="M125" s="232" t="s">
        <v>1</v>
      </c>
      <c r="N125" s="233" t="s">
        <v>41</v>
      </c>
      <c r="O125" s="90"/>
      <c r="P125" s="234">
        <f>O125*H125</f>
        <v>0</v>
      </c>
      <c r="Q125" s="234">
        <v>0</v>
      </c>
      <c r="R125" s="234">
        <f>Q125*H125</f>
        <v>0</v>
      </c>
      <c r="S125" s="234">
        <v>0.44</v>
      </c>
      <c r="T125" s="235">
        <f>S125*H125</f>
        <v>68.93348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6" t="s">
        <v>145</v>
      </c>
      <c r="AT125" s="236" t="s">
        <v>140</v>
      </c>
      <c r="AU125" s="236" t="s">
        <v>86</v>
      </c>
      <c r="AY125" s="16" t="s">
        <v>138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6" t="s">
        <v>84</v>
      </c>
      <c r="BK125" s="237">
        <f>ROUND(I125*H125,2)</f>
        <v>0</v>
      </c>
      <c r="BL125" s="16" t="s">
        <v>145</v>
      </c>
      <c r="BM125" s="236" t="s">
        <v>257</v>
      </c>
    </row>
    <row r="126" spans="1:47" s="2" customFormat="1" ht="12">
      <c r="A126" s="37"/>
      <c r="B126" s="38"/>
      <c r="C126" s="39"/>
      <c r="D126" s="238" t="s">
        <v>147</v>
      </c>
      <c r="E126" s="39"/>
      <c r="F126" s="239" t="s">
        <v>258</v>
      </c>
      <c r="G126" s="39"/>
      <c r="H126" s="39"/>
      <c r="I126" s="240"/>
      <c r="J126" s="39"/>
      <c r="K126" s="39"/>
      <c r="L126" s="43"/>
      <c r="M126" s="241"/>
      <c r="N126" s="242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147</v>
      </c>
      <c r="AU126" s="16" t="s">
        <v>86</v>
      </c>
    </row>
    <row r="127" spans="1:51" s="13" customFormat="1" ht="12">
      <c r="A127" s="13"/>
      <c r="B127" s="243"/>
      <c r="C127" s="244"/>
      <c r="D127" s="238" t="s">
        <v>149</v>
      </c>
      <c r="E127" s="245" t="s">
        <v>1</v>
      </c>
      <c r="F127" s="246" t="s">
        <v>259</v>
      </c>
      <c r="G127" s="244"/>
      <c r="H127" s="247">
        <v>156.667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149</v>
      </c>
      <c r="AU127" s="253" t="s">
        <v>86</v>
      </c>
      <c r="AV127" s="13" t="s">
        <v>86</v>
      </c>
      <c r="AW127" s="13" t="s">
        <v>32</v>
      </c>
      <c r="AX127" s="13" t="s">
        <v>84</v>
      </c>
      <c r="AY127" s="253" t="s">
        <v>138</v>
      </c>
    </row>
    <row r="128" spans="1:65" s="2" customFormat="1" ht="24.15" customHeight="1">
      <c r="A128" s="37"/>
      <c r="B128" s="38"/>
      <c r="C128" s="225" t="s">
        <v>86</v>
      </c>
      <c r="D128" s="225" t="s">
        <v>140</v>
      </c>
      <c r="E128" s="226" t="s">
        <v>260</v>
      </c>
      <c r="F128" s="227" t="s">
        <v>261</v>
      </c>
      <c r="G128" s="228" t="s">
        <v>199</v>
      </c>
      <c r="H128" s="229">
        <v>412</v>
      </c>
      <c r="I128" s="230"/>
      <c r="J128" s="231">
        <f>ROUND(I128*H128,2)</f>
        <v>0</v>
      </c>
      <c r="K128" s="227" t="s">
        <v>144</v>
      </c>
      <c r="L128" s="43"/>
      <c r="M128" s="232" t="s">
        <v>1</v>
      </c>
      <c r="N128" s="233" t="s">
        <v>41</v>
      </c>
      <c r="O128" s="90"/>
      <c r="P128" s="234">
        <f>O128*H128</f>
        <v>0</v>
      </c>
      <c r="Q128" s="234">
        <v>0</v>
      </c>
      <c r="R128" s="234">
        <f>Q128*H128</f>
        <v>0</v>
      </c>
      <c r="S128" s="234">
        <v>0.22</v>
      </c>
      <c r="T128" s="235">
        <f>S128*H128</f>
        <v>90.64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6" t="s">
        <v>145</v>
      </c>
      <c r="AT128" s="236" t="s">
        <v>140</v>
      </c>
      <c r="AU128" s="236" t="s">
        <v>86</v>
      </c>
      <c r="AY128" s="16" t="s">
        <v>138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6" t="s">
        <v>84</v>
      </c>
      <c r="BK128" s="237">
        <f>ROUND(I128*H128,2)</f>
        <v>0</v>
      </c>
      <c r="BL128" s="16" t="s">
        <v>145</v>
      </c>
      <c r="BM128" s="236" t="s">
        <v>262</v>
      </c>
    </row>
    <row r="129" spans="1:47" s="2" customFormat="1" ht="12">
      <c r="A129" s="37"/>
      <c r="B129" s="38"/>
      <c r="C129" s="39"/>
      <c r="D129" s="238" t="s">
        <v>147</v>
      </c>
      <c r="E129" s="39"/>
      <c r="F129" s="239" t="s">
        <v>263</v>
      </c>
      <c r="G129" s="39"/>
      <c r="H129" s="39"/>
      <c r="I129" s="240"/>
      <c r="J129" s="39"/>
      <c r="K129" s="39"/>
      <c r="L129" s="43"/>
      <c r="M129" s="241"/>
      <c r="N129" s="242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147</v>
      </c>
      <c r="AU129" s="16" t="s">
        <v>86</v>
      </c>
    </row>
    <row r="130" spans="1:51" s="13" customFormat="1" ht="12">
      <c r="A130" s="13"/>
      <c r="B130" s="243"/>
      <c r="C130" s="244"/>
      <c r="D130" s="238" t="s">
        <v>149</v>
      </c>
      <c r="E130" s="245" t="s">
        <v>1</v>
      </c>
      <c r="F130" s="246" t="s">
        <v>264</v>
      </c>
      <c r="G130" s="244"/>
      <c r="H130" s="247">
        <v>188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149</v>
      </c>
      <c r="AU130" s="253" t="s">
        <v>86</v>
      </c>
      <c r="AV130" s="13" t="s">
        <v>86</v>
      </c>
      <c r="AW130" s="13" t="s">
        <v>32</v>
      </c>
      <c r="AX130" s="13" t="s">
        <v>76</v>
      </c>
      <c r="AY130" s="253" t="s">
        <v>138</v>
      </c>
    </row>
    <row r="131" spans="1:51" s="13" customFormat="1" ht="12">
      <c r="A131" s="13"/>
      <c r="B131" s="243"/>
      <c r="C131" s="244"/>
      <c r="D131" s="238" t="s">
        <v>149</v>
      </c>
      <c r="E131" s="245" t="s">
        <v>1</v>
      </c>
      <c r="F131" s="246" t="s">
        <v>265</v>
      </c>
      <c r="G131" s="244"/>
      <c r="H131" s="247">
        <v>224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149</v>
      </c>
      <c r="AU131" s="253" t="s">
        <v>86</v>
      </c>
      <c r="AV131" s="13" t="s">
        <v>86</v>
      </c>
      <c r="AW131" s="13" t="s">
        <v>32</v>
      </c>
      <c r="AX131" s="13" t="s">
        <v>76</v>
      </c>
      <c r="AY131" s="253" t="s">
        <v>138</v>
      </c>
    </row>
    <row r="132" spans="1:51" s="14" customFormat="1" ht="12">
      <c r="A132" s="14"/>
      <c r="B132" s="254"/>
      <c r="C132" s="255"/>
      <c r="D132" s="238" t="s">
        <v>149</v>
      </c>
      <c r="E132" s="256" t="s">
        <v>1</v>
      </c>
      <c r="F132" s="257" t="s">
        <v>166</v>
      </c>
      <c r="G132" s="255"/>
      <c r="H132" s="258">
        <v>412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149</v>
      </c>
      <c r="AU132" s="264" t="s">
        <v>86</v>
      </c>
      <c r="AV132" s="14" t="s">
        <v>145</v>
      </c>
      <c r="AW132" s="14" t="s">
        <v>32</v>
      </c>
      <c r="AX132" s="14" t="s">
        <v>84</v>
      </c>
      <c r="AY132" s="264" t="s">
        <v>138</v>
      </c>
    </row>
    <row r="133" spans="1:65" s="2" customFormat="1" ht="24.15" customHeight="1">
      <c r="A133" s="37"/>
      <c r="B133" s="38"/>
      <c r="C133" s="225" t="s">
        <v>171</v>
      </c>
      <c r="D133" s="225" t="s">
        <v>140</v>
      </c>
      <c r="E133" s="226" t="s">
        <v>266</v>
      </c>
      <c r="F133" s="227" t="s">
        <v>267</v>
      </c>
      <c r="G133" s="228" t="s">
        <v>199</v>
      </c>
      <c r="H133" s="229">
        <v>250.667</v>
      </c>
      <c r="I133" s="230"/>
      <c r="J133" s="231">
        <f>ROUND(I133*H133,2)</f>
        <v>0</v>
      </c>
      <c r="K133" s="227" t="s">
        <v>144</v>
      </c>
      <c r="L133" s="43"/>
      <c r="M133" s="232" t="s">
        <v>1</v>
      </c>
      <c r="N133" s="233" t="s">
        <v>41</v>
      </c>
      <c r="O133" s="90"/>
      <c r="P133" s="234">
        <f>O133*H133</f>
        <v>0</v>
      </c>
      <c r="Q133" s="234">
        <v>4E-05</v>
      </c>
      <c r="R133" s="234">
        <f>Q133*H133</f>
        <v>0.010026680000000001</v>
      </c>
      <c r="S133" s="234">
        <v>0.115</v>
      </c>
      <c r="T133" s="235">
        <f>S133*H133</f>
        <v>28.826705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6" t="s">
        <v>145</v>
      </c>
      <c r="AT133" s="236" t="s">
        <v>140</v>
      </c>
      <c r="AU133" s="236" t="s">
        <v>86</v>
      </c>
      <c r="AY133" s="16" t="s">
        <v>138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6" t="s">
        <v>84</v>
      </c>
      <c r="BK133" s="237">
        <f>ROUND(I133*H133,2)</f>
        <v>0</v>
      </c>
      <c r="BL133" s="16" t="s">
        <v>145</v>
      </c>
      <c r="BM133" s="236" t="s">
        <v>268</v>
      </c>
    </row>
    <row r="134" spans="1:47" s="2" customFormat="1" ht="12">
      <c r="A134" s="37"/>
      <c r="B134" s="38"/>
      <c r="C134" s="39"/>
      <c r="D134" s="238" t="s">
        <v>147</v>
      </c>
      <c r="E134" s="39"/>
      <c r="F134" s="239" t="s">
        <v>269</v>
      </c>
      <c r="G134" s="39"/>
      <c r="H134" s="39"/>
      <c r="I134" s="240"/>
      <c r="J134" s="39"/>
      <c r="K134" s="39"/>
      <c r="L134" s="43"/>
      <c r="M134" s="241"/>
      <c r="N134" s="242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147</v>
      </c>
      <c r="AU134" s="16" t="s">
        <v>86</v>
      </c>
    </row>
    <row r="135" spans="1:51" s="13" customFormat="1" ht="12">
      <c r="A135" s="13"/>
      <c r="B135" s="243"/>
      <c r="C135" s="244"/>
      <c r="D135" s="238" t="s">
        <v>149</v>
      </c>
      <c r="E135" s="245" t="s">
        <v>1</v>
      </c>
      <c r="F135" s="246" t="s">
        <v>270</v>
      </c>
      <c r="G135" s="244"/>
      <c r="H135" s="247">
        <v>250.667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149</v>
      </c>
      <c r="AU135" s="253" t="s">
        <v>86</v>
      </c>
      <c r="AV135" s="13" t="s">
        <v>86</v>
      </c>
      <c r="AW135" s="13" t="s">
        <v>32</v>
      </c>
      <c r="AX135" s="13" t="s">
        <v>84</v>
      </c>
      <c r="AY135" s="253" t="s">
        <v>138</v>
      </c>
    </row>
    <row r="136" spans="1:65" s="2" customFormat="1" ht="24.15" customHeight="1">
      <c r="A136" s="37"/>
      <c r="B136" s="38"/>
      <c r="C136" s="225" t="s">
        <v>145</v>
      </c>
      <c r="D136" s="225" t="s">
        <v>140</v>
      </c>
      <c r="E136" s="226" t="s">
        <v>271</v>
      </c>
      <c r="F136" s="227" t="s">
        <v>272</v>
      </c>
      <c r="G136" s="228" t="s">
        <v>199</v>
      </c>
      <c r="H136" s="229">
        <v>50</v>
      </c>
      <c r="I136" s="230"/>
      <c r="J136" s="231">
        <f>ROUND(I136*H136,2)</f>
        <v>0</v>
      </c>
      <c r="K136" s="227" t="s">
        <v>144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145</v>
      </c>
      <c r="AT136" s="236" t="s">
        <v>140</v>
      </c>
      <c r="AU136" s="236" t="s">
        <v>86</v>
      </c>
      <c r="AY136" s="16" t="s">
        <v>138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84</v>
      </c>
      <c r="BK136" s="237">
        <f>ROUND(I136*H136,2)</f>
        <v>0</v>
      </c>
      <c r="BL136" s="16" t="s">
        <v>145</v>
      </c>
      <c r="BM136" s="236" t="s">
        <v>273</v>
      </c>
    </row>
    <row r="137" spans="1:47" s="2" customFormat="1" ht="12">
      <c r="A137" s="37"/>
      <c r="B137" s="38"/>
      <c r="C137" s="39"/>
      <c r="D137" s="238" t="s">
        <v>147</v>
      </c>
      <c r="E137" s="39"/>
      <c r="F137" s="239" t="s">
        <v>274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86</v>
      </c>
    </row>
    <row r="138" spans="1:65" s="2" customFormat="1" ht="24.15" customHeight="1">
      <c r="A138" s="37"/>
      <c r="B138" s="38"/>
      <c r="C138" s="225" t="s">
        <v>191</v>
      </c>
      <c r="D138" s="225" t="s">
        <v>140</v>
      </c>
      <c r="E138" s="226" t="s">
        <v>275</v>
      </c>
      <c r="F138" s="227" t="s">
        <v>276</v>
      </c>
      <c r="G138" s="228" t="s">
        <v>199</v>
      </c>
      <c r="H138" s="229">
        <v>50</v>
      </c>
      <c r="I138" s="230"/>
      <c r="J138" s="231">
        <f>ROUND(I138*H138,2)</f>
        <v>0</v>
      </c>
      <c r="K138" s="227" t="s">
        <v>144</v>
      </c>
      <c r="L138" s="43"/>
      <c r="M138" s="232" t="s">
        <v>1</v>
      </c>
      <c r="N138" s="233" t="s">
        <v>41</v>
      </c>
      <c r="O138" s="90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145</v>
      </c>
      <c r="AT138" s="236" t="s">
        <v>140</v>
      </c>
      <c r="AU138" s="236" t="s">
        <v>86</v>
      </c>
      <c r="AY138" s="16" t="s">
        <v>138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84</v>
      </c>
      <c r="BK138" s="237">
        <f>ROUND(I138*H138,2)</f>
        <v>0</v>
      </c>
      <c r="BL138" s="16" t="s">
        <v>145</v>
      </c>
      <c r="BM138" s="236" t="s">
        <v>277</v>
      </c>
    </row>
    <row r="139" spans="1:47" s="2" customFormat="1" ht="12">
      <c r="A139" s="37"/>
      <c r="B139" s="38"/>
      <c r="C139" s="39"/>
      <c r="D139" s="238" t="s">
        <v>147</v>
      </c>
      <c r="E139" s="39"/>
      <c r="F139" s="239" t="s">
        <v>278</v>
      </c>
      <c r="G139" s="39"/>
      <c r="H139" s="39"/>
      <c r="I139" s="240"/>
      <c r="J139" s="39"/>
      <c r="K139" s="39"/>
      <c r="L139" s="43"/>
      <c r="M139" s="241"/>
      <c r="N139" s="242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147</v>
      </c>
      <c r="AU139" s="16" t="s">
        <v>86</v>
      </c>
    </row>
    <row r="140" spans="1:65" s="2" customFormat="1" ht="24.15" customHeight="1">
      <c r="A140" s="37"/>
      <c r="B140" s="38"/>
      <c r="C140" s="225" t="s">
        <v>196</v>
      </c>
      <c r="D140" s="225" t="s">
        <v>140</v>
      </c>
      <c r="E140" s="226" t="s">
        <v>279</v>
      </c>
      <c r="F140" s="227" t="s">
        <v>280</v>
      </c>
      <c r="G140" s="228" t="s">
        <v>199</v>
      </c>
      <c r="H140" s="229">
        <v>50</v>
      </c>
      <c r="I140" s="230"/>
      <c r="J140" s="231">
        <f>ROUND(I140*H140,2)</f>
        <v>0</v>
      </c>
      <c r="K140" s="227" t="s">
        <v>144</v>
      </c>
      <c r="L140" s="43"/>
      <c r="M140" s="232" t="s">
        <v>1</v>
      </c>
      <c r="N140" s="233" t="s">
        <v>41</v>
      </c>
      <c r="O140" s="90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145</v>
      </c>
      <c r="AT140" s="236" t="s">
        <v>140</v>
      </c>
      <c r="AU140" s="236" t="s">
        <v>86</v>
      </c>
      <c r="AY140" s="16" t="s">
        <v>138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84</v>
      </c>
      <c r="BK140" s="237">
        <f>ROUND(I140*H140,2)</f>
        <v>0</v>
      </c>
      <c r="BL140" s="16" t="s">
        <v>145</v>
      </c>
      <c r="BM140" s="236" t="s">
        <v>281</v>
      </c>
    </row>
    <row r="141" spans="1:47" s="2" customFormat="1" ht="12">
      <c r="A141" s="37"/>
      <c r="B141" s="38"/>
      <c r="C141" s="39"/>
      <c r="D141" s="238" t="s">
        <v>147</v>
      </c>
      <c r="E141" s="39"/>
      <c r="F141" s="239" t="s">
        <v>282</v>
      </c>
      <c r="G141" s="39"/>
      <c r="H141" s="39"/>
      <c r="I141" s="240"/>
      <c r="J141" s="39"/>
      <c r="K141" s="39"/>
      <c r="L141" s="43"/>
      <c r="M141" s="241"/>
      <c r="N141" s="242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147</v>
      </c>
      <c r="AU141" s="16" t="s">
        <v>86</v>
      </c>
    </row>
    <row r="142" spans="1:65" s="2" customFormat="1" ht="16.5" customHeight="1">
      <c r="A142" s="37"/>
      <c r="B142" s="38"/>
      <c r="C142" s="268" t="s">
        <v>218</v>
      </c>
      <c r="D142" s="268" t="s">
        <v>283</v>
      </c>
      <c r="E142" s="269" t="s">
        <v>284</v>
      </c>
      <c r="F142" s="270" t="s">
        <v>285</v>
      </c>
      <c r="G142" s="271" t="s">
        <v>286</v>
      </c>
      <c r="H142" s="272">
        <v>1</v>
      </c>
      <c r="I142" s="273"/>
      <c r="J142" s="274">
        <f>ROUND(I142*H142,2)</f>
        <v>0</v>
      </c>
      <c r="K142" s="270" t="s">
        <v>144</v>
      </c>
      <c r="L142" s="275"/>
      <c r="M142" s="276" t="s">
        <v>1</v>
      </c>
      <c r="N142" s="277" t="s">
        <v>41</v>
      </c>
      <c r="O142" s="90"/>
      <c r="P142" s="234">
        <f>O142*H142</f>
        <v>0</v>
      </c>
      <c r="Q142" s="234">
        <v>0.001</v>
      </c>
      <c r="R142" s="234">
        <f>Q142*H142</f>
        <v>0.001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223</v>
      </c>
      <c r="AT142" s="236" t="s">
        <v>283</v>
      </c>
      <c r="AU142" s="236" t="s">
        <v>86</v>
      </c>
      <c r="AY142" s="16" t="s">
        <v>138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84</v>
      </c>
      <c r="BK142" s="237">
        <f>ROUND(I142*H142,2)</f>
        <v>0</v>
      </c>
      <c r="BL142" s="16" t="s">
        <v>145</v>
      </c>
      <c r="BM142" s="236" t="s">
        <v>287</v>
      </c>
    </row>
    <row r="143" spans="1:47" s="2" customFormat="1" ht="12">
      <c r="A143" s="37"/>
      <c r="B143" s="38"/>
      <c r="C143" s="39"/>
      <c r="D143" s="238" t="s">
        <v>147</v>
      </c>
      <c r="E143" s="39"/>
      <c r="F143" s="239" t="s">
        <v>285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147</v>
      </c>
      <c r="AU143" s="16" t="s">
        <v>86</v>
      </c>
    </row>
    <row r="144" spans="1:51" s="13" customFormat="1" ht="12">
      <c r="A144" s="13"/>
      <c r="B144" s="243"/>
      <c r="C144" s="244"/>
      <c r="D144" s="238" t="s">
        <v>149</v>
      </c>
      <c r="E144" s="244"/>
      <c r="F144" s="246" t="s">
        <v>288</v>
      </c>
      <c r="G144" s="244"/>
      <c r="H144" s="247">
        <v>1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149</v>
      </c>
      <c r="AU144" s="253" t="s">
        <v>86</v>
      </c>
      <c r="AV144" s="13" t="s">
        <v>86</v>
      </c>
      <c r="AW144" s="13" t="s">
        <v>4</v>
      </c>
      <c r="AX144" s="13" t="s">
        <v>84</v>
      </c>
      <c r="AY144" s="253" t="s">
        <v>138</v>
      </c>
    </row>
    <row r="145" spans="1:63" s="12" customFormat="1" ht="22.8" customHeight="1">
      <c r="A145" s="12"/>
      <c r="B145" s="209"/>
      <c r="C145" s="210"/>
      <c r="D145" s="211" t="s">
        <v>75</v>
      </c>
      <c r="E145" s="223" t="s">
        <v>191</v>
      </c>
      <c r="F145" s="223" t="s">
        <v>289</v>
      </c>
      <c r="G145" s="210"/>
      <c r="H145" s="210"/>
      <c r="I145" s="213"/>
      <c r="J145" s="224">
        <f>BK145</f>
        <v>0</v>
      </c>
      <c r="K145" s="210"/>
      <c r="L145" s="215"/>
      <c r="M145" s="216"/>
      <c r="N145" s="217"/>
      <c r="O145" s="217"/>
      <c r="P145" s="218">
        <f>SUM(P146:P160)</f>
        <v>0</v>
      </c>
      <c r="Q145" s="217"/>
      <c r="R145" s="218">
        <f>SUM(R146:R160)</f>
        <v>156.48198027</v>
      </c>
      <c r="S145" s="217"/>
      <c r="T145" s="219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0" t="s">
        <v>84</v>
      </c>
      <c r="AT145" s="221" t="s">
        <v>75</v>
      </c>
      <c r="AU145" s="221" t="s">
        <v>84</v>
      </c>
      <c r="AY145" s="220" t="s">
        <v>138</v>
      </c>
      <c r="BK145" s="222">
        <f>SUM(BK146:BK160)</f>
        <v>0</v>
      </c>
    </row>
    <row r="146" spans="1:65" s="2" customFormat="1" ht="33" customHeight="1">
      <c r="A146" s="37"/>
      <c r="B146" s="38"/>
      <c r="C146" s="225" t="s">
        <v>223</v>
      </c>
      <c r="D146" s="225" t="s">
        <v>140</v>
      </c>
      <c r="E146" s="226" t="s">
        <v>290</v>
      </c>
      <c r="F146" s="227" t="s">
        <v>291</v>
      </c>
      <c r="G146" s="228" t="s">
        <v>199</v>
      </c>
      <c r="H146" s="229">
        <v>380.667</v>
      </c>
      <c r="I146" s="230"/>
      <c r="J146" s="231">
        <f>ROUND(I146*H146,2)</f>
        <v>0</v>
      </c>
      <c r="K146" s="227" t="s">
        <v>144</v>
      </c>
      <c r="L146" s="43"/>
      <c r="M146" s="232" t="s">
        <v>1</v>
      </c>
      <c r="N146" s="233" t="s">
        <v>41</v>
      </c>
      <c r="O146" s="90"/>
      <c r="P146" s="234">
        <f>O146*H146</f>
        <v>0</v>
      </c>
      <c r="Q146" s="234">
        <v>0.28081</v>
      </c>
      <c r="R146" s="234">
        <f>Q146*H146</f>
        <v>106.89510027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145</v>
      </c>
      <c r="AT146" s="236" t="s">
        <v>140</v>
      </c>
      <c r="AU146" s="236" t="s">
        <v>86</v>
      </c>
      <c r="AY146" s="16" t="s">
        <v>138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84</v>
      </c>
      <c r="BK146" s="237">
        <f>ROUND(I146*H146,2)</f>
        <v>0</v>
      </c>
      <c r="BL146" s="16" t="s">
        <v>145</v>
      </c>
      <c r="BM146" s="236" t="s">
        <v>292</v>
      </c>
    </row>
    <row r="147" spans="1:47" s="2" customFormat="1" ht="12">
      <c r="A147" s="37"/>
      <c r="B147" s="38"/>
      <c r="C147" s="39"/>
      <c r="D147" s="238" t="s">
        <v>147</v>
      </c>
      <c r="E147" s="39"/>
      <c r="F147" s="239" t="s">
        <v>293</v>
      </c>
      <c r="G147" s="39"/>
      <c r="H147" s="39"/>
      <c r="I147" s="240"/>
      <c r="J147" s="39"/>
      <c r="K147" s="39"/>
      <c r="L147" s="43"/>
      <c r="M147" s="241"/>
      <c r="N147" s="242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147</v>
      </c>
      <c r="AU147" s="16" t="s">
        <v>86</v>
      </c>
    </row>
    <row r="148" spans="1:51" s="13" customFormat="1" ht="12">
      <c r="A148" s="13"/>
      <c r="B148" s="243"/>
      <c r="C148" s="244"/>
      <c r="D148" s="238" t="s">
        <v>149</v>
      </c>
      <c r="E148" s="245" t="s">
        <v>1</v>
      </c>
      <c r="F148" s="246" t="s">
        <v>259</v>
      </c>
      <c r="G148" s="244"/>
      <c r="H148" s="247">
        <v>156.667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149</v>
      </c>
      <c r="AU148" s="253" t="s">
        <v>86</v>
      </c>
      <c r="AV148" s="13" t="s">
        <v>86</v>
      </c>
      <c r="AW148" s="13" t="s">
        <v>32</v>
      </c>
      <c r="AX148" s="13" t="s">
        <v>76</v>
      </c>
      <c r="AY148" s="253" t="s">
        <v>138</v>
      </c>
    </row>
    <row r="149" spans="1:51" s="13" customFormat="1" ht="12">
      <c r="A149" s="13"/>
      <c r="B149" s="243"/>
      <c r="C149" s="244"/>
      <c r="D149" s="238" t="s">
        <v>149</v>
      </c>
      <c r="E149" s="245" t="s">
        <v>1</v>
      </c>
      <c r="F149" s="246" t="s">
        <v>265</v>
      </c>
      <c r="G149" s="244"/>
      <c r="H149" s="247">
        <v>224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149</v>
      </c>
      <c r="AU149" s="253" t="s">
        <v>86</v>
      </c>
      <c r="AV149" s="13" t="s">
        <v>86</v>
      </c>
      <c r="AW149" s="13" t="s">
        <v>32</v>
      </c>
      <c r="AX149" s="13" t="s">
        <v>76</v>
      </c>
      <c r="AY149" s="253" t="s">
        <v>138</v>
      </c>
    </row>
    <row r="150" spans="1:51" s="14" customFormat="1" ht="12">
      <c r="A150" s="14"/>
      <c r="B150" s="254"/>
      <c r="C150" s="255"/>
      <c r="D150" s="238" t="s">
        <v>149</v>
      </c>
      <c r="E150" s="256" t="s">
        <v>1</v>
      </c>
      <c r="F150" s="257" t="s">
        <v>166</v>
      </c>
      <c r="G150" s="255"/>
      <c r="H150" s="258">
        <v>380.66700000000003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4" t="s">
        <v>149</v>
      </c>
      <c r="AU150" s="264" t="s">
        <v>86</v>
      </c>
      <c r="AV150" s="14" t="s">
        <v>145</v>
      </c>
      <c r="AW150" s="14" t="s">
        <v>32</v>
      </c>
      <c r="AX150" s="14" t="s">
        <v>84</v>
      </c>
      <c r="AY150" s="264" t="s">
        <v>138</v>
      </c>
    </row>
    <row r="151" spans="1:65" s="2" customFormat="1" ht="33" customHeight="1">
      <c r="A151" s="37"/>
      <c r="B151" s="38"/>
      <c r="C151" s="225" t="s">
        <v>234</v>
      </c>
      <c r="D151" s="225" t="s">
        <v>140</v>
      </c>
      <c r="E151" s="226" t="s">
        <v>294</v>
      </c>
      <c r="F151" s="227" t="s">
        <v>295</v>
      </c>
      <c r="G151" s="228" t="s">
        <v>199</v>
      </c>
      <c r="H151" s="229">
        <v>188</v>
      </c>
      <c r="I151" s="230"/>
      <c r="J151" s="231">
        <f>ROUND(I151*H151,2)</f>
        <v>0</v>
      </c>
      <c r="K151" s="227" t="s">
        <v>1</v>
      </c>
      <c r="L151" s="43"/>
      <c r="M151" s="232" t="s">
        <v>1</v>
      </c>
      <c r="N151" s="233" t="s">
        <v>41</v>
      </c>
      <c r="O151" s="90"/>
      <c r="P151" s="234">
        <f>O151*H151</f>
        <v>0</v>
      </c>
      <c r="Q151" s="234">
        <v>0.26376</v>
      </c>
      <c r="R151" s="234">
        <f>Q151*H151</f>
        <v>49.58688</v>
      </c>
      <c r="S151" s="234">
        <v>0</v>
      </c>
      <c r="T151" s="23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145</v>
      </c>
      <c r="AT151" s="236" t="s">
        <v>140</v>
      </c>
      <c r="AU151" s="236" t="s">
        <v>86</v>
      </c>
      <c r="AY151" s="16" t="s">
        <v>138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84</v>
      </c>
      <c r="BK151" s="237">
        <f>ROUND(I151*H151,2)</f>
        <v>0</v>
      </c>
      <c r="BL151" s="16" t="s">
        <v>145</v>
      </c>
      <c r="BM151" s="236" t="s">
        <v>296</v>
      </c>
    </row>
    <row r="152" spans="1:47" s="2" customFormat="1" ht="12">
      <c r="A152" s="37"/>
      <c r="B152" s="38"/>
      <c r="C152" s="39"/>
      <c r="D152" s="238" t="s">
        <v>147</v>
      </c>
      <c r="E152" s="39"/>
      <c r="F152" s="239" t="s">
        <v>297</v>
      </c>
      <c r="G152" s="39"/>
      <c r="H152" s="39"/>
      <c r="I152" s="240"/>
      <c r="J152" s="39"/>
      <c r="K152" s="39"/>
      <c r="L152" s="43"/>
      <c r="M152" s="241"/>
      <c r="N152" s="242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147</v>
      </c>
      <c r="AU152" s="16" t="s">
        <v>86</v>
      </c>
    </row>
    <row r="153" spans="1:65" s="2" customFormat="1" ht="21.75" customHeight="1">
      <c r="A153" s="37"/>
      <c r="B153" s="38"/>
      <c r="C153" s="225" t="s">
        <v>239</v>
      </c>
      <c r="D153" s="225" t="s">
        <v>140</v>
      </c>
      <c r="E153" s="226" t="s">
        <v>298</v>
      </c>
      <c r="F153" s="227" t="s">
        <v>299</v>
      </c>
      <c r="G153" s="228" t="s">
        <v>199</v>
      </c>
      <c r="H153" s="229">
        <v>658</v>
      </c>
      <c r="I153" s="230"/>
      <c r="J153" s="231">
        <f>ROUND(I153*H153,2)</f>
        <v>0</v>
      </c>
      <c r="K153" s="227" t="s">
        <v>144</v>
      </c>
      <c r="L153" s="43"/>
      <c r="M153" s="232" t="s">
        <v>1</v>
      </c>
      <c r="N153" s="233" t="s">
        <v>41</v>
      </c>
      <c r="O153" s="90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145</v>
      </c>
      <c r="AT153" s="236" t="s">
        <v>140</v>
      </c>
      <c r="AU153" s="236" t="s">
        <v>86</v>
      </c>
      <c r="AY153" s="16" t="s">
        <v>138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84</v>
      </c>
      <c r="BK153" s="237">
        <f>ROUND(I153*H153,2)</f>
        <v>0</v>
      </c>
      <c r="BL153" s="16" t="s">
        <v>145</v>
      </c>
      <c r="BM153" s="236" t="s">
        <v>300</v>
      </c>
    </row>
    <row r="154" spans="1:47" s="2" customFormat="1" ht="12">
      <c r="A154" s="37"/>
      <c r="B154" s="38"/>
      <c r="C154" s="39"/>
      <c r="D154" s="238" t="s">
        <v>147</v>
      </c>
      <c r="E154" s="39"/>
      <c r="F154" s="239" t="s">
        <v>301</v>
      </c>
      <c r="G154" s="39"/>
      <c r="H154" s="39"/>
      <c r="I154" s="240"/>
      <c r="J154" s="39"/>
      <c r="K154" s="39"/>
      <c r="L154" s="43"/>
      <c r="M154" s="241"/>
      <c r="N154" s="242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147</v>
      </c>
      <c r="AU154" s="16" t="s">
        <v>86</v>
      </c>
    </row>
    <row r="155" spans="1:51" s="13" customFormat="1" ht="12">
      <c r="A155" s="13"/>
      <c r="B155" s="243"/>
      <c r="C155" s="244"/>
      <c r="D155" s="238" t="s">
        <v>149</v>
      </c>
      <c r="E155" s="245" t="s">
        <v>1</v>
      </c>
      <c r="F155" s="246" t="s">
        <v>302</v>
      </c>
      <c r="G155" s="244"/>
      <c r="H155" s="247">
        <v>658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149</v>
      </c>
      <c r="AU155" s="253" t="s">
        <v>86</v>
      </c>
      <c r="AV155" s="13" t="s">
        <v>86</v>
      </c>
      <c r="AW155" s="13" t="s">
        <v>32</v>
      </c>
      <c r="AX155" s="13" t="s">
        <v>84</v>
      </c>
      <c r="AY155" s="253" t="s">
        <v>138</v>
      </c>
    </row>
    <row r="156" spans="1:65" s="2" customFormat="1" ht="33" customHeight="1">
      <c r="A156" s="37"/>
      <c r="B156" s="38"/>
      <c r="C156" s="225" t="s">
        <v>303</v>
      </c>
      <c r="D156" s="225" t="s">
        <v>140</v>
      </c>
      <c r="E156" s="226" t="s">
        <v>304</v>
      </c>
      <c r="F156" s="227" t="s">
        <v>305</v>
      </c>
      <c r="G156" s="228" t="s">
        <v>199</v>
      </c>
      <c r="H156" s="229">
        <v>250.667</v>
      </c>
      <c r="I156" s="230"/>
      <c r="J156" s="231">
        <f>ROUND(I156*H156,2)</f>
        <v>0</v>
      </c>
      <c r="K156" s="227" t="s">
        <v>144</v>
      </c>
      <c r="L156" s="43"/>
      <c r="M156" s="232" t="s">
        <v>1</v>
      </c>
      <c r="N156" s="233" t="s">
        <v>41</v>
      </c>
      <c r="O156" s="90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145</v>
      </c>
      <c r="AT156" s="236" t="s">
        <v>140</v>
      </c>
      <c r="AU156" s="236" t="s">
        <v>86</v>
      </c>
      <c r="AY156" s="16" t="s">
        <v>138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84</v>
      </c>
      <c r="BK156" s="237">
        <f>ROUND(I156*H156,2)</f>
        <v>0</v>
      </c>
      <c r="BL156" s="16" t="s">
        <v>145</v>
      </c>
      <c r="BM156" s="236" t="s">
        <v>306</v>
      </c>
    </row>
    <row r="157" spans="1:47" s="2" customFormat="1" ht="12">
      <c r="A157" s="37"/>
      <c r="B157" s="38"/>
      <c r="C157" s="39"/>
      <c r="D157" s="238" t="s">
        <v>147</v>
      </c>
      <c r="E157" s="39"/>
      <c r="F157" s="239" t="s">
        <v>307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147</v>
      </c>
      <c r="AU157" s="16" t="s">
        <v>86</v>
      </c>
    </row>
    <row r="158" spans="1:65" s="2" customFormat="1" ht="24.15" customHeight="1">
      <c r="A158" s="37"/>
      <c r="B158" s="38"/>
      <c r="C158" s="225" t="s">
        <v>308</v>
      </c>
      <c r="D158" s="225" t="s">
        <v>140</v>
      </c>
      <c r="E158" s="226" t="s">
        <v>309</v>
      </c>
      <c r="F158" s="227" t="s">
        <v>310</v>
      </c>
      <c r="G158" s="228" t="s">
        <v>199</v>
      </c>
      <c r="H158" s="229">
        <v>219.333</v>
      </c>
      <c r="I158" s="230"/>
      <c r="J158" s="231">
        <f>ROUND(I158*H158,2)</f>
        <v>0</v>
      </c>
      <c r="K158" s="227" t="s">
        <v>144</v>
      </c>
      <c r="L158" s="43"/>
      <c r="M158" s="232" t="s">
        <v>1</v>
      </c>
      <c r="N158" s="233" t="s">
        <v>41</v>
      </c>
      <c r="O158" s="90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145</v>
      </c>
      <c r="AT158" s="236" t="s">
        <v>140</v>
      </c>
      <c r="AU158" s="236" t="s">
        <v>86</v>
      </c>
      <c r="AY158" s="16" t="s">
        <v>138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84</v>
      </c>
      <c r="BK158" s="237">
        <f>ROUND(I158*H158,2)</f>
        <v>0</v>
      </c>
      <c r="BL158" s="16" t="s">
        <v>145</v>
      </c>
      <c r="BM158" s="236" t="s">
        <v>311</v>
      </c>
    </row>
    <row r="159" spans="1:47" s="2" customFormat="1" ht="12">
      <c r="A159" s="37"/>
      <c r="B159" s="38"/>
      <c r="C159" s="39"/>
      <c r="D159" s="238" t="s">
        <v>147</v>
      </c>
      <c r="E159" s="39"/>
      <c r="F159" s="239" t="s">
        <v>312</v>
      </c>
      <c r="G159" s="39"/>
      <c r="H159" s="39"/>
      <c r="I159" s="240"/>
      <c r="J159" s="39"/>
      <c r="K159" s="39"/>
      <c r="L159" s="43"/>
      <c r="M159" s="241"/>
      <c r="N159" s="242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147</v>
      </c>
      <c r="AU159" s="16" t="s">
        <v>86</v>
      </c>
    </row>
    <row r="160" spans="1:51" s="13" customFormat="1" ht="12">
      <c r="A160" s="13"/>
      <c r="B160" s="243"/>
      <c r="C160" s="244"/>
      <c r="D160" s="238" t="s">
        <v>149</v>
      </c>
      <c r="E160" s="245" t="s">
        <v>1</v>
      </c>
      <c r="F160" s="246" t="s">
        <v>313</v>
      </c>
      <c r="G160" s="244"/>
      <c r="H160" s="247">
        <v>219.333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149</v>
      </c>
      <c r="AU160" s="253" t="s">
        <v>86</v>
      </c>
      <c r="AV160" s="13" t="s">
        <v>86</v>
      </c>
      <c r="AW160" s="13" t="s">
        <v>32</v>
      </c>
      <c r="AX160" s="13" t="s">
        <v>84</v>
      </c>
      <c r="AY160" s="253" t="s">
        <v>138</v>
      </c>
    </row>
    <row r="161" spans="1:63" s="12" customFormat="1" ht="22.8" customHeight="1">
      <c r="A161" s="12"/>
      <c r="B161" s="209"/>
      <c r="C161" s="210"/>
      <c r="D161" s="211" t="s">
        <v>75</v>
      </c>
      <c r="E161" s="223" t="s">
        <v>234</v>
      </c>
      <c r="F161" s="223" t="s">
        <v>314</v>
      </c>
      <c r="G161" s="210"/>
      <c r="H161" s="210"/>
      <c r="I161" s="213"/>
      <c r="J161" s="224">
        <f>BK161</f>
        <v>0</v>
      </c>
      <c r="K161" s="210"/>
      <c r="L161" s="215"/>
      <c r="M161" s="216"/>
      <c r="N161" s="217"/>
      <c r="O161" s="217"/>
      <c r="P161" s="218">
        <f>SUM(P162:P173)</f>
        <v>0</v>
      </c>
      <c r="Q161" s="217"/>
      <c r="R161" s="218">
        <f>SUM(R162:R173)</f>
        <v>0.10966655000000002</v>
      </c>
      <c r="S161" s="217"/>
      <c r="T161" s="219">
        <f>SUM(T162:T173)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0" t="s">
        <v>84</v>
      </c>
      <c r="AT161" s="221" t="s">
        <v>75</v>
      </c>
      <c r="AU161" s="221" t="s">
        <v>84</v>
      </c>
      <c r="AY161" s="220" t="s">
        <v>138</v>
      </c>
      <c r="BK161" s="222">
        <f>SUM(BK162:BK173)</f>
        <v>0</v>
      </c>
    </row>
    <row r="162" spans="1:65" s="2" customFormat="1" ht="24.15" customHeight="1">
      <c r="A162" s="37"/>
      <c r="B162" s="38"/>
      <c r="C162" s="225" t="s">
        <v>315</v>
      </c>
      <c r="D162" s="225" t="s">
        <v>140</v>
      </c>
      <c r="E162" s="226" t="s">
        <v>316</v>
      </c>
      <c r="F162" s="227" t="s">
        <v>317</v>
      </c>
      <c r="G162" s="228" t="s">
        <v>143</v>
      </c>
      <c r="H162" s="229">
        <v>313.333</v>
      </c>
      <c r="I162" s="230"/>
      <c r="J162" s="231">
        <f>ROUND(I162*H162,2)</f>
        <v>0</v>
      </c>
      <c r="K162" s="227" t="s">
        <v>144</v>
      </c>
      <c r="L162" s="43"/>
      <c r="M162" s="232" t="s">
        <v>1</v>
      </c>
      <c r="N162" s="233" t="s">
        <v>41</v>
      </c>
      <c r="O162" s="90"/>
      <c r="P162" s="234">
        <f>O162*H162</f>
        <v>0</v>
      </c>
      <c r="Q162" s="234">
        <v>1E-05</v>
      </c>
      <c r="R162" s="234">
        <f>Q162*H162</f>
        <v>0.0031333300000000006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145</v>
      </c>
      <c r="AT162" s="236" t="s">
        <v>140</v>
      </c>
      <c r="AU162" s="236" t="s">
        <v>86</v>
      </c>
      <c r="AY162" s="16" t="s">
        <v>138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84</v>
      </c>
      <c r="BK162" s="237">
        <f>ROUND(I162*H162,2)</f>
        <v>0</v>
      </c>
      <c r="BL162" s="16" t="s">
        <v>145</v>
      </c>
      <c r="BM162" s="236" t="s">
        <v>318</v>
      </c>
    </row>
    <row r="163" spans="1:47" s="2" customFormat="1" ht="12">
      <c r="A163" s="37"/>
      <c r="B163" s="38"/>
      <c r="C163" s="39"/>
      <c r="D163" s="238" t="s">
        <v>147</v>
      </c>
      <c r="E163" s="39"/>
      <c r="F163" s="239" t="s">
        <v>319</v>
      </c>
      <c r="G163" s="39"/>
      <c r="H163" s="39"/>
      <c r="I163" s="240"/>
      <c r="J163" s="39"/>
      <c r="K163" s="39"/>
      <c r="L163" s="43"/>
      <c r="M163" s="241"/>
      <c r="N163" s="242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147</v>
      </c>
      <c r="AU163" s="16" t="s">
        <v>86</v>
      </c>
    </row>
    <row r="164" spans="1:51" s="13" customFormat="1" ht="12">
      <c r="A164" s="13"/>
      <c r="B164" s="243"/>
      <c r="C164" s="244"/>
      <c r="D164" s="238" t="s">
        <v>149</v>
      </c>
      <c r="E164" s="245" t="s">
        <v>1</v>
      </c>
      <c r="F164" s="246" t="s">
        <v>320</v>
      </c>
      <c r="G164" s="244"/>
      <c r="H164" s="247">
        <v>313.333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149</v>
      </c>
      <c r="AU164" s="253" t="s">
        <v>86</v>
      </c>
      <c r="AV164" s="13" t="s">
        <v>86</v>
      </c>
      <c r="AW164" s="13" t="s">
        <v>32</v>
      </c>
      <c r="AX164" s="13" t="s">
        <v>84</v>
      </c>
      <c r="AY164" s="253" t="s">
        <v>138</v>
      </c>
    </row>
    <row r="165" spans="1:65" s="2" customFormat="1" ht="24.15" customHeight="1">
      <c r="A165" s="37"/>
      <c r="B165" s="38"/>
      <c r="C165" s="225" t="s">
        <v>321</v>
      </c>
      <c r="D165" s="225" t="s">
        <v>140</v>
      </c>
      <c r="E165" s="226" t="s">
        <v>322</v>
      </c>
      <c r="F165" s="227" t="s">
        <v>323</v>
      </c>
      <c r="G165" s="228" t="s">
        <v>143</v>
      </c>
      <c r="H165" s="229">
        <v>313.333</v>
      </c>
      <c r="I165" s="230"/>
      <c r="J165" s="231">
        <f>ROUND(I165*H165,2)</f>
        <v>0</v>
      </c>
      <c r="K165" s="227" t="s">
        <v>144</v>
      </c>
      <c r="L165" s="43"/>
      <c r="M165" s="232" t="s">
        <v>1</v>
      </c>
      <c r="N165" s="233" t="s">
        <v>41</v>
      </c>
      <c r="O165" s="90"/>
      <c r="P165" s="234">
        <f>O165*H165</f>
        <v>0</v>
      </c>
      <c r="Q165" s="234">
        <v>0.00034</v>
      </c>
      <c r="R165" s="234">
        <f>Q165*H165</f>
        <v>0.10653322000000001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145</v>
      </c>
      <c r="AT165" s="236" t="s">
        <v>140</v>
      </c>
      <c r="AU165" s="236" t="s">
        <v>86</v>
      </c>
      <c r="AY165" s="16" t="s">
        <v>138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84</v>
      </c>
      <c r="BK165" s="237">
        <f>ROUND(I165*H165,2)</f>
        <v>0</v>
      </c>
      <c r="BL165" s="16" t="s">
        <v>145</v>
      </c>
      <c r="BM165" s="236" t="s">
        <v>324</v>
      </c>
    </row>
    <row r="166" spans="1:47" s="2" customFormat="1" ht="12">
      <c r="A166" s="37"/>
      <c r="B166" s="38"/>
      <c r="C166" s="39"/>
      <c r="D166" s="238" t="s">
        <v>147</v>
      </c>
      <c r="E166" s="39"/>
      <c r="F166" s="239" t="s">
        <v>325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147</v>
      </c>
      <c r="AU166" s="16" t="s">
        <v>86</v>
      </c>
    </row>
    <row r="167" spans="1:65" s="2" customFormat="1" ht="16.5" customHeight="1">
      <c r="A167" s="37"/>
      <c r="B167" s="38"/>
      <c r="C167" s="225" t="s">
        <v>8</v>
      </c>
      <c r="D167" s="225" t="s">
        <v>140</v>
      </c>
      <c r="E167" s="226" t="s">
        <v>326</v>
      </c>
      <c r="F167" s="227" t="s">
        <v>327</v>
      </c>
      <c r="G167" s="228" t="s">
        <v>143</v>
      </c>
      <c r="H167" s="229">
        <v>313.333</v>
      </c>
      <c r="I167" s="230"/>
      <c r="J167" s="231">
        <f>ROUND(I167*H167,2)</f>
        <v>0</v>
      </c>
      <c r="K167" s="227" t="s">
        <v>144</v>
      </c>
      <c r="L167" s="43"/>
      <c r="M167" s="232" t="s">
        <v>1</v>
      </c>
      <c r="N167" s="233" t="s">
        <v>41</v>
      </c>
      <c r="O167" s="90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145</v>
      </c>
      <c r="AT167" s="236" t="s">
        <v>140</v>
      </c>
      <c r="AU167" s="236" t="s">
        <v>86</v>
      </c>
      <c r="AY167" s="16" t="s">
        <v>138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84</v>
      </c>
      <c r="BK167" s="237">
        <f>ROUND(I167*H167,2)</f>
        <v>0</v>
      </c>
      <c r="BL167" s="16" t="s">
        <v>145</v>
      </c>
      <c r="BM167" s="236" t="s">
        <v>328</v>
      </c>
    </row>
    <row r="168" spans="1:47" s="2" customFormat="1" ht="12">
      <c r="A168" s="37"/>
      <c r="B168" s="38"/>
      <c r="C168" s="39"/>
      <c r="D168" s="238" t="s">
        <v>147</v>
      </c>
      <c r="E168" s="39"/>
      <c r="F168" s="239" t="s">
        <v>329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147</v>
      </c>
      <c r="AU168" s="16" t="s">
        <v>86</v>
      </c>
    </row>
    <row r="169" spans="1:65" s="2" customFormat="1" ht="21.75" customHeight="1">
      <c r="A169" s="37"/>
      <c r="B169" s="38"/>
      <c r="C169" s="225" t="s">
        <v>330</v>
      </c>
      <c r="D169" s="225" t="s">
        <v>140</v>
      </c>
      <c r="E169" s="226" t="s">
        <v>331</v>
      </c>
      <c r="F169" s="227" t="s">
        <v>332</v>
      </c>
      <c r="G169" s="228" t="s">
        <v>143</v>
      </c>
      <c r="H169" s="229">
        <v>686.666</v>
      </c>
      <c r="I169" s="230"/>
      <c r="J169" s="231">
        <f>ROUND(I169*H169,2)</f>
        <v>0</v>
      </c>
      <c r="K169" s="227" t="s">
        <v>144</v>
      </c>
      <c r="L169" s="43"/>
      <c r="M169" s="232" t="s">
        <v>1</v>
      </c>
      <c r="N169" s="233" t="s">
        <v>41</v>
      </c>
      <c r="O169" s="90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145</v>
      </c>
      <c r="AT169" s="236" t="s">
        <v>140</v>
      </c>
      <c r="AU169" s="236" t="s">
        <v>86</v>
      </c>
      <c r="AY169" s="16" t="s">
        <v>138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84</v>
      </c>
      <c r="BK169" s="237">
        <f>ROUND(I169*H169,2)</f>
        <v>0</v>
      </c>
      <c r="BL169" s="16" t="s">
        <v>145</v>
      </c>
      <c r="BM169" s="236" t="s">
        <v>333</v>
      </c>
    </row>
    <row r="170" spans="1:47" s="2" customFormat="1" ht="12">
      <c r="A170" s="37"/>
      <c r="B170" s="38"/>
      <c r="C170" s="39"/>
      <c r="D170" s="238" t="s">
        <v>147</v>
      </c>
      <c r="E170" s="39"/>
      <c r="F170" s="239" t="s">
        <v>334</v>
      </c>
      <c r="G170" s="39"/>
      <c r="H170" s="39"/>
      <c r="I170" s="240"/>
      <c r="J170" s="39"/>
      <c r="K170" s="39"/>
      <c r="L170" s="43"/>
      <c r="M170" s="241"/>
      <c r="N170" s="242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147</v>
      </c>
      <c r="AU170" s="16" t="s">
        <v>86</v>
      </c>
    </row>
    <row r="171" spans="1:51" s="13" customFormat="1" ht="12">
      <c r="A171" s="13"/>
      <c r="B171" s="243"/>
      <c r="C171" s="244"/>
      <c r="D171" s="238" t="s">
        <v>149</v>
      </c>
      <c r="E171" s="245" t="s">
        <v>1</v>
      </c>
      <c r="F171" s="246" t="s">
        <v>335</v>
      </c>
      <c r="G171" s="244"/>
      <c r="H171" s="247">
        <v>313.333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149</v>
      </c>
      <c r="AU171" s="253" t="s">
        <v>86</v>
      </c>
      <c r="AV171" s="13" t="s">
        <v>86</v>
      </c>
      <c r="AW171" s="13" t="s">
        <v>32</v>
      </c>
      <c r="AX171" s="13" t="s">
        <v>76</v>
      </c>
      <c r="AY171" s="253" t="s">
        <v>138</v>
      </c>
    </row>
    <row r="172" spans="1:51" s="13" customFormat="1" ht="12">
      <c r="A172" s="13"/>
      <c r="B172" s="243"/>
      <c r="C172" s="244"/>
      <c r="D172" s="238" t="s">
        <v>149</v>
      </c>
      <c r="E172" s="245" t="s">
        <v>1</v>
      </c>
      <c r="F172" s="246" t="s">
        <v>336</v>
      </c>
      <c r="G172" s="244"/>
      <c r="H172" s="247">
        <v>373.333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149</v>
      </c>
      <c r="AU172" s="253" t="s">
        <v>86</v>
      </c>
      <c r="AV172" s="13" t="s">
        <v>86</v>
      </c>
      <c r="AW172" s="13" t="s">
        <v>32</v>
      </c>
      <c r="AX172" s="13" t="s">
        <v>76</v>
      </c>
      <c r="AY172" s="253" t="s">
        <v>138</v>
      </c>
    </row>
    <row r="173" spans="1:51" s="14" customFormat="1" ht="12">
      <c r="A173" s="14"/>
      <c r="B173" s="254"/>
      <c r="C173" s="255"/>
      <c r="D173" s="238" t="s">
        <v>149</v>
      </c>
      <c r="E173" s="256" t="s">
        <v>1</v>
      </c>
      <c r="F173" s="257" t="s">
        <v>166</v>
      </c>
      <c r="G173" s="255"/>
      <c r="H173" s="258">
        <v>686.666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4" t="s">
        <v>149</v>
      </c>
      <c r="AU173" s="264" t="s">
        <v>86</v>
      </c>
      <c r="AV173" s="14" t="s">
        <v>145</v>
      </c>
      <c r="AW173" s="14" t="s">
        <v>32</v>
      </c>
      <c r="AX173" s="14" t="s">
        <v>84</v>
      </c>
      <c r="AY173" s="264" t="s">
        <v>138</v>
      </c>
    </row>
    <row r="174" spans="1:63" s="12" customFormat="1" ht="22.8" customHeight="1">
      <c r="A174" s="12"/>
      <c r="B174" s="209"/>
      <c r="C174" s="210"/>
      <c r="D174" s="211" t="s">
        <v>75</v>
      </c>
      <c r="E174" s="223" t="s">
        <v>337</v>
      </c>
      <c r="F174" s="223" t="s">
        <v>338</v>
      </c>
      <c r="G174" s="210"/>
      <c r="H174" s="210"/>
      <c r="I174" s="213"/>
      <c r="J174" s="224">
        <f>BK174</f>
        <v>0</v>
      </c>
      <c r="K174" s="210"/>
      <c r="L174" s="215"/>
      <c r="M174" s="216"/>
      <c r="N174" s="217"/>
      <c r="O174" s="217"/>
      <c r="P174" s="218">
        <f>SUM(P175:P183)</f>
        <v>0</v>
      </c>
      <c r="Q174" s="217"/>
      <c r="R174" s="218">
        <f>SUM(R175:R183)</f>
        <v>0</v>
      </c>
      <c r="S174" s="217"/>
      <c r="T174" s="219">
        <f>SUM(T175:T183)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0" t="s">
        <v>84</v>
      </c>
      <c r="AT174" s="221" t="s">
        <v>75</v>
      </c>
      <c r="AU174" s="221" t="s">
        <v>84</v>
      </c>
      <c r="AY174" s="220" t="s">
        <v>138</v>
      </c>
      <c r="BK174" s="222">
        <f>SUM(BK175:BK183)</f>
        <v>0</v>
      </c>
    </row>
    <row r="175" spans="1:65" s="2" customFormat="1" ht="21.75" customHeight="1">
      <c r="A175" s="37"/>
      <c r="B175" s="38"/>
      <c r="C175" s="225" t="s">
        <v>339</v>
      </c>
      <c r="D175" s="225" t="s">
        <v>140</v>
      </c>
      <c r="E175" s="226" t="s">
        <v>340</v>
      </c>
      <c r="F175" s="227" t="s">
        <v>341</v>
      </c>
      <c r="G175" s="228" t="s">
        <v>342</v>
      </c>
      <c r="H175" s="229">
        <v>188.4</v>
      </c>
      <c r="I175" s="230"/>
      <c r="J175" s="231">
        <f>ROUND(I175*H175,2)</f>
        <v>0</v>
      </c>
      <c r="K175" s="227" t="s">
        <v>144</v>
      </c>
      <c r="L175" s="43"/>
      <c r="M175" s="232" t="s">
        <v>1</v>
      </c>
      <c r="N175" s="233" t="s">
        <v>41</v>
      </c>
      <c r="O175" s="90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145</v>
      </c>
      <c r="AT175" s="236" t="s">
        <v>140</v>
      </c>
      <c r="AU175" s="236" t="s">
        <v>86</v>
      </c>
      <c r="AY175" s="16" t="s">
        <v>138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84</v>
      </c>
      <c r="BK175" s="237">
        <f>ROUND(I175*H175,2)</f>
        <v>0</v>
      </c>
      <c r="BL175" s="16" t="s">
        <v>145</v>
      </c>
      <c r="BM175" s="236" t="s">
        <v>343</v>
      </c>
    </row>
    <row r="176" spans="1:47" s="2" customFormat="1" ht="12">
      <c r="A176" s="37"/>
      <c r="B176" s="38"/>
      <c r="C176" s="39"/>
      <c r="D176" s="238" t="s">
        <v>147</v>
      </c>
      <c r="E176" s="39"/>
      <c r="F176" s="239" t="s">
        <v>344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147</v>
      </c>
      <c r="AU176" s="16" t="s">
        <v>86</v>
      </c>
    </row>
    <row r="177" spans="1:65" s="2" customFormat="1" ht="24.15" customHeight="1">
      <c r="A177" s="37"/>
      <c r="B177" s="38"/>
      <c r="C177" s="225" t="s">
        <v>345</v>
      </c>
      <c r="D177" s="225" t="s">
        <v>140</v>
      </c>
      <c r="E177" s="226" t="s">
        <v>346</v>
      </c>
      <c r="F177" s="227" t="s">
        <v>347</v>
      </c>
      <c r="G177" s="228" t="s">
        <v>342</v>
      </c>
      <c r="H177" s="229">
        <v>3956.4</v>
      </c>
      <c r="I177" s="230"/>
      <c r="J177" s="231">
        <f>ROUND(I177*H177,2)</f>
        <v>0</v>
      </c>
      <c r="K177" s="227" t="s">
        <v>144</v>
      </c>
      <c r="L177" s="43"/>
      <c r="M177" s="232" t="s">
        <v>1</v>
      </c>
      <c r="N177" s="233" t="s">
        <v>41</v>
      </c>
      <c r="O177" s="90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145</v>
      </c>
      <c r="AT177" s="236" t="s">
        <v>140</v>
      </c>
      <c r="AU177" s="236" t="s">
        <v>86</v>
      </c>
      <c r="AY177" s="16" t="s">
        <v>138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84</v>
      </c>
      <c r="BK177" s="237">
        <f>ROUND(I177*H177,2)</f>
        <v>0</v>
      </c>
      <c r="BL177" s="16" t="s">
        <v>145</v>
      </c>
      <c r="BM177" s="236" t="s">
        <v>348</v>
      </c>
    </row>
    <row r="178" spans="1:47" s="2" customFormat="1" ht="12">
      <c r="A178" s="37"/>
      <c r="B178" s="38"/>
      <c r="C178" s="39"/>
      <c r="D178" s="238" t="s">
        <v>147</v>
      </c>
      <c r="E178" s="39"/>
      <c r="F178" s="239" t="s">
        <v>349</v>
      </c>
      <c r="G178" s="39"/>
      <c r="H178" s="39"/>
      <c r="I178" s="240"/>
      <c r="J178" s="39"/>
      <c r="K178" s="39"/>
      <c r="L178" s="43"/>
      <c r="M178" s="241"/>
      <c r="N178" s="242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147</v>
      </c>
      <c r="AU178" s="16" t="s">
        <v>86</v>
      </c>
    </row>
    <row r="179" spans="1:51" s="13" customFormat="1" ht="12">
      <c r="A179" s="13"/>
      <c r="B179" s="243"/>
      <c r="C179" s="244"/>
      <c r="D179" s="238" t="s">
        <v>149</v>
      </c>
      <c r="E179" s="244"/>
      <c r="F179" s="246" t="s">
        <v>350</v>
      </c>
      <c r="G179" s="244"/>
      <c r="H179" s="247">
        <v>3956.4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149</v>
      </c>
      <c r="AU179" s="253" t="s">
        <v>86</v>
      </c>
      <c r="AV179" s="13" t="s">
        <v>86</v>
      </c>
      <c r="AW179" s="13" t="s">
        <v>4</v>
      </c>
      <c r="AX179" s="13" t="s">
        <v>84</v>
      </c>
      <c r="AY179" s="253" t="s">
        <v>138</v>
      </c>
    </row>
    <row r="180" spans="1:65" s="2" customFormat="1" ht="44.25" customHeight="1">
      <c r="A180" s="37"/>
      <c r="B180" s="38"/>
      <c r="C180" s="225" t="s">
        <v>351</v>
      </c>
      <c r="D180" s="225" t="s">
        <v>140</v>
      </c>
      <c r="E180" s="226" t="s">
        <v>352</v>
      </c>
      <c r="F180" s="227" t="s">
        <v>353</v>
      </c>
      <c r="G180" s="228" t="s">
        <v>342</v>
      </c>
      <c r="H180" s="229">
        <v>68.9</v>
      </c>
      <c r="I180" s="230"/>
      <c r="J180" s="231">
        <f>ROUND(I180*H180,2)</f>
        <v>0</v>
      </c>
      <c r="K180" s="227" t="s">
        <v>144</v>
      </c>
      <c r="L180" s="43"/>
      <c r="M180" s="232" t="s">
        <v>1</v>
      </c>
      <c r="N180" s="233" t="s">
        <v>41</v>
      </c>
      <c r="O180" s="90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6" t="s">
        <v>145</v>
      </c>
      <c r="AT180" s="236" t="s">
        <v>140</v>
      </c>
      <c r="AU180" s="236" t="s">
        <v>86</v>
      </c>
      <c r="AY180" s="16" t="s">
        <v>138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6" t="s">
        <v>84</v>
      </c>
      <c r="BK180" s="237">
        <f>ROUND(I180*H180,2)</f>
        <v>0</v>
      </c>
      <c r="BL180" s="16" t="s">
        <v>145</v>
      </c>
      <c r="BM180" s="236" t="s">
        <v>354</v>
      </c>
    </row>
    <row r="181" spans="1:47" s="2" customFormat="1" ht="12">
      <c r="A181" s="37"/>
      <c r="B181" s="38"/>
      <c r="C181" s="39"/>
      <c r="D181" s="238" t="s">
        <v>147</v>
      </c>
      <c r="E181" s="39"/>
      <c r="F181" s="239" t="s">
        <v>353</v>
      </c>
      <c r="G181" s="39"/>
      <c r="H181" s="39"/>
      <c r="I181" s="240"/>
      <c r="J181" s="39"/>
      <c r="K181" s="39"/>
      <c r="L181" s="43"/>
      <c r="M181" s="241"/>
      <c r="N181" s="242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147</v>
      </c>
      <c r="AU181" s="16" t="s">
        <v>86</v>
      </c>
    </row>
    <row r="182" spans="1:65" s="2" customFormat="1" ht="44.25" customHeight="1">
      <c r="A182" s="37"/>
      <c r="B182" s="38"/>
      <c r="C182" s="225" t="s">
        <v>355</v>
      </c>
      <c r="D182" s="225" t="s">
        <v>140</v>
      </c>
      <c r="E182" s="226" t="s">
        <v>356</v>
      </c>
      <c r="F182" s="227" t="s">
        <v>357</v>
      </c>
      <c r="G182" s="228" t="s">
        <v>342</v>
      </c>
      <c r="H182" s="229">
        <v>119.5</v>
      </c>
      <c r="I182" s="230"/>
      <c r="J182" s="231">
        <f>ROUND(I182*H182,2)</f>
        <v>0</v>
      </c>
      <c r="K182" s="227" t="s">
        <v>144</v>
      </c>
      <c r="L182" s="43"/>
      <c r="M182" s="232" t="s">
        <v>1</v>
      </c>
      <c r="N182" s="233" t="s">
        <v>41</v>
      </c>
      <c r="O182" s="90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145</v>
      </c>
      <c r="AT182" s="236" t="s">
        <v>140</v>
      </c>
      <c r="AU182" s="236" t="s">
        <v>86</v>
      </c>
      <c r="AY182" s="16" t="s">
        <v>138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84</v>
      </c>
      <c r="BK182" s="237">
        <f>ROUND(I182*H182,2)</f>
        <v>0</v>
      </c>
      <c r="BL182" s="16" t="s">
        <v>145</v>
      </c>
      <c r="BM182" s="236" t="s">
        <v>358</v>
      </c>
    </row>
    <row r="183" spans="1:47" s="2" customFormat="1" ht="12">
      <c r="A183" s="37"/>
      <c r="B183" s="38"/>
      <c r="C183" s="39"/>
      <c r="D183" s="238" t="s">
        <v>147</v>
      </c>
      <c r="E183" s="39"/>
      <c r="F183" s="239" t="s">
        <v>357</v>
      </c>
      <c r="G183" s="39"/>
      <c r="H183" s="39"/>
      <c r="I183" s="240"/>
      <c r="J183" s="39"/>
      <c r="K183" s="39"/>
      <c r="L183" s="43"/>
      <c r="M183" s="241"/>
      <c r="N183" s="242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147</v>
      </c>
      <c r="AU183" s="16" t="s">
        <v>86</v>
      </c>
    </row>
    <row r="184" spans="1:63" s="12" customFormat="1" ht="22.8" customHeight="1">
      <c r="A184" s="12"/>
      <c r="B184" s="209"/>
      <c r="C184" s="210"/>
      <c r="D184" s="211" t="s">
        <v>75</v>
      </c>
      <c r="E184" s="223" t="s">
        <v>359</v>
      </c>
      <c r="F184" s="223" t="s">
        <v>360</v>
      </c>
      <c r="G184" s="210"/>
      <c r="H184" s="210"/>
      <c r="I184" s="213"/>
      <c r="J184" s="224">
        <f>BK184</f>
        <v>0</v>
      </c>
      <c r="K184" s="210"/>
      <c r="L184" s="215"/>
      <c r="M184" s="216"/>
      <c r="N184" s="217"/>
      <c r="O184" s="217"/>
      <c r="P184" s="218">
        <f>SUM(P185:P186)</f>
        <v>0</v>
      </c>
      <c r="Q184" s="217"/>
      <c r="R184" s="218">
        <f>SUM(R185:R186)</f>
        <v>0</v>
      </c>
      <c r="S184" s="217"/>
      <c r="T184" s="219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0" t="s">
        <v>84</v>
      </c>
      <c r="AT184" s="221" t="s">
        <v>75</v>
      </c>
      <c r="AU184" s="221" t="s">
        <v>84</v>
      </c>
      <c r="AY184" s="220" t="s">
        <v>138</v>
      </c>
      <c r="BK184" s="222">
        <f>SUM(BK185:BK186)</f>
        <v>0</v>
      </c>
    </row>
    <row r="185" spans="1:65" s="2" customFormat="1" ht="33" customHeight="1">
      <c r="A185" s="37"/>
      <c r="B185" s="38"/>
      <c r="C185" s="225" t="s">
        <v>7</v>
      </c>
      <c r="D185" s="225" t="s">
        <v>140</v>
      </c>
      <c r="E185" s="226" t="s">
        <v>361</v>
      </c>
      <c r="F185" s="227" t="s">
        <v>362</v>
      </c>
      <c r="G185" s="228" t="s">
        <v>342</v>
      </c>
      <c r="H185" s="229">
        <v>156.603</v>
      </c>
      <c r="I185" s="230"/>
      <c r="J185" s="231">
        <f>ROUND(I185*H185,2)</f>
        <v>0</v>
      </c>
      <c r="K185" s="227" t="s">
        <v>144</v>
      </c>
      <c r="L185" s="43"/>
      <c r="M185" s="232" t="s">
        <v>1</v>
      </c>
      <c r="N185" s="233" t="s">
        <v>41</v>
      </c>
      <c r="O185" s="90"/>
      <c r="P185" s="234">
        <f>O185*H185</f>
        <v>0</v>
      </c>
      <c r="Q185" s="234">
        <v>0</v>
      </c>
      <c r="R185" s="234">
        <f>Q185*H185</f>
        <v>0</v>
      </c>
      <c r="S185" s="234">
        <v>0</v>
      </c>
      <c r="T185" s="23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6" t="s">
        <v>145</v>
      </c>
      <c r="AT185" s="236" t="s">
        <v>140</v>
      </c>
      <c r="AU185" s="236" t="s">
        <v>86</v>
      </c>
      <c r="AY185" s="16" t="s">
        <v>138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6" t="s">
        <v>84</v>
      </c>
      <c r="BK185" s="237">
        <f>ROUND(I185*H185,2)</f>
        <v>0</v>
      </c>
      <c r="BL185" s="16" t="s">
        <v>145</v>
      </c>
      <c r="BM185" s="236" t="s">
        <v>363</v>
      </c>
    </row>
    <row r="186" spans="1:47" s="2" customFormat="1" ht="12">
      <c r="A186" s="37"/>
      <c r="B186" s="38"/>
      <c r="C186" s="39"/>
      <c r="D186" s="238" t="s">
        <v>147</v>
      </c>
      <c r="E186" s="39"/>
      <c r="F186" s="239" t="s">
        <v>364</v>
      </c>
      <c r="G186" s="39"/>
      <c r="H186" s="39"/>
      <c r="I186" s="240"/>
      <c r="J186" s="39"/>
      <c r="K186" s="39"/>
      <c r="L186" s="43"/>
      <c r="M186" s="278"/>
      <c r="N186" s="279"/>
      <c r="O186" s="280"/>
      <c r="P186" s="280"/>
      <c r="Q186" s="280"/>
      <c r="R186" s="280"/>
      <c r="S186" s="280"/>
      <c r="T186" s="28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147</v>
      </c>
      <c r="AU186" s="16" t="s">
        <v>86</v>
      </c>
    </row>
    <row r="187" spans="1:31" s="2" customFormat="1" ht="6.95" customHeight="1">
      <c r="A187" s="37"/>
      <c r="B187" s="65"/>
      <c r="C187" s="66"/>
      <c r="D187" s="66"/>
      <c r="E187" s="66"/>
      <c r="F187" s="66"/>
      <c r="G187" s="66"/>
      <c r="H187" s="66"/>
      <c r="I187" s="66"/>
      <c r="J187" s="66"/>
      <c r="K187" s="66"/>
      <c r="L187" s="43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password="CC35" sheet="1" objects="1" scenarios="1" formatColumns="0" formatRows="0" autoFilter="0"/>
  <autoFilter ref="C121:K18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365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18</v>
      </c>
      <c r="E11" s="37"/>
      <c r="F11" s="140" t="s">
        <v>1</v>
      </c>
      <c r="G11" s="37"/>
      <c r="H11" s="37"/>
      <c r="I11" s="149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20</v>
      </c>
      <c r="E12" s="37"/>
      <c r="F12" s="140" t="s">
        <v>21</v>
      </c>
      <c r="G12" s="37"/>
      <c r="H12" s="37"/>
      <c r="I12" s="149" t="s">
        <v>22</v>
      </c>
      <c r="J12" s="152" t="str">
        <f>'Rekapitulace stavby'!AN8</f>
        <v>8. 8. 2021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24</v>
      </c>
      <c r="E14" s="37"/>
      <c r="F14" s="37"/>
      <c r="G14" s="37"/>
      <c r="H14" s="37"/>
      <c r="I14" s="149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49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28</v>
      </c>
      <c r="E17" s="37"/>
      <c r="F17" s="37"/>
      <c r="G17" s="37"/>
      <c r="H17" s="37"/>
      <c r="I17" s="14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30</v>
      </c>
      <c r="E20" s="37"/>
      <c r="F20" s="37"/>
      <c r="G20" s="37"/>
      <c r="H20" s="37"/>
      <c r="I20" s="149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49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33</v>
      </c>
      <c r="E23" s="37"/>
      <c r="F23" s="37"/>
      <c r="G23" s="37"/>
      <c r="H23" s="37"/>
      <c r="I23" s="149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>J. Nešněra</v>
      </c>
      <c r="F24" s="37"/>
      <c r="G24" s="37"/>
      <c r="H24" s="37"/>
      <c r="I24" s="149" t="s">
        <v>27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3"/>
      <c r="B27" s="154"/>
      <c r="C27" s="153"/>
      <c r="D27" s="153"/>
      <c r="E27" s="155" t="s">
        <v>1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36</v>
      </c>
      <c r="E30" s="37"/>
      <c r="F30" s="37"/>
      <c r="G30" s="37"/>
      <c r="H30" s="37"/>
      <c r="I30" s="37"/>
      <c r="J30" s="159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38</v>
      </c>
      <c r="G32" s="37"/>
      <c r="H32" s="37"/>
      <c r="I32" s="160" t="s">
        <v>37</v>
      </c>
      <c r="J32" s="160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40</v>
      </c>
      <c r="E33" s="149" t="s">
        <v>41</v>
      </c>
      <c r="F33" s="162">
        <f>ROUND((SUM(BE121:BE244)),2)</f>
        <v>0</v>
      </c>
      <c r="G33" s="37"/>
      <c r="H33" s="37"/>
      <c r="I33" s="163">
        <v>0.21</v>
      </c>
      <c r="J33" s="162">
        <f>ROUND(((SUM(BE121:BE244))*I33),2)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42</v>
      </c>
      <c r="F34" s="162">
        <f>ROUND((SUM(BF121:BF244)),2)</f>
        <v>0</v>
      </c>
      <c r="G34" s="37"/>
      <c r="H34" s="37"/>
      <c r="I34" s="163">
        <v>0.15</v>
      </c>
      <c r="J34" s="162">
        <f>ROUND(((SUM(BF121:BF244))*I34),2)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43</v>
      </c>
      <c r="F35" s="162">
        <f>ROUND((SUM(BG121:BG244)),2)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44</v>
      </c>
      <c r="F36" s="162">
        <f>ROUND((SUM(BH121:BH244)),2)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ROUND((SUM(BI121:BI244)),2)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46</v>
      </c>
      <c r="E39" s="166"/>
      <c r="F39" s="166"/>
      <c r="G39" s="167" t="s">
        <v>47</v>
      </c>
      <c r="H39" s="168" t="s">
        <v>48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SO 03 Vodovod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8. 8. 2021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117</v>
      </c>
      <c r="D94" s="184"/>
      <c r="E94" s="184"/>
      <c r="F94" s="184"/>
      <c r="G94" s="184"/>
      <c r="H94" s="184"/>
      <c r="I94" s="184"/>
      <c r="J94" s="185" t="s">
        <v>118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119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120</v>
      </c>
    </row>
    <row r="97" spans="1:31" s="9" customFormat="1" ht="24.95" customHeight="1">
      <c r="A97" s="9"/>
      <c r="B97" s="187"/>
      <c r="C97" s="188"/>
      <c r="D97" s="189" t="s">
        <v>121</v>
      </c>
      <c r="E97" s="190"/>
      <c r="F97" s="190"/>
      <c r="G97" s="190"/>
      <c r="H97" s="190"/>
      <c r="I97" s="190"/>
      <c r="J97" s="191">
        <f>J122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32"/>
      <c r="D98" s="194" t="s">
        <v>122</v>
      </c>
      <c r="E98" s="195"/>
      <c r="F98" s="195"/>
      <c r="G98" s="195"/>
      <c r="H98" s="195"/>
      <c r="I98" s="195"/>
      <c r="J98" s="196">
        <f>J123</f>
        <v>0</v>
      </c>
      <c r="K98" s="13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32"/>
      <c r="D99" s="194" t="s">
        <v>366</v>
      </c>
      <c r="E99" s="195"/>
      <c r="F99" s="195"/>
      <c r="G99" s="195"/>
      <c r="H99" s="195"/>
      <c r="I99" s="195"/>
      <c r="J99" s="196">
        <f>J162</f>
        <v>0</v>
      </c>
      <c r="K99" s="13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32"/>
      <c r="D100" s="194" t="s">
        <v>367</v>
      </c>
      <c r="E100" s="195"/>
      <c r="F100" s="195"/>
      <c r="G100" s="195"/>
      <c r="H100" s="195"/>
      <c r="I100" s="195"/>
      <c r="J100" s="196">
        <f>J166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254</v>
      </c>
      <c r="E101" s="195"/>
      <c r="F101" s="195"/>
      <c r="G101" s="195"/>
      <c r="H101" s="195"/>
      <c r="I101" s="195"/>
      <c r="J101" s="196">
        <f>J242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2" t="str">
        <f>E7</f>
        <v>Zastavovací plán jihozápad I. etapa - voda, kanalizace rev.1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114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03 - SO 03 Vodovod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Šluknov</v>
      </c>
      <c r="G115" s="39"/>
      <c r="H115" s="39"/>
      <c r="I115" s="31" t="s">
        <v>22</v>
      </c>
      <c r="J115" s="78" t="str">
        <f>IF(J12="","",J12)</f>
        <v>8. 8. 2021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Šluknov</v>
      </c>
      <c r="G117" s="39"/>
      <c r="H117" s="39"/>
      <c r="I117" s="31" t="s">
        <v>30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8"/>
      <c r="B120" s="199"/>
      <c r="C120" s="200" t="s">
        <v>124</v>
      </c>
      <c r="D120" s="201" t="s">
        <v>61</v>
      </c>
      <c r="E120" s="201" t="s">
        <v>57</v>
      </c>
      <c r="F120" s="201" t="s">
        <v>58</v>
      </c>
      <c r="G120" s="201" t="s">
        <v>125</v>
      </c>
      <c r="H120" s="201" t="s">
        <v>126</v>
      </c>
      <c r="I120" s="201" t="s">
        <v>127</v>
      </c>
      <c r="J120" s="201" t="s">
        <v>118</v>
      </c>
      <c r="K120" s="202" t="s">
        <v>128</v>
      </c>
      <c r="L120" s="203"/>
      <c r="M120" s="99" t="s">
        <v>1</v>
      </c>
      <c r="N120" s="100" t="s">
        <v>40</v>
      </c>
      <c r="O120" s="100" t="s">
        <v>129</v>
      </c>
      <c r="P120" s="100" t="s">
        <v>130</v>
      </c>
      <c r="Q120" s="100" t="s">
        <v>131</v>
      </c>
      <c r="R120" s="100" t="s">
        <v>132</v>
      </c>
      <c r="S120" s="100" t="s">
        <v>133</v>
      </c>
      <c r="T120" s="101" t="s">
        <v>134</v>
      </c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</row>
    <row r="121" spans="1:63" s="2" customFormat="1" ht="22.8" customHeight="1">
      <c r="A121" s="37"/>
      <c r="B121" s="38"/>
      <c r="C121" s="106" t="s">
        <v>135</v>
      </c>
      <c r="D121" s="39"/>
      <c r="E121" s="39"/>
      <c r="F121" s="39"/>
      <c r="G121" s="39"/>
      <c r="H121" s="39"/>
      <c r="I121" s="39"/>
      <c r="J121" s="204">
        <f>BK121</f>
        <v>0</v>
      </c>
      <c r="K121" s="39"/>
      <c r="L121" s="43"/>
      <c r="M121" s="102"/>
      <c r="N121" s="205"/>
      <c r="O121" s="103"/>
      <c r="P121" s="206">
        <f>P122</f>
        <v>0</v>
      </c>
      <c r="Q121" s="103"/>
      <c r="R121" s="206">
        <f>R122</f>
        <v>747.8469884</v>
      </c>
      <c r="S121" s="103"/>
      <c r="T121" s="207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120</v>
      </c>
      <c r="BK121" s="208">
        <f>BK122</f>
        <v>0</v>
      </c>
    </row>
    <row r="122" spans="1:63" s="12" customFormat="1" ht="25.9" customHeight="1">
      <c r="A122" s="12"/>
      <c r="B122" s="209"/>
      <c r="C122" s="210"/>
      <c r="D122" s="211" t="s">
        <v>75</v>
      </c>
      <c r="E122" s="212" t="s">
        <v>136</v>
      </c>
      <c r="F122" s="212" t="s">
        <v>137</v>
      </c>
      <c r="G122" s="210"/>
      <c r="H122" s="210"/>
      <c r="I122" s="213"/>
      <c r="J122" s="214">
        <f>BK122</f>
        <v>0</v>
      </c>
      <c r="K122" s="210"/>
      <c r="L122" s="215"/>
      <c r="M122" s="216"/>
      <c r="N122" s="217"/>
      <c r="O122" s="217"/>
      <c r="P122" s="218">
        <f>P123+P162+P166+P242</f>
        <v>0</v>
      </c>
      <c r="Q122" s="217"/>
      <c r="R122" s="218">
        <f>R123+R162+R166+R242</f>
        <v>747.8469884</v>
      </c>
      <c r="S122" s="217"/>
      <c r="T122" s="219">
        <f>T123+T162+T166+T242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0" t="s">
        <v>84</v>
      </c>
      <c r="AT122" s="221" t="s">
        <v>75</v>
      </c>
      <c r="AU122" s="221" t="s">
        <v>76</v>
      </c>
      <c r="AY122" s="220" t="s">
        <v>138</v>
      </c>
      <c r="BK122" s="222">
        <f>BK123+BK162+BK166+BK242</f>
        <v>0</v>
      </c>
    </row>
    <row r="123" spans="1:63" s="12" customFormat="1" ht="22.8" customHeight="1">
      <c r="A123" s="12"/>
      <c r="B123" s="209"/>
      <c r="C123" s="210"/>
      <c r="D123" s="211" t="s">
        <v>75</v>
      </c>
      <c r="E123" s="223" t="s">
        <v>84</v>
      </c>
      <c r="F123" s="223" t="s">
        <v>139</v>
      </c>
      <c r="G123" s="210"/>
      <c r="H123" s="210"/>
      <c r="I123" s="213"/>
      <c r="J123" s="224">
        <f>BK123</f>
        <v>0</v>
      </c>
      <c r="K123" s="210"/>
      <c r="L123" s="215"/>
      <c r="M123" s="216"/>
      <c r="N123" s="217"/>
      <c r="O123" s="217"/>
      <c r="P123" s="218">
        <f>SUM(P124:P161)</f>
        <v>0</v>
      </c>
      <c r="Q123" s="217"/>
      <c r="R123" s="218">
        <f>SUM(R124:R161)</f>
        <v>743.001368</v>
      </c>
      <c r="S123" s="217"/>
      <c r="T123" s="219">
        <f>SUM(T124:T161)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0" t="s">
        <v>84</v>
      </c>
      <c r="AT123" s="221" t="s">
        <v>75</v>
      </c>
      <c r="AU123" s="221" t="s">
        <v>84</v>
      </c>
      <c r="AY123" s="220" t="s">
        <v>138</v>
      </c>
      <c r="BK123" s="222">
        <f>SUM(BK124:BK161)</f>
        <v>0</v>
      </c>
    </row>
    <row r="124" spans="1:65" s="2" customFormat="1" ht="24.15" customHeight="1">
      <c r="A124" s="37"/>
      <c r="B124" s="38"/>
      <c r="C124" s="225" t="s">
        <v>368</v>
      </c>
      <c r="D124" s="225" t="s">
        <v>140</v>
      </c>
      <c r="E124" s="226" t="s">
        <v>369</v>
      </c>
      <c r="F124" s="227" t="s">
        <v>370</v>
      </c>
      <c r="G124" s="228" t="s">
        <v>371</v>
      </c>
      <c r="H124" s="229">
        <v>1</v>
      </c>
      <c r="I124" s="230"/>
      <c r="J124" s="231">
        <f>ROUND(I124*H124,2)</f>
        <v>0</v>
      </c>
      <c r="K124" s="227" t="s">
        <v>144</v>
      </c>
      <c r="L124" s="43"/>
      <c r="M124" s="232" t="s">
        <v>1</v>
      </c>
      <c r="N124" s="233" t="s">
        <v>41</v>
      </c>
      <c r="O124" s="90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6" t="s">
        <v>145</v>
      </c>
      <c r="AT124" s="236" t="s">
        <v>140</v>
      </c>
      <c r="AU124" s="236" t="s">
        <v>86</v>
      </c>
      <c r="AY124" s="16" t="s">
        <v>138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6" t="s">
        <v>84</v>
      </c>
      <c r="BK124" s="237">
        <f>ROUND(I124*H124,2)</f>
        <v>0</v>
      </c>
      <c r="BL124" s="16" t="s">
        <v>145</v>
      </c>
      <c r="BM124" s="236" t="s">
        <v>372</v>
      </c>
    </row>
    <row r="125" spans="1:47" s="2" customFormat="1" ht="12">
      <c r="A125" s="37"/>
      <c r="B125" s="38"/>
      <c r="C125" s="39"/>
      <c r="D125" s="238" t="s">
        <v>147</v>
      </c>
      <c r="E125" s="39"/>
      <c r="F125" s="239" t="s">
        <v>373</v>
      </c>
      <c r="G125" s="39"/>
      <c r="H125" s="39"/>
      <c r="I125" s="240"/>
      <c r="J125" s="39"/>
      <c r="K125" s="39"/>
      <c r="L125" s="43"/>
      <c r="M125" s="241"/>
      <c r="N125" s="242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147</v>
      </c>
      <c r="AU125" s="16" t="s">
        <v>86</v>
      </c>
    </row>
    <row r="126" spans="1:65" s="2" customFormat="1" ht="16.5" customHeight="1">
      <c r="A126" s="37"/>
      <c r="B126" s="38"/>
      <c r="C126" s="225" t="s">
        <v>374</v>
      </c>
      <c r="D126" s="225" t="s">
        <v>140</v>
      </c>
      <c r="E126" s="226" t="s">
        <v>375</v>
      </c>
      <c r="F126" s="227" t="s">
        <v>376</v>
      </c>
      <c r="G126" s="228" t="s">
        <v>371</v>
      </c>
      <c r="H126" s="229">
        <v>1</v>
      </c>
      <c r="I126" s="230"/>
      <c r="J126" s="231">
        <f>ROUND(I126*H126,2)</f>
        <v>0</v>
      </c>
      <c r="K126" s="227" t="s">
        <v>144</v>
      </c>
      <c r="L126" s="43"/>
      <c r="M126" s="232" t="s">
        <v>1</v>
      </c>
      <c r="N126" s="233" t="s">
        <v>41</v>
      </c>
      <c r="O126" s="90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6" t="s">
        <v>145</v>
      </c>
      <c r="AT126" s="236" t="s">
        <v>140</v>
      </c>
      <c r="AU126" s="236" t="s">
        <v>86</v>
      </c>
      <c r="AY126" s="16" t="s">
        <v>138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6" t="s">
        <v>84</v>
      </c>
      <c r="BK126" s="237">
        <f>ROUND(I126*H126,2)</f>
        <v>0</v>
      </c>
      <c r="BL126" s="16" t="s">
        <v>145</v>
      </c>
      <c r="BM126" s="236" t="s">
        <v>377</v>
      </c>
    </row>
    <row r="127" spans="1:47" s="2" customFormat="1" ht="12">
      <c r="A127" s="37"/>
      <c r="B127" s="38"/>
      <c r="C127" s="39"/>
      <c r="D127" s="238" t="s">
        <v>147</v>
      </c>
      <c r="E127" s="39"/>
      <c r="F127" s="239" t="s">
        <v>378</v>
      </c>
      <c r="G127" s="39"/>
      <c r="H127" s="39"/>
      <c r="I127" s="240"/>
      <c r="J127" s="39"/>
      <c r="K127" s="39"/>
      <c r="L127" s="43"/>
      <c r="M127" s="241"/>
      <c r="N127" s="242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147</v>
      </c>
      <c r="AU127" s="16" t="s">
        <v>86</v>
      </c>
    </row>
    <row r="128" spans="1:65" s="2" customFormat="1" ht="33" customHeight="1">
      <c r="A128" s="37"/>
      <c r="B128" s="38"/>
      <c r="C128" s="225" t="s">
        <v>86</v>
      </c>
      <c r="D128" s="225" t="s">
        <v>140</v>
      </c>
      <c r="E128" s="226" t="s">
        <v>379</v>
      </c>
      <c r="F128" s="227" t="s">
        <v>380</v>
      </c>
      <c r="G128" s="228" t="s">
        <v>174</v>
      </c>
      <c r="H128" s="229">
        <v>2.4</v>
      </c>
      <c r="I128" s="230"/>
      <c r="J128" s="231">
        <f>ROUND(I128*H128,2)</f>
        <v>0</v>
      </c>
      <c r="K128" s="227" t="s">
        <v>144</v>
      </c>
      <c r="L128" s="43"/>
      <c r="M128" s="232" t="s">
        <v>1</v>
      </c>
      <c r="N128" s="233" t="s">
        <v>41</v>
      </c>
      <c r="O128" s="90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6" t="s">
        <v>145</v>
      </c>
      <c r="AT128" s="236" t="s">
        <v>140</v>
      </c>
      <c r="AU128" s="236" t="s">
        <v>86</v>
      </c>
      <c r="AY128" s="16" t="s">
        <v>138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6" t="s">
        <v>84</v>
      </c>
      <c r="BK128" s="237">
        <f>ROUND(I128*H128,2)</f>
        <v>0</v>
      </c>
      <c r="BL128" s="16" t="s">
        <v>145</v>
      </c>
      <c r="BM128" s="236" t="s">
        <v>381</v>
      </c>
    </row>
    <row r="129" spans="1:47" s="2" customFormat="1" ht="12">
      <c r="A129" s="37"/>
      <c r="B129" s="38"/>
      <c r="C129" s="39"/>
      <c r="D129" s="238" t="s">
        <v>147</v>
      </c>
      <c r="E129" s="39"/>
      <c r="F129" s="239" t="s">
        <v>382</v>
      </c>
      <c r="G129" s="39"/>
      <c r="H129" s="39"/>
      <c r="I129" s="240"/>
      <c r="J129" s="39"/>
      <c r="K129" s="39"/>
      <c r="L129" s="43"/>
      <c r="M129" s="241"/>
      <c r="N129" s="242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147</v>
      </c>
      <c r="AU129" s="16" t="s">
        <v>86</v>
      </c>
    </row>
    <row r="130" spans="1:51" s="13" customFormat="1" ht="12">
      <c r="A130" s="13"/>
      <c r="B130" s="243"/>
      <c r="C130" s="244"/>
      <c r="D130" s="238" t="s">
        <v>149</v>
      </c>
      <c r="E130" s="245" t="s">
        <v>1</v>
      </c>
      <c r="F130" s="246" t="s">
        <v>383</v>
      </c>
      <c r="G130" s="244"/>
      <c r="H130" s="247">
        <v>48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149</v>
      </c>
      <c r="AU130" s="253" t="s">
        <v>86</v>
      </c>
      <c r="AV130" s="13" t="s">
        <v>86</v>
      </c>
      <c r="AW130" s="13" t="s">
        <v>32</v>
      </c>
      <c r="AX130" s="13" t="s">
        <v>84</v>
      </c>
      <c r="AY130" s="253" t="s">
        <v>138</v>
      </c>
    </row>
    <row r="131" spans="1:51" s="13" customFormat="1" ht="12">
      <c r="A131" s="13"/>
      <c r="B131" s="243"/>
      <c r="C131" s="244"/>
      <c r="D131" s="238" t="s">
        <v>149</v>
      </c>
      <c r="E131" s="244"/>
      <c r="F131" s="246" t="s">
        <v>384</v>
      </c>
      <c r="G131" s="244"/>
      <c r="H131" s="247">
        <v>2.4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149</v>
      </c>
      <c r="AU131" s="253" t="s">
        <v>86</v>
      </c>
      <c r="AV131" s="13" t="s">
        <v>86</v>
      </c>
      <c r="AW131" s="13" t="s">
        <v>4</v>
      </c>
      <c r="AX131" s="13" t="s">
        <v>84</v>
      </c>
      <c r="AY131" s="253" t="s">
        <v>138</v>
      </c>
    </row>
    <row r="132" spans="1:65" s="2" customFormat="1" ht="33" customHeight="1">
      <c r="A132" s="37"/>
      <c r="B132" s="38"/>
      <c r="C132" s="225" t="s">
        <v>171</v>
      </c>
      <c r="D132" s="225" t="s">
        <v>140</v>
      </c>
      <c r="E132" s="226" t="s">
        <v>385</v>
      </c>
      <c r="F132" s="227" t="s">
        <v>386</v>
      </c>
      <c r="G132" s="228" t="s">
        <v>174</v>
      </c>
      <c r="H132" s="229">
        <v>24</v>
      </c>
      <c r="I132" s="230"/>
      <c r="J132" s="231">
        <f>ROUND(I132*H132,2)</f>
        <v>0</v>
      </c>
      <c r="K132" s="227" t="s">
        <v>144</v>
      </c>
      <c r="L132" s="43"/>
      <c r="M132" s="232" t="s">
        <v>1</v>
      </c>
      <c r="N132" s="233" t="s">
        <v>41</v>
      </c>
      <c r="O132" s="90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145</v>
      </c>
      <c r="AT132" s="236" t="s">
        <v>140</v>
      </c>
      <c r="AU132" s="236" t="s">
        <v>86</v>
      </c>
      <c r="AY132" s="16" t="s">
        <v>138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84</v>
      </c>
      <c r="BK132" s="237">
        <f>ROUND(I132*H132,2)</f>
        <v>0</v>
      </c>
      <c r="BL132" s="16" t="s">
        <v>145</v>
      </c>
      <c r="BM132" s="236" t="s">
        <v>387</v>
      </c>
    </row>
    <row r="133" spans="1:47" s="2" customFormat="1" ht="12">
      <c r="A133" s="37"/>
      <c r="B133" s="38"/>
      <c r="C133" s="39"/>
      <c r="D133" s="238" t="s">
        <v>147</v>
      </c>
      <c r="E133" s="39"/>
      <c r="F133" s="239" t="s">
        <v>388</v>
      </c>
      <c r="G133" s="39"/>
      <c r="H133" s="39"/>
      <c r="I133" s="240"/>
      <c r="J133" s="39"/>
      <c r="K133" s="39"/>
      <c r="L133" s="43"/>
      <c r="M133" s="241"/>
      <c r="N133" s="242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147</v>
      </c>
      <c r="AU133" s="16" t="s">
        <v>86</v>
      </c>
    </row>
    <row r="134" spans="1:51" s="13" customFormat="1" ht="12">
      <c r="A134" s="13"/>
      <c r="B134" s="243"/>
      <c r="C134" s="244"/>
      <c r="D134" s="238" t="s">
        <v>149</v>
      </c>
      <c r="E134" s="245" t="s">
        <v>1</v>
      </c>
      <c r="F134" s="246" t="s">
        <v>383</v>
      </c>
      <c r="G134" s="244"/>
      <c r="H134" s="247">
        <v>48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149</v>
      </c>
      <c r="AU134" s="253" t="s">
        <v>86</v>
      </c>
      <c r="AV134" s="13" t="s">
        <v>86</v>
      </c>
      <c r="AW134" s="13" t="s">
        <v>32</v>
      </c>
      <c r="AX134" s="13" t="s">
        <v>84</v>
      </c>
      <c r="AY134" s="253" t="s">
        <v>138</v>
      </c>
    </row>
    <row r="135" spans="1:51" s="13" customFormat="1" ht="12">
      <c r="A135" s="13"/>
      <c r="B135" s="243"/>
      <c r="C135" s="244"/>
      <c r="D135" s="238" t="s">
        <v>149</v>
      </c>
      <c r="E135" s="244"/>
      <c r="F135" s="246" t="s">
        <v>389</v>
      </c>
      <c r="G135" s="244"/>
      <c r="H135" s="247">
        <v>24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149</v>
      </c>
      <c r="AU135" s="253" t="s">
        <v>86</v>
      </c>
      <c r="AV135" s="13" t="s">
        <v>86</v>
      </c>
      <c r="AW135" s="13" t="s">
        <v>4</v>
      </c>
      <c r="AX135" s="13" t="s">
        <v>84</v>
      </c>
      <c r="AY135" s="253" t="s">
        <v>138</v>
      </c>
    </row>
    <row r="136" spans="1:65" s="2" customFormat="1" ht="44.25" customHeight="1">
      <c r="A136" s="37"/>
      <c r="B136" s="38"/>
      <c r="C136" s="225" t="s">
        <v>218</v>
      </c>
      <c r="D136" s="225" t="s">
        <v>140</v>
      </c>
      <c r="E136" s="226" t="s">
        <v>390</v>
      </c>
      <c r="F136" s="227" t="s">
        <v>391</v>
      </c>
      <c r="G136" s="228" t="s">
        <v>143</v>
      </c>
      <c r="H136" s="229">
        <v>41.3</v>
      </c>
      <c r="I136" s="230"/>
      <c r="J136" s="231">
        <f>ROUND(I136*H136,2)</f>
        <v>0</v>
      </c>
      <c r="K136" s="227" t="s">
        <v>144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0.0032</v>
      </c>
      <c r="R136" s="234">
        <f>Q136*H136</f>
        <v>0.13216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145</v>
      </c>
      <c r="AT136" s="236" t="s">
        <v>140</v>
      </c>
      <c r="AU136" s="236" t="s">
        <v>86</v>
      </c>
      <c r="AY136" s="16" t="s">
        <v>138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84</v>
      </c>
      <c r="BK136" s="237">
        <f>ROUND(I136*H136,2)</f>
        <v>0</v>
      </c>
      <c r="BL136" s="16" t="s">
        <v>145</v>
      </c>
      <c r="BM136" s="236" t="s">
        <v>392</v>
      </c>
    </row>
    <row r="137" spans="1:47" s="2" customFormat="1" ht="12">
      <c r="A137" s="37"/>
      <c r="B137" s="38"/>
      <c r="C137" s="39"/>
      <c r="D137" s="238" t="s">
        <v>147</v>
      </c>
      <c r="E137" s="39"/>
      <c r="F137" s="239" t="s">
        <v>393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86</v>
      </c>
    </row>
    <row r="138" spans="1:51" s="13" customFormat="1" ht="12">
      <c r="A138" s="13"/>
      <c r="B138" s="243"/>
      <c r="C138" s="244"/>
      <c r="D138" s="238" t="s">
        <v>149</v>
      </c>
      <c r="E138" s="245" t="s">
        <v>1</v>
      </c>
      <c r="F138" s="246" t="s">
        <v>394</v>
      </c>
      <c r="G138" s="244"/>
      <c r="H138" s="247">
        <v>41.3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149</v>
      </c>
      <c r="AU138" s="253" t="s">
        <v>86</v>
      </c>
      <c r="AV138" s="13" t="s">
        <v>86</v>
      </c>
      <c r="AW138" s="13" t="s">
        <v>32</v>
      </c>
      <c r="AX138" s="13" t="s">
        <v>84</v>
      </c>
      <c r="AY138" s="253" t="s">
        <v>138</v>
      </c>
    </row>
    <row r="139" spans="1:65" s="2" customFormat="1" ht="24.15" customHeight="1">
      <c r="A139" s="37"/>
      <c r="B139" s="38"/>
      <c r="C139" s="268" t="s">
        <v>196</v>
      </c>
      <c r="D139" s="268" t="s">
        <v>283</v>
      </c>
      <c r="E139" s="269" t="s">
        <v>395</v>
      </c>
      <c r="F139" s="270" t="s">
        <v>396</v>
      </c>
      <c r="G139" s="271" t="s">
        <v>143</v>
      </c>
      <c r="H139" s="272">
        <v>41.3</v>
      </c>
      <c r="I139" s="273"/>
      <c r="J139" s="274">
        <f>ROUND(I139*H139,2)</f>
        <v>0</v>
      </c>
      <c r="K139" s="270" t="s">
        <v>144</v>
      </c>
      <c r="L139" s="275"/>
      <c r="M139" s="276" t="s">
        <v>1</v>
      </c>
      <c r="N139" s="277" t="s">
        <v>41</v>
      </c>
      <c r="O139" s="90"/>
      <c r="P139" s="234">
        <f>O139*H139</f>
        <v>0</v>
      </c>
      <c r="Q139" s="234">
        <v>0.00216</v>
      </c>
      <c r="R139" s="234">
        <f>Q139*H139</f>
        <v>0.089208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223</v>
      </c>
      <c r="AT139" s="236" t="s">
        <v>283</v>
      </c>
      <c r="AU139" s="236" t="s">
        <v>86</v>
      </c>
      <c r="AY139" s="16" t="s">
        <v>138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84</v>
      </c>
      <c r="BK139" s="237">
        <f>ROUND(I139*H139,2)</f>
        <v>0</v>
      </c>
      <c r="BL139" s="16" t="s">
        <v>145</v>
      </c>
      <c r="BM139" s="236" t="s">
        <v>397</v>
      </c>
    </row>
    <row r="140" spans="1:47" s="2" customFormat="1" ht="12">
      <c r="A140" s="37"/>
      <c r="B140" s="38"/>
      <c r="C140" s="39"/>
      <c r="D140" s="238" t="s">
        <v>147</v>
      </c>
      <c r="E140" s="39"/>
      <c r="F140" s="239" t="s">
        <v>396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147</v>
      </c>
      <c r="AU140" s="16" t="s">
        <v>86</v>
      </c>
    </row>
    <row r="141" spans="1:65" s="2" customFormat="1" ht="24.15" customHeight="1">
      <c r="A141" s="37"/>
      <c r="B141" s="38"/>
      <c r="C141" s="225" t="s">
        <v>398</v>
      </c>
      <c r="D141" s="225" t="s">
        <v>140</v>
      </c>
      <c r="E141" s="226" t="s">
        <v>399</v>
      </c>
      <c r="F141" s="227" t="s">
        <v>400</v>
      </c>
      <c r="G141" s="228" t="s">
        <v>371</v>
      </c>
      <c r="H141" s="229">
        <v>1</v>
      </c>
      <c r="I141" s="230"/>
      <c r="J141" s="231">
        <f>ROUND(I141*H141,2)</f>
        <v>0</v>
      </c>
      <c r="K141" s="227" t="s">
        <v>144</v>
      </c>
      <c r="L141" s="43"/>
      <c r="M141" s="232" t="s">
        <v>1</v>
      </c>
      <c r="N141" s="233" t="s">
        <v>41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145</v>
      </c>
      <c r="AT141" s="236" t="s">
        <v>140</v>
      </c>
      <c r="AU141" s="236" t="s">
        <v>86</v>
      </c>
      <c r="AY141" s="16" t="s">
        <v>138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84</v>
      </c>
      <c r="BK141" s="237">
        <f>ROUND(I141*H141,2)</f>
        <v>0</v>
      </c>
      <c r="BL141" s="16" t="s">
        <v>145</v>
      </c>
      <c r="BM141" s="236" t="s">
        <v>401</v>
      </c>
    </row>
    <row r="142" spans="1:47" s="2" customFormat="1" ht="12">
      <c r="A142" s="37"/>
      <c r="B142" s="38"/>
      <c r="C142" s="39"/>
      <c r="D142" s="238" t="s">
        <v>147</v>
      </c>
      <c r="E142" s="39"/>
      <c r="F142" s="239" t="s">
        <v>402</v>
      </c>
      <c r="G142" s="39"/>
      <c r="H142" s="39"/>
      <c r="I142" s="240"/>
      <c r="J142" s="39"/>
      <c r="K142" s="39"/>
      <c r="L142" s="43"/>
      <c r="M142" s="241"/>
      <c r="N142" s="242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147</v>
      </c>
      <c r="AU142" s="16" t="s">
        <v>86</v>
      </c>
    </row>
    <row r="143" spans="1:65" s="2" customFormat="1" ht="24.15" customHeight="1">
      <c r="A143" s="37"/>
      <c r="B143" s="38"/>
      <c r="C143" s="225" t="s">
        <v>403</v>
      </c>
      <c r="D143" s="225" t="s">
        <v>140</v>
      </c>
      <c r="E143" s="226" t="s">
        <v>404</v>
      </c>
      <c r="F143" s="227" t="s">
        <v>405</v>
      </c>
      <c r="G143" s="228" t="s">
        <v>371</v>
      </c>
      <c r="H143" s="229">
        <v>1</v>
      </c>
      <c r="I143" s="230"/>
      <c r="J143" s="231">
        <f>ROUND(I143*H143,2)</f>
        <v>0</v>
      </c>
      <c r="K143" s="227" t="s">
        <v>144</v>
      </c>
      <c r="L143" s="43"/>
      <c r="M143" s="232" t="s">
        <v>1</v>
      </c>
      <c r="N143" s="233" t="s">
        <v>41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145</v>
      </c>
      <c r="AT143" s="236" t="s">
        <v>140</v>
      </c>
      <c r="AU143" s="236" t="s">
        <v>86</v>
      </c>
      <c r="AY143" s="16" t="s">
        <v>138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84</v>
      </c>
      <c r="BK143" s="237">
        <f>ROUND(I143*H143,2)</f>
        <v>0</v>
      </c>
      <c r="BL143" s="16" t="s">
        <v>145</v>
      </c>
      <c r="BM143" s="236" t="s">
        <v>406</v>
      </c>
    </row>
    <row r="144" spans="1:47" s="2" customFormat="1" ht="12">
      <c r="A144" s="37"/>
      <c r="B144" s="38"/>
      <c r="C144" s="39"/>
      <c r="D144" s="238" t="s">
        <v>147</v>
      </c>
      <c r="E144" s="39"/>
      <c r="F144" s="239" t="s">
        <v>407</v>
      </c>
      <c r="G144" s="39"/>
      <c r="H144" s="39"/>
      <c r="I144" s="240"/>
      <c r="J144" s="39"/>
      <c r="K144" s="39"/>
      <c r="L144" s="43"/>
      <c r="M144" s="241"/>
      <c r="N144" s="24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147</v>
      </c>
      <c r="AU144" s="16" t="s">
        <v>86</v>
      </c>
    </row>
    <row r="145" spans="1:65" s="2" customFormat="1" ht="24.15" customHeight="1">
      <c r="A145" s="37"/>
      <c r="B145" s="38"/>
      <c r="C145" s="225" t="s">
        <v>408</v>
      </c>
      <c r="D145" s="225" t="s">
        <v>140</v>
      </c>
      <c r="E145" s="226" t="s">
        <v>409</v>
      </c>
      <c r="F145" s="227" t="s">
        <v>410</v>
      </c>
      <c r="G145" s="228" t="s">
        <v>371</v>
      </c>
      <c r="H145" s="229">
        <v>1</v>
      </c>
      <c r="I145" s="230"/>
      <c r="J145" s="231">
        <f>ROUND(I145*H145,2)</f>
        <v>0</v>
      </c>
      <c r="K145" s="227" t="s">
        <v>144</v>
      </c>
      <c r="L145" s="43"/>
      <c r="M145" s="232" t="s">
        <v>1</v>
      </c>
      <c r="N145" s="233" t="s">
        <v>41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145</v>
      </c>
      <c r="AT145" s="236" t="s">
        <v>140</v>
      </c>
      <c r="AU145" s="236" t="s">
        <v>86</v>
      </c>
      <c r="AY145" s="16" t="s">
        <v>138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84</v>
      </c>
      <c r="BK145" s="237">
        <f>ROUND(I145*H145,2)</f>
        <v>0</v>
      </c>
      <c r="BL145" s="16" t="s">
        <v>145</v>
      </c>
      <c r="BM145" s="236" t="s">
        <v>411</v>
      </c>
    </row>
    <row r="146" spans="1:47" s="2" customFormat="1" ht="12">
      <c r="A146" s="37"/>
      <c r="B146" s="38"/>
      <c r="C146" s="39"/>
      <c r="D146" s="238" t="s">
        <v>147</v>
      </c>
      <c r="E146" s="39"/>
      <c r="F146" s="239" t="s">
        <v>412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147</v>
      </c>
      <c r="AU146" s="16" t="s">
        <v>86</v>
      </c>
    </row>
    <row r="147" spans="1:65" s="2" customFormat="1" ht="33" customHeight="1">
      <c r="A147" s="37"/>
      <c r="B147" s="38"/>
      <c r="C147" s="225" t="s">
        <v>413</v>
      </c>
      <c r="D147" s="225" t="s">
        <v>140</v>
      </c>
      <c r="E147" s="226" t="s">
        <v>414</v>
      </c>
      <c r="F147" s="227" t="s">
        <v>415</v>
      </c>
      <c r="G147" s="228" t="s">
        <v>371</v>
      </c>
      <c r="H147" s="229">
        <v>10</v>
      </c>
      <c r="I147" s="230"/>
      <c r="J147" s="231">
        <f>ROUND(I147*H147,2)</f>
        <v>0</v>
      </c>
      <c r="K147" s="227" t="s">
        <v>144</v>
      </c>
      <c r="L147" s="43"/>
      <c r="M147" s="232" t="s">
        <v>1</v>
      </c>
      <c r="N147" s="233" t="s">
        <v>41</v>
      </c>
      <c r="O147" s="90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145</v>
      </c>
      <c r="AT147" s="236" t="s">
        <v>140</v>
      </c>
      <c r="AU147" s="236" t="s">
        <v>86</v>
      </c>
      <c r="AY147" s="16" t="s">
        <v>138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84</v>
      </c>
      <c r="BK147" s="237">
        <f>ROUND(I147*H147,2)</f>
        <v>0</v>
      </c>
      <c r="BL147" s="16" t="s">
        <v>145</v>
      </c>
      <c r="BM147" s="236" t="s">
        <v>416</v>
      </c>
    </row>
    <row r="148" spans="1:47" s="2" customFormat="1" ht="12">
      <c r="A148" s="37"/>
      <c r="B148" s="38"/>
      <c r="C148" s="39"/>
      <c r="D148" s="238" t="s">
        <v>147</v>
      </c>
      <c r="E148" s="39"/>
      <c r="F148" s="239" t="s">
        <v>417</v>
      </c>
      <c r="G148" s="39"/>
      <c r="H148" s="39"/>
      <c r="I148" s="240"/>
      <c r="J148" s="39"/>
      <c r="K148" s="39"/>
      <c r="L148" s="43"/>
      <c r="M148" s="241"/>
      <c r="N148" s="242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147</v>
      </c>
      <c r="AU148" s="16" t="s">
        <v>86</v>
      </c>
    </row>
    <row r="149" spans="1:65" s="2" customFormat="1" ht="33" customHeight="1">
      <c r="A149" s="37"/>
      <c r="B149" s="38"/>
      <c r="C149" s="225" t="s">
        <v>418</v>
      </c>
      <c r="D149" s="225" t="s">
        <v>140</v>
      </c>
      <c r="E149" s="226" t="s">
        <v>419</v>
      </c>
      <c r="F149" s="227" t="s">
        <v>420</v>
      </c>
      <c r="G149" s="228" t="s">
        <v>371</v>
      </c>
      <c r="H149" s="229">
        <v>10</v>
      </c>
      <c r="I149" s="230"/>
      <c r="J149" s="231">
        <f>ROUND(I149*H149,2)</f>
        <v>0</v>
      </c>
      <c r="K149" s="227" t="s">
        <v>144</v>
      </c>
      <c r="L149" s="43"/>
      <c r="M149" s="232" t="s">
        <v>1</v>
      </c>
      <c r="N149" s="233" t="s">
        <v>41</v>
      </c>
      <c r="O149" s="90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145</v>
      </c>
      <c r="AT149" s="236" t="s">
        <v>140</v>
      </c>
      <c r="AU149" s="236" t="s">
        <v>86</v>
      </c>
      <c r="AY149" s="16" t="s">
        <v>138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84</v>
      </c>
      <c r="BK149" s="237">
        <f>ROUND(I149*H149,2)</f>
        <v>0</v>
      </c>
      <c r="BL149" s="16" t="s">
        <v>145</v>
      </c>
      <c r="BM149" s="236" t="s">
        <v>421</v>
      </c>
    </row>
    <row r="150" spans="1:47" s="2" customFormat="1" ht="12">
      <c r="A150" s="37"/>
      <c r="B150" s="38"/>
      <c r="C150" s="39"/>
      <c r="D150" s="238" t="s">
        <v>147</v>
      </c>
      <c r="E150" s="39"/>
      <c r="F150" s="239" t="s">
        <v>422</v>
      </c>
      <c r="G150" s="39"/>
      <c r="H150" s="39"/>
      <c r="I150" s="240"/>
      <c r="J150" s="39"/>
      <c r="K150" s="39"/>
      <c r="L150" s="43"/>
      <c r="M150" s="241"/>
      <c r="N150" s="242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147</v>
      </c>
      <c r="AU150" s="16" t="s">
        <v>86</v>
      </c>
    </row>
    <row r="151" spans="1:65" s="2" customFormat="1" ht="24.15" customHeight="1">
      <c r="A151" s="37"/>
      <c r="B151" s="38"/>
      <c r="C151" s="225" t="s">
        <v>423</v>
      </c>
      <c r="D151" s="225" t="s">
        <v>140</v>
      </c>
      <c r="E151" s="226" t="s">
        <v>424</v>
      </c>
      <c r="F151" s="227" t="s">
        <v>425</v>
      </c>
      <c r="G151" s="228" t="s">
        <v>371</v>
      </c>
      <c r="H151" s="229">
        <v>10</v>
      </c>
      <c r="I151" s="230"/>
      <c r="J151" s="231">
        <f>ROUND(I151*H151,2)</f>
        <v>0</v>
      </c>
      <c r="K151" s="227" t="s">
        <v>144</v>
      </c>
      <c r="L151" s="43"/>
      <c r="M151" s="232" t="s">
        <v>1</v>
      </c>
      <c r="N151" s="233" t="s">
        <v>41</v>
      </c>
      <c r="O151" s="90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145</v>
      </c>
      <c r="AT151" s="236" t="s">
        <v>140</v>
      </c>
      <c r="AU151" s="236" t="s">
        <v>86</v>
      </c>
      <c r="AY151" s="16" t="s">
        <v>138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84</v>
      </c>
      <c r="BK151" s="237">
        <f>ROUND(I151*H151,2)</f>
        <v>0</v>
      </c>
      <c r="BL151" s="16" t="s">
        <v>145</v>
      </c>
      <c r="BM151" s="236" t="s">
        <v>426</v>
      </c>
    </row>
    <row r="152" spans="1:47" s="2" customFormat="1" ht="12">
      <c r="A152" s="37"/>
      <c r="B152" s="38"/>
      <c r="C152" s="39"/>
      <c r="D152" s="238" t="s">
        <v>147</v>
      </c>
      <c r="E152" s="39"/>
      <c r="F152" s="239" t="s">
        <v>427</v>
      </c>
      <c r="G152" s="39"/>
      <c r="H152" s="39"/>
      <c r="I152" s="240"/>
      <c r="J152" s="39"/>
      <c r="K152" s="39"/>
      <c r="L152" s="43"/>
      <c r="M152" s="241"/>
      <c r="N152" s="242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147</v>
      </c>
      <c r="AU152" s="16" t="s">
        <v>86</v>
      </c>
    </row>
    <row r="153" spans="1:65" s="2" customFormat="1" ht="24.15" customHeight="1">
      <c r="A153" s="37"/>
      <c r="B153" s="38"/>
      <c r="C153" s="225" t="s">
        <v>303</v>
      </c>
      <c r="D153" s="225" t="s">
        <v>140</v>
      </c>
      <c r="E153" s="226" t="s">
        <v>240</v>
      </c>
      <c r="F153" s="227" t="s">
        <v>241</v>
      </c>
      <c r="G153" s="228" t="s">
        <v>174</v>
      </c>
      <c r="H153" s="229">
        <v>26.4</v>
      </c>
      <c r="I153" s="230"/>
      <c r="J153" s="231">
        <f>ROUND(I153*H153,2)</f>
        <v>0</v>
      </c>
      <c r="K153" s="227" t="s">
        <v>144</v>
      </c>
      <c r="L153" s="43"/>
      <c r="M153" s="232" t="s">
        <v>1</v>
      </c>
      <c r="N153" s="233" t="s">
        <v>41</v>
      </c>
      <c r="O153" s="90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145</v>
      </c>
      <c r="AT153" s="236" t="s">
        <v>140</v>
      </c>
      <c r="AU153" s="236" t="s">
        <v>86</v>
      </c>
      <c r="AY153" s="16" t="s">
        <v>138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84</v>
      </c>
      <c r="BK153" s="237">
        <f>ROUND(I153*H153,2)</f>
        <v>0</v>
      </c>
      <c r="BL153" s="16" t="s">
        <v>145</v>
      </c>
      <c r="BM153" s="236" t="s">
        <v>428</v>
      </c>
    </row>
    <row r="154" spans="1:47" s="2" customFormat="1" ht="12">
      <c r="A154" s="37"/>
      <c r="B154" s="38"/>
      <c r="C154" s="39"/>
      <c r="D154" s="238" t="s">
        <v>147</v>
      </c>
      <c r="E154" s="39"/>
      <c r="F154" s="239" t="s">
        <v>243</v>
      </c>
      <c r="G154" s="39"/>
      <c r="H154" s="39"/>
      <c r="I154" s="240"/>
      <c r="J154" s="39"/>
      <c r="K154" s="39"/>
      <c r="L154" s="43"/>
      <c r="M154" s="241"/>
      <c r="N154" s="242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147</v>
      </c>
      <c r="AU154" s="16" t="s">
        <v>86</v>
      </c>
    </row>
    <row r="155" spans="1:51" s="13" customFormat="1" ht="12">
      <c r="A155" s="13"/>
      <c r="B155" s="243"/>
      <c r="C155" s="244"/>
      <c r="D155" s="238" t="s">
        <v>149</v>
      </c>
      <c r="E155" s="245" t="s">
        <v>1</v>
      </c>
      <c r="F155" s="246" t="s">
        <v>429</v>
      </c>
      <c r="G155" s="244"/>
      <c r="H155" s="247">
        <v>26.4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149</v>
      </c>
      <c r="AU155" s="253" t="s">
        <v>86</v>
      </c>
      <c r="AV155" s="13" t="s">
        <v>86</v>
      </c>
      <c r="AW155" s="13" t="s">
        <v>32</v>
      </c>
      <c r="AX155" s="13" t="s">
        <v>84</v>
      </c>
      <c r="AY155" s="253" t="s">
        <v>138</v>
      </c>
    </row>
    <row r="156" spans="1:65" s="2" customFormat="1" ht="24.15" customHeight="1">
      <c r="A156" s="37"/>
      <c r="B156" s="38"/>
      <c r="C156" s="225" t="s">
        <v>430</v>
      </c>
      <c r="D156" s="225" t="s">
        <v>140</v>
      </c>
      <c r="E156" s="226" t="s">
        <v>431</v>
      </c>
      <c r="F156" s="227" t="s">
        <v>432</v>
      </c>
      <c r="G156" s="228" t="s">
        <v>174</v>
      </c>
      <c r="H156" s="229">
        <v>371.39</v>
      </c>
      <c r="I156" s="230"/>
      <c r="J156" s="231">
        <f>ROUND(I156*H156,2)</f>
        <v>0</v>
      </c>
      <c r="K156" s="227" t="s">
        <v>144</v>
      </c>
      <c r="L156" s="43"/>
      <c r="M156" s="232" t="s">
        <v>1</v>
      </c>
      <c r="N156" s="233" t="s">
        <v>41</v>
      </c>
      <c r="O156" s="90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145</v>
      </c>
      <c r="AT156" s="236" t="s">
        <v>140</v>
      </c>
      <c r="AU156" s="236" t="s">
        <v>86</v>
      </c>
      <c r="AY156" s="16" t="s">
        <v>138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84</v>
      </c>
      <c r="BK156" s="237">
        <f>ROUND(I156*H156,2)</f>
        <v>0</v>
      </c>
      <c r="BL156" s="16" t="s">
        <v>145</v>
      </c>
      <c r="BM156" s="236" t="s">
        <v>433</v>
      </c>
    </row>
    <row r="157" spans="1:47" s="2" customFormat="1" ht="12">
      <c r="A157" s="37"/>
      <c r="B157" s="38"/>
      <c r="C157" s="39"/>
      <c r="D157" s="238" t="s">
        <v>147</v>
      </c>
      <c r="E157" s="39"/>
      <c r="F157" s="239" t="s">
        <v>434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147</v>
      </c>
      <c r="AU157" s="16" t="s">
        <v>86</v>
      </c>
    </row>
    <row r="158" spans="1:51" s="13" customFormat="1" ht="12">
      <c r="A158" s="13"/>
      <c r="B158" s="243"/>
      <c r="C158" s="244"/>
      <c r="D158" s="238" t="s">
        <v>149</v>
      </c>
      <c r="E158" s="245" t="s">
        <v>1</v>
      </c>
      <c r="F158" s="246" t="s">
        <v>435</v>
      </c>
      <c r="G158" s="244"/>
      <c r="H158" s="247">
        <v>371.39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149</v>
      </c>
      <c r="AU158" s="253" t="s">
        <v>86</v>
      </c>
      <c r="AV158" s="13" t="s">
        <v>86</v>
      </c>
      <c r="AW158" s="13" t="s">
        <v>32</v>
      </c>
      <c r="AX158" s="13" t="s">
        <v>84</v>
      </c>
      <c r="AY158" s="253" t="s">
        <v>138</v>
      </c>
    </row>
    <row r="159" spans="1:65" s="2" customFormat="1" ht="16.5" customHeight="1">
      <c r="A159" s="37"/>
      <c r="B159" s="38"/>
      <c r="C159" s="268" t="s">
        <v>315</v>
      </c>
      <c r="D159" s="268" t="s">
        <v>283</v>
      </c>
      <c r="E159" s="269" t="s">
        <v>436</v>
      </c>
      <c r="F159" s="270" t="s">
        <v>437</v>
      </c>
      <c r="G159" s="271" t="s">
        <v>342</v>
      </c>
      <c r="H159" s="272">
        <v>742.78</v>
      </c>
      <c r="I159" s="273"/>
      <c r="J159" s="274">
        <f>ROUND(I159*H159,2)</f>
        <v>0</v>
      </c>
      <c r="K159" s="270" t="s">
        <v>144</v>
      </c>
      <c r="L159" s="275"/>
      <c r="M159" s="276" t="s">
        <v>1</v>
      </c>
      <c r="N159" s="277" t="s">
        <v>41</v>
      </c>
      <c r="O159" s="90"/>
      <c r="P159" s="234">
        <f>O159*H159</f>
        <v>0</v>
      </c>
      <c r="Q159" s="234">
        <v>1</v>
      </c>
      <c r="R159" s="234">
        <f>Q159*H159</f>
        <v>742.78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223</v>
      </c>
      <c r="AT159" s="236" t="s">
        <v>283</v>
      </c>
      <c r="AU159" s="236" t="s">
        <v>86</v>
      </c>
      <c r="AY159" s="16" t="s">
        <v>138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84</v>
      </c>
      <c r="BK159" s="237">
        <f>ROUND(I159*H159,2)</f>
        <v>0</v>
      </c>
      <c r="BL159" s="16" t="s">
        <v>145</v>
      </c>
      <c r="BM159" s="236" t="s">
        <v>438</v>
      </c>
    </row>
    <row r="160" spans="1:47" s="2" customFormat="1" ht="12">
      <c r="A160" s="37"/>
      <c r="B160" s="38"/>
      <c r="C160" s="39"/>
      <c r="D160" s="238" t="s">
        <v>147</v>
      </c>
      <c r="E160" s="39"/>
      <c r="F160" s="239" t="s">
        <v>437</v>
      </c>
      <c r="G160" s="39"/>
      <c r="H160" s="39"/>
      <c r="I160" s="240"/>
      <c r="J160" s="39"/>
      <c r="K160" s="39"/>
      <c r="L160" s="43"/>
      <c r="M160" s="241"/>
      <c r="N160" s="242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147</v>
      </c>
      <c r="AU160" s="16" t="s">
        <v>86</v>
      </c>
    </row>
    <row r="161" spans="1:51" s="13" customFormat="1" ht="12">
      <c r="A161" s="13"/>
      <c r="B161" s="243"/>
      <c r="C161" s="244"/>
      <c r="D161" s="238" t="s">
        <v>149</v>
      </c>
      <c r="E161" s="244"/>
      <c r="F161" s="246" t="s">
        <v>439</v>
      </c>
      <c r="G161" s="244"/>
      <c r="H161" s="247">
        <v>742.78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149</v>
      </c>
      <c r="AU161" s="253" t="s">
        <v>86</v>
      </c>
      <c r="AV161" s="13" t="s">
        <v>86</v>
      </c>
      <c r="AW161" s="13" t="s">
        <v>4</v>
      </c>
      <c r="AX161" s="13" t="s">
        <v>84</v>
      </c>
      <c r="AY161" s="253" t="s">
        <v>138</v>
      </c>
    </row>
    <row r="162" spans="1:63" s="12" customFormat="1" ht="22.8" customHeight="1">
      <c r="A162" s="12"/>
      <c r="B162" s="209"/>
      <c r="C162" s="210"/>
      <c r="D162" s="211" t="s">
        <v>75</v>
      </c>
      <c r="E162" s="223" t="s">
        <v>145</v>
      </c>
      <c r="F162" s="223" t="s">
        <v>440</v>
      </c>
      <c r="G162" s="210"/>
      <c r="H162" s="210"/>
      <c r="I162" s="213"/>
      <c r="J162" s="224">
        <f>BK162</f>
        <v>0</v>
      </c>
      <c r="K162" s="210"/>
      <c r="L162" s="215"/>
      <c r="M162" s="216"/>
      <c r="N162" s="217"/>
      <c r="O162" s="217"/>
      <c r="P162" s="218">
        <f>SUM(P163:P165)</f>
        <v>0</v>
      </c>
      <c r="Q162" s="217"/>
      <c r="R162" s="218">
        <f>SUM(R163:R165)</f>
        <v>0</v>
      </c>
      <c r="S162" s="217"/>
      <c r="T162" s="219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0" t="s">
        <v>84</v>
      </c>
      <c r="AT162" s="221" t="s">
        <v>75</v>
      </c>
      <c r="AU162" s="221" t="s">
        <v>84</v>
      </c>
      <c r="AY162" s="220" t="s">
        <v>138</v>
      </c>
      <c r="BK162" s="222">
        <f>SUM(BK163:BK165)</f>
        <v>0</v>
      </c>
    </row>
    <row r="163" spans="1:65" s="2" customFormat="1" ht="24.15" customHeight="1">
      <c r="A163" s="37"/>
      <c r="B163" s="38"/>
      <c r="C163" s="225" t="s">
        <v>321</v>
      </c>
      <c r="D163" s="225" t="s">
        <v>140</v>
      </c>
      <c r="E163" s="226" t="s">
        <v>441</v>
      </c>
      <c r="F163" s="227" t="s">
        <v>442</v>
      </c>
      <c r="G163" s="228" t="s">
        <v>174</v>
      </c>
      <c r="H163" s="229">
        <v>139.28</v>
      </c>
      <c r="I163" s="230"/>
      <c r="J163" s="231">
        <f>ROUND(I163*H163,2)</f>
        <v>0</v>
      </c>
      <c r="K163" s="227" t="s">
        <v>144</v>
      </c>
      <c r="L163" s="43"/>
      <c r="M163" s="232" t="s">
        <v>1</v>
      </c>
      <c r="N163" s="233" t="s">
        <v>41</v>
      </c>
      <c r="O163" s="90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145</v>
      </c>
      <c r="AT163" s="236" t="s">
        <v>140</v>
      </c>
      <c r="AU163" s="236" t="s">
        <v>86</v>
      </c>
      <c r="AY163" s="16" t="s">
        <v>138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84</v>
      </c>
      <c r="BK163" s="237">
        <f>ROUND(I163*H163,2)</f>
        <v>0</v>
      </c>
      <c r="BL163" s="16" t="s">
        <v>145</v>
      </c>
      <c r="BM163" s="236" t="s">
        <v>443</v>
      </c>
    </row>
    <row r="164" spans="1:47" s="2" customFormat="1" ht="12">
      <c r="A164" s="37"/>
      <c r="B164" s="38"/>
      <c r="C164" s="39"/>
      <c r="D164" s="238" t="s">
        <v>147</v>
      </c>
      <c r="E164" s="39"/>
      <c r="F164" s="239" t="s">
        <v>444</v>
      </c>
      <c r="G164" s="39"/>
      <c r="H164" s="39"/>
      <c r="I164" s="240"/>
      <c r="J164" s="39"/>
      <c r="K164" s="39"/>
      <c r="L164" s="43"/>
      <c r="M164" s="241"/>
      <c r="N164" s="24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147</v>
      </c>
      <c r="AU164" s="16" t="s">
        <v>86</v>
      </c>
    </row>
    <row r="165" spans="1:51" s="13" customFormat="1" ht="12">
      <c r="A165" s="13"/>
      <c r="B165" s="243"/>
      <c r="C165" s="244"/>
      <c r="D165" s="238" t="s">
        <v>149</v>
      </c>
      <c r="E165" s="245" t="s">
        <v>1</v>
      </c>
      <c r="F165" s="246" t="s">
        <v>445</v>
      </c>
      <c r="G165" s="244"/>
      <c r="H165" s="247">
        <v>139.28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149</v>
      </c>
      <c r="AU165" s="253" t="s">
        <v>86</v>
      </c>
      <c r="AV165" s="13" t="s">
        <v>86</v>
      </c>
      <c r="AW165" s="13" t="s">
        <v>32</v>
      </c>
      <c r="AX165" s="13" t="s">
        <v>84</v>
      </c>
      <c r="AY165" s="253" t="s">
        <v>138</v>
      </c>
    </row>
    <row r="166" spans="1:63" s="12" customFormat="1" ht="22.8" customHeight="1">
      <c r="A166" s="12"/>
      <c r="B166" s="209"/>
      <c r="C166" s="210"/>
      <c r="D166" s="211" t="s">
        <v>75</v>
      </c>
      <c r="E166" s="223" t="s">
        <v>223</v>
      </c>
      <c r="F166" s="223" t="s">
        <v>446</v>
      </c>
      <c r="G166" s="210"/>
      <c r="H166" s="210"/>
      <c r="I166" s="213"/>
      <c r="J166" s="224">
        <f>BK166</f>
        <v>0</v>
      </c>
      <c r="K166" s="210"/>
      <c r="L166" s="215"/>
      <c r="M166" s="216"/>
      <c r="N166" s="217"/>
      <c r="O166" s="217"/>
      <c r="P166" s="218">
        <f>SUM(P167:P241)</f>
        <v>0</v>
      </c>
      <c r="Q166" s="217"/>
      <c r="R166" s="218">
        <f>SUM(R167:R241)</f>
        <v>4.8456204</v>
      </c>
      <c r="S166" s="217"/>
      <c r="T166" s="219">
        <f>SUM(T167:T241)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0" t="s">
        <v>84</v>
      </c>
      <c r="AT166" s="221" t="s">
        <v>75</v>
      </c>
      <c r="AU166" s="221" t="s">
        <v>84</v>
      </c>
      <c r="AY166" s="220" t="s">
        <v>138</v>
      </c>
      <c r="BK166" s="222">
        <f>SUM(BK167:BK241)</f>
        <v>0</v>
      </c>
    </row>
    <row r="167" spans="1:65" s="2" customFormat="1" ht="24.15" customHeight="1">
      <c r="A167" s="37"/>
      <c r="B167" s="38"/>
      <c r="C167" s="225" t="s">
        <v>8</v>
      </c>
      <c r="D167" s="225" t="s">
        <v>140</v>
      </c>
      <c r="E167" s="226" t="s">
        <v>447</v>
      </c>
      <c r="F167" s="227" t="s">
        <v>448</v>
      </c>
      <c r="G167" s="228" t="s">
        <v>371</v>
      </c>
      <c r="H167" s="229">
        <v>1</v>
      </c>
      <c r="I167" s="230"/>
      <c r="J167" s="231">
        <f>ROUND(I167*H167,2)</f>
        <v>0</v>
      </c>
      <c r="K167" s="227" t="s">
        <v>144</v>
      </c>
      <c r="L167" s="43"/>
      <c r="M167" s="232" t="s">
        <v>1</v>
      </c>
      <c r="N167" s="233" t="s">
        <v>41</v>
      </c>
      <c r="O167" s="90"/>
      <c r="P167" s="234">
        <f>O167*H167</f>
        <v>0</v>
      </c>
      <c r="Q167" s="234">
        <v>0.00167</v>
      </c>
      <c r="R167" s="234">
        <f>Q167*H167</f>
        <v>0.00167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145</v>
      </c>
      <c r="AT167" s="236" t="s">
        <v>140</v>
      </c>
      <c r="AU167" s="236" t="s">
        <v>86</v>
      </c>
      <c r="AY167" s="16" t="s">
        <v>138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84</v>
      </c>
      <c r="BK167" s="237">
        <f>ROUND(I167*H167,2)</f>
        <v>0</v>
      </c>
      <c r="BL167" s="16" t="s">
        <v>145</v>
      </c>
      <c r="BM167" s="236" t="s">
        <v>449</v>
      </c>
    </row>
    <row r="168" spans="1:47" s="2" customFormat="1" ht="12">
      <c r="A168" s="37"/>
      <c r="B168" s="38"/>
      <c r="C168" s="39"/>
      <c r="D168" s="238" t="s">
        <v>147</v>
      </c>
      <c r="E168" s="39"/>
      <c r="F168" s="239" t="s">
        <v>450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147</v>
      </c>
      <c r="AU168" s="16" t="s">
        <v>86</v>
      </c>
    </row>
    <row r="169" spans="1:65" s="2" customFormat="1" ht="24.15" customHeight="1">
      <c r="A169" s="37"/>
      <c r="B169" s="38"/>
      <c r="C169" s="268" t="s">
        <v>330</v>
      </c>
      <c r="D169" s="268" t="s">
        <v>283</v>
      </c>
      <c r="E169" s="269" t="s">
        <v>451</v>
      </c>
      <c r="F169" s="270" t="s">
        <v>452</v>
      </c>
      <c r="G169" s="271" t="s">
        <v>371</v>
      </c>
      <c r="H169" s="272">
        <v>1</v>
      </c>
      <c r="I169" s="273"/>
      <c r="J169" s="274">
        <f>ROUND(I169*H169,2)</f>
        <v>0</v>
      </c>
      <c r="K169" s="270" t="s">
        <v>144</v>
      </c>
      <c r="L169" s="275"/>
      <c r="M169" s="276" t="s">
        <v>1</v>
      </c>
      <c r="N169" s="277" t="s">
        <v>41</v>
      </c>
      <c r="O169" s="90"/>
      <c r="P169" s="234">
        <f>O169*H169</f>
        <v>0</v>
      </c>
      <c r="Q169" s="234">
        <v>0.0122</v>
      </c>
      <c r="R169" s="234">
        <f>Q169*H169</f>
        <v>0.0122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223</v>
      </c>
      <c r="AT169" s="236" t="s">
        <v>283</v>
      </c>
      <c r="AU169" s="236" t="s">
        <v>86</v>
      </c>
      <c r="AY169" s="16" t="s">
        <v>138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84</v>
      </c>
      <c r="BK169" s="237">
        <f>ROUND(I169*H169,2)</f>
        <v>0</v>
      </c>
      <c r="BL169" s="16" t="s">
        <v>145</v>
      </c>
      <c r="BM169" s="236" t="s">
        <v>453</v>
      </c>
    </row>
    <row r="170" spans="1:47" s="2" customFormat="1" ht="12">
      <c r="A170" s="37"/>
      <c r="B170" s="38"/>
      <c r="C170" s="39"/>
      <c r="D170" s="238" t="s">
        <v>147</v>
      </c>
      <c r="E170" s="39"/>
      <c r="F170" s="239" t="s">
        <v>452</v>
      </c>
      <c r="G170" s="39"/>
      <c r="H170" s="39"/>
      <c r="I170" s="240"/>
      <c r="J170" s="39"/>
      <c r="K170" s="39"/>
      <c r="L170" s="43"/>
      <c r="M170" s="241"/>
      <c r="N170" s="242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147</v>
      </c>
      <c r="AU170" s="16" t="s">
        <v>86</v>
      </c>
    </row>
    <row r="171" spans="1:65" s="2" customFormat="1" ht="24.15" customHeight="1">
      <c r="A171" s="37"/>
      <c r="B171" s="38"/>
      <c r="C171" s="225" t="s">
        <v>339</v>
      </c>
      <c r="D171" s="225" t="s">
        <v>140</v>
      </c>
      <c r="E171" s="226" t="s">
        <v>454</v>
      </c>
      <c r="F171" s="227" t="s">
        <v>455</v>
      </c>
      <c r="G171" s="228" t="s">
        <v>371</v>
      </c>
      <c r="H171" s="229">
        <v>4</v>
      </c>
      <c r="I171" s="230"/>
      <c r="J171" s="231">
        <f>ROUND(I171*H171,2)</f>
        <v>0</v>
      </c>
      <c r="K171" s="227" t="s">
        <v>144</v>
      </c>
      <c r="L171" s="43"/>
      <c r="M171" s="232" t="s">
        <v>1</v>
      </c>
      <c r="N171" s="233" t="s">
        <v>41</v>
      </c>
      <c r="O171" s="90"/>
      <c r="P171" s="234">
        <f>O171*H171</f>
        <v>0</v>
      </c>
      <c r="Q171" s="234">
        <v>0.00167</v>
      </c>
      <c r="R171" s="234">
        <f>Q171*H171</f>
        <v>0.00668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145</v>
      </c>
      <c r="AT171" s="236" t="s">
        <v>140</v>
      </c>
      <c r="AU171" s="236" t="s">
        <v>86</v>
      </c>
      <c r="AY171" s="16" t="s">
        <v>138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84</v>
      </c>
      <c r="BK171" s="237">
        <f>ROUND(I171*H171,2)</f>
        <v>0</v>
      </c>
      <c r="BL171" s="16" t="s">
        <v>145</v>
      </c>
      <c r="BM171" s="236" t="s">
        <v>456</v>
      </c>
    </row>
    <row r="172" spans="1:47" s="2" customFormat="1" ht="12">
      <c r="A172" s="37"/>
      <c r="B172" s="38"/>
      <c r="C172" s="39"/>
      <c r="D172" s="238" t="s">
        <v>147</v>
      </c>
      <c r="E172" s="39"/>
      <c r="F172" s="239" t="s">
        <v>457</v>
      </c>
      <c r="G172" s="39"/>
      <c r="H172" s="39"/>
      <c r="I172" s="240"/>
      <c r="J172" s="39"/>
      <c r="K172" s="39"/>
      <c r="L172" s="43"/>
      <c r="M172" s="241"/>
      <c r="N172" s="242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147</v>
      </c>
      <c r="AU172" s="16" t="s">
        <v>86</v>
      </c>
    </row>
    <row r="173" spans="1:65" s="2" customFormat="1" ht="21.75" customHeight="1">
      <c r="A173" s="37"/>
      <c r="B173" s="38"/>
      <c r="C173" s="268" t="s">
        <v>345</v>
      </c>
      <c r="D173" s="268" t="s">
        <v>283</v>
      </c>
      <c r="E173" s="269" t="s">
        <v>458</v>
      </c>
      <c r="F173" s="270" t="s">
        <v>459</v>
      </c>
      <c r="G173" s="271" t="s">
        <v>371</v>
      </c>
      <c r="H173" s="272">
        <v>2</v>
      </c>
      <c r="I173" s="273"/>
      <c r="J173" s="274">
        <f>ROUND(I173*H173,2)</f>
        <v>0</v>
      </c>
      <c r="K173" s="270" t="s">
        <v>144</v>
      </c>
      <c r="L173" s="275"/>
      <c r="M173" s="276" t="s">
        <v>1</v>
      </c>
      <c r="N173" s="277" t="s">
        <v>41</v>
      </c>
      <c r="O173" s="90"/>
      <c r="P173" s="234">
        <f>O173*H173</f>
        <v>0</v>
      </c>
      <c r="Q173" s="234">
        <v>0.0107</v>
      </c>
      <c r="R173" s="234">
        <f>Q173*H173</f>
        <v>0.0214</v>
      </c>
      <c r="S173" s="234">
        <v>0</v>
      </c>
      <c r="T173" s="23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223</v>
      </c>
      <c r="AT173" s="236" t="s">
        <v>283</v>
      </c>
      <c r="AU173" s="236" t="s">
        <v>86</v>
      </c>
      <c r="AY173" s="16" t="s">
        <v>138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84</v>
      </c>
      <c r="BK173" s="237">
        <f>ROUND(I173*H173,2)</f>
        <v>0</v>
      </c>
      <c r="BL173" s="16" t="s">
        <v>145</v>
      </c>
      <c r="BM173" s="236" t="s">
        <v>460</v>
      </c>
    </row>
    <row r="174" spans="1:47" s="2" customFormat="1" ht="12">
      <c r="A174" s="37"/>
      <c r="B174" s="38"/>
      <c r="C174" s="39"/>
      <c r="D174" s="238" t="s">
        <v>147</v>
      </c>
      <c r="E174" s="39"/>
      <c r="F174" s="239" t="s">
        <v>459</v>
      </c>
      <c r="G174" s="39"/>
      <c r="H174" s="39"/>
      <c r="I174" s="240"/>
      <c r="J174" s="39"/>
      <c r="K174" s="39"/>
      <c r="L174" s="43"/>
      <c r="M174" s="241"/>
      <c r="N174" s="242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147</v>
      </c>
      <c r="AU174" s="16" t="s">
        <v>86</v>
      </c>
    </row>
    <row r="175" spans="1:65" s="2" customFormat="1" ht="24.15" customHeight="1">
      <c r="A175" s="37"/>
      <c r="B175" s="38"/>
      <c r="C175" s="268" t="s">
        <v>351</v>
      </c>
      <c r="D175" s="268" t="s">
        <v>283</v>
      </c>
      <c r="E175" s="269" t="s">
        <v>461</v>
      </c>
      <c r="F175" s="270" t="s">
        <v>462</v>
      </c>
      <c r="G175" s="271" t="s">
        <v>371</v>
      </c>
      <c r="H175" s="272">
        <v>2</v>
      </c>
      <c r="I175" s="273"/>
      <c r="J175" s="274">
        <f>ROUND(I175*H175,2)</f>
        <v>0</v>
      </c>
      <c r="K175" s="270" t="s">
        <v>144</v>
      </c>
      <c r="L175" s="275"/>
      <c r="M175" s="276" t="s">
        <v>1</v>
      </c>
      <c r="N175" s="277" t="s">
        <v>41</v>
      </c>
      <c r="O175" s="90"/>
      <c r="P175" s="234">
        <f>O175*H175</f>
        <v>0</v>
      </c>
      <c r="Q175" s="234">
        <v>0.0121</v>
      </c>
      <c r="R175" s="234">
        <f>Q175*H175</f>
        <v>0.0242</v>
      </c>
      <c r="S175" s="234">
        <v>0</v>
      </c>
      <c r="T175" s="23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223</v>
      </c>
      <c r="AT175" s="236" t="s">
        <v>283</v>
      </c>
      <c r="AU175" s="236" t="s">
        <v>86</v>
      </c>
      <c r="AY175" s="16" t="s">
        <v>138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84</v>
      </c>
      <c r="BK175" s="237">
        <f>ROUND(I175*H175,2)</f>
        <v>0</v>
      </c>
      <c r="BL175" s="16" t="s">
        <v>145</v>
      </c>
      <c r="BM175" s="236" t="s">
        <v>463</v>
      </c>
    </row>
    <row r="176" spans="1:47" s="2" customFormat="1" ht="12">
      <c r="A176" s="37"/>
      <c r="B176" s="38"/>
      <c r="C176" s="39"/>
      <c r="D176" s="238" t="s">
        <v>147</v>
      </c>
      <c r="E176" s="39"/>
      <c r="F176" s="239" t="s">
        <v>462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147</v>
      </c>
      <c r="AU176" s="16" t="s">
        <v>86</v>
      </c>
    </row>
    <row r="177" spans="1:65" s="2" customFormat="1" ht="24.15" customHeight="1">
      <c r="A177" s="37"/>
      <c r="B177" s="38"/>
      <c r="C177" s="225" t="s">
        <v>355</v>
      </c>
      <c r="D177" s="225" t="s">
        <v>140</v>
      </c>
      <c r="E177" s="226" t="s">
        <v>464</v>
      </c>
      <c r="F177" s="227" t="s">
        <v>465</v>
      </c>
      <c r="G177" s="228" t="s">
        <v>143</v>
      </c>
      <c r="H177" s="229">
        <v>486.08</v>
      </c>
      <c r="I177" s="230"/>
      <c r="J177" s="231">
        <f>ROUND(I177*H177,2)</f>
        <v>0</v>
      </c>
      <c r="K177" s="227" t="s">
        <v>144</v>
      </c>
      <c r="L177" s="43"/>
      <c r="M177" s="232" t="s">
        <v>1</v>
      </c>
      <c r="N177" s="233" t="s">
        <v>41</v>
      </c>
      <c r="O177" s="90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145</v>
      </c>
      <c r="AT177" s="236" t="s">
        <v>140</v>
      </c>
      <c r="AU177" s="236" t="s">
        <v>86</v>
      </c>
      <c r="AY177" s="16" t="s">
        <v>138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84</v>
      </c>
      <c r="BK177" s="237">
        <f>ROUND(I177*H177,2)</f>
        <v>0</v>
      </c>
      <c r="BL177" s="16" t="s">
        <v>145</v>
      </c>
      <c r="BM177" s="236" t="s">
        <v>466</v>
      </c>
    </row>
    <row r="178" spans="1:47" s="2" customFormat="1" ht="12">
      <c r="A178" s="37"/>
      <c r="B178" s="38"/>
      <c r="C178" s="39"/>
      <c r="D178" s="238" t="s">
        <v>147</v>
      </c>
      <c r="E178" s="39"/>
      <c r="F178" s="239" t="s">
        <v>467</v>
      </c>
      <c r="G178" s="39"/>
      <c r="H178" s="39"/>
      <c r="I178" s="240"/>
      <c r="J178" s="39"/>
      <c r="K178" s="39"/>
      <c r="L178" s="43"/>
      <c r="M178" s="241"/>
      <c r="N178" s="242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147</v>
      </c>
      <c r="AU178" s="16" t="s">
        <v>86</v>
      </c>
    </row>
    <row r="179" spans="1:65" s="2" customFormat="1" ht="21.75" customHeight="1">
      <c r="A179" s="37"/>
      <c r="B179" s="38"/>
      <c r="C179" s="268" t="s">
        <v>7</v>
      </c>
      <c r="D179" s="268" t="s">
        <v>283</v>
      </c>
      <c r="E179" s="269" t="s">
        <v>468</v>
      </c>
      <c r="F179" s="270" t="s">
        <v>469</v>
      </c>
      <c r="G179" s="271" t="s">
        <v>143</v>
      </c>
      <c r="H179" s="272">
        <v>486.08</v>
      </c>
      <c r="I179" s="273"/>
      <c r="J179" s="274">
        <f>ROUND(I179*H179,2)</f>
        <v>0</v>
      </c>
      <c r="K179" s="270" t="s">
        <v>144</v>
      </c>
      <c r="L179" s="275"/>
      <c r="M179" s="276" t="s">
        <v>1</v>
      </c>
      <c r="N179" s="277" t="s">
        <v>41</v>
      </c>
      <c r="O179" s="90"/>
      <c r="P179" s="234">
        <f>O179*H179</f>
        <v>0</v>
      </c>
      <c r="Q179" s="234">
        <v>0.00147</v>
      </c>
      <c r="R179" s="234">
        <f>Q179*H179</f>
        <v>0.7145376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223</v>
      </c>
      <c r="AT179" s="236" t="s">
        <v>283</v>
      </c>
      <c r="AU179" s="236" t="s">
        <v>86</v>
      </c>
      <c r="AY179" s="16" t="s">
        <v>138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84</v>
      </c>
      <c r="BK179" s="237">
        <f>ROUND(I179*H179,2)</f>
        <v>0</v>
      </c>
      <c r="BL179" s="16" t="s">
        <v>145</v>
      </c>
      <c r="BM179" s="236" t="s">
        <v>470</v>
      </c>
    </row>
    <row r="180" spans="1:47" s="2" customFormat="1" ht="12">
      <c r="A180" s="37"/>
      <c r="B180" s="38"/>
      <c r="C180" s="39"/>
      <c r="D180" s="238" t="s">
        <v>147</v>
      </c>
      <c r="E180" s="39"/>
      <c r="F180" s="239" t="s">
        <v>469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147</v>
      </c>
      <c r="AU180" s="16" t="s">
        <v>86</v>
      </c>
    </row>
    <row r="181" spans="1:51" s="13" customFormat="1" ht="12">
      <c r="A181" s="13"/>
      <c r="B181" s="243"/>
      <c r="C181" s="244"/>
      <c r="D181" s="238" t="s">
        <v>149</v>
      </c>
      <c r="E181" s="245" t="s">
        <v>1</v>
      </c>
      <c r="F181" s="246" t="s">
        <v>471</v>
      </c>
      <c r="G181" s="244"/>
      <c r="H181" s="247">
        <v>486.08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149</v>
      </c>
      <c r="AU181" s="253" t="s">
        <v>86</v>
      </c>
      <c r="AV181" s="13" t="s">
        <v>86</v>
      </c>
      <c r="AW181" s="13" t="s">
        <v>32</v>
      </c>
      <c r="AX181" s="13" t="s">
        <v>84</v>
      </c>
      <c r="AY181" s="253" t="s">
        <v>138</v>
      </c>
    </row>
    <row r="182" spans="1:65" s="2" customFormat="1" ht="24.15" customHeight="1">
      <c r="A182" s="37"/>
      <c r="B182" s="38"/>
      <c r="C182" s="225" t="s">
        <v>472</v>
      </c>
      <c r="D182" s="225" t="s">
        <v>140</v>
      </c>
      <c r="E182" s="226" t="s">
        <v>473</v>
      </c>
      <c r="F182" s="227" t="s">
        <v>474</v>
      </c>
      <c r="G182" s="228" t="s">
        <v>143</v>
      </c>
      <c r="H182" s="229">
        <v>414.48</v>
      </c>
      <c r="I182" s="230"/>
      <c r="J182" s="231">
        <f>ROUND(I182*H182,2)</f>
        <v>0</v>
      </c>
      <c r="K182" s="227" t="s">
        <v>144</v>
      </c>
      <c r="L182" s="43"/>
      <c r="M182" s="232" t="s">
        <v>1</v>
      </c>
      <c r="N182" s="233" t="s">
        <v>41</v>
      </c>
      <c r="O182" s="90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145</v>
      </c>
      <c r="AT182" s="236" t="s">
        <v>140</v>
      </c>
      <c r="AU182" s="236" t="s">
        <v>86</v>
      </c>
      <c r="AY182" s="16" t="s">
        <v>138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84</v>
      </c>
      <c r="BK182" s="237">
        <f>ROUND(I182*H182,2)</f>
        <v>0</v>
      </c>
      <c r="BL182" s="16" t="s">
        <v>145</v>
      </c>
      <c r="BM182" s="236" t="s">
        <v>475</v>
      </c>
    </row>
    <row r="183" spans="1:47" s="2" customFormat="1" ht="12">
      <c r="A183" s="37"/>
      <c r="B183" s="38"/>
      <c r="C183" s="39"/>
      <c r="D183" s="238" t="s">
        <v>147</v>
      </c>
      <c r="E183" s="39"/>
      <c r="F183" s="239" t="s">
        <v>476</v>
      </c>
      <c r="G183" s="39"/>
      <c r="H183" s="39"/>
      <c r="I183" s="240"/>
      <c r="J183" s="39"/>
      <c r="K183" s="39"/>
      <c r="L183" s="43"/>
      <c r="M183" s="241"/>
      <c r="N183" s="242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147</v>
      </c>
      <c r="AU183" s="16" t="s">
        <v>86</v>
      </c>
    </row>
    <row r="184" spans="1:65" s="2" customFormat="1" ht="24.15" customHeight="1">
      <c r="A184" s="37"/>
      <c r="B184" s="38"/>
      <c r="C184" s="268" t="s">
        <v>477</v>
      </c>
      <c r="D184" s="268" t="s">
        <v>283</v>
      </c>
      <c r="E184" s="269" t="s">
        <v>478</v>
      </c>
      <c r="F184" s="270" t="s">
        <v>479</v>
      </c>
      <c r="G184" s="271" t="s">
        <v>143</v>
      </c>
      <c r="H184" s="272">
        <v>414.48</v>
      </c>
      <c r="I184" s="273"/>
      <c r="J184" s="274">
        <f>ROUND(I184*H184,2)</f>
        <v>0</v>
      </c>
      <c r="K184" s="270" t="s">
        <v>144</v>
      </c>
      <c r="L184" s="275"/>
      <c r="M184" s="276" t="s">
        <v>1</v>
      </c>
      <c r="N184" s="277" t="s">
        <v>41</v>
      </c>
      <c r="O184" s="90"/>
      <c r="P184" s="234">
        <f>O184*H184</f>
        <v>0</v>
      </c>
      <c r="Q184" s="234">
        <v>0.0027</v>
      </c>
      <c r="R184" s="234">
        <f>Q184*H184</f>
        <v>1.119096</v>
      </c>
      <c r="S184" s="234">
        <v>0</v>
      </c>
      <c r="T184" s="23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6" t="s">
        <v>223</v>
      </c>
      <c r="AT184" s="236" t="s">
        <v>283</v>
      </c>
      <c r="AU184" s="236" t="s">
        <v>86</v>
      </c>
      <c r="AY184" s="16" t="s">
        <v>138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6" t="s">
        <v>84</v>
      </c>
      <c r="BK184" s="237">
        <f>ROUND(I184*H184,2)</f>
        <v>0</v>
      </c>
      <c r="BL184" s="16" t="s">
        <v>145</v>
      </c>
      <c r="BM184" s="236" t="s">
        <v>480</v>
      </c>
    </row>
    <row r="185" spans="1:47" s="2" customFormat="1" ht="12">
      <c r="A185" s="37"/>
      <c r="B185" s="38"/>
      <c r="C185" s="39"/>
      <c r="D185" s="238" t="s">
        <v>147</v>
      </c>
      <c r="E185" s="39"/>
      <c r="F185" s="239" t="s">
        <v>479</v>
      </c>
      <c r="G185" s="39"/>
      <c r="H185" s="39"/>
      <c r="I185" s="240"/>
      <c r="J185" s="39"/>
      <c r="K185" s="39"/>
      <c r="L185" s="43"/>
      <c r="M185" s="241"/>
      <c r="N185" s="242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147</v>
      </c>
      <c r="AU185" s="16" t="s">
        <v>86</v>
      </c>
    </row>
    <row r="186" spans="1:65" s="2" customFormat="1" ht="24.15" customHeight="1">
      <c r="A186" s="37"/>
      <c r="B186" s="38"/>
      <c r="C186" s="225" t="s">
        <v>481</v>
      </c>
      <c r="D186" s="225" t="s">
        <v>140</v>
      </c>
      <c r="E186" s="226" t="s">
        <v>482</v>
      </c>
      <c r="F186" s="227" t="s">
        <v>483</v>
      </c>
      <c r="G186" s="228" t="s">
        <v>371</v>
      </c>
      <c r="H186" s="229">
        <v>20</v>
      </c>
      <c r="I186" s="230"/>
      <c r="J186" s="231">
        <f>ROUND(I186*H186,2)</f>
        <v>0</v>
      </c>
      <c r="K186" s="227" t="s">
        <v>144</v>
      </c>
      <c r="L186" s="43"/>
      <c r="M186" s="232" t="s">
        <v>1</v>
      </c>
      <c r="N186" s="233" t="s">
        <v>41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145</v>
      </c>
      <c r="AT186" s="236" t="s">
        <v>140</v>
      </c>
      <c r="AU186" s="236" t="s">
        <v>86</v>
      </c>
      <c r="AY186" s="16" t="s">
        <v>138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84</v>
      </c>
      <c r="BK186" s="237">
        <f>ROUND(I186*H186,2)</f>
        <v>0</v>
      </c>
      <c r="BL186" s="16" t="s">
        <v>145</v>
      </c>
      <c r="BM186" s="236" t="s">
        <v>484</v>
      </c>
    </row>
    <row r="187" spans="1:47" s="2" customFormat="1" ht="12">
      <c r="A187" s="37"/>
      <c r="B187" s="38"/>
      <c r="C187" s="39"/>
      <c r="D187" s="238" t="s">
        <v>147</v>
      </c>
      <c r="E187" s="39"/>
      <c r="F187" s="239" t="s">
        <v>485</v>
      </c>
      <c r="G187" s="39"/>
      <c r="H187" s="39"/>
      <c r="I187" s="240"/>
      <c r="J187" s="39"/>
      <c r="K187" s="39"/>
      <c r="L187" s="43"/>
      <c r="M187" s="241"/>
      <c r="N187" s="242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147</v>
      </c>
      <c r="AU187" s="16" t="s">
        <v>86</v>
      </c>
    </row>
    <row r="188" spans="1:65" s="2" customFormat="1" ht="16.5" customHeight="1">
      <c r="A188" s="37"/>
      <c r="B188" s="38"/>
      <c r="C188" s="268" t="s">
        <v>486</v>
      </c>
      <c r="D188" s="268" t="s">
        <v>283</v>
      </c>
      <c r="E188" s="269" t="s">
        <v>487</v>
      </c>
      <c r="F188" s="270" t="s">
        <v>488</v>
      </c>
      <c r="G188" s="271" t="s">
        <v>371</v>
      </c>
      <c r="H188" s="272">
        <v>20</v>
      </c>
      <c r="I188" s="273"/>
      <c r="J188" s="274">
        <f>ROUND(I188*H188,2)</f>
        <v>0</v>
      </c>
      <c r="K188" s="270" t="s">
        <v>144</v>
      </c>
      <c r="L188" s="275"/>
      <c r="M188" s="276" t="s">
        <v>1</v>
      </c>
      <c r="N188" s="277" t="s">
        <v>41</v>
      </c>
      <c r="O188" s="90"/>
      <c r="P188" s="234">
        <f>O188*H188</f>
        <v>0</v>
      </c>
      <c r="Q188" s="234">
        <v>0.00039</v>
      </c>
      <c r="R188" s="234">
        <f>Q188*H188</f>
        <v>0.0078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223</v>
      </c>
      <c r="AT188" s="236" t="s">
        <v>283</v>
      </c>
      <c r="AU188" s="236" t="s">
        <v>86</v>
      </c>
      <c r="AY188" s="16" t="s">
        <v>138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84</v>
      </c>
      <c r="BK188" s="237">
        <f>ROUND(I188*H188,2)</f>
        <v>0</v>
      </c>
      <c r="BL188" s="16" t="s">
        <v>145</v>
      </c>
      <c r="BM188" s="236" t="s">
        <v>489</v>
      </c>
    </row>
    <row r="189" spans="1:47" s="2" customFormat="1" ht="12">
      <c r="A189" s="37"/>
      <c r="B189" s="38"/>
      <c r="C189" s="39"/>
      <c r="D189" s="238" t="s">
        <v>147</v>
      </c>
      <c r="E189" s="39"/>
      <c r="F189" s="239" t="s">
        <v>488</v>
      </c>
      <c r="G189" s="39"/>
      <c r="H189" s="39"/>
      <c r="I189" s="240"/>
      <c r="J189" s="39"/>
      <c r="K189" s="39"/>
      <c r="L189" s="43"/>
      <c r="M189" s="241"/>
      <c r="N189" s="242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147</v>
      </c>
      <c r="AU189" s="16" t="s">
        <v>86</v>
      </c>
    </row>
    <row r="190" spans="1:65" s="2" customFormat="1" ht="16.5" customHeight="1">
      <c r="A190" s="37"/>
      <c r="B190" s="38"/>
      <c r="C190" s="268" t="s">
        <v>490</v>
      </c>
      <c r="D190" s="268" t="s">
        <v>283</v>
      </c>
      <c r="E190" s="269" t="s">
        <v>491</v>
      </c>
      <c r="F190" s="270" t="s">
        <v>492</v>
      </c>
      <c r="G190" s="271" t="s">
        <v>371</v>
      </c>
      <c r="H190" s="272">
        <v>20</v>
      </c>
      <c r="I190" s="273"/>
      <c r="J190" s="274">
        <f>ROUND(I190*H190,2)</f>
        <v>0</v>
      </c>
      <c r="K190" s="270" t="s">
        <v>144</v>
      </c>
      <c r="L190" s="275"/>
      <c r="M190" s="276" t="s">
        <v>1</v>
      </c>
      <c r="N190" s="277" t="s">
        <v>41</v>
      </c>
      <c r="O190" s="90"/>
      <c r="P190" s="234">
        <f>O190*H190</f>
        <v>0</v>
      </c>
      <c r="Q190" s="234">
        <v>0.00048</v>
      </c>
      <c r="R190" s="234">
        <f>Q190*H190</f>
        <v>0.009600000000000001</v>
      </c>
      <c r="S190" s="234">
        <v>0</v>
      </c>
      <c r="T190" s="23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6" t="s">
        <v>223</v>
      </c>
      <c r="AT190" s="236" t="s">
        <v>283</v>
      </c>
      <c r="AU190" s="236" t="s">
        <v>86</v>
      </c>
      <c r="AY190" s="16" t="s">
        <v>138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6" t="s">
        <v>84</v>
      </c>
      <c r="BK190" s="237">
        <f>ROUND(I190*H190,2)</f>
        <v>0</v>
      </c>
      <c r="BL190" s="16" t="s">
        <v>145</v>
      </c>
      <c r="BM190" s="236" t="s">
        <v>493</v>
      </c>
    </row>
    <row r="191" spans="1:47" s="2" customFormat="1" ht="12">
      <c r="A191" s="37"/>
      <c r="B191" s="38"/>
      <c r="C191" s="39"/>
      <c r="D191" s="238" t="s">
        <v>147</v>
      </c>
      <c r="E191" s="39"/>
      <c r="F191" s="239" t="s">
        <v>492</v>
      </c>
      <c r="G191" s="39"/>
      <c r="H191" s="39"/>
      <c r="I191" s="240"/>
      <c r="J191" s="39"/>
      <c r="K191" s="39"/>
      <c r="L191" s="43"/>
      <c r="M191" s="241"/>
      <c r="N191" s="242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147</v>
      </c>
      <c r="AU191" s="16" t="s">
        <v>86</v>
      </c>
    </row>
    <row r="192" spans="1:65" s="2" customFormat="1" ht="24.15" customHeight="1">
      <c r="A192" s="37"/>
      <c r="B192" s="38"/>
      <c r="C192" s="225" t="s">
        <v>494</v>
      </c>
      <c r="D192" s="225" t="s">
        <v>140</v>
      </c>
      <c r="E192" s="226" t="s">
        <v>495</v>
      </c>
      <c r="F192" s="227" t="s">
        <v>496</v>
      </c>
      <c r="G192" s="228" t="s">
        <v>371</v>
      </c>
      <c r="H192" s="229">
        <v>2</v>
      </c>
      <c r="I192" s="230"/>
      <c r="J192" s="231">
        <f>ROUND(I192*H192,2)</f>
        <v>0</v>
      </c>
      <c r="K192" s="227" t="s">
        <v>144</v>
      </c>
      <c r="L192" s="43"/>
      <c r="M192" s="232" t="s">
        <v>1</v>
      </c>
      <c r="N192" s="233" t="s">
        <v>41</v>
      </c>
      <c r="O192" s="90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6" t="s">
        <v>145</v>
      </c>
      <c r="AT192" s="236" t="s">
        <v>140</v>
      </c>
      <c r="AU192" s="236" t="s">
        <v>86</v>
      </c>
      <c r="AY192" s="16" t="s">
        <v>138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6" t="s">
        <v>84</v>
      </c>
      <c r="BK192" s="237">
        <f>ROUND(I192*H192,2)</f>
        <v>0</v>
      </c>
      <c r="BL192" s="16" t="s">
        <v>145</v>
      </c>
      <c r="BM192" s="236" t="s">
        <v>497</v>
      </c>
    </row>
    <row r="193" spans="1:47" s="2" customFormat="1" ht="12">
      <c r="A193" s="37"/>
      <c r="B193" s="38"/>
      <c r="C193" s="39"/>
      <c r="D193" s="238" t="s">
        <v>147</v>
      </c>
      <c r="E193" s="39"/>
      <c r="F193" s="239" t="s">
        <v>498</v>
      </c>
      <c r="G193" s="39"/>
      <c r="H193" s="39"/>
      <c r="I193" s="240"/>
      <c r="J193" s="39"/>
      <c r="K193" s="39"/>
      <c r="L193" s="43"/>
      <c r="M193" s="241"/>
      <c r="N193" s="242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147</v>
      </c>
      <c r="AU193" s="16" t="s">
        <v>86</v>
      </c>
    </row>
    <row r="194" spans="1:65" s="2" customFormat="1" ht="24.15" customHeight="1">
      <c r="A194" s="37"/>
      <c r="B194" s="38"/>
      <c r="C194" s="268" t="s">
        <v>499</v>
      </c>
      <c r="D194" s="268" t="s">
        <v>283</v>
      </c>
      <c r="E194" s="269" t="s">
        <v>500</v>
      </c>
      <c r="F194" s="270" t="s">
        <v>501</v>
      </c>
      <c r="G194" s="271" t="s">
        <v>371</v>
      </c>
      <c r="H194" s="272">
        <v>2</v>
      </c>
      <c r="I194" s="273"/>
      <c r="J194" s="274">
        <f>ROUND(I194*H194,2)</f>
        <v>0</v>
      </c>
      <c r="K194" s="270" t="s">
        <v>144</v>
      </c>
      <c r="L194" s="275"/>
      <c r="M194" s="276" t="s">
        <v>1</v>
      </c>
      <c r="N194" s="277" t="s">
        <v>41</v>
      </c>
      <c r="O194" s="90"/>
      <c r="P194" s="234">
        <f>O194*H194</f>
        <v>0</v>
      </c>
      <c r="Q194" s="234">
        <v>0.00145</v>
      </c>
      <c r="R194" s="234">
        <f>Q194*H194</f>
        <v>0.0029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223</v>
      </c>
      <c r="AT194" s="236" t="s">
        <v>283</v>
      </c>
      <c r="AU194" s="236" t="s">
        <v>86</v>
      </c>
      <c r="AY194" s="16" t="s">
        <v>138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84</v>
      </c>
      <c r="BK194" s="237">
        <f>ROUND(I194*H194,2)</f>
        <v>0</v>
      </c>
      <c r="BL194" s="16" t="s">
        <v>145</v>
      </c>
      <c r="BM194" s="236" t="s">
        <v>502</v>
      </c>
    </row>
    <row r="195" spans="1:47" s="2" customFormat="1" ht="12">
      <c r="A195" s="37"/>
      <c r="B195" s="38"/>
      <c r="C195" s="39"/>
      <c r="D195" s="238" t="s">
        <v>147</v>
      </c>
      <c r="E195" s="39"/>
      <c r="F195" s="239" t="s">
        <v>501</v>
      </c>
      <c r="G195" s="39"/>
      <c r="H195" s="39"/>
      <c r="I195" s="240"/>
      <c r="J195" s="39"/>
      <c r="K195" s="39"/>
      <c r="L195" s="43"/>
      <c r="M195" s="241"/>
      <c r="N195" s="242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147</v>
      </c>
      <c r="AU195" s="16" t="s">
        <v>86</v>
      </c>
    </row>
    <row r="196" spans="1:65" s="2" customFormat="1" ht="24.15" customHeight="1">
      <c r="A196" s="37"/>
      <c r="B196" s="38"/>
      <c r="C196" s="225" t="s">
        <v>503</v>
      </c>
      <c r="D196" s="225" t="s">
        <v>140</v>
      </c>
      <c r="E196" s="226" t="s">
        <v>504</v>
      </c>
      <c r="F196" s="227" t="s">
        <v>505</v>
      </c>
      <c r="G196" s="228" t="s">
        <v>371</v>
      </c>
      <c r="H196" s="229">
        <v>25</v>
      </c>
      <c r="I196" s="230"/>
      <c r="J196" s="231">
        <f>ROUND(I196*H196,2)</f>
        <v>0</v>
      </c>
      <c r="K196" s="227" t="s">
        <v>144</v>
      </c>
      <c r="L196" s="43"/>
      <c r="M196" s="232" t="s">
        <v>1</v>
      </c>
      <c r="N196" s="233" t="s">
        <v>41</v>
      </c>
      <c r="O196" s="90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145</v>
      </c>
      <c r="AT196" s="236" t="s">
        <v>140</v>
      </c>
      <c r="AU196" s="236" t="s">
        <v>86</v>
      </c>
      <c r="AY196" s="16" t="s">
        <v>138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84</v>
      </c>
      <c r="BK196" s="237">
        <f>ROUND(I196*H196,2)</f>
        <v>0</v>
      </c>
      <c r="BL196" s="16" t="s">
        <v>145</v>
      </c>
      <c r="BM196" s="236" t="s">
        <v>506</v>
      </c>
    </row>
    <row r="197" spans="1:47" s="2" customFormat="1" ht="12">
      <c r="A197" s="37"/>
      <c r="B197" s="38"/>
      <c r="C197" s="39"/>
      <c r="D197" s="238" t="s">
        <v>147</v>
      </c>
      <c r="E197" s="39"/>
      <c r="F197" s="239" t="s">
        <v>507</v>
      </c>
      <c r="G197" s="39"/>
      <c r="H197" s="39"/>
      <c r="I197" s="240"/>
      <c r="J197" s="39"/>
      <c r="K197" s="39"/>
      <c r="L197" s="43"/>
      <c r="M197" s="241"/>
      <c r="N197" s="242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147</v>
      </c>
      <c r="AU197" s="16" t="s">
        <v>86</v>
      </c>
    </row>
    <row r="198" spans="1:65" s="2" customFormat="1" ht="21.75" customHeight="1">
      <c r="A198" s="37"/>
      <c r="B198" s="38"/>
      <c r="C198" s="268" t="s">
        <v>508</v>
      </c>
      <c r="D198" s="268" t="s">
        <v>283</v>
      </c>
      <c r="E198" s="269" t="s">
        <v>509</v>
      </c>
      <c r="F198" s="270" t="s">
        <v>510</v>
      </c>
      <c r="G198" s="271" t="s">
        <v>371</v>
      </c>
      <c r="H198" s="272">
        <v>20</v>
      </c>
      <c r="I198" s="273"/>
      <c r="J198" s="274">
        <f>ROUND(I198*H198,2)</f>
        <v>0</v>
      </c>
      <c r="K198" s="270" t="s">
        <v>144</v>
      </c>
      <c r="L198" s="275"/>
      <c r="M198" s="276" t="s">
        <v>1</v>
      </c>
      <c r="N198" s="277" t="s">
        <v>41</v>
      </c>
      <c r="O198" s="90"/>
      <c r="P198" s="234">
        <f>O198*H198</f>
        <v>0</v>
      </c>
      <c r="Q198" s="234">
        <v>0.00072</v>
      </c>
      <c r="R198" s="234">
        <f>Q198*H198</f>
        <v>0.014400000000000001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223</v>
      </c>
      <c r="AT198" s="236" t="s">
        <v>283</v>
      </c>
      <c r="AU198" s="236" t="s">
        <v>86</v>
      </c>
      <c r="AY198" s="16" t="s">
        <v>138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84</v>
      </c>
      <c r="BK198" s="237">
        <f>ROUND(I198*H198,2)</f>
        <v>0</v>
      </c>
      <c r="BL198" s="16" t="s">
        <v>145</v>
      </c>
      <c r="BM198" s="236" t="s">
        <v>511</v>
      </c>
    </row>
    <row r="199" spans="1:47" s="2" customFormat="1" ht="12">
      <c r="A199" s="37"/>
      <c r="B199" s="38"/>
      <c r="C199" s="39"/>
      <c r="D199" s="238" t="s">
        <v>147</v>
      </c>
      <c r="E199" s="39"/>
      <c r="F199" s="239" t="s">
        <v>510</v>
      </c>
      <c r="G199" s="39"/>
      <c r="H199" s="39"/>
      <c r="I199" s="240"/>
      <c r="J199" s="39"/>
      <c r="K199" s="39"/>
      <c r="L199" s="43"/>
      <c r="M199" s="241"/>
      <c r="N199" s="242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147</v>
      </c>
      <c r="AU199" s="16" t="s">
        <v>86</v>
      </c>
    </row>
    <row r="200" spans="1:65" s="2" customFormat="1" ht="16.5" customHeight="1">
      <c r="A200" s="37"/>
      <c r="B200" s="38"/>
      <c r="C200" s="268" t="s">
        <v>512</v>
      </c>
      <c r="D200" s="268" t="s">
        <v>283</v>
      </c>
      <c r="E200" s="269" t="s">
        <v>513</v>
      </c>
      <c r="F200" s="270" t="s">
        <v>514</v>
      </c>
      <c r="G200" s="271" t="s">
        <v>371</v>
      </c>
      <c r="H200" s="272">
        <v>4</v>
      </c>
      <c r="I200" s="273"/>
      <c r="J200" s="274">
        <f>ROUND(I200*H200,2)</f>
        <v>0</v>
      </c>
      <c r="K200" s="270" t="s">
        <v>144</v>
      </c>
      <c r="L200" s="275"/>
      <c r="M200" s="276" t="s">
        <v>1</v>
      </c>
      <c r="N200" s="277" t="s">
        <v>41</v>
      </c>
      <c r="O200" s="90"/>
      <c r="P200" s="234">
        <f>O200*H200</f>
        <v>0</v>
      </c>
      <c r="Q200" s="234">
        <v>0.0008</v>
      </c>
      <c r="R200" s="234">
        <f>Q200*H200</f>
        <v>0.0032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223</v>
      </c>
      <c r="AT200" s="236" t="s">
        <v>283</v>
      </c>
      <c r="AU200" s="236" t="s">
        <v>86</v>
      </c>
      <c r="AY200" s="16" t="s">
        <v>138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84</v>
      </c>
      <c r="BK200" s="237">
        <f>ROUND(I200*H200,2)</f>
        <v>0</v>
      </c>
      <c r="BL200" s="16" t="s">
        <v>145</v>
      </c>
      <c r="BM200" s="236" t="s">
        <v>515</v>
      </c>
    </row>
    <row r="201" spans="1:47" s="2" customFormat="1" ht="12">
      <c r="A201" s="37"/>
      <c r="B201" s="38"/>
      <c r="C201" s="39"/>
      <c r="D201" s="238" t="s">
        <v>147</v>
      </c>
      <c r="E201" s="39"/>
      <c r="F201" s="239" t="s">
        <v>514</v>
      </c>
      <c r="G201" s="39"/>
      <c r="H201" s="39"/>
      <c r="I201" s="240"/>
      <c r="J201" s="39"/>
      <c r="K201" s="39"/>
      <c r="L201" s="43"/>
      <c r="M201" s="241"/>
      <c r="N201" s="242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147</v>
      </c>
      <c r="AU201" s="16" t="s">
        <v>86</v>
      </c>
    </row>
    <row r="202" spans="1:65" s="2" customFormat="1" ht="21.75" customHeight="1">
      <c r="A202" s="37"/>
      <c r="B202" s="38"/>
      <c r="C202" s="268" t="s">
        <v>516</v>
      </c>
      <c r="D202" s="268" t="s">
        <v>283</v>
      </c>
      <c r="E202" s="269" t="s">
        <v>517</v>
      </c>
      <c r="F202" s="270" t="s">
        <v>518</v>
      </c>
      <c r="G202" s="271" t="s">
        <v>371</v>
      </c>
      <c r="H202" s="272">
        <v>1</v>
      </c>
      <c r="I202" s="273"/>
      <c r="J202" s="274">
        <f>ROUND(I202*H202,2)</f>
        <v>0</v>
      </c>
      <c r="K202" s="270" t="s">
        <v>144</v>
      </c>
      <c r="L202" s="275"/>
      <c r="M202" s="276" t="s">
        <v>1</v>
      </c>
      <c r="N202" s="277" t="s">
        <v>41</v>
      </c>
      <c r="O202" s="90"/>
      <c r="P202" s="234">
        <f>O202*H202</f>
        <v>0</v>
      </c>
      <c r="Q202" s="234">
        <v>0.00091</v>
      </c>
      <c r="R202" s="234">
        <f>Q202*H202</f>
        <v>0.00091</v>
      </c>
      <c r="S202" s="234">
        <v>0</v>
      </c>
      <c r="T202" s="23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6" t="s">
        <v>223</v>
      </c>
      <c r="AT202" s="236" t="s">
        <v>283</v>
      </c>
      <c r="AU202" s="236" t="s">
        <v>86</v>
      </c>
      <c r="AY202" s="16" t="s">
        <v>138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6" t="s">
        <v>84</v>
      </c>
      <c r="BK202" s="237">
        <f>ROUND(I202*H202,2)</f>
        <v>0</v>
      </c>
      <c r="BL202" s="16" t="s">
        <v>145</v>
      </c>
      <c r="BM202" s="236" t="s">
        <v>519</v>
      </c>
    </row>
    <row r="203" spans="1:47" s="2" customFormat="1" ht="12">
      <c r="A203" s="37"/>
      <c r="B203" s="38"/>
      <c r="C203" s="39"/>
      <c r="D203" s="238" t="s">
        <v>147</v>
      </c>
      <c r="E203" s="39"/>
      <c r="F203" s="239" t="s">
        <v>518</v>
      </c>
      <c r="G203" s="39"/>
      <c r="H203" s="39"/>
      <c r="I203" s="240"/>
      <c r="J203" s="39"/>
      <c r="K203" s="39"/>
      <c r="L203" s="43"/>
      <c r="M203" s="241"/>
      <c r="N203" s="242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147</v>
      </c>
      <c r="AU203" s="16" t="s">
        <v>86</v>
      </c>
    </row>
    <row r="204" spans="1:65" s="2" customFormat="1" ht="16.5" customHeight="1">
      <c r="A204" s="37"/>
      <c r="B204" s="38"/>
      <c r="C204" s="268" t="s">
        <v>520</v>
      </c>
      <c r="D204" s="268" t="s">
        <v>283</v>
      </c>
      <c r="E204" s="269" t="s">
        <v>521</v>
      </c>
      <c r="F204" s="270" t="s">
        <v>522</v>
      </c>
      <c r="G204" s="271" t="s">
        <v>371</v>
      </c>
      <c r="H204" s="272">
        <v>16</v>
      </c>
      <c r="I204" s="273"/>
      <c r="J204" s="274">
        <f>ROUND(I204*H204,2)</f>
        <v>0</v>
      </c>
      <c r="K204" s="270" t="s">
        <v>144</v>
      </c>
      <c r="L204" s="275"/>
      <c r="M204" s="276" t="s">
        <v>1</v>
      </c>
      <c r="N204" s="277" t="s">
        <v>41</v>
      </c>
      <c r="O204" s="90"/>
      <c r="P204" s="234">
        <f>O204*H204</f>
        <v>0</v>
      </c>
      <c r="Q204" s="234">
        <v>0.00072</v>
      </c>
      <c r="R204" s="234">
        <f>Q204*H204</f>
        <v>0.01152</v>
      </c>
      <c r="S204" s="234">
        <v>0</v>
      </c>
      <c r="T204" s="23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6" t="s">
        <v>223</v>
      </c>
      <c r="AT204" s="236" t="s">
        <v>283</v>
      </c>
      <c r="AU204" s="236" t="s">
        <v>86</v>
      </c>
      <c r="AY204" s="16" t="s">
        <v>138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6" t="s">
        <v>84</v>
      </c>
      <c r="BK204" s="237">
        <f>ROUND(I204*H204,2)</f>
        <v>0</v>
      </c>
      <c r="BL204" s="16" t="s">
        <v>145</v>
      </c>
      <c r="BM204" s="236" t="s">
        <v>523</v>
      </c>
    </row>
    <row r="205" spans="1:47" s="2" customFormat="1" ht="12">
      <c r="A205" s="37"/>
      <c r="B205" s="38"/>
      <c r="C205" s="39"/>
      <c r="D205" s="238" t="s">
        <v>147</v>
      </c>
      <c r="E205" s="39"/>
      <c r="F205" s="239" t="s">
        <v>522</v>
      </c>
      <c r="G205" s="39"/>
      <c r="H205" s="39"/>
      <c r="I205" s="240"/>
      <c r="J205" s="39"/>
      <c r="K205" s="39"/>
      <c r="L205" s="43"/>
      <c r="M205" s="241"/>
      <c r="N205" s="242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147</v>
      </c>
      <c r="AU205" s="16" t="s">
        <v>86</v>
      </c>
    </row>
    <row r="206" spans="1:65" s="2" customFormat="1" ht="24.15" customHeight="1">
      <c r="A206" s="37"/>
      <c r="B206" s="38"/>
      <c r="C206" s="225" t="s">
        <v>524</v>
      </c>
      <c r="D206" s="225" t="s">
        <v>140</v>
      </c>
      <c r="E206" s="226" t="s">
        <v>525</v>
      </c>
      <c r="F206" s="227" t="s">
        <v>526</v>
      </c>
      <c r="G206" s="228" t="s">
        <v>371</v>
      </c>
      <c r="H206" s="229">
        <v>4</v>
      </c>
      <c r="I206" s="230"/>
      <c r="J206" s="231">
        <f>ROUND(I206*H206,2)</f>
        <v>0</v>
      </c>
      <c r="K206" s="227" t="s">
        <v>144</v>
      </c>
      <c r="L206" s="43"/>
      <c r="M206" s="232" t="s">
        <v>1</v>
      </c>
      <c r="N206" s="233" t="s">
        <v>41</v>
      </c>
      <c r="O206" s="90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6" t="s">
        <v>145</v>
      </c>
      <c r="AT206" s="236" t="s">
        <v>140</v>
      </c>
      <c r="AU206" s="236" t="s">
        <v>86</v>
      </c>
      <c r="AY206" s="16" t="s">
        <v>138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6" t="s">
        <v>84</v>
      </c>
      <c r="BK206" s="237">
        <f>ROUND(I206*H206,2)</f>
        <v>0</v>
      </c>
      <c r="BL206" s="16" t="s">
        <v>145</v>
      </c>
      <c r="BM206" s="236" t="s">
        <v>527</v>
      </c>
    </row>
    <row r="207" spans="1:47" s="2" customFormat="1" ht="12">
      <c r="A207" s="37"/>
      <c r="B207" s="38"/>
      <c r="C207" s="39"/>
      <c r="D207" s="238" t="s">
        <v>147</v>
      </c>
      <c r="E207" s="39"/>
      <c r="F207" s="239" t="s">
        <v>528</v>
      </c>
      <c r="G207" s="39"/>
      <c r="H207" s="39"/>
      <c r="I207" s="240"/>
      <c r="J207" s="39"/>
      <c r="K207" s="39"/>
      <c r="L207" s="43"/>
      <c r="M207" s="241"/>
      <c r="N207" s="242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147</v>
      </c>
      <c r="AU207" s="16" t="s">
        <v>86</v>
      </c>
    </row>
    <row r="208" spans="1:65" s="2" customFormat="1" ht="24.15" customHeight="1">
      <c r="A208" s="37"/>
      <c r="B208" s="38"/>
      <c r="C208" s="268" t="s">
        <v>529</v>
      </c>
      <c r="D208" s="268" t="s">
        <v>283</v>
      </c>
      <c r="E208" s="269" t="s">
        <v>530</v>
      </c>
      <c r="F208" s="270" t="s">
        <v>531</v>
      </c>
      <c r="G208" s="271" t="s">
        <v>371</v>
      </c>
      <c r="H208" s="272">
        <v>4</v>
      </c>
      <c r="I208" s="273"/>
      <c r="J208" s="274">
        <f>ROUND(I208*H208,2)</f>
        <v>0</v>
      </c>
      <c r="K208" s="270" t="s">
        <v>144</v>
      </c>
      <c r="L208" s="275"/>
      <c r="M208" s="276" t="s">
        <v>1</v>
      </c>
      <c r="N208" s="277" t="s">
        <v>41</v>
      </c>
      <c r="O208" s="90"/>
      <c r="P208" s="234">
        <f>O208*H208</f>
        <v>0</v>
      </c>
      <c r="Q208" s="234">
        <v>0.00223</v>
      </c>
      <c r="R208" s="234">
        <f>Q208*H208</f>
        <v>0.00892</v>
      </c>
      <c r="S208" s="234">
        <v>0</v>
      </c>
      <c r="T208" s="23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6" t="s">
        <v>223</v>
      </c>
      <c r="AT208" s="236" t="s">
        <v>283</v>
      </c>
      <c r="AU208" s="236" t="s">
        <v>86</v>
      </c>
      <c r="AY208" s="16" t="s">
        <v>138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6" t="s">
        <v>84</v>
      </c>
      <c r="BK208" s="237">
        <f>ROUND(I208*H208,2)</f>
        <v>0</v>
      </c>
      <c r="BL208" s="16" t="s">
        <v>145</v>
      </c>
      <c r="BM208" s="236" t="s">
        <v>532</v>
      </c>
    </row>
    <row r="209" spans="1:47" s="2" customFormat="1" ht="12">
      <c r="A209" s="37"/>
      <c r="B209" s="38"/>
      <c r="C209" s="39"/>
      <c r="D209" s="238" t="s">
        <v>147</v>
      </c>
      <c r="E209" s="39"/>
      <c r="F209" s="239" t="s">
        <v>531</v>
      </c>
      <c r="G209" s="39"/>
      <c r="H209" s="39"/>
      <c r="I209" s="240"/>
      <c r="J209" s="39"/>
      <c r="K209" s="39"/>
      <c r="L209" s="43"/>
      <c r="M209" s="241"/>
      <c r="N209" s="242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147</v>
      </c>
      <c r="AU209" s="16" t="s">
        <v>86</v>
      </c>
    </row>
    <row r="210" spans="1:65" s="2" customFormat="1" ht="21.75" customHeight="1">
      <c r="A210" s="37"/>
      <c r="B210" s="38"/>
      <c r="C210" s="225" t="s">
        <v>533</v>
      </c>
      <c r="D210" s="225" t="s">
        <v>140</v>
      </c>
      <c r="E210" s="226" t="s">
        <v>534</v>
      </c>
      <c r="F210" s="227" t="s">
        <v>535</v>
      </c>
      <c r="G210" s="228" t="s">
        <v>371</v>
      </c>
      <c r="H210" s="229">
        <v>5</v>
      </c>
      <c r="I210" s="230"/>
      <c r="J210" s="231">
        <f>ROUND(I210*H210,2)</f>
        <v>0</v>
      </c>
      <c r="K210" s="227" t="s">
        <v>144</v>
      </c>
      <c r="L210" s="43"/>
      <c r="M210" s="232" t="s">
        <v>1</v>
      </c>
      <c r="N210" s="233" t="s">
        <v>41</v>
      </c>
      <c r="O210" s="90"/>
      <c r="P210" s="234">
        <f>O210*H210</f>
        <v>0</v>
      </c>
      <c r="Q210" s="234">
        <v>0.00162</v>
      </c>
      <c r="R210" s="234">
        <f>Q210*H210</f>
        <v>0.0081</v>
      </c>
      <c r="S210" s="234">
        <v>0</v>
      </c>
      <c r="T210" s="23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6" t="s">
        <v>145</v>
      </c>
      <c r="AT210" s="236" t="s">
        <v>140</v>
      </c>
      <c r="AU210" s="236" t="s">
        <v>86</v>
      </c>
      <c r="AY210" s="16" t="s">
        <v>138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6" t="s">
        <v>84</v>
      </c>
      <c r="BK210" s="237">
        <f>ROUND(I210*H210,2)</f>
        <v>0</v>
      </c>
      <c r="BL210" s="16" t="s">
        <v>145</v>
      </c>
      <c r="BM210" s="236" t="s">
        <v>536</v>
      </c>
    </row>
    <row r="211" spans="1:47" s="2" customFormat="1" ht="12">
      <c r="A211" s="37"/>
      <c r="B211" s="38"/>
      <c r="C211" s="39"/>
      <c r="D211" s="238" t="s">
        <v>147</v>
      </c>
      <c r="E211" s="39"/>
      <c r="F211" s="239" t="s">
        <v>537</v>
      </c>
      <c r="G211" s="39"/>
      <c r="H211" s="39"/>
      <c r="I211" s="240"/>
      <c r="J211" s="39"/>
      <c r="K211" s="39"/>
      <c r="L211" s="43"/>
      <c r="M211" s="241"/>
      <c r="N211" s="242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147</v>
      </c>
      <c r="AU211" s="16" t="s">
        <v>86</v>
      </c>
    </row>
    <row r="212" spans="1:65" s="2" customFormat="1" ht="24.15" customHeight="1">
      <c r="A212" s="37"/>
      <c r="B212" s="38"/>
      <c r="C212" s="268" t="s">
        <v>538</v>
      </c>
      <c r="D212" s="268" t="s">
        <v>283</v>
      </c>
      <c r="E212" s="269" t="s">
        <v>539</v>
      </c>
      <c r="F212" s="270" t="s">
        <v>540</v>
      </c>
      <c r="G212" s="271" t="s">
        <v>371</v>
      </c>
      <c r="H212" s="272">
        <v>5</v>
      </c>
      <c r="I212" s="273"/>
      <c r="J212" s="274">
        <f>ROUND(I212*H212,2)</f>
        <v>0</v>
      </c>
      <c r="K212" s="270" t="s">
        <v>144</v>
      </c>
      <c r="L212" s="275"/>
      <c r="M212" s="276" t="s">
        <v>1</v>
      </c>
      <c r="N212" s="277" t="s">
        <v>41</v>
      </c>
      <c r="O212" s="90"/>
      <c r="P212" s="234">
        <f>O212*H212</f>
        <v>0</v>
      </c>
      <c r="Q212" s="234">
        <v>0.018</v>
      </c>
      <c r="R212" s="234">
        <f>Q212*H212</f>
        <v>0.09</v>
      </c>
      <c r="S212" s="234">
        <v>0</v>
      </c>
      <c r="T212" s="23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6" t="s">
        <v>223</v>
      </c>
      <c r="AT212" s="236" t="s">
        <v>283</v>
      </c>
      <c r="AU212" s="236" t="s">
        <v>86</v>
      </c>
      <c r="AY212" s="16" t="s">
        <v>138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6" t="s">
        <v>84</v>
      </c>
      <c r="BK212" s="237">
        <f>ROUND(I212*H212,2)</f>
        <v>0</v>
      </c>
      <c r="BL212" s="16" t="s">
        <v>145</v>
      </c>
      <c r="BM212" s="236" t="s">
        <v>541</v>
      </c>
    </row>
    <row r="213" spans="1:47" s="2" customFormat="1" ht="12">
      <c r="A213" s="37"/>
      <c r="B213" s="38"/>
      <c r="C213" s="39"/>
      <c r="D213" s="238" t="s">
        <v>147</v>
      </c>
      <c r="E213" s="39"/>
      <c r="F213" s="239" t="s">
        <v>540</v>
      </c>
      <c r="G213" s="39"/>
      <c r="H213" s="39"/>
      <c r="I213" s="240"/>
      <c r="J213" s="39"/>
      <c r="K213" s="39"/>
      <c r="L213" s="43"/>
      <c r="M213" s="241"/>
      <c r="N213" s="242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147</v>
      </c>
      <c r="AU213" s="16" t="s">
        <v>86</v>
      </c>
    </row>
    <row r="214" spans="1:65" s="2" customFormat="1" ht="21.75" customHeight="1">
      <c r="A214" s="37"/>
      <c r="B214" s="38"/>
      <c r="C214" s="268" t="s">
        <v>542</v>
      </c>
      <c r="D214" s="268" t="s">
        <v>283</v>
      </c>
      <c r="E214" s="269" t="s">
        <v>543</v>
      </c>
      <c r="F214" s="270" t="s">
        <v>544</v>
      </c>
      <c r="G214" s="271" t="s">
        <v>371</v>
      </c>
      <c r="H214" s="272">
        <v>5</v>
      </c>
      <c r="I214" s="273"/>
      <c r="J214" s="274">
        <f>ROUND(I214*H214,2)</f>
        <v>0</v>
      </c>
      <c r="K214" s="270" t="s">
        <v>144</v>
      </c>
      <c r="L214" s="275"/>
      <c r="M214" s="276" t="s">
        <v>1</v>
      </c>
      <c r="N214" s="277" t="s">
        <v>41</v>
      </c>
      <c r="O214" s="90"/>
      <c r="P214" s="234">
        <f>O214*H214</f>
        <v>0</v>
      </c>
      <c r="Q214" s="234">
        <v>0.0035</v>
      </c>
      <c r="R214" s="234">
        <f>Q214*H214</f>
        <v>0.0175</v>
      </c>
      <c r="S214" s="234">
        <v>0</v>
      </c>
      <c r="T214" s="235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6" t="s">
        <v>223</v>
      </c>
      <c r="AT214" s="236" t="s">
        <v>283</v>
      </c>
      <c r="AU214" s="236" t="s">
        <v>86</v>
      </c>
      <c r="AY214" s="16" t="s">
        <v>138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6" t="s">
        <v>84</v>
      </c>
      <c r="BK214" s="237">
        <f>ROUND(I214*H214,2)</f>
        <v>0</v>
      </c>
      <c r="BL214" s="16" t="s">
        <v>145</v>
      </c>
      <c r="BM214" s="236" t="s">
        <v>545</v>
      </c>
    </row>
    <row r="215" spans="1:47" s="2" customFormat="1" ht="12">
      <c r="A215" s="37"/>
      <c r="B215" s="38"/>
      <c r="C215" s="39"/>
      <c r="D215" s="238" t="s">
        <v>147</v>
      </c>
      <c r="E215" s="39"/>
      <c r="F215" s="239" t="s">
        <v>544</v>
      </c>
      <c r="G215" s="39"/>
      <c r="H215" s="39"/>
      <c r="I215" s="240"/>
      <c r="J215" s="39"/>
      <c r="K215" s="39"/>
      <c r="L215" s="43"/>
      <c r="M215" s="241"/>
      <c r="N215" s="242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147</v>
      </c>
      <c r="AU215" s="16" t="s">
        <v>86</v>
      </c>
    </row>
    <row r="216" spans="1:65" s="2" customFormat="1" ht="16.5" customHeight="1">
      <c r="A216" s="37"/>
      <c r="B216" s="38"/>
      <c r="C216" s="225" t="s">
        <v>546</v>
      </c>
      <c r="D216" s="225" t="s">
        <v>140</v>
      </c>
      <c r="E216" s="226" t="s">
        <v>547</v>
      </c>
      <c r="F216" s="227" t="s">
        <v>548</v>
      </c>
      <c r="G216" s="228" t="s">
        <v>371</v>
      </c>
      <c r="H216" s="229">
        <v>3</v>
      </c>
      <c r="I216" s="230"/>
      <c r="J216" s="231">
        <f>ROUND(I216*H216,2)</f>
        <v>0</v>
      </c>
      <c r="K216" s="227" t="s">
        <v>144</v>
      </c>
      <c r="L216" s="43"/>
      <c r="M216" s="232" t="s">
        <v>1</v>
      </c>
      <c r="N216" s="233" t="s">
        <v>41</v>
      </c>
      <c r="O216" s="90"/>
      <c r="P216" s="234">
        <f>O216*H216</f>
        <v>0</v>
      </c>
      <c r="Q216" s="234">
        <v>0.00136</v>
      </c>
      <c r="R216" s="234">
        <f>Q216*H216</f>
        <v>0.00408</v>
      </c>
      <c r="S216" s="234">
        <v>0</v>
      </c>
      <c r="T216" s="23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6" t="s">
        <v>145</v>
      </c>
      <c r="AT216" s="236" t="s">
        <v>140</v>
      </c>
      <c r="AU216" s="236" t="s">
        <v>86</v>
      </c>
      <c r="AY216" s="16" t="s">
        <v>138</v>
      </c>
      <c r="BE216" s="237">
        <f>IF(N216="základní",J216,0)</f>
        <v>0</v>
      </c>
      <c r="BF216" s="237">
        <f>IF(N216="snížená",J216,0)</f>
        <v>0</v>
      </c>
      <c r="BG216" s="237">
        <f>IF(N216="zákl. přenesená",J216,0)</f>
        <v>0</v>
      </c>
      <c r="BH216" s="237">
        <f>IF(N216="sníž. přenesená",J216,0)</f>
        <v>0</v>
      </c>
      <c r="BI216" s="237">
        <f>IF(N216="nulová",J216,0)</f>
        <v>0</v>
      </c>
      <c r="BJ216" s="16" t="s">
        <v>84</v>
      </c>
      <c r="BK216" s="237">
        <f>ROUND(I216*H216,2)</f>
        <v>0</v>
      </c>
      <c r="BL216" s="16" t="s">
        <v>145</v>
      </c>
      <c r="BM216" s="236" t="s">
        <v>549</v>
      </c>
    </row>
    <row r="217" spans="1:47" s="2" customFormat="1" ht="12">
      <c r="A217" s="37"/>
      <c r="B217" s="38"/>
      <c r="C217" s="39"/>
      <c r="D217" s="238" t="s">
        <v>147</v>
      </c>
      <c r="E217" s="39"/>
      <c r="F217" s="239" t="s">
        <v>550</v>
      </c>
      <c r="G217" s="39"/>
      <c r="H217" s="39"/>
      <c r="I217" s="240"/>
      <c r="J217" s="39"/>
      <c r="K217" s="39"/>
      <c r="L217" s="43"/>
      <c r="M217" s="241"/>
      <c r="N217" s="242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147</v>
      </c>
      <c r="AU217" s="16" t="s">
        <v>86</v>
      </c>
    </row>
    <row r="218" spans="1:65" s="2" customFormat="1" ht="24.15" customHeight="1">
      <c r="A218" s="37"/>
      <c r="B218" s="38"/>
      <c r="C218" s="268" t="s">
        <v>551</v>
      </c>
      <c r="D218" s="268" t="s">
        <v>283</v>
      </c>
      <c r="E218" s="269" t="s">
        <v>552</v>
      </c>
      <c r="F218" s="270" t="s">
        <v>553</v>
      </c>
      <c r="G218" s="271" t="s">
        <v>371</v>
      </c>
      <c r="H218" s="272">
        <v>3</v>
      </c>
      <c r="I218" s="273"/>
      <c r="J218" s="274">
        <f>ROUND(I218*H218,2)</f>
        <v>0</v>
      </c>
      <c r="K218" s="270" t="s">
        <v>144</v>
      </c>
      <c r="L218" s="275"/>
      <c r="M218" s="276" t="s">
        <v>1</v>
      </c>
      <c r="N218" s="277" t="s">
        <v>41</v>
      </c>
      <c r="O218" s="90"/>
      <c r="P218" s="234">
        <f>O218*H218</f>
        <v>0</v>
      </c>
      <c r="Q218" s="234">
        <v>0.0325</v>
      </c>
      <c r="R218" s="234">
        <f>Q218*H218</f>
        <v>0.0975</v>
      </c>
      <c r="S218" s="234">
        <v>0</v>
      </c>
      <c r="T218" s="23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6" t="s">
        <v>223</v>
      </c>
      <c r="AT218" s="236" t="s">
        <v>283</v>
      </c>
      <c r="AU218" s="236" t="s">
        <v>86</v>
      </c>
      <c r="AY218" s="16" t="s">
        <v>138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6" t="s">
        <v>84</v>
      </c>
      <c r="BK218" s="237">
        <f>ROUND(I218*H218,2)</f>
        <v>0</v>
      </c>
      <c r="BL218" s="16" t="s">
        <v>145</v>
      </c>
      <c r="BM218" s="236" t="s">
        <v>554</v>
      </c>
    </row>
    <row r="219" spans="1:47" s="2" customFormat="1" ht="12">
      <c r="A219" s="37"/>
      <c r="B219" s="38"/>
      <c r="C219" s="39"/>
      <c r="D219" s="238" t="s">
        <v>147</v>
      </c>
      <c r="E219" s="39"/>
      <c r="F219" s="239" t="s">
        <v>553</v>
      </c>
      <c r="G219" s="39"/>
      <c r="H219" s="39"/>
      <c r="I219" s="240"/>
      <c r="J219" s="39"/>
      <c r="K219" s="39"/>
      <c r="L219" s="43"/>
      <c r="M219" s="241"/>
      <c r="N219" s="242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147</v>
      </c>
      <c r="AU219" s="16" t="s">
        <v>86</v>
      </c>
    </row>
    <row r="220" spans="1:65" s="2" customFormat="1" ht="21.75" customHeight="1">
      <c r="A220" s="37"/>
      <c r="B220" s="38"/>
      <c r="C220" s="225" t="s">
        <v>555</v>
      </c>
      <c r="D220" s="225" t="s">
        <v>140</v>
      </c>
      <c r="E220" s="226" t="s">
        <v>556</v>
      </c>
      <c r="F220" s="227" t="s">
        <v>557</v>
      </c>
      <c r="G220" s="228" t="s">
        <v>371</v>
      </c>
      <c r="H220" s="229">
        <v>4</v>
      </c>
      <c r="I220" s="230"/>
      <c r="J220" s="231">
        <f>ROUND(I220*H220,2)</f>
        <v>0</v>
      </c>
      <c r="K220" s="227" t="s">
        <v>144</v>
      </c>
      <c r="L220" s="43"/>
      <c r="M220" s="232" t="s">
        <v>1</v>
      </c>
      <c r="N220" s="233" t="s">
        <v>41</v>
      </c>
      <c r="O220" s="90"/>
      <c r="P220" s="234">
        <f>O220*H220</f>
        <v>0</v>
      </c>
      <c r="Q220" s="234">
        <v>0.00165</v>
      </c>
      <c r="R220" s="234">
        <f>Q220*H220</f>
        <v>0.0066</v>
      </c>
      <c r="S220" s="234">
        <v>0</v>
      </c>
      <c r="T220" s="235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6" t="s">
        <v>145</v>
      </c>
      <c r="AT220" s="236" t="s">
        <v>140</v>
      </c>
      <c r="AU220" s="236" t="s">
        <v>86</v>
      </c>
      <c r="AY220" s="16" t="s">
        <v>138</v>
      </c>
      <c r="BE220" s="237">
        <f>IF(N220="základní",J220,0)</f>
        <v>0</v>
      </c>
      <c r="BF220" s="237">
        <f>IF(N220="snížená",J220,0)</f>
        <v>0</v>
      </c>
      <c r="BG220" s="237">
        <f>IF(N220="zákl. přenesená",J220,0)</f>
        <v>0</v>
      </c>
      <c r="BH220" s="237">
        <f>IF(N220="sníž. přenesená",J220,0)</f>
        <v>0</v>
      </c>
      <c r="BI220" s="237">
        <f>IF(N220="nulová",J220,0)</f>
        <v>0</v>
      </c>
      <c r="BJ220" s="16" t="s">
        <v>84</v>
      </c>
      <c r="BK220" s="237">
        <f>ROUND(I220*H220,2)</f>
        <v>0</v>
      </c>
      <c r="BL220" s="16" t="s">
        <v>145</v>
      </c>
      <c r="BM220" s="236" t="s">
        <v>558</v>
      </c>
    </row>
    <row r="221" spans="1:47" s="2" customFormat="1" ht="12">
      <c r="A221" s="37"/>
      <c r="B221" s="38"/>
      <c r="C221" s="39"/>
      <c r="D221" s="238" t="s">
        <v>147</v>
      </c>
      <c r="E221" s="39"/>
      <c r="F221" s="239" t="s">
        <v>559</v>
      </c>
      <c r="G221" s="39"/>
      <c r="H221" s="39"/>
      <c r="I221" s="240"/>
      <c r="J221" s="39"/>
      <c r="K221" s="39"/>
      <c r="L221" s="43"/>
      <c r="M221" s="241"/>
      <c r="N221" s="242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147</v>
      </c>
      <c r="AU221" s="16" t="s">
        <v>86</v>
      </c>
    </row>
    <row r="222" spans="1:65" s="2" customFormat="1" ht="24.15" customHeight="1">
      <c r="A222" s="37"/>
      <c r="B222" s="38"/>
      <c r="C222" s="268" t="s">
        <v>560</v>
      </c>
      <c r="D222" s="268" t="s">
        <v>283</v>
      </c>
      <c r="E222" s="269" t="s">
        <v>561</v>
      </c>
      <c r="F222" s="270" t="s">
        <v>562</v>
      </c>
      <c r="G222" s="271" t="s">
        <v>371</v>
      </c>
      <c r="H222" s="272">
        <v>4</v>
      </c>
      <c r="I222" s="273"/>
      <c r="J222" s="274">
        <f>ROUND(I222*H222,2)</f>
        <v>0</v>
      </c>
      <c r="K222" s="270" t="s">
        <v>144</v>
      </c>
      <c r="L222" s="275"/>
      <c r="M222" s="276" t="s">
        <v>1</v>
      </c>
      <c r="N222" s="277" t="s">
        <v>41</v>
      </c>
      <c r="O222" s="90"/>
      <c r="P222" s="234">
        <f>O222*H222</f>
        <v>0</v>
      </c>
      <c r="Q222" s="234">
        <v>0.023</v>
      </c>
      <c r="R222" s="234">
        <f>Q222*H222</f>
        <v>0.092</v>
      </c>
      <c r="S222" s="234">
        <v>0</v>
      </c>
      <c r="T222" s="23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6" t="s">
        <v>223</v>
      </c>
      <c r="AT222" s="236" t="s">
        <v>283</v>
      </c>
      <c r="AU222" s="236" t="s">
        <v>86</v>
      </c>
      <c r="AY222" s="16" t="s">
        <v>138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6" t="s">
        <v>84</v>
      </c>
      <c r="BK222" s="237">
        <f>ROUND(I222*H222,2)</f>
        <v>0</v>
      </c>
      <c r="BL222" s="16" t="s">
        <v>145</v>
      </c>
      <c r="BM222" s="236" t="s">
        <v>563</v>
      </c>
    </row>
    <row r="223" spans="1:47" s="2" customFormat="1" ht="12">
      <c r="A223" s="37"/>
      <c r="B223" s="38"/>
      <c r="C223" s="39"/>
      <c r="D223" s="238" t="s">
        <v>147</v>
      </c>
      <c r="E223" s="39"/>
      <c r="F223" s="239" t="s">
        <v>562</v>
      </c>
      <c r="G223" s="39"/>
      <c r="H223" s="39"/>
      <c r="I223" s="240"/>
      <c r="J223" s="39"/>
      <c r="K223" s="39"/>
      <c r="L223" s="43"/>
      <c r="M223" s="241"/>
      <c r="N223" s="242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147</v>
      </c>
      <c r="AU223" s="16" t="s">
        <v>86</v>
      </c>
    </row>
    <row r="224" spans="1:65" s="2" customFormat="1" ht="24.15" customHeight="1">
      <c r="A224" s="37"/>
      <c r="B224" s="38"/>
      <c r="C224" s="268" t="s">
        <v>564</v>
      </c>
      <c r="D224" s="268" t="s">
        <v>283</v>
      </c>
      <c r="E224" s="269" t="s">
        <v>565</v>
      </c>
      <c r="F224" s="270" t="s">
        <v>566</v>
      </c>
      <c r="G224" s="271" t="s">
        <v>371</v>
      </c>
      <c r="H224" s="272">
        <v>4</v>
      </c>
      <c r="I224" s="273"/>
      <c r="J224" s="274">
        <f>ROUND(I224*H224,2)</f>
        <v>0</v>
      </c>
      <c r="K224" s="270" t="s">
        <v>144</v>
      </c>
      <c r="L224" s="275"/>
      <c r="M224" s="276" t="s">
        <v>1</v>
      </c>
      <c r="N224" s="277" t="s">
        <v>41</v>
      </c>
      <c r="O224" s="90"/>
      <c r="P224" s="234">
        <f>O224*H224</f>
        <v>0</v>
      </c>
      <c r="Q224" s="234">
        <v>0.004</v>
      </c>
      <c r="R224" s="234">
        <f>Q224*H224</f>
        <v>0.016</v>
      </c>
      <c r="S224" s="234">
        <v>0</v>
      </c>
      <c r="T224" s="23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6" t="s">
        <v>223</v>
      </c>
      <c r="AT224" s="236" t="s">
        <v>283</v>
      </c>
      <c r="AU224" s="236" t="s">
        <v>86</v>
      </c>
      <c r="AY224" s="16" t="s">
        <v>138</v>
      </c>
      <c r="BE224" s="237">
        <f>IF(N224="základní",J224,0)</f>
        <v>0</v>
      </c>
      <c r="BF224" s="237">
        <f>IF(N224="snížená",J224,0)</f>
        <v>0</v>
      </c>
      <c r="BG224" s="237">
        <f>IF(N224="zákl. přenesená",J224,0)</f>
        <v>0</v>
      </c>
      <c r="BH224" s="237">
        <f>IF(N224="sníž. přenesená",J224,0)</f>
        <v>0</v>
      </c>
      <c r="BI224" s="237">
        <f>IF(N224="nulová",J224,0)</f>
        <v>0</v>
      </c>
      <c r="BJ224" s="16" t="s">
        <v>84</v>
      </c>
      <c r="BK224" s="237">
        <f>ROUND(I224*H224,2)</f>
        <v>0</v>
      </c>
      <c r="BL224" s="16" t="s">
        <v>145</v>
      </c>
      <c r="BM224" s="236" t="s">
        <v>567</v>
      </c>
    </row>
    <row r="225" spans="1:47" s="2" customFormat="1" ht="12">
      <c r="A225" s="37"/>
      <c r="B225" s="38"/>
      <c r="C225" s="39"/>
      <c r="D225" s="238" t="s">
        <v>147</v>
      </c>
      <c r="E225" s="39"/>
      <c r="F225" s="239" t="s">
        <v>566</v>
      </c>
      <c r="G225" s="39"/>
      <c r="H225" s="39"/>
      <c r="I225" s="240"/>
      <c r="J225" s="39"/>
      <c r="K225" s="39"/>
      <c r="L225" s="43"/>
      <c r="M225" s="241"/>
      <c r="N225" s="242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147</v>
      </c>
      <c r="AU225" s="16" t="s">
        <v>86</v>
      </c>
    </row>
    <row r="226" spans="1:65" s="2" customFormat="1" ht="21.75" customHeight="1">
      <c r="A226" s="37"/>
      <c r="B226" s="38"/>
      <c r="C226" s="225" t="s">
        <v>568</v>
      </c>
      <c r="D226" s="225" t="s">
        <v>140</v>
      </c>
      <c r="E226" s="226" t="s">
        <v>569</v>
      </c>
      <c r="F226" s="227" t="s">
        <v>570</v>
      </c>
      <c r="G226" s="228" t="s">
        <v>143</v>
      </c>
      <c r="H226" s="229">
        <v>941.86</v>
      </c>
      <c r="I226" s="230"/>
      <c r="J226" s="231">
        <f>ROUND(I226*H226,2)</f>
        <v>0</v>
      </c>
      <c r="K226" s="227" t="s">
        <v>144</v>
      </c>
      <c r="L226" s="43"/>
      <c r="M226" s="232" t="s">
        <v>1</v>
      </c>
      <c r="N226" s="233" t="s">
        <v>41</v>
      </c>
      <c r="O226" s="90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6" t="s">
        <v>145</v>
      </c>
      <c r="AT226" s="236" t="s">
        <v>140</v>
      </c>
      <c r="AU226" s="236" t="s">
        <v>86</v>
      </c>
      <c r="AY226" s="16" t="s">
        <v>138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6" t="s">
        <v>84</v>
      </c>
      <c r="BK226" s="237">
        <f>ROUND(I226*H226,2)</f>
        <v>0</v>
      </c>
      <c r="BL226" s="16" t="s">
        <v>145</v>
      </c>
      <c r="BM226" s="236" t="s">
        <v>571</v>
      </c>
    </row>
    <row r="227" spans="1:47" s="2" customFormat="1" ht="12">
      <c r="A227" s="37"/>
      <c r="B227" s="38"/>
      <c r="C227" s="39"/>
      <c r="D227" s="238" t="s">
        <v>147</v>
      </c>
      <c r="E227" s="39"/>
      <c r="F227" s="239" t="s">
        <v>572</v>
      </c>
      <c r="G227" s="39"/>
      <c r="H227" s="39"/>
      <c r="I227" s="240"/>
      <c r="J227" s="39"/>
      <c r="K227" s="39"/>
      <c r="L227" s="43"/>
      <c r="M227" s="241"/>
      <c r="N227" s="242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147</v>
      </c>
      <c r="AU227" s="16" t="s">
        <v>86</v>
      </c>
    </row>
    <row r="228" spans="1:65" s="2" customFormat="1" ht="24.15" customHeight="1">
      <c r="A228" s="37"/>
      <c r="B228" s="38"/>
      <c r="C228" s="225" t="s">
        <v>573</v>
      </c>
      <c r="D228" s="225" t="s">
        <v>140</v>
      </c>
      <c r="E228" s="226" t="s">
        <v>574</v>
      </c>
      <c r="F228" s="227" t="s">
        <v>575</v>
      </c>
      <c r="G228" s="228" t="s">
        <v>143</v>
      </c>
      <c r="H228" s="229">
        <v>941.86</v>
      </c>
      <c r="I228" s="230"/>
      <c r="J228" s="231">
        <f>ROUND(I228*H228,2)</f>
        <v>0</v>
      </c>
      <c r="K228" s="227" t="s">
        <v>144</v>
      </c>
      <c r="L228" s="43"/>
      <c r="M228" s="232" t="s">
        <v>1</v>
      </c>
      <c r="N228" s="233" t="s">
        <v>41</v>
      </c>
      <c r="O228" s="90"/>
      <c r="P228" s="234">
        <f>O228*H228</f>
        <v>0</v>
      </c>
      <c r="Q228" s="234">
        <v>0</v>
      </c>
      <c r="R228" s="234">
        <f>Q228*H228</f>
        <v>0</v>
      </c>
      <c r="S228" s="234">
        <v>0</v>
      </c>
      <c r="T228" s="23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6" t="s">
        <v>145</v>
      </c>
      <c r="AT228" s="236" t="s">
        <v>140</v>
      </c>
      <c r="AU228" s="236" t="s">
        <v>86</v>
      </c>
      <c r="AY228" s="16" t="s">
        <v>138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6" t="s">
        <v>84</v>
      </c>
      <c r="BK228" s="237">
        <f>ROUND(I228*H228,2)</f>
        <v>0</v>
      </c>
      <c r="BL228" s="16" t="s">
        <v>145</v>
      </c>
      <c r="BM228" s="236" t="s">
        <v>576</v>
      </c>
    </row>
    <row r="229" spans="1:47" s="2" customFormat="1" ht="12">
      <c r="A229" s="37"/>
      <c r="B229" s="38"/>
      <c r="C229" s="39"/>
      <c r="D229" s="238" t="s">
        <v>147</v>
      </c>
      <c r="E229" s="39"/>
      <c r="F229" s="239" t="s">
        <v>575</v>
      </c>
      <c r="G229" s="39"/>
      <c r="H229" s="39"/>
      <c r="I229" s="240"/>
      <c r="J229" s="39"/>
      <c r="K229" s="39"/>
      <c r="L229" s="43"/>
      <c r="M229" s="241"/>
      <c r="N229" s="242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147</v>
      </c>
      <c r="AU229" s="16" t="s">
        <v>86</v>
      </c>
    </row>
    <row r="230" spans="1:65" s="2" customFormat="1" ht="16.5" customHeight="1">
      <c r="A230" s="37"/>
      <c r="B230" s="38"/>
      <c r="C230" s="225" t="s">
        <v>577</v>
      </c>
      <c r="D230" s="225" t="s">
        <v>140</v>
      </c>
      <c r="E230" s="226" t="s">
        <v>578</v>
      </c>
      <c r="F230" s="227" t="s">
        <v>579</v>
      </c>
      <c r="G230" s="228" t="s">
        <v>371</v>
      </c>
      <c r="H230" s="229">
        <v>9</v>
      </c>
      <c r="I230" s="230"/>
      <c r="J230" s="231">
        <f>ROUND(I230*H230,2)</f>
        <v>0</v>
      </c>
      <c r="K230" s="227" t="s">
        <v>144</v>
      </c>
      <c r="L230" s="43"/>
      <c r="M230" s="232" t="s">
        <v>1</v>
      </c>
      <c r="N230" s="233" t="s">
        <v>41</v>
      </c>
      <c r="O230" s="90"/>
      <c r="P230" s="234">
        <f>O230*H230</f>
        <v>0</v>
      </c>
      <c r="Q230" s="234">
        <v>0.12303</v>
      </c>
      <c r="R230" s="234">
        <f>Q230*H230</f>
        <v>1.10727</v>
      </c>
      <c r="S230" s="234">
        <v>0</v>
      </c>
      <c r="T230" s="23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6" t="s">
        <v>145</v>
      </c>
      <c r="AT230" s="236" t="s">
        <v>140</v>
      </c>
      <c r="AU230" s="236" t="s">
        <v>86</v>
      </c>
      <c r="AY230" s="16" t="s">
        <v>138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6" t="s">
        <v>84</v>
      </c>
      <c r="BK230" s="237">
        <f>ROUND(I230*H230,2)</f>
        <v>0</v>
      </c>
      <c r="BL230" s="16" t="s">
        <v>145</v>
      </c>
      <c r="BM230" s="236" t="s">
        <v>580</v>
      </c>
    </row>
    <row r="231" spans="1:47" s="2" customFormat="1" ht="12">
      <c r="A231" s="37"/>
      <c r="B231" s="38"/>
      <c r="C231" s="39"/>
      <c r="D231" s="238" t="s">
        <v>147</v>
      </c>
      <c r="E231" s="39"/>
      <c r="F231" s="239" t="s">
        <v>579</v>
      </c>
      <c r="G231" s="39"/>
      <c r="H231" s="39"/>
      <c r="I231" s="240"/>
      <c r="J231" s="39"/>
      <c r="K231" s="39"/>
      <c r="L231" s="43"/>
      <c r="M231" s="241"/>
      <c r="N231" s="242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147</v>
      </c>
      <c r="AU231" s="16" t="s">
        <v>86</v>
      </c>
    </row>
    <row r="232" spans="1:65" s="2" customFormat="1" ht="24.15" customHeight="1">
      <c r="A232" s="37"/>
      <c r="B232" s="38"/>
      <c r="C232" s="268" t="s">
        <v>581</v>
      </c>
      <c r="D232" s="268" t="s">
        <v>283</v>
      </c>
      <c r="E232" s="269" t="s">
        <v>582</v>
      </c>
      <c r="F232" s="270" t="s">
        <v>583</v>
      </c>
      <c r="G232" s="271" t="s">
        <v>371</v>
      </c>
      <c r="H232" s="272">
        <v>9</v>
      </c>
      <c r="I232" s="273"/>
      <c r="J232" s="274">
        <f>ROUND(I232*H232,2)</f>
        <v>0</v>
      </c>
      <c r="K232" s="270" t="s">
        <v>144</v>
      </c>
      <c r="L232" s="275"/>
      <c r="M232" s="276" t="s">
        <v>1</v>
      </c>
      <c r="N232" s="277" t="s">
        <v>41</v>
      </c>
      <c r="O232" s="90"/>
      <c r="P232" s="234">
        <f>O232*H232</f>
        <v>0</v>
      </c>
      <c r="Q232" s="234">
        <v>0.0133</v>
      </c>
      <c r="R232" s="234">
        <f>Q232*H232</f>
        <v>0.1197</v>
      </c>
      <c r="S232" s="234">
        <v>0</v>
      </c>
      <c r="T232" s="23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6" t="s">
        <v>223</v>
      </c>
      <c r="AT232" s="236" t="s">
        <v>283</v>
      </c>
      <c r="AU232" s="236" t="s">
        <v>86</v>
      </c>
      <c r="AY232" s="16" t="s">
        <v>138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6" t="s">
        <v>84</v>
      </c>
      <c r="BK232" s="237">
        <f>ROUND(I232*H232,2)</f>
        <v>0</v>
      </c>
      <c r="BL232" s="16" t="s">
        <v>145</v>
      </c>
      <c r="BM232" s="236" t="s">
        <v>584</v>
      </c>
    </row>
    <row r="233" spans="1:47" s="2" customFormat="1" ht="12">
      <c r="A233" s="37"/>
      <c r="B233" s="38"/>
      <c r="C233" s="39"/>
      <c r="D233" s="238" t="s">
        <v>147</v>
      </c>
      <c r="E233" s="39"/>
      <c r="F233" s="239" t="s">
        <v>583</v>
      </c>
      <c r="G233" s="39"/>
      <c r="H233" s="39"/>
      <c r="I233" s="240"/>
      <c r="J233" s="39"/>
      <c r="K233" s="39"/>
      <c r="L233" s="43"/>
      <c r="M233" s="241"/>
      <c r="N233" s="242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147</v>
      </c>
      <c r="AU233" s="16" t="s">
        <v>86</v>
      </c>
    </row>
    <row r="234" spans="1:65" s="2" customFormat="1" ht="16.5" customHeight="1">
      <c r="A234" s="37"/>
      <c r="B234" s="38"/>
      <c r="C234" s="225" t="s">
        <v>585</v>
      </c>
      <c r="D234" s="225" t="s">
        <v>140</v>
      </c>
      <c r="E234" s="226" t="s">
        <v>586</v>
      </c>
      <c r="F234" s="227" t="s">
        <v>587</v>
      </c>
      <c r="G234" s="228" t="s">
        <v>371</v>
      </c>
      <c r="H234" s="229">
        <v>3</v>
      </c>
      <c r="I234" s="230"/>
      <c r="J234" s="231">
        <f>ROUND(I234*H234,2)</f>
        <v>0</v>
      </c>
      <c r="K234" s="227" t="s">
        <v>144</v>
      </c>
      <c r="L234" s="43"/>
      <c r="M234" s="232" t="s">
        <v>1</v>
      </c>
      <c r="N234" s="233" t="s">
        <v>41</v>
      </c>
      <c r="O234" s="90"/>
      <c r="P234" s="234">
        <f>O234*H234</f>
        <v>0</v>
      </c>
      <c r="Q234" s="234">
        <v>0.32906</v>
      </c>
      <c r="R234" s="234">
        <f>Q234*H234</f>
        <v>0.9871800000000001</v>
      </c>
      <c r="S234" s="234">
        <v>0</v>
      </c>
      <c r="T234" s="23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6" t="s">
        <v>145</v>
      </c>
      <c r="AT234" s="236" t="s">
        <v>140</v>
      </c>
      <c r="AU234" s="236" t="s">
        <v>86</v>
      </c>
      <c r="AY234" s="16" t="s">
        <v>138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6" t="s">
        <v>84</v>
      </c>
      <c r="BK234" s="237">
        <f>ROUND(I234*H234,2)</f>
        <v>0</v>
      </c>
      <c r="BL234" s="16" t="s">
        <v>145</v>
      </c>
      <c r="BM234" s="236" t="s">
        <v>588</v>
      </c>
    </row>
    <row r="235" spans="1:47" s="2" customFormat="1" ht="12">
      <c r="A235" s="37"/>
      <c r="B235" s="38"/>
      <c r="C235" s="39"/>
      <c r="D235" s="238" t="s">
        <v>147</v>
      </c>
      <c r="E235" s="39"/>
      <c r="F235" s="239" t="s">
        <v>587</v>
      </c>
      <c r="G235" s="39"/>
      <c r="H235" s="39"/>
      <c r="I235" s="240"/>
      <c r="J235" s="39"/>
      <c r="K235" s="39"/>
      <c r="L235" s="43"/>
      <c r="M235" s="241"/>
      <c r="N235" s="242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147</v>
      </c>
      <c r="AU235" s="16" t="s">
        <v>86</v>
      </c>
    </row>
    <row r="236" spans="1:65" s="2" customFormat="1" ht="16.5" customHeight="1">
      <c r="A236" s="37"/>
      <c r="B236" s="38"/>
      <c r="C236" s="268" t="s">
        <v>589</v>
      </c>
      <c r="D236" s="268" t="s">
        <v>283</v>
      </c>
      <c r="E236" s="269" t="s">
        <v>590</v>
      </c>
      <c r="F236" s="270" t="s">
        <v>591</v>
      </c>
      <c r="G236" s="271" t="s">
        <v>371</v>
      </c>
      <c r="H236" s="272">
        <v>3</v>
      </c>
      <c r="I236" s="273"/>
      <c r="J236" s="274">
        <f>ROUND(I236*H236,2)</f>
        <v>0</v>
      </c>
      <c r="K236" s="270" t="s">
        <v>144</v>
      </c>
      <c r="L236" s="275"/>
      <c r="M236" s="276" t="s">
        <v>1</v>
      </c>
      <c r="N236" s="277" t="s">
        <v>41</v>
      </c>
      <c r="O236" s="90"/>
      <c r="P236" s="234">
        <f>O236*H236</f>
        <v>0</v>
      </c>
      <c r="Q236" s="234">
        <v>0.0295</v>
      </c>
      <c r="R236" s="234">
        <f>Q236*H236</f>
        <v>0.0885</v>
      </c>
      <c r="S236" s="234">
        <v>0</v>
      </c>
      <c r="T236" s="235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6" t="s">
        <v>223</v>
      </c>
      <c r="AT236" s="236" t="s">
        <v>283</v>
      </c>
      <c r="AU236" s="236" t="s">
        <v>86</v>
      </c>
      <c r="AY236" s="16" t="s">
        <v>138</v>
      </c>
      <c r="BE236" s="237">
        <f>IF(N236="základní",J236,0)</f>
        <v>0</v>
      </c>
      <c r="BF236" s="237">
        <f>IF(N236="snížená",J236,0)</f>
        <v>0</v>
      </c>
      <c r="BG236" s="237">
        <f>IF(N236="zákl. přenesená",J236,0)</f>
        <v>0</v>
      </c>
      <c r="BH236" s="237">
        <f>IF(N236="sníž. přenesená",J236,0)</f>
        <v>0</v>
      </c>
      <c r="BI236" s="237">
        <f>IF(N236="nulová",J236,0)</f>
        <v>0</v>
      </c>
      <c r="BJ236" s="16" t="s">
        <v>84</v>
      </c>
      <c r="BK236" s="237">
        <f>ROUND(I236*H236,2)</f>
        <v>0</v>
      </c>
      <c r="BL236" s="16" t="s">
        <v>145</v>
      </c>
      <c r="BM236" s="236" t="s">
        <v>592</v>
      </c>
    </row>
    <row r="237" spans="1:47" s="2" customFormat="1" ht="12">
      <c r="A237" s="37"/>
      <c r="B237" s="38"/>
      <c r="C237" s="39"/>
      <c r="D237" s="238" t="s">
        <v>147</v>
      </c>
      <c r="E237" s="39"/>
      <c r="F237" s="239" t="s">
        <v>591</v>
      </c>
      <c r="G237" s="39"/>
      <c r="H237" s="39"/>
      <c r="I237" s="240"/>
      <c r="J237" s="39"/>
      <c r="K237" s="39"/>
      <c r="L237" s="43"/>
      <c r="M237" s="241"/>
      <c r="N237" s="242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147</v>
      </c>
      <c r="AU237" s="16" t="s">
        <v>86</v>
      </c>
    </row>
    <row r="238" spans="1:65" s="2" customFormat="1" ht="16.5" customHeight="1">
      <c r="A238" s="37"/>
      <c r="B238" s="38"/>
      <c r="C238" s="225" t="s">
        <v>593</v>
      </c>
      <c r="D238" s="225" t="s">
        <v>140</v>
      </c>
      <c r="E238" s="226" t="s">
        <v>594</v>
      </c>
      <c r="F238" s="227" t="s">
        <v>595</v>
      </c>
      <c r="G238" s="228" t="s">
        <v>143</v>
      </c>
      <c r="H238" s="229">
        <v>900.56</v>
      </c>
      <c r="I238" s="230"/>
      <c r="J238" s="231">
        <f>ROUND(I238*H238,2)</f>
        <v>0</v>
      </c>
      <c r="K238" s="227" t="s">
        <v>144</v>
      </c>
      <c r="L238" s="43"/>
      <c r="M238" s="232" t="s">
        <v>1</v>
      </c>
      <c r="N238" s="233" t="s">
        <v>41</v>
      </c>
      <c r="O238" s="90"/>
      <c r="P238" s="234">
        <f>O238*H238</f>
        <v>0</v>
      </c>
      <c r="Q238" s="234">
        <v>0.00019</v>
      </c>
      <c r="R238" s="234">
        <f>Q238*H238</f>
        <v>0.1711064</v>
      </c>
      <c r="S238" s="234">
        <v>0</v>
      </c>
      <c r="T238" s="23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6" t="s">
        <v>145</v>
      </c>
      <c r="AT238" s="236" t="s">
        <v>140</v>
      </c>
      <c r="AU238" s="236" t="s">
        <v>86</v>
      </c>
      <c r="AY238" s="16" t="s">
        <v>138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6" t="s">
        <v>84</v>
      </c>
      <c r="BK238" s="237">
        <f>ROUND(I238*H238,2)</f>
        <v>0</v>
      </c>
      <c r="BL238" s="16" t="s">
        <v>145</v>
      </c>
      <c r="BM238" s="236" t="s">
        <v>596</v>
      </c>
    </row>
    <row r="239" spans="1:47" s="2" customFormat="1" ht="12">
      <c r="A239" s="37"/>
      <c r="B239" s="38"/>
      <c r="C239" s="39"/>
      <c r="D239" s="238" t="s">
        <v>147</v>
      </c>
      <c r="E239" s="39"/>
      <c r="F239" s="239" t="s">
        <v>597</v>
      </c>
      <c r="G239" s="39"/>
      <c r="H239" s="39"/>
      <c r="I239" s="240"/>
      <c r="J239" s="39"/>
      <c r="K239" s="39"/>
      <c r="L239" s="43"/>
      <c r="M239" s="241"/>
      <c r="N239" s="242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147</v>
      </c>
      <c r="AU239" s="16" t="s">
        <v>86</v>
      </c>
    </row>
    <row r="240" spans="1:65" s="2" customFormat="1" ht="21.75" customHeight="1">
      <c r="A240" s="37"/>
      <c r="B240" s="38"/>
      <c r="C240" s="225" t="s">
        <v>598</v>
      </c>
      <c r="D240" s="225" t="s">
        <v>140</v>
      </c>
      <c r="E240" s="226" t="s">
        <v>599</v>
      </c>
      <c r="F240" s="227" t="s">
        <v>600</v>
      </c>
      <c r="G240" s="228" t="s">
        <v>143</v>
      </c>
      <c r="H240" s="229">
        <v>900.56</v>
      </c>
      <c r="I240" s="230"/>
      <c r="J240" s="231">
        <f>ROUND(I240*H240,2)</f>
        <v>0</v>
      </c>
      <c r="K240" s="227" t="s">
        <v>144</v>
      </c>
      <c r="L240" s="43"/>
      <c r="M240" s="232" t="s">
        <v>1</v>
      </c>
      <c r="N240" s="233" t="s">
        <v>41</v>
      </c>
      <c r="O240" s="90"/>
      <c r="P240" s="234">
        <f>O240*H240</f>
        <v>0</v>
      </c>
      <c r="Q240" s="234">
        <v>9E-05</v>
      </c>
      <c r="R240" s="234">
        <f>Q240*H240</f>
        <v>0.0810504</v>
      </c>
      <c r="S240" s="234">
        <v>0</v>
      </c>
      <c r="T240" s="23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6" t="s">
        <v>145</v>
      </c>
      <c r="AT240" s="236" t="s">
        <v>140</v>
      </c>
      <c r="AU240" s="236" t="s">
        <v>86</v>
      </c>
      <c r="AY240" s="16" t="s">
        <v>138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6" t="s">
        <v>84</v>
      </c>
      <c r="BK240" s="237">
        <f>ROUND(I240*H240,2)</f>
        <v>0</v>
      </c>
      <c r="BL240" s="16" t="s">
        <v>145</v>
      </c>
      <c r="BM240" s="236" t="s">
        <v>601</v>
      </c>
    </row>
    <row r="241" spans="1:47" s="2" customFormat="1" ht="12">
      <c r="A241" s="37"/>
      <c r="B241" s="38"/>
      <c r="C241" s="39"/>
      <c r="D241" s="238" t="s">
        <v>147</v>
      </c>
      <c r="E241" s="39"/>
      <c r="F241" s="239" t="s">
        <v>602</v>
      </c>
      <c r="G241" s="39"/>
      <c r="H241" s="39"/>
      <c r="I241" s="240"/>
      <c r="J241" s="39"/>
      <c r="K241" s="39"/>
      <c r="L241" s="43"/>
      <c r="M241" s="241"/>
      <c r="N241" s="242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147</v>
      </c>
      <c r="AU241" s="16" t="s">
        <v>86</v>
      </c>
    </row>
    <row r="242" spans="1:63" s="12" customFormat="1" ht="22.8" customHeight="1">
      <c r="A242" s="12"/>
      <c r="B242" s="209"/>
      <c r="C242" s="210"/>
      <c r="D242" s="211" t="s">
        <v>75</v>
      </c>
      <c r="E242" s="223" t="s">
        <v>359</v>
      </c>
      <c r="F242" s="223" t="s">
        <v>360</v>
      </c>
      <c r="G242" s="210"/>
      <c r="H242" s="210"/>
      <c r="I242" s="213"/>
      <c r="J242" s="224">
        <f>BK242</f>
        <v>0</v>
      </c>
      <c r="K242" s="210"/>
      <c r="L242" s="215"/>
      <c r="M242" s="216"/>
      <c r="N242" s="217"/>
      <c r="O242" s="217"/>
      <c r="P242" s="218">
        <f>SUM(P243:P244)</f>
        <v>0</v>
      </c>
      <c r="Q242" s="217"/>
      <c r="R242" s="218">
        <f>SUM(R243:R244)</f>
        <v>0</v>
      </c>
      <c r="S242" s="217"/>
      <c r="T242" s="219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0" t="s">
        <v>84</v>
      </c>
      <c r="AT242" s="221" t="s">
        <v>75</v>
      </c>
      <c r="AU242" s="221" t="s">
        <v>84</v>
      </c>
      <c r="AY242" s="220" t="s">
        <v>138</v>
      </c>
      <c r="BK242" s="222">
        <f>SUM(BK243:BK244)</f>
        <v>0</v>
      </c>
    </row>
    <row r="243" spans="1:65" s="2" customFormat="1" ht="24.15" customHeight="1">
      <c r="A243" s="37"/>
      <c r="B243" s="38"/>
      <c r="C243" s="225" t="s">
        <v>603</v>
      </c>
      <c r="D243" s="225" t="s">
        <v>140</v>
      </c>
      <c r="E243" s="226" t="s">
        <v>604</v>
      </c>
      <c r="F243" s="227" t="s">
        <v>605</v>
      </c>
      <c r="G243" s="228" t="s">
        <v>342</v>
      </c>
      <c r="H243" s="229">
        <v>747.847</v>
      </c>
      <c r="I243" s="230"/>
      <c r="J243" s="231">
        <f>ROUND(I243*H243,2)</f>
        <v>0</v>
      </c>
      <c r="K243" s="227" t="s">
        <v>144</v>
      </c>
      <c r="L243" s="43"/>
      <c r="M243" s="232" t="s">
        <v>1</v>
      </c>
      <c r="N243" s="233" t="s">
        <v>41</v>
      </c>
      <c r="O243" s="90"/>
      <c r="P243" s="234">
        <f>O243*H243</f>
        <v>0</v>
      </c>
      <c r="Q243" s="234">
        <v>0</v>
      </c>
      <c r="R243" s="234">
        <f>Q243*H243</f>
        <v>0</v>
      </c>
      <c r="S243" s="234">
        <v>0</v>
      </c>
      <c r="T243" s="23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6" t="s">
        <v>145</v>
      </c>
      <c r="AT243" s="236" t="s">
        <v>140</v>
      </c>
      <c r="AU243" s="236" t="s">
        <v>86</v>
      </c>
      <c r="AY243" s="16" t="s">
        <v>138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6" t="s">
        <v>84</v>
      </c>
      <c r="BK243" s="237">
        <f>ROUND(I243*H243,2)</f>
        <v>0</v>
      </c>
      <c r="BL243" s="16" t="s">
        <v>145</v>
      </c>
      <c r="BM243" s="236" t="s">
        <v>606</v>
      </c>
    </row>
    <row r="244" spans="1:47" s="2" customFormat="1" ht="12">
      <c r="A244" s="37"/>
      <c r="B244" s="38"/>
      <c r="C244" s="39"/>
      <c r="D244" s="238" t="s">
        <v>147</v>
      </c>
      <c r="E244" s="39"/>
      <c r="F244" s="239" t="s">
        <v>607</v>
      </c>
      <c r="G244" s="39"/>
      <c r="H244" s="39"/>
      <c r="I244" s="240"/>
      <c r="J244" s="39"/>
      <c r="K244" s="39"/>
      <c r="L244" s="43"/>
      <c r="M244" s="278"/>
      <c r="N244" s="279"/>
      <c r="O244" s="280"/>
      <c r="P244" s="280"/>
      <c r="Q244" s="280"/>
      <c r="R244" s="280"/>
      <c r="S244" s="280"/>
      <c r="T244" s="28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147</v>
      </c>
      <c r="AU244" s="16" t="s">
        <v>86</v>
      </c>
    </row>
    <row r="245" spans="1:31" s="2" customFormat="1" ht="6.95" customHeight="1">
      <c r="A245" s="37"/>
      <c r="B245" s="65"/>
      <c r="C245" s="66"/>
      <c r="D245" s="66"/>
      <c r="E245" s="66"/>
      <c r="F245" s="66"/>
      <c r="G245" s="66"/>
      <c r="H245" s="66"/>
      <c r="I245" s="66"/>
      <c r="J245" s="66"/>
      <c r="K245" s="66"/>
      <c r="L245" s="43"/>
      <c r="M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</sheetData>
  <sheetProtection password="CC35" sheet="1" objects="1" scenarios="1" formatColumns="0" formatRows="0" autoFilter="0"/>
  <autoFilter ref="C120:K2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2:12" s="1" customFormat="1" ht="12" customHeight="1">
      <c r="B8" s="19"/>
      <c r="D8" s="149" t="s">
        <v>114</v>
      </c>
      <c r="L8" s="19"/>
    </row>
    <row r="9" spans="1:31" s="2" customFormat="1" ht="16.5" customHeight="1">
      <c r="A9" s="37"/>
      <c r="B9" s="43"/>
      <c r="C9" s="37"/>
      <c r="D9" s="37"/>
      <c r="E9" s="150" t="s">
        <v>365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608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609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8. 8. 2021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>J. Nešněra</v>
      </c>
      <c r="F26" s="37"/>
      <c r="G26" s="37"/>
      <c r="H26" s="37"/>
      <c r="I26" s="149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ROUND((SUM(BE125:BE189)),2)</f>
        <v>0</v>
      </c>
      <c r="G35" s="37"/>
      <c r="H35" s="37"/>
      <c r="I35" s="163">
        <v>0.21</v>
      </c>
      <c r="J35" s="162">
        <f>ROUND(((SUM(BE125:BE189))*I35),2)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ROUND((SUM(BF125:BF189)),2)</f>
        <v>0</v>
      </c>
      <c r="G36" s="37"/>
      <c r="H36" s="37"/>
      <c r="I36" s="163">
        <v>0.15</v>
      </c>
      <c r="J36" s="162">
        <f>ROUND(((SUM(BF125:BF189))*I36),2)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ROUND((SUM(BG125:BG189)),2)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ROUND((SUM(BH125:BH189)),2)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ROUND((SUM(BI125:BI189)),2)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114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365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608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03a - přípojky voda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Šluknov</v>
      </c>
      <c r="G91" s="39"/>
      <c r="H91" s="39"/>
      <c r="I91" s="31" t="s">
        <v>22</v>
      </c>
      <c r="J91" s="78" t="str">
        <f>IF(J14="","",J14)</f>
        <v>8. 8. 2021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Město Šluknov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J. Nešněra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117</v>
      </c>
      <c r="D96" s="184"/>
      <c r="E96" s="184"/>
      <c r="F96" s="184"/>
      <c r="G96" s="184"/>
      <c r="H96" s="184"/>
      <c r="I96" s="184"/>
      <c r="J96" s="185" t="s">
        <v>118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119</v>
      </c>
      <c r="D98" s="39"/>
      <c r="E98" s="39"/>
      <c r="F98" s="39"/>
      <c r="G98" s="39"/>
      <c r="H98" s="39"/>
      <c r="I98" s="39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120</v>
      </c>
    </row>
    <row r="99" spans="1:31" s="9" customFormat="1" ht="24.95" customHeight="1">
      <c r="A99" s="9"/>
      <c r="B99" s="187"/>
      <c r="C99" s="188"/>
      <c r="D99" s="189" t="s">
        <v>121</v>
      </c>
      <c r="E99" s="190"/>
      <c r="F99" s="190"/>
      <c r="G99" s="190"/>
      <c r="H99" s="190"/>
      <c r="I99" s="190"/>
      <c r="J99" s="191">
        <f>J126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122</v>
      </c>
      <c r="E100" s="195"/>
      <c r="F100" s="195"/>
      <c r="G100" s="195"/>
      <c r="H100" s="195"/>
      <c r="I100" s="195"/>
      <c r="J100" s="196">
        <f>J127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366</v>
      </c>
      <c r="E101" s="195"/>
      <c r="F101" s="195"/>
      <c r="G101" s="195"/>
      <c r="H101" s="195"/>
      <c r="I101" s="195"/>
      <c r="J101" s="196">
        <f>J148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367</v>
      </c>
      <c r="E102" s="195"/>
      <c r="F102" s="195"/>
      <c r="G102" s="195"/>
      <c r="H102" s="195"/>
      <c r="I102" s="195"/>
      <c r="J102" s="196">
        <f>J152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254</v>
      </c>
      <c r="E103" s="195"/>
      <c r="F103" s="195"/>
      <c r="G103" s="195"/>
      <c r="H103" s="195"/>
      <c r="I103" s="195"/>
      <c r="J103" s="196">
        <f>J187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123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82" t="str">
        <f>E7</f>
        <v>Zastavovací plán jihozápad I. etapa - voda, kanalizace rev.1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114</v>
      </c>
      <c r="D114" s="21"/>
      <c r="E114" s="21"/>
      <c r="F114" s="21"/>
      <c r="G114" s="21"/>
      <c r="H114" s="21"/>
      <c r="I114" s="21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82" t="s">
        <v>365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608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03a - přípojky voda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>Šluknov</v>
      </c>
      <c r="G119" s="39"/>
      <c r="H119" s="39"/>
      <c r="I119" s="31" t="s">
        <v>22</v>
      </c>
      <c r="J119" s="78" t="str">
        <f>IF(J14="","",J14)</f>
        <v>8. 8. 2021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>Město Šluknov</v>
      </c>
      <c r="G121" s="39"/>
      <c r="H121" s="39"/>
      <c r="I121" s="31" t="s">
        <v>30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28</v>
      </c>
      <c r="D122" s="39"/>
      <c r="E122" s="39"/>
      <c r="F122" s="26" t="str">
        <f>IF(E20="","",E20)</f>
        <v>Vyplň údaj</v>
      </c>
      <c r="G122" s="39"/>
      <c r="H122" s="39"/>
      <c r="I122" s="31" t="s">
        <v>33</v>
      </c>
      <c r="J122" s="35" t="str">
        <f>E26</f>
        <v>J. Nešněra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8"/>
      <c r="B124" s="199"/>
      <c r="C124" s="200" t="s">
        <v>124</v>
      </c>
      <c r="D124" s="201" t="s">
        <v>61</v>
      </c>
      <c r="E124" s="201" t="s">
        <v>57</v>
      </c>
      <c r="F124" s="201" t="s">
        <v>58</v>
      </c>
      <c r="G124" s="201" t="s">
        <v>125</v>
      </c>
      <c r="H124" s="201" t="s">
        <v>126</v>
      </c>
      <c r="I124" s="201" t="s">
        <v>127</v>
      </c>
      <c r="J124" s="201" t="s">
        <v>118</v>
      </c>
      <c r="K124" s="202" t="s">
        <v>128</v>
      </c>
      <c r="L124" s="203"/>
      <c r="M124" s="99" t="s">
        <v>1</v>
      </c>
      <c r="N124" s="100" t="s">
        <v>40</v>
      </c>
      <c r="O124" s="100" t="s">
        <v>129</v>
      </c>
      <c r="P124" s="100" t="s">
        <v>130</v>
      </c>
      <c r="Q124" s="100" t="s">
        <v>131</v>
      </c>
      <c r="R124" s="100" t="s">
        <v>132</v>
      </c>
      <c r="S124" s="100" t="s">
        <v>133</v>
      </c>
      <c r="T124" s="101" t="s">
        <v>134</v>
      </c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</row>
    <row r="125" spans="1:63" s="2" customFormat="1" ht="22.8" customHeight="1">
      <c r="A125" s="37"/>
      <c r="B125" s="38"/>
      <c r="C125" s="106" t="s">
        <v>135</v>
      </c>
      <c r="D125" s="39"/>
      <c r="E125" s="39"/>
      <c r="F125" s="39"/>
      <c r="G125" s="39"/>
      <c r="H125" s="39"/>
      <c r="I125" s="39"/>
      <c r="J125" s="204">
        <f>BK125</f>
        <v>0</v>
      </c>
      <c r="K125" s="39"/>
      <c r="L125" s="43"/>
      <c r="M125" s="102"/>
      <c r="N125" s="205"/>
      <c r="O125" s="103"/>
      <c r="P125" s="206">
        <f>P126</f>
        <v>0</v>
      </c>
      <c r="Q125" s="103"/>
      <c r="R125" s="206">
        <f>R126</f>
        <v>101.5225368</v>
      </c>
      <c r="S125" s="103"/>
      <c r="T125" s="207">
        <f>T126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75</v>
      </c>
      <c r="AU125" s="16" t="s">
        <v>120</v>
      </c>
      <c r="BK125" s="208">
        <f>BK126</f>
        <v>0</v>
      </c>
    </row>
    <row r="126" spans="1:63" s="12" customFormat="1" ht="25.9" customHeight="1">
      <c r="A126" s="12"/>
      <c r="B126" s="209"/>
      <c r="C126" s="210"/>
      <c r="D126" s="211" t="s">
        <v>75</v>
      </c>
      <c r="E126" s="212" t="s">
        <v>136</v>
      </c>
      <c r="F126" s="212" t="s">
        <v>137</v>
      </c>
      <c r="G126" s="210"/>
      <c r="H126" s="210"/>
      <c r="I126" s="213"/>
      <c r="J126" s="214">
        <f>BK126</f>
        <v>0</v>
      </c>
      <c r="K126" s="210"/>
      <c r="L126" s="215"/>
      <c r="M126" s="216"/>
      <c r="N126" s="217"/>
      <c r="O126" s="217"/>
      <c r="P126" s="218">
        <f>P127+P148+P152+P187</f>
        <v>0</v>
      </c>
      <c r="Q126" s="217"/>
      <c r="R126" s="218">
        <f>R127+R148+R152+R187</f>
        <v>101.5225368</v>
      </c>
      <c r="S126" s="217"/>
      <c r="T126" s="219">
        <f>T127+T148+T152+T187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0" t="s">
        <v>84</v>
      </c>
      <c r="AT126" s="221" t="s">
        <v>75</v>
      </c>
      <c r="AU126" s="221" t="s">
        <v>76</v>
      </c>
      <c r="AY126" s="220" t="s">
        <v>138</v>
      </c>
      <c r="BK126" s="222">
        <f>BK127+BK148+BK152+BK187</f>
        <v>0</v>
      </c>
    </row>
    <row r="127" spans="1:63" s="12" customFormat="1" ht="22.8" customHeight="1">
      <c r="A127" s="12"/>
      <c r="B127" s="209"/>
      <c r="C127" s="210"/>
      <c r="D127" s="211" t="s">
        <v>75</v>
      </c>
      <c r="E127" s="223" t="s">
        <v>84</v>
      </c>
      <c r="F127" s="223" t="s">
        <v>139</v>
      </c>
      <c r="G127" s="210"/>
      <c r="H127" s="210"/>
      <c r="I127" s="213"/>
      <c r="J127" s="224">
        <f>BK127</f>
        <v>0</v>
      </c>
      <c r="K127" s="210"/>
      <c r="L127" s="215"/>
      <c r="M127" s="216"/>
      <c r="N127" s="217"/>
      <c r="O127" s="217"/>
      <c r="P127" s="218">
        <f>SUM(P128:P147)</f>
        <v>0</v>
      </c>
      <c r="Q127" s="217"/>
      <c r="R127" s="218">
        <f>SUM(R128:R147)</f>
        <v>82.1</v>
      </c>
      <c r="S127" s="217"/>
      <c r="T127" s="219">
        <f>SUM(T128:T147)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84</v>
      </c>
      <c r="AT127" s="221" t="s">
        <v>75</v>
      </c>
      <c r="AU127" s="221" t="s">
        <v>84</v>
      </c>
      <c r="AY127" s="220" t="s">
        <v>138</v>
      </c>
      <c r="BK127" s="222">
        <f>SUM(BK128:BK147)</f>
        <v>0</v>
      </c>
    </row>
    <row r="128" spans="1:65" s="2" customFormat="1" ht="33" customHeight="1">
      <c r="A128" s="37"/>
      <c r="B128" s="38"/>
      <c r="C128" s="225" t="s">
        <v>84</v>
      </c>
      <c r="D128" s="225" t="s">
        <v>140</v>
      </c>
      <c r="E128" s="226" t="s">
        <v>610</v>
      </c>
      <c r="F128" s="227" t="s">
        <v>611</v>
      </c>
      <c r="G128" s="228" t="s">
        <v>174</v>
      </c>
      <c r="H128" s="229">
        <v>38.425</v>
      </c>
      <c r="I128" s="230"/>
      <c r="J128" s="231">
        <f>ROUND(I128*H128,2)</f>
        <v>0</v>
      </c>
      <c r="K128" s="227" t="s">
        <v>144</v>
      </c>
      <c r="L128" s="43"/>
      <c r="M128" s="232" t="s">
        <v>1</v>
      </c>
      <c r="N128" s="233" t="s">
        <v>41</v>
      </c>
      <c r="O128" s="90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6" t="s">
        <v>145</v>
      </c>
      <c r="AT128" s="236" t="s">
        <v>140</v>
      </c>
      <c r="AU128" s="236" t="s">
        <v>86</v>
      </c>
      <c r="AY128" s="16" t="s">
        <v>138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6" t="s">
        <v>84</v>
      </c>
      <c r="BK128" s="237">
        <f>ROUND(I128*H128,2)</f>
        <v>0</v>
      </c>
      <c r="BL128" s="16" t="s">
        <v>145</v>
      </c>
      <c r="BM128" s="236" t="s">
        <v>612</v>
      </c>
    </row>
    <row r="129" spans="1:47" s="2" customFormat="1" ht="12">
      <c r="A129" s="37"/>
      <c r="B129" s="38"/>
      <c r="C129" s="39"/>
      <c r="D129" s="238" t="s">
        <v>147</v>
      </c>
      <c r="E129" s="39"/>
      <c r="F129" s="239" t="s">
        <v>613</v>
      </c>
      <c r="G129" s="39"/>
      <c r="H129" s="39"/>
      <c r="I129" s="240"/>
      <c r="J129" s="39"/>
      <c r="K129" s="39"/>
      <c r="L129" s="43"/>
      <c r="M129" s="241"/>
      <c r="N129" s="242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147</v>
      </c>
      <c r="AU129" s="16" t="s">
        <v>86</v>
      </c>
    </row>
    <row r="130" spans="1:51" s="13" customFormat="1" ht="12">
      <c r="A130" s="13"/>
      <c r="B130" s="243"/>
      <c r="C130" s="244"/>
      <c r="D130" s="238" t="s">
        <v>149</v>
      </c>
      <c r="E130" s="245" t="s">
        <v>1</v>
      </c>
      <c r="F130" s="246" t="s">
        <v>614</v>
      </c>
      <c r="G130" s="244"/>
      <c r="H130" s="247">
        <v>76.85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149</v>
      </c>
      <c r="AU130" s="253" t="s">
        <v>86</v>
      </c>
      <c r="AV130" s="13" t="s">
        <v>86</v>
      </c>
      <c r="AW130" s="13" t="s">
        <v>32</v>
      </c>
      <c r="AX130" s="13" t="s">
        <v>84</v>
      </c>
      <c r="AY130" s="253" t="s">
        <v>138</v>
      </c>
    </row>
    <row r="131" spans="1:51" s="13" customFormat="1" ht="12">
      <c r="A131" s="13"/>
      <c r="B131" s="243"/>
      <c r="C131" s="244"/>
      <c r="D131" s="238" t="s">
        <v>149</v>
      </c>
      <c r="E131" s="244"/>
      <c r="F131" s="246" t="s">
        <v>615</v>
      </c>
      <c r="G131" s="244"/>
      <c r="H131" s="247">
        <v>38.425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149</v>
      </c>
      <c r="AU131" s="253" t="s">
        <v>86</v>
      </c>
      <c r="AV131" s="13" t="s">
        <v>86</v>
      </c>
      <c r="AW131" s="13" t="s">
        <v>4</v>
      </c>
      <c r="AX131" s="13" t="s">
        <v>84</v>
      </c>
      <c r="AY131" s="253" t="s">
        <v>138</v>
      </c>
    </row>
    <row r="132" spans="1:65" s="2" customFormat="1" ht="33" customHeight="1">
      <c r="A132" s="37"/>
      <c r="B132" s="38"/>
      <c r="C132" s="225" t="s">
        <v>86</v>
      </c>
      <c r="D132" s="225" t="s">
        <v>140</v>
      </c>
      <c r="E132" s="226" t="s">
        <v>616</v>
      </c>
      <c r="F132" s="227" t="s">
        <v>617</v>
      </c>
      <c r="G132" s="228" t="s">
        <v>174</v>
      </c>
      <c r="H132" s="229">
        <v>38.425</v>
      </c>
      <c r="I132" s="230"/>
      <c r="J132" s="231">
        <f>ROUND(I132*H132,2)</f>
        <v>0</v>
      </c>
      <c r="K132" s="227" t="s">
        <v>144</v>
      </c>
      <c r="L132" s="43"/>
      <c r="M132" s="232" t="s">
        <v>1</v>
      </c>
      <c r="N132" s="233" t="s">
        <v>41</v>
      </c>
      <c r="O132" s="90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145</v>
      </c>
      <c r="AT132" s="236" t="s">
        <v>140</v>
      </c>
      <c r="AU132" s="236" t="s">
        <v>86</v>
      </c>
      <c r="AY132" s="16" t="s">
        <v>138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84</v>
      </c>
      <c r="BK132" s="237">
        <f>ROUND(I132*H132,2)</f>
        <v>0</v>
      </c>
      <c r="BL132" s="16" t="s">
        <v>145</v>
      </c>
      <c r="BM132" s="236" t="s">
        <v>618</v>
      </c>
    </row>
    <row r="133" spans="1:47" s="2" customFormat="1" ht="12">
      <c r="A133" s="37"/>
      <c r="B133" s="38"/>
      <c r="C133" s="39"/>
      <c r="D133" s="238" t="s">
        <v>147</v>
      </c>
      <c r="E133" s="39"/>
      <c r="F133" s="239" t="s">
        <v>619</v>
      </c>
      <c r="G133" s="39"/>
      <c r="H133" s="39"/>
      <c r="I133" s="240"/>
      <c r="J133" s="39"/>
      <c r="K133" s="39"/>
      <c r="L133" s="43"/>
      <c r="M133" s="241"/>
      <c r="N133" s="242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147</v>
      </c>
      <c r="AU133" s="16" t="s">
        <v>86</v>
      </c>
    </row>
    <row r="134" spans="1:51" s="13" customFormat="1" ht="12">
      <c r="A134" s="13"/>
      <c r="B134" s="243"/>
      <c r="C134" s="244"/>
      <c r="D134" s="238" t="s">
        <v>149</v>
      </c>
      <c r="E134" s="245" t="s">
        <v>1</v>
      </c>
      <c r="F134" s="246" t="s">
        <v>614</v>
      </c>
      <c r="G134" s="244"/>
      <c r="H134" s="247">
        <v>76.85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149</v>
      </c>
      <c r="AU134" s="253" t="s">
        <v>86</v>
      </c>
      <c r="AV134" s="13" t="s">
        <v>86</v>
      </c>
      <c r="AW134" s="13" t="s">
        <v>32</v>
      </c>
      <c r="AX134" s="13" t="s">
        <v>84</v>
      </c>
      <c r="AY134" s="253" t="s">
        <v>138</v>
      </c>
    </row>
    <row r="135" spans="1:51" s="13" customFormat="1" ht="12">
      <c r="A135" s="13"/>
      <c r="B135" s="243"/>
      <c r="C135" s="244"/>
      <c r="D135" s="238" t="s">
        <v>149</v>
      </c>
      <c r="E135" s="244"/>
      <c r="F135" s="246" t="s">
        <v>615</v>
      </c>
      <c r="G135" s="244"/>
      <c r="H135" s="247">
        <v>38.425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149</v>
      </c>
      <c r="AU135" s="253" t="s">
        <v>86</v>
      </c>
      <c r="AV135" s="13" t="s">
        <v>86</v>
      </c>
      <c r="AW135" s="13" t="s">
        <v>4</v>
      </c>
      <c r="AX135" s="13" t="s">
        <v>84</v>
      </c>
      <c r="AY135" s="253" t="s">
        <v>138</v>
      </c>
    </row>
    <row r="136" spans="1:65" s="2" customFormat="1" ht="33" customHeight="1">
      <c r="A136" s="37"/>
      <c r="B136" s="38"/>
      <c r="C136" s="225" t="s">
        <v>171</v>
      </c>
      <c r="D136" s="225" t="s">
        <v>140</v>
      </c>
      <c r="E136" s="226" t="s">
        <v>224</v>
      </c>
      <c r="F136" s="227" t="s">
        <v>225</v>
      </c>
      <c r="G136" s="228" t="s">
        <v>174</v>
      </c>
      <c r="H136" s="229">
        <v>65.56</v>
      </c>
      <c r="I136" s="230"/>
      <c r="J136" s="231">
        <f>ROUND(I136*H136,2)</f>
        <v>0</v>
      </c>
      <c r="K136" s="227" t="s">
        <v>144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145</v>
      </c>
      <c r="AT136" s="236" t="s">
        <v>140</v>
      </c>
      <c r="AU136" s="236" t="s">
        <v>86</v>
      </c>
      <c r="AY136" s="16" t="s">
        <v>138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84</v>
      </c>
      <c r="BK136" s="237">
        <f>ROUND(I136*H136,2)</f>
        <v>0</v>
      </c>
      <c r="BL136" s="16" t="s">
        <v>145</v>
      </c>
      <c r="BM136" s="236" t="s">
        <v>620</v>
      </c>
    </row>
    <row r="137" spans="1:47" s="2" customFormat="1" ht="12">
      <c r="A137" s="37"/>
      <c r="B137" s="38"/>
      <c r="C137" s="39"/>
      <c r="D137" s="238" t="s">
        <v>147</v>
      </c>
      <c r="E137" s="39"/>
      <c r="F137" s="239" t="s">
        <v>227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86</v>
      </c>
    </row>
    <row r="138" spans="1:51" s="13" customFormat="1" ht="12">
      <c r="A138" s="13"/>
      <c r="B138" s="243"/>
      <c r="C138" s="244"/>
      <c r="D138" s="238" t="s">
        <v>149</v>
      </c>
      <c r="E138" s="245" t="s">
        <v>1</v>
      </c>
      <c r="F138" s="246" t="s">
        <v>621</v>
      </c>
      <c r="G138" s="244"/>
      <c r="H138" s="247">
        <v>65.56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149</v>
      </c>
      <c r="AU138" s="253" t="s">
        <v>86</v>
      </c>
      <c r="AV138" s="13" t="s">
        <v>86</v>
      </c>
      <c r="AW138" s="13" t="s">
        <v>32</v>
      </c>
      <c r="AX138" s="13" t="s">
        <v>84</v>
      </c>
      <c r="AY138" s="253" t="s">
        <v>138</v>
      </c>
    </row>
    <row r="139" spans="1:65" s="2" customFormat="1" ht="24.15" customHeight="1">
      <c r="A139" s="37"/>
      <c r="B139" s="38"/>
      <c r="C139" s="225" t="s">
        <v>145</v>
      </c>
      <c r="D139" s="225" t="s">
        <v>140</v>
      </c>
      <c r="E139" s="226" t="s">
        <v>240</v>
      </c>
      <c r="F139" s="227" t="s">
        <v>241</v>
      </c>
      <c r="G139" s="228" t="s">
        <v>174</v>
      </c>
      <c r="H139" s="229">
        <v>7.44</v>
      </c>
      <c r="I139" s="230"/>
      <c r="J139" s="231">
        <f>ROUND(I139*H139,2)</f>
        <v>0</v>
      </c>
      <c r="K139" s="227" t="s">
        <v>144</v>
      </c>
      <c r="L139" s="43"/>
      <c r="M139" s="232" t="s">
        <v>1</v>
      </c>
      <c r="N139" s="233" t="s">
        <v>41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145</v>
      </c>
      <c r="AT139" s="236" t="s">
        <v>140</v>
      </c>
      <c r="AU139" s="236" t="s">
        <v>86</v>
      </c>
      <c r="AY139" s="16" t="s">
        <v>138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84</v>
      </c>
      <c r="BK139" s="237">
        <f>ROUND(I139*H139,2)</f>
        <v>0</v>
      </c>
      <c r="BL139" s="16" t="s">
        <v>145</v>
      </c>
      <c r="BM139" s="236" t="s">
        <v>622</v>
      </c>
    </row>
    <row r="140" spans="1:47" s="2" customFormat="1" ht="12">
      <c r="A140" s="37"/>
      <c r="B140" s="38"/>
      <c r="C140" s="39"/>
      <c r="D140" s="238" t="s">
        <v>147</v>
      </c>
      <c r="E140" s="39"/>
      <c r="F140" s="239" t="s">
        <v>243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147</v>
      </c>
      <c r="AU140" s="16" t="s">
        <v>86</v>
      </c>
    </row>
    <row r="141" spans="1:51" s="13" customFormat="1" ht="12">
      <c r="A141" s="13"/>
      <c r="B141" s="243"/>
      <c r="C141" s="244"/>
      <c r="D141" s="238" t="s">
        <v>149</v>
      </c>
      <c r="E141" s="245" t="s">
        <v>1</v>
      </c>
      <c r="F141" s="246" t="s">
        <v>623</v>
      </c>
      <c r="G141" s="244"/>
      <c r="H141" s="247">
        <v>7.44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149</v>
      </c>
      <c r="AU141" s="253" t="s">
        <v>86</v>
      </c>
      <c r="AV141" s="13" t="s">
        <v>86</v>
      </c>
      <c r="AW141" s="13" t="s">
        <v>32</v>
      </c>
      <c r="AX141" s="13" t="s">
        <v>84</v>
      </c>
      <c r="AY141" s="253" t="s">
        <v>138</v>
      </c>
    </row>
    <row r="142" spans="1:65" s="2" customFormat="1" ht="24.15" customHeight="1">
      <c r="A142" s="37"/>
      <c r="B142" s="38"/>
      <c r="C142" s="225" t="s">
        <v>191</v>
      </c>
      <c r="D142" s="225" t="s">
        <v>140</v>
      </c>
      <c r="E142" s="226" t="s">
        <v>431</v>
      </c>
      <c r="F142" s="227" t="s">
        <v>432</v>
      </c>
      <c r="G142" s="228" t="s">
        <v>174</v>
      </c>
      <c r="H142" s="229">
        <v>41.05</v>
      </c>
      <c r="I142" s="230"/>
      <c r="J142" s="231">
        <f>ROUND(I142*H142,2)</f>
        <v>0</v>
      </c>
      <c r="K142" s="227" t="s">
        <v>144</v>
      </c>
      <c r="L142" s="43"/>
      <c r="M142" s="232" t="s">
        <v>1</v>
      </c>
      <c r="N142" s="233" t="s">
        <v>41</v>
      </c>
      <c r="O142" s="90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145</v>
      </c>
      <c r="AT142" s="236" t="s">
        <v>140</v>
      </c>
      <c r="AU142" s="236" t="s">
        <v>86</v>
      </c>
      <c r="AY142" s="16" t="s">
        <v>138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84</v>
      </c>
      <c r="BK142" s="237">
        <f>ROUND(I142*H142,2)</f>
        <v>0</v>
      </c>
      <c r="BL142" s="16" t="s">
        <v>145</v>
      </c>
      <c r="BM142" s="236" t="s">
        <v>624</v>
      </c>
    </row>
    <row r="143" spans="1:47" s="2" customFormat="1" ht="12">
      <c r="A143" s="37"/>
      <c r="B143" s="38"/>
      <c r="C143" s="39"/>
      <c r="D143" s="238" t="s">
        <v>147</v>
      </c>
      <c r="E143" s="39"/>
      <c r="F143" s="239" t="s">
        <v>434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147</v>
      </c>
      <c r="AU143" s="16" t="s">
        <v>86</v>
      </c>
    </row>
    <row r="144" spans="1:51" s="13" customFormat="1" ht="12">
      <c r="A144" s="13"/>
      <c r="B144" s="243"/>
      <c r="C144" s="244"/>
      <c r="D144" s="238" t="s">
        <v>149</v>
      </c>
      <c r="E144" s="245" t="s">
        <v>1</v>
      </c>
      <c r="F144" s="246" t="s">
        <v>625</v>
      </c>
      <c r="G144" s="244"/>
      <c r="H144" s="247">
        <v>41.05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149</v>
      </c>
      <c r="AU144" s="253" t="s">
        <v>86</v>
      </c>
      <c r="AV144" s="13" t="s">
        <v>86</v>
      </c>
      <c r="AW144" s="13" t="s">
        <v>32</v>
      </c>
      <c r="AX144" s="13" t="s">
        <v>84</v>
      </c>
      <c r="AY144" s="253" t="s">
        <v>138</v>
      </c>
    </row>
    <row r="145" spans="1:65" s="2" customFormat="1" ht="16.5" customHeight="1">
      <c r="A145" s="37"/>
      <c r="B145" s="38"/>
      <c r="C145" s="268" t="s">
        <v>196</v>
      </c>
      <c r="D145" s="268" t="s">
        <v>283</v>
      </c>
      <c r="E145" s="269" t="s">
        <v>436</v>
      </c>
      <c r="F145" s="270" t="s">
        <v>437</v>
      </c>
      <c r="G145" s="271" t="s">
        <v>342</v>
      </c>
      <c r="H145" s="272">
        <v>82.1</v>
      </c>
      <c r="I145" s="273"/>
      <c r="J145" s="274">
        <f>ROUND(I145*H145,2)</f>
        <v>0</v>
      </c>
      <c r="K145" s="270" t="s">
        <v>144</v>
      </c>
      <c r="L145" s="275"/>
      <c r="M145" s="276" t="s">
        <v>1</v>
      </c>
      <c r="N145" s="277" t="s">
        <v>41</v>
      </c>
      <c r="O145" s="90"/>
      <c r="P145" s="234">
        <f>O145*H145</f>
        <v>0</v>
      </c>
      <c r="Q145" s="234">
        <v>1</v>
      </c>
      <c r="R145" s="234">
        <f>Q145*H145</f>
        <v>82.1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223</v>
      </c>
      <c r="AT145" s="236" t="s">
        <v>283</v>
      </c>
      <c r="AU145" s="236" t="s">
        <v>86</v>
      </c>
      <c r="AY145" s="16" t="s">
        <v>138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84</v>
      </c>
      <c r="BK145" s="237">
        <f>ROUND(I145*H145,2)</f>
        <v>0</v>
      </c>
      <c r="BL145" s="16" t="s">
        <v>145</v>
      </c>
      <c r="BM145" s="236" t="s">
        <v>626</v>
      </c>
    </row>
    <row r="146" spans="1:47" s="2" customFormat="1" ht="12">
      <c r="A146" s="37"/>
      <c r="B146" s="38"/>
      <c r="C146" s="39"/>
      <c r="D146" s="238" t="s">
        <v>147</v>
      </c>
      <c r="E146" s="39"/>
      <c r="F146" s="239" t="s">
        <v>437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147</v>
      </c>
      <c r="AU146" s="16" t="s">
        <v>86</v>
      </c>
    </row>
    <row r="147" spans="1:51" s="13" customFormat="1" ht="12">
      <c r="A147" s="13"/>
      <c r="B147" s="243"/>
      <c r="C147" s="244"/>
      <c r="D147" s="238" t="s">
        <v>149</v>
      </c>
      <c r="E147" s="244"/>
      <c r="F147" s="246" t="s">
        <v>627</v>
      </c>
      <c r="G147" s="244"/>
      <c r="H147" s="247">
        <v>82.1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149</v>
      </c>
      <c r="AU147" s="253" t="s">
        <v>86</v>
      </c>
      <c r="AV147" s="13" t="s">
        <v>86</v>
      </c>
      <c r="AW147" s="13" t="s">
        <v>4</v>
      </c>
      <c r="AX147" s="13" t="s">
        <v>84</v>
      </c>
      <c r="AY147" s="253" t="s">
        <v>138</v>
      </c>
    </row>
    <row r="148" spans="1:63" s="12" customFormat="1" ht="22.8" customHeight="1">
      <c r="A148" s="12"/>
      <c r="B148" s="209"/>
      <c r="C148" s="210"/>
      <c r="D148" s="211" t="s">
        <v>75</v>
      </c>
      <c r="E148" s="223" t="s">
        <v>145</v>
      </c>
      <c r="F148" s="223" t="s">
        <v>440</v>
      </c>
      <c r="G148" s="210"/>
      <c r="H148" s="210"/>
      <c r="I148" s="213"/>
      <c r="J148" s="224">
        <f>BK148</f>
        <v>0</v>
      </c>
      <c r="K148" s="210"/>
      <c r="L148" s="215"/>
      <c r="M148" s="216"/>
      <c r="N148" s="217"/>
      <c r="O148" s="217"/>
      <c r="P148" s="218">
        <f>SUM(P149:P151)</f>
        <v>0</v>
      </c>
      <c r="Q148" s="217"/>
      <c r="R148" s="218">
        <f>SUM(R149:R151)</f>
        <v>0</v>
      </c>
      <c r="S148" s="217"/>
      <c r="T148" s="219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0" t="s">
        <v>84</v>
      </c>
      <c r="AT148" s="221" t="s">
        <v>75</v>
      </c>
      <c r="AU148" s="221" t="s">
        <v>84</v>
      </c>
      <c r="AY148" s="220" t="s">
        <v>138</v>
      </c>
      <c r="BK148" s="222">
        <f>SUM(BK149:BK151)</f>
        <v>0</v>
      </c>
    </row>
    <row r="149" spans="1:65" s="2" customFormat="1" ht="24.15" customHeight="1">
      <c r="A149" s="37"/>
      <c r="B149" s="38"/>
      <c r="C149" s="225" t="s">
        <v>218</v>
      </c>
      <c r="D149" s="225" t="s">
        <v>140</v>
      </c>
      <c r="E149" s="226" t="s">
        <v>441</v>
      </c>
      <c r="F149" s="227" t="s">
        <v>442</v>
      </c>
      <c r="G149" s="228" t="s">
        <v>174</v>
      </c>
      <c r="H149" s="229">
        <v>24.37</v>
      </c>
      <c r="I149" s="230"/>
      <c r="J149" s="231">
        <f>ROUND(I149*H149,2)</f>
        <v>0</v>
      </c>
      <c r="K149" s="227" t="s">
        <v>144</v>
      </c>
      <c r="L149" s="43"/>
      <c r="M149" s="232" t="s">
        <v>1</v>
      </c>
      <c r="N149" s="233" t="s">
        <v>41</v>
      </c>
      <c r="O149" s="90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145</v>
      </c>
      <c r="AT149" s="236" t="s">
        <v>140</v>
      </c>
      <c r="AU149" s="236" t="s">
        <v>86</v>
      </c>
      <c r="AY149" s="16" t="s">
        <v>138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84</v>
      </c>
      <c r="BK149" s="237">
        <f>ROUND(I149*H149,2)</f>
        <v>0</v>
      </c>
      <c r="BL149" s="16" t="s">
        <v>145</v>
      </c>
      <c r="BM149" s="236" t="s">
        <v>628</v>
      </c>
    </row>
    <row r="150" spans="1:47" s="2" customFormat="1" ht="12">
      <c r="A150" s="37"/>
      <c r="B150" s="38"/>
      <c r="C150" s="39"/>
      <c r="D150" s="238" t="s">
        <v>147</v>
      </c>
      <c r="E150" s="39"/>
      <c r="F150" s="239" t="s">
        <v>444</v>
      </c>
      <c r="G150" s="39"/>
      <c r="H150" s="39"/>
      <c r="I150" s="240"/>
      <c r="J150" s="39"/>
      <c r="K150" s="39"/>
      <c r="L150" s="43"/>
      <c r="M150" s="241"/>
      <c r="N150" s="242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147</v>
      </c>
      <c r="AU150" s="16" t="s">
        <v>86</v>
      </c>
    </row>
    <row r="151" spans="1:51" s="13" customFormat="1" ht="12">
      <c r="A151" s="13"/>
      <c r="B151" s="243"/>
      <c r="C151" s="244"/>
      <c r="D151" s="238" t="s">
        <v>149</v>
      </c>
      <c r="E151" s="245" t="s">
        <v>1</v>
      </c>
      <c r="F151" s="246" t="s">
        <v>629</v>
      </c>
      <c r="G151" s="244"/>
      <c r="H151" s="247">
        <v>24.37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149</v>
      </c>
      <c r="AU151" s="253" t="s">
        <v>86</v>
      </c>
      <c r="AV151" s="13" t="s">
        <v>86</v>
      </c>
      <c r="AW151" s="13" t="s">
        <v>32</v>
      </c>
      <c r="AX151" s="13" t="s">
        <v>84</v>
      </c>
      <c r="AY151" s="253" t="s">
        <v>138</v>
      </c>
    </row>
    <row r="152" spans="1:63" s="12" customFormat="1" ht="22.8" customHeight="1">
      <c r="A152" s="12"/>
      <c r="B152" s="209"/>
      <c r="C152" s="210"/>
      <c r="D152" s="211" t="s">
        <v>75</v>
      </c>
      <c r="E152" s="223" t="s">
        <v>223</v>
      </c>
      <c r="F152" s="223" t="s">
        <v>446</v>
      </c>
      <c r="G152" s="210"/>
      <c r="H152" s="210"/>
      <c r="I152" s="213"/>
      <c r="J152" s="224">
        <f>BK152</f>
        <v>0</v>
      </c>
      <c r="K152" s="210"/>
      <c r="L152" s="215"/>
      <c r="M152" s="216"/>
      <c r="N152" s="217"/>
      <c r="O152" s="217"/>
      <c r="P152" s="218">
        <f>SUM(P153:P186)</f>
        <v>0</v>
      </c>
      <c r="Q152" s="217"/>
      <c r="R152" s="218">
        <f>SUM(R153:R186)</f>
        <v>19.4225368</v>
      </c>
      <c r="S152" s="217"/>
      <c r="T152" s="219">
        <f>SUM(T153:T186)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0" t="s">
        <v>84</v>
      </c>
      <c r="AT152" s="221" t="s">
        <v>75</v>
      </c>
      <c r="AU152" s="221" t="s">
        <v>84</v>
      </c>
      <c r="AY152" s="220" t="s">
        <v>138</v>
      </c>
      <c r="BK152" s="222">
        <f>SUM(BK153:BK186)</f>
        <v>0</v>
      </c>
    </row>
    <row r="153" spans="1:65" s="2" customFormat="1" ht="24.15" customHeight="1">
      <c r="A153" s="37"/>
      <c r="B153" s="38"/>
      <c r="C153" s="225" t="s">
        <v>223</v>
      </c>
      <c r="D153" s="225" t="s">
        <v>140</v>
      </c>
      <c r="E153" s="226" t="s">
        <v>630</v>
      </c>
      <c r="F153" s="227" t="s">
        <v>631</v>
      </c>
      <c r="G153" s="228" t="s">
        <v>143</v>
      </c>
      <c r="H153" s="229">
        <v>171.03</v>
      </c>
      <c r="I153" s="230"/>
      <c r="J153" s="231">
        <f>ROUND(I153*H153,2)</f>
        <v>0</v>
      </c>
      <c r="K153" s="227" t="s">
        <v>144</v>
      </c>
      <c r="L153" s="43"/>
      <c r="M153" s="232" t="s">
        <v>1</v>
      </c>
      <c r="N153" s="233" t="s">
        <v>41</v>
      </c>
      <c r="O153" s="90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145</v>
      </c>
      <c r="AT153" s="236" t="s">
        <v>140</v>
      </c>
      <c r="AU153" s="236" t="s">
        <v>86</v>
      </c>
      <c r="AY153" s="16" t="s">
        <v>138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84</v>
      </c>
      <c r="BK153" s="237">
        <f>ROUND(I153*H153,2)</f>
        <v>0</v>
      </c>
      <c r="BL153" s="16" t="s">
        <v>145</v>
      </c>
      <c r="BM153" s="236" t="s">
        <v>632</v>
      </c>
    </row>
    <row r="154" spans="1:47" s="2" customFormat="1" ht="12">
      <c r="A154" s="37"/>
      <c r="B154" s="38"/>
      <c r="C154" s="39"/>
      <c r="D154" s="238" t="s">
        <v>147</v>
      </c>
      <c r="E154" s="39"/>
      <c r="F154" s="239" t="s">
        <v>633</v>
      </c>
      <c r="G154" s="39"/>
      <c r="H154" s="39"/>
      <c r="I154" s="240"/>
      <c r="J154" s="39"/>
      <c r="K154" s="39"/>
      <c r="L154" s="43"/>
      <c r="M154" s="241"/>
      <c r="N154" s="242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147</v>
      </c>
      <c r="AU154" s="16" t="s">
        <v>86</v>
      </c>
    </row>
    <row r="155" spans="1:65" s="2" customFormat="1" ht="24.15" customHeight="1">
      <c r="A155" s="37"/>
      <c r="B155" s="38"/>
      <c r="C155" s="268" t="s">
        <v>234</v>
      </c>
      <c r="D155" s="268" t="s">
        <v>283</v>
      </c>
      <c r="E155" s="269" t="s">
        <v>634</v>
      </c>
      <c r="F155" s="270" t="s">
        <v>635</v>
      </c>
      <c r="G155" s="271" t="s">
        <v>143</v>
      </c>
      <c r="H155" s="272">
        <v>171.03</v>
      </c>
      <c r="I155" s="273"/>
      <c r="J155" s="274">
        <f>ROUND(I155*H155,2)</f>
        <v>0</v>
      </c>
      <c r="K155" s="270" t="s">
        <v>636</v>
      </c>
      <c r="L155" s="275"/>
      <c r="M155" s="276" t="s">
        <v>1</v>
      </c>
      <c r="N155" s="277" t="s">
        <v>41</v>
      </c>
      <c r="O155" s="90"/>
      <c r="P155" s="234">
        <f>O155*H155</f>
        <v>0</v>
      </c>
      <c r="Q155" s="234">
        <v>0.00028</v>
      </c>
      <c r="R155" s="234">
        <f>Q155*H155</f>
        <v>0.0478884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223</v>
      </c>
      <c r="AT155" s="236" t="s">
        <v>283</v>
      </c>
      <c r="AU155" s="236" t="s">
        <v>86</v>
      </c>
      <c r="AY155" s="16" t="s">
        <v>138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84</v>
      </c>
      <c r="BK155" s="237">
        <f>ROUND(I155*H155,2)</f>
        <v>0</v>
      </c>
      <c r="BL155" s="16" t="s">
        <v>145</v>
      </c>
      <c r="BM155" s="236" t="s">
        <v>637</v>
      </c>
    </row>
    <row r="156" spans="1:47" s="2" customFormat="1" ht="12">
      <c r="A156" s="37"/>
      <c r="B156" s="38"/>
      <c r="C156" s="39"/>
      <c r="D156" s="238" t="s">
        <v>147</v>
      </c>
      <c r="E156" s="39"/>
      <c r="F156" s="239" t="s">
        <v>635</v>
      </c>
      <c r="G156" s="39"/>
      <c r="H156" s="39"/>
      <c r="I156" s="240"/>
      <c r="J156" s="39"/>
      <c r="K156" s="39"/>
      <c r="L156" s="43"/>
      <c r="M156" s="241"/>
      <c r="N156" s="242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147</v>
      </c>
      <c r="AU156" s="16" t="s">
        <v>86</v>
      </c>
    </row>
    <row r="157" spans="1:65" s="2" customFormat="1" ht="24.15" customHeight="1">
      <c r="A157" s="37"/>
      <c r="B157" s="38"/>
      <c r="C157" s="225" t="s">
        <v>239</v>
      </c>
      <c r="D157" s="225" t="s">
        <v>140</v>
      </c>
      <c r="E157" s="226" t="s">
        <v>638</v>
      </c>
      <c r="F157" s="227" t="s">
        <v>639</v>
      </c>
      <c r="G157" s="228" t="s">
        <v>371</v>
      </c>
      <c r="H157" s="229">
        <v>29</v>
      </c>
      <c r="I157" s="230"/>
      <c r="J157" s="231">
        <f>ROUND(I157*H157,2)</f>
        <v>0</v>
      </c>
      <c r="K157" s="227" t="s">
        <v>144</v>
      </c>
      <c r="L157" s="43"/>
      <c r="M157" s="232" t="s">
        <v>1</v>
      </c>
      <c r="N157" s="233" t="s">
        <v>41</v>
      </c>
      <c r="O157" s="90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145</v>
      </c>
      <c r="AT157" s="236" t="s">
        <v>140</v>
      </c>
      <c r="AU157" s="236" t="s">
        <v>86</v>
      </c>
      <c r="AY157" s="16" t="s">
        <v>138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84</v>
      </c>
      <c r="BK157" s="237">
        <f>ROUND(I157*H157,2)</f>
        <v>0</v>
      </c>
      <c r="BL157" s="16" t="s">
        <v>145</v>
      </c>
      <c r="BM157" s="236" t="s">
        <v>640</v>
      </c>
    </row>
    <row r="158" spans="1:47" s="2" customFormat="1" ht="12">
      <c r="A158" s="37"/>
      <c r="B158" s="38"/>
      <c r="C158" s="39"/>
      <c r="D158" s="238" t="s">
        <v>147</v>
      </c>
      <c r="E158" s="39"/>
      <c r="F158" s="239" t="s">
        <v>641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147</v>
      </c>
      <c r="AU158" s="16" t="s">
        <v>86</v>
      </c>
    </row>
    <row r="159" spans="1:65" s="2" customFormat="1" ht="21.75" customHeight="1">
      <c r="A159" s="37"/>
      <c r="B159" s="38"/>
      <c r="C159" s="268" t="s">
        <v>303</v>
      </c>
      <c r="D159" s="268" t="s">
        <v>283</v>
      </c>
      <c r="E159" s="269" t="s">
        <v>642</v>
      </c>
      <c r="F159" s="270" t="s">
        <v>643</v>
      </c>
      <c r="G159" s="271" t="s">
        <v>371</v>
      </c>
      <c r="H159" s="272">
        <v>29</v>
      </c>
      <c r="I159" s="273"/>
      <c r="J159" s="274">
        <f>ROUND(I159*H159,2)</f>
        <v>0</v>
      </c>
      <c r="K159" s="270" t="s">
        <v>144</v>
      </c>
      <c r="L159" s="275"/>
      <c r="M159" s="276" t="s">
        <v>1</v>
      </c>
      <c r="N159" s="277" t="s">
        <v>41</v>
      </c>
      <c r="O159" s="90"/>
      <c r="P159" s="234">
        <f>O159*H159</f>
        <v>0</v>
      </c>
      <c r="Q159" s="234">
        <v>6E-05</v>
      </c>
      <c r="R159" s="234">
        <f>Q159*H159</f>
        <v>0.00174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223</v>
      </c>
      <c r="AT159" s="236" t="s">
        <v>283</v>
      </c>
      <c r="AU159" s="236" t="s">
        <v>86</v>
      </c>
      <c r="AY159" s="16" t="s">
        <v>138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84</v>
      </c>
      <c r="BK159" s="237">
        <f>ROUND(I159*H159,2)</f>
        <v>0</v>
      </c>
      <c r="BL159" s="16" t="s">
        <v>145</v>
      </c>
      <c r="BM159" s="236" t="s">
        <v>644</v>
      </c>
    </row>
    <row r="160" spans="1:47" s="2" customFormat="1" ht="12">
      <c r="A160" s="37"/>
      <c r="B160" s="38"/>
      <c r="C160" s="39"/>
      <c r="D160" s="238" t="s">
        <v>147</v>
      </c>
      <c r="E160" s="39"/>
      <c r="F160" s="239" t="s">
        <v>643</v>
      </c>
      <c r="G160" s="39"/>
      <c r="H160" s="39"/>
      <c r="I160" s="240"/>
      <c r="J160" s="39"/>
      <c r="K160" s="39"/>
      <c r="L160" s="43"/>
      <c r="M160" s="241"/>
      <c r="N160" s="242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147</v>
      </c>
      <c r="AU160" s="16" t="s">
        <v>86</v>
      </c>
    </row>
    <row r="161" spans="1:65" s="2" customFormat="1" ht="24.15" customHeight="1">
      <c r="A161" s="37"/>
      <c r="B161" s="38"/>
      <c r="C161" s="225" t="s">
        <v>308</v>
      </c>
      <c r="D161" s="225" t="s">
        <v>140</v>
      </c>
      <c r="E161" s="226" t="s">
        <v>645</v>
      </c>
      <c r="F161" s="227" t="s">
        <v>646</v>
      </c>
      <c r="G161" s="228" t="s">
        <v>371</v>
      </c>
      <c r="H161" s="229">
        <v>29</v>
      </c>
      <c r="I161" s="230"/>
      <c r="J161" s="231">
        <f>ROUND(I161*H161,2)</f>
        <v>0</v>
      </c>
      <c r="K161" s="227" t="s">
        <v>144</v>
      </c>
      <c r="L161" s="43"/>
      <c r="M161" s="232" t="s">
        <v>1</v>
      </c>
      <c r="N161" s="233" t="s">
        <v>41</v>
      </c>
      <c r="O161" s="90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145</v>
      </c>
      <c r="AT161" s="236" t="s">
        <v>140</v>
      </c>
      <c r="AU161" s="236" t="s">
        <v>86</v>
      </c>
      <c r="AY161" s="16" t="s">
        <v>138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84</v>
      </c>
      <c r="BK161" s="237">
        <f>ROUND(I161*H161,2)</f>
        <v>0</v>
      </c>
      <c r="BL161" s="16" t="s">
        <v>145</v>
      </c>
      <c r="BM161" s="236" t="s">
        <v>647</v>
      </c>
    </row>
    <row r="162" spans="1:47" s="2" customFormat="1" ht="12">
      <c r="A162" s="37"/>
      <c r="B162" s="38"/>
      <c r="C162" s="39"/>
      <c r="D162" s="238" t="s">
        <v>147</v>
      </c>
      <c r="E162" s="39"/>
      <c r="F162" s="239" t="s">
        <v>648</v>
      </c>
      <c r="G162" s="39"/>
      <c r="H162" s="39"/>
      <c r="I162" s="240"/>
      <c r="J162" s="39"/>
      <c r="K162" s="39"/>
      <c r="L162" s="43"/>
      <c r="M162" s="241"/>
      <c r="N162" s="242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147</v>
      </c>
      <c r="AU162" s="16" t="s">
        <v>86</v>
      </c>
    </row>
    <row r="163" spans="1:65" s="2" customFormat="1" ht="21.75" customHeight="1">
      <c r="A163" s="37"/>
      <c r="B163" s="38"/>
      <c r="C163" s="268" t="s">
        <v>315</v>
      </c>
      <c r="D163" s="268" t="s">
        <v>283</v>
      </c>
      <c r="E163" s="269" t="s">
        <v>649</v>
      </c>
      <c r="F163" s="270" t="s">
        <v>650</v>
      </c>
      <c r="G163" s="271" t="s">
        <v>371</v>
      </c>
      <c r="H163" s="272">
        <v>29</v>
      </c>
      <c r="I163" s="273"/>
      <c r="J163" s="274">
        <f>ROUND(I163*H163,2)</f>
        <v>0</v>
      </c>
      <c r="K163" s="270" t="s">
        <v>144</v>
      </c>
      <c r="L163" s="275"/>
      <c r="M163" s="276" t="s">
        <v>1</v>
      </c>
      <c r="N163" s="277" t="s">
        <v>41</v>
      </c>
      <c r="O163" s="90"/>
      <c r="P163" s="234">
        <f>O163*H163</f>
        <v>0</v>
      </c>
      <c r="Q163" s="234">
        <v>0.00067</v>
      </c>
      <c r="R163" s="234">
        <f>Q163*H163</f>
        <v>0.01943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223</v>
      </c>
      <c r="AT163" s="236" t="s">
        <v>283</v>
      </c>
      <c r="AU163" s="236" t="s">
        <v>86</v>
      </c>
      <c r="AY163" s="16" t="s">
        <v>138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84</v>
      </c>
      <c r="BK163" s="237">
        <f>ROUND(I163*H163,2)</f>
        <v>0</v>
      </c>
      <c r="BL163" s="16" t="s">
        <v>145</v>
      </c>
      <c r="BM163" s="236" t="s">
        <v>651</v>
      </c>
    </row>
    <row r="164" spans="1:47" s="2" customFormat="1" ht="12">
      <c r="A164" s="37"/>
      <c r="B164" s="38"/>
      <c r="C164" s="39"/>
      <c r="D164" s="238" t="s">
        <v>147</v>
      </c>
      <c r="E164" s="39"/>
      <c r="F164" s="239" t="s">
        <v>650</v>
      </c>
      <c r="G164" s="39"/>
      <c r="H164" s="39"/>
      <c r="I164" s="240"/>
      <c r="J164" s="39"/>
      <c r="K164" s="39"/>
      <c r="L164" s="43"/>
      <c r="M164" s="241"/>
      <c r="N164" s="24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147</v>
      </c>
      <c r="AU164" s="16" t="s">
        <v>86</v>
      </c>
    </row>
    <row r="165" spans="1:65" s="2" customFormat="1" ht="24.15" customHeight="1">
      <c r="A165" s="37"/>
      <c r="B165" s="38"/>
      <c r="C165" s="225" t="s">
        <v>321</v>
      </c>
      <c r="D165" s="225" t="s">
        <v>140</v>
      </c>
      <c r="E165" s="226" t="s">
        <v>652</v>
      </c>
      <c r="F165" s="227" t="s">
        <v>653</v>
      </c>
      <c r="G165" s="228" t="s">
        <v>371</v>
      </c>
      <c r="H165" s="229">
        <v>29</v>
      </c>
      <c r="I165" s="230"/>
      <c r="J165" s="231">
        <f>ROUND(I165*H165,2)</f>
        <v>0</v>
      </c>
      <c r="K165" s="227" t="s">
        <v>636</v>
      </c>
      <c r="L165" s="43"/>
      <c r="M165" s="232" t="s">
        <v>1</v>
      </c>
      <c r="N165" s="233" t="s">
        <v>41</v>
      </c>
      <c r="O165" s="90"/>
      <c r="P165" s="234">
        <f>O165*H165</f>
        <v>0</v>
      </c>
      <c r="Q165" s="234">
        <v>2E-05</v>
      </c>
      <c r="R165" s="234">
        <f>Q165*H165</f>
        <v>0.00058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145</v>
      </c>
      <c r="AT165" s="236" t="s">
        <v>140</v>
      </c>
      <c r="AU165" s="236" t="s">
        <v>86</v>
      </c>
      <c r="AY165" s="16" t="s">
        <v>138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84</v>
      </c>
      <c r="BK165" s="237">
        <f>ROUND(I165*H165,2)</f>
        <v>0</v>
      </c>
      <c r="BL165" s="16" t="s">
        <v>145</v>
      </c>
      <c r="BM165" s="236" t="s">
        <v>654</v>
      </c>
    </row>
    <row r="166" spans="1:47" s="2" customFormat="1" ht="12">
      <c r="A166" s="37"/>
      <c r="B166" s="38"/>
      <c r="C166" s="39"/>
      <c r="D166" s="238" t="s">
        <v>147</v>
      </c>
      <c r="E166" s="39"/>
      <c r="F166" s="239" t="s">
        <v>655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147</v>
      </c>
      <c r="AU166" s="16" t="s">
        <v>86</v>
      </c>
    </row>
    <row r="167" spans="1:65" s="2" customFormat="1" ht="24.15" customHeight="1">
      <c r="A167" s="37"/>
      <c r="B167" s="38"/>
      <c r="C167" s="268" t="s">
        <v>8</v>
      </c>
      <c r="D167" s="268" t="s">
        <v>283</v>
      </c>
      <c r="E167" s="269" t="s">
        <v>656</v>
      </c>
      <c r="F167" s="270" t="s">
        <v>657</v>
      </c>
      <c r="G167" s="271" t="s">
        <v>371</v>
      </c>
      <c r="H167" s="272">
        <v>29</v>
      </c>
      <c r="I167" s="273"/>
      <c r="J167" s="274">
        <f>ROUND(I167*H167,2)</f>
        <v>0</v>
      </c>
      <c r="K167" s="270" t="s">
        <v>144</v>
      </c>
      <c r="L167" s="275"/>
      <c r="M167" s="276" t="s">
        <v>1</v>
      </c>
      <c r="N167" s="277" t="s">
        <v>41</v>
      </c>
      <c r="O167" s="90"/>
      <c r="P167" s="234">
        <f>O167*H167</f>
        <v>0</v>
      </c>
      <c r="Q167" s="234">
        <v>0.004</v>
      </c>
      <c r="R167" s="234">
        <f>Q167*H167</f>
        <v>0.116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223</v>
      </c>
      <c r="AT167" s="236" t="s">
        <v>283</v>
      </c>
      <c r="AU167" s="236" t="s">
        <v>86</v>
      </c>
      <c r="AY167" s="16" t="s">
        <v>138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84</v>
      </c>
      <c r="BK167" s="237">
        <f>ROUND(I167*H167,2)</f>
        <v>0</v>
      </c>
      <c r="BL167" s="16" t="s">
        <v>145</v>
      </c>
      <c r="BM167" s="236" t="s">
        <v>658</v>
      </c>
    </row>
    <row r="168" spans="1:47" s="2" customFormat="1" ht="12">
      <c r="A168" s="37"/>
      <c r="B168" s="38"/>
      <c r="C168" s="39"/>
      <c r="D168" s="238" t="s">
        <v>147</v>
      </c>
      <c r="E168" s="39"/>
      <c r="F168" s="239" t="s">
        <v>657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147</v>
      </c>
      <c r="AU168" s="16" t="s">
        <v>86</v>
      </c>
    </row>
    <row r="169" spans="1:65" s="2" customFormat="1" ht="21.75" customHeight="1">
      <c r="A169" s="37"/>
      <c r="B169" s="38"/>
      <c r="C169" s="268" t="s">
        <v>330</v>
      </c>
      <c r="D169" s="268" t="s">
        <v>283</v>
      </c>
      <c r="E169" s="269" t="s">
        <v>659</v>
      </c>
      <c r="F169" s="270" t="s">
        <v>660</v>
      </c>
      <c r="G169" s="271" t="s">
        <v>371</v>
      </c>
      <c r="H169" s="272">
        <v>29</v>
      </c>
      <c r="I169" s="273"/>
      <c r="J169" s="274">
        <f>ROUND(I169*H169,2)</f>
        <v>0</v>
      </c>
      <c r="K169" s="270" t="s">
        <v>144</v>
      </c>
      <c r="L169" s="275"/>
      <c r="M169" s="276" t="s">
        <v>1</v>
      </c>
      <c r="N169" s="277" t="s">
        <v>41</v>
      </c>
      <c r="O169" s="90"/>
      <c r="P169" s="234">
        <f>O169*H169</f>
        <v>0</v>
      </c>
      <c r="Q169" s="234">
        <v>0.0035</v>
      </c>
      <c r="R169" s="234">
        <f>Q169*H169</f>
        <v>0.1015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223</v>
      </c>
      <c r="AT169" s="236" t="s">
        <v>283</v>
      </c>
      <c r="AU169" s="236" t="s">
        <v>86</v>
      </c>
      <c r="AY169" s="16" t="s">
        <v>138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84</v>
      </c>
      <c r="BK169" s="237">
        <f>ROUND(I169*H169,2)</f>
        <v>0</v>
      </c>
      <c r="BL169" s="16" t="s">
        <v>145</v>
      </c>
      <c r="BM169" s="236" t="s">
        <v>661</v>
      </c>
    </row>
    <row r="170" spans="1:47" s="2" customFormat="1" ht="12">
      <c r="A170" s="37"/>
      <c r="B170" s="38"/>
      <c r="C170" s="39"/>
      <c r="D170" s="238" t="s">
        <v>147</v>
      </c>
      <c r="E170" s="39"/>
      <c r="F170" s="239" t="s">
        <v>660</v>
      </c>
      <c r="G170" s="39"/>
      <c r="H170" s="39"/>
      <c r="I170" s="240"/>
      <c r="J170" s="39"/>
      <c r="K170" s="39"/>
      <c r="L170" s="43"/>
      <c r="M170" s="241"/>
      <c r="N170" s="242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147</v>
      </c>
      <c r="AU170" s="16" t="s">
        <v>86</v>
      </c>
    </row>
    <row r="171" spans="1:65" s="2" customFormat="1" ht="24.15" customHeight="1">
      <c r="A171" s="37"/>
      <c r="B171" s="38"/>
      <c r="C171" s="225" t="s">
        <v>339</v>
      </c>
      <c r="D171" s="225" t="s">
        <v>140</v>
      </c>
      <c r="E171" s="226" t="s">
        <v>662</v>
      </c>
      <c r="F171" s="227" t="s">
        <v>663</v>
      </c>
      <c r="G171" s="228" t="s">
        <v>143</v>
      </c>
      <c r="H171" s="229">
        <v>171.03</v>
      </c>
      <c r="I171" s="230"/>
      <c r="J171" s="231">
        <f>ROUND(I171*H171,2)</f>
        <v>0</v>
      </c>
      <c r="K171" s="227" t="s">
        <v>144</v>
      </c>
      <c r="L171" s="43"/>
      <c r="M171" s="232" t="s">
        <v>1</v>
      </c>
      <c r="N171" s="233" t="s">
        <v>41</v>
      </c>
      <c r="O171" s="90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145</v>
      </c>
      <c r="AT171" s="236" t="s">
        <v>140</v>
      </c>
      <c r="AU171" s="236" t="s">
        <v>86</v>
      </c>
      <c r="AY171" s="16" t="s">
        <v>138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84</v>
      </c>
      <c r="BK171" s="237">
        <f>ROUND(I171*H171,2)</f>
        <v>0</v>
      </c>
      <c r="BL171" s="16" t="s">
        <v>145</v>
      </c>
      <c r="BM171" s="236" t="s">
        <v>664</v>
      </c>
    </row>
    <row r="172" spans="1:47" s="2" customFormat="1" ht="12">
      <c r="A172" s="37"/>
      <c r="B172" s="38"/>
      <c r="C172" s="39"/>
      <c r="D172" s="238" t="s">
        <v>147</v>
      </c>
      <c r="E172" s="39"/>
      <c r="F172" s="239" t="s">
        <v>663</v>
      </c>
      <c r="G172" s="39"/>
      <c r="H172" s="39"/>
      <c r="I172" s="240"/>
      <c r="J172" s="39"/>
      <c r="K172" s="39"/>
      <c r="L172" s="43"/>
      <c r="M172" s="241"/>
      <c r="N172" s="242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147</v>
      </c>
      <c r="AU172" s="16" t="s">
        <v>86</v>
      </c>
    </row>
    <row r="173" spans="1:65" s="2" customFormat="1" ht="16.5" customHeight="1">
      <c r="A173" s="37"/>
      <c r="B173" s="38"/>
      <c r="C173" s="225" t="s">
        <v>345</v>
      </c>
      <c r="D173" s="225" t="s">
        <v>140</v>
      </c>
      <c r="E173" s="226" t="s">
        <v>665</v>
      </c>
      <c r="F173" s="227" t="s">
        <v>666</v>
      </c>
      <c r="G173" s="228" t="s">
        <v>143</v>
      </c>
      <c r="H173" s="229">
        <v>171.03</v>
      </c>
      <c r="I173" s="230"/>
      <c r="J173" s="231">
        <f>ROUND(I173*H173,2)</f>
        <v>0</v>
      </c>
      <c r="K173" s="227" t="s">
        <v>144</v>
      </c>
      <c r="L173" s="43"/>
      <c r="M173" s="232" t="s">
        <v>1</v>
      </c>
      <c r="N173" s="233" t="s">
        <v>41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145</v>
      </c>
      <c r="AT173" s="236" t="s">
        <v>140</v>
      </c>
      <c r="AU173" s="236" t="s">
        <v>86</v>
      </c>
      <c r="AY173" s="16" t="s">
        <v>138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84</v>
      </c>
      <c r="BK173" s="237">
        <f>ROUND(I173*H173,2)</f>
        <v>0</v>
      </c>
      <c r="BL173" s="16" t="s">
        <v>145</v>
      </c>
      <c r="BM173" s="236" t="s">
        <v>667</v>
      </c>
    </row>
    <row r="174" spans="1:47" s="2" customFormat="1" ht="12">
      <c r="A174" s="37"/>
      <c r="B174" s="38"/>
      <c r="C174" s="39"/>
      <c r="D174" s="238" t="s">
        <v>147</v>
      </c>
      <c r="E174" s="39"/>
      <c r="F174" s="239" t="s">
        <v>668</v>
      </c>
      <c r="G174" s="39"/>
      <c r="H174" s="39"/>
      <c r="I174" s="240"/>
      <c r="J174" s="39"/>
      <c r="K174" s="39"/>
      <c r="L174" s="43"/>
      <c r="M174" s="241"/>
      <c r="N174" s="242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147</v>
      </c>
      <c r="AU174" s="16" t="s">
        <v>86</v>
      </c>
    </row>
    <row r="175" spans="1:65" s="2" customFormat="1" ht="33" customHeight="1">
      <c r="A175" s="37"/>
      <c r="B175" s="38"/>
      <c r="C175" s="225" t="s">
        <v>351</v>
      </c>
      <c r="D175" s="225" t="s">
        <v>140</v>
      </c>
      <c r="E175" s="226" t="s">
        <v>669</v>
      </c>
      <c r="F175" s="227" t="s">
        <v>670</v>
      </c>
      <c r="G175" s="228" t="s">
        <v>371</v>
      </c>
      <c r="H175" s="229">
        <v>29</v>
      </c>
      <c r="I175" s="230"/>
      <c r="J175" s="231">
        <f>ROUND(I175*H175,2)</f>
        <v>0</v>
      </c>
      <c r="K175" s="227" t="s">
        <v>144</v>
      </c>
      <c r="L175" s="43"/>
      <c r="M175" s="232" t="s">
        <v>1</v>
      </c>
      <c r="N175" s="233" t="s">
        <v>41</v>
      </c>
      <c r="O175" s="90"/>
      <c r="P175" s="234">
        <f>O175*H175</f>
        <v>0</v>
      </c>
      <c r="Q175" s="234">
        <v>0.43786</v>
      </c>
      <c r="R175" s="234">
        <f>Q175*H175</f>
        <v>12.697940000000001</v>
      </c>
      <c r="S175" s="234">
        <v>0</v>
      </c>
      <c r="T175" s="23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145</v>
      </c>
      <c r="AT175" s="236" t="s">
        <v>140</v>
      </c>
      <c r="AU175" s="236" t="s">
        <v>86</v>
      </c>
      <c r="AY175" s="16" t="s">
        <v>138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84</v>
      </c>
      <c r="BK175" s="237">
        <f>ROUND(I175*H175,2)</f>
        <v>0</v>
      </c>
      <c r="BL175" s="16" t="s">
        <v>145</v>
      </c>
      <c r="BM175" s="236" t="s">
        <v>671</v>
      </c>
    </row>
    <row r="176" spans="1:47" s="2" customFormat="1" ht="12">
      <c r="A176" s="37"/>
      <c r="B176" s="38"/>
      <c r="C176" s="39"/>
      <c r="D176" s="238" t="s">
        <v>147</v>
      </c>
      <c r="E176" s="39"/>
      <c r="F176" s="239" t="s">
        <v>672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147</v>
      </c>
      <c r="AU176" s="16" t="s">
        <v>86</v>
      </c>
    </row>
    <row r="177" spans="1:65" s="2" customFormat="1" ht="16.5" customHeight="1">
      <c r="A177" s="37"/>
      <c r="B177" s="38"/>
      <c r="C177" s="268" t="s">
        <v>355</v>
      </c>
      <c r="D177" s="268" t="s">
        <v>283</v>
      </c>
      <c r="E177" s="269" t="s">
        <v>673</v>
      </c>
      <c r="F177" s="270" t="s">
        <v>674</v>
      </c>
      <c r="G177" s="271" t="s">
        <v>371</v>
      </c>
      <c r="H177" s="272">
        <v>29</v>
      </c>
      <c r="I177" s="273"/>
      <c r="J177" s="274">
        <f>ROUND(I177*H177,2)</f>
        <v>0</v>
      </c>
      <c r="K177" s="270" t="s">
        <v>144</v>
      </c>
      <c r="L177" s="275"/>
      <c r="M177" s="276" t="s">
        <v>1</v>
      </c>
      <c r="N177" s="277" t="s">
        <v>41</v>
      </c>
      <c r="O177" s="90"/>
      <c r="P177" s="234">
        <f>O177*H177</f>
        <v>0</v>
      </c>
      <c r="Q177" s="234">
        <v>0.084</v>
      </c>
      <c r="R177" s="234">
        <f>Q177*H177</f>
        <v>2.436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223</v>
      </c>
      <c r="AT177" s="236" t="s">
        <v>283</v>
      </c>
      <c r="AU177" s="236" t="s">
        <v>86</v>
      </c>
      <c r="AY177" s="16" t="s">
        <v>138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84</v>
      </c>
      <c r="BK177" s="237">
        <f>ROUND(I177*H177,2)</f>
        <v>0</v>
      </c>
      <c r="BL177" s="16" t="s">
        <v>145</v>
      </c>
      <c r="BM177" s="236" t="s">
        <v>675</v>
      </c>
    </row>
    <row r="178" spans="1:47" s="2" customFormat="1" ht="12">
      <c r="A178" s="37"/>
      <c r="B178" s="38"/>
      <c r="C178" s="39"/>
      <c r="D178" s="238" t="s">
        <v>147</v>
      </c>
      <c r="E178" s="39"/>
      <c r="F178" s="239" t="s">
        <v>674</v>
      </c>
      <c r="G178" s="39"/>
      <c r="H178" s="39"/>
      <c r="I178" s="240"/>
      <c r="J178" s="39"/>
      <c r="K178" s="39"/>
      <c r="L178" s="43"/>
      <c r="M178" s="241"/>
      <c r="N178" s="242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147</v>
      </c>
      <c r="AU178" s="16" t="s">
        <v>86</v>
      </c>
    </row>
    <row r="179" spans="1:65" s="2" customFormat="1" ht="16.5" customHeight="1">
      <c r="A179" s="37"/>
      <c r="B179" s="38"/>
      <c r="C179" s="225" t="s">
        <v>7</v>
      </c>
      <c r="D179" s="225" t="s">
        <v>140</v>
      </c>
      <c r="E179" s="226" t="s">
        <v>578</v>
      </c>
      <c r="F179" s="227" t="s">
        <v>579</v>
      </c>
      <c r="G179" s="228" t="s">
        <v>371</v>
      </c>
      <c r="H179" s="229">
        <v>29</v>
      </c>
      <c r="I179" s="230"/>
      <c r="J179" s="231">
        <f>ROUND(I179*H179,2)</f>
        <v>0</v>
      </c>
      <c r="K179" s="227" t="s">
        <v>144</v>
      </c>
      <c r="L179" s="43"/>
      <c r="M179" s="232" t="s">
        <v>1</v>
      </c>
      <c r="N179" s="233" t="s">
        <v>41</v>
      </c>
      <c r="O179" s="90"/>
      <c r="P179" s="234">
        <f>O179*H179</f>
        <v>0</v>
      </c>
      <c r="Q179" s="234">
        <v>0.12303</v>
      </c>
      <c r="R179" s="234">
        <f>Q179*H179</f>
        <v>3.56787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145</v>
      </c>
      <c r="AT179" s="236" t="s">
        <v>140</v>
      </c>
      <c r="AU179" s="236" t="s">
        <v>86</v>
      </c>
      <c r="AY179" s="16" t="s">
        <v>138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84</v>
      </c>
      <c r="BK179" s="237">
        <f>ROUND(I179*H179,2)</f>
        <v>0</v>
      </c>
      <c r="BL179" s="16" t="s">
        <v>145</v>
      </c>
      <c r="BM179" s="236" t="s">
        <v>676</v>
      </c>
    </row>
    <row r="180" spans="1:47" s="2" customFormat="1" ht="12">
      <c r="A180" s="37"/>
      <c r="B180" s="38"/>
      <c r="C180" s="39"/>
      <c r="D180" s="238" t="s">
        <v>147</v>
      </c>
      <c r="E180" s="39"/>
      <c r="F180" s="239" t="s">
        <v>579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147</v>
      </c>
      <c r="AU180" s="16" t="s">
        <v>86</v>
      </c>
    </row>
    <row r="181" spans="1:65" s="2" customFormat="1" ht="24.15" customHeight="1">
      <c r="A181" s="37"/>
      <c r="B181" s="38"/>
      <c r="C181" s="268" t="s">
        <v>472</v>
      </c>
      <c r="D181" s="268" t="s">
        <v>283</v>
      </c>
      <c r="E181" s="269" t="s">
        <v>582</v>
      </c>
      <c r="F181" s="270" t="s">
        <v>583</v>
      </c>
      <c r="G181" s="271" t="s">
        <v>371</v>
      </c>
      <c r="H181" s="272">
        <v>29</v>
      </c>
      <c r="I181" s="273"/>
      <c r="J181" s="274">
        <f>ROUND(I181*H181,2)</f>
        <v>0</v>
      </c>
      <c r="K181" s="270" t="s">
        <v>144</v>
      </c>
      <c r="L181" s="275"/>
      <c r="M181" s="276" t="s">
        <v>1</v>
      </c>
      <c r="N181" s="277" t="s">
        <v>41</v>
      </c>
      <c r="O181" s="90"/>
      <c r="P181" s="234">
        <f>O181*H181</f>
        <v>0</v>
      </c>
      <c r="Q181" s="234">
        <v>0.0133</v>
      </c>
      <c r="R181" s="234">
        <f>Q181*H181</f>
        <v>0.3857</v>
      </c>
      <c r="S181" s="234">
        <v>0</v>
      </c>
      <c r="T181" s="23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6" t="s">
        <v>223</v>
      </c>
      <c r="AT181" s="236" t="s">
        <v>283</v>
      </c>
      <c r="AU181" s="236" t="s">
        <v>86</v>
      </c>
      <c r="AY181" s="16" t="s">
        <v>138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6" t="s">
        <v>84</v>
      </c>
      <c r="BK181" s="237">
        <f>ROUND(I181*H181,2)</f>
        <v>0</v>
      </c>
      <c r="BL181" s="16" t="s">
        <v>145</v>
      </c>
      <c r="BM181" s="236" t="s">
        <v>677</v>
      </c>
    </row>
    <row r="182" spans="1:47" s="2" customFormat="1" ht="12">
      <c r="A182" s="37"/>
      <c r="B182" s="38"/>
      <c r="C182" s="39"/>
      <c r="D182" s="238" t="s">
        <v>147</v>
      </c>
      <c r="E182" s="39"/>
      <c r="F182" s="239" t="s">
        <v>583</v>
      </c>
      <c r="G182" s="39"/>
      <c r="H182" s="39"/>
      <c r="I182" s="240"/>
      <c r="J182" s="39"/>
      <c r="K182" s="39"/>
      <c r="L182" s="43"/>
      <c r="M182" s="241"/>
      <c r="N182" s="242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147</v>
      </c>
      <c r="AU182" s="16" t="s">
        <v>86</v>
      </c>
    </row>
    <row r="183" spans="1:65" s="2" customFormat="1" ht="16.5" customHeight="1">
      <c r="A183" s="37"/>
      <c r="B183" s="38"/>
      <c r="C183" s="225" t="s">
        <v>477</v>
      </c>
      <c r="D183" s="225" t="s">
        <v>140</v>
      </c>
      <c r="E183" s="226" t="s">
        <v>594</v>
      </c>
      <c r="F183" s="227" t="s">
        <v>595</v>
      </c>
      <c r="G183" s="228" t="s">
        <v>143</v>
      </c>
      <c r="H183" s="229">
        <v>171.03</v>
      </c>
      <c r="I183" s="230"/>
      <c r="J183" s="231">
        <f>ROUND(I183*H183,2)</f>
        <v>0</v>
      </c>
      <c r="K183" s="227" t="s">
        <v>144</v>
      </c>
      <c r="L183" s="43"/>
      <c r="M183" s="232" t="s">
        <v>1</v>
      </c>
      <c r="N183" s="233" t="s">
        <v>41</v>
      </c>
      <c r="O183" s="90"/>
      <c r="P183" s="234">
        <f>O183*H183</f>
        <v>0</v>
      </c>
      <c r="Q183" s="234">
        <v>0.00019</v>
      </c>
      <c r="R183" s="234">
        <f>Q183*H183</f>
        <v>0.0324957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145</v>
      </c>
      <c r="AT183" s="236" t="s">
        <v>140</v>
      </c>
      <c r="AU183" s="236" t="s">
        <v>86</v>
      </c>
      <c r="AY183" s="16" t="s">
        <v>138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84</v>
      </c>
      <c r="BK183" s="237">
        <f>ROUND(I183*H183,2)</f>
        <v>0</v>
      </c>
      <c r="BL183" s="16" t="s">
        <v>145</v>
      </c>
      <c r="BM183" s="236" t="s">
        <v>678</v>
      </c>
    </row>
    <row r="184" spans="1:47" s="2" customFormat="1" ht="12">
      <c r="A184" s="37"/>
      <c r="B184" s="38"/>
      <c r="C184" s="39"/>
      <c r="D184" s="238" t="s">
        <v>147</v>
      </c>
      <c r="E184" s="39"/>
      <c r="F184" s="239" t="s">
        <v>597</v>
      </c>
      <c r="G184" s="39"/>
      <c r="H184" s="39"/>
      <c r="I184" s="240"/>
      <c r="J184" s="39"/>
      <c r="K184" s="39"/>
      <c r="L184" s="43"/>
      <c r="M184" s="241"/>
      <c r="N184" s="242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147</v>
      </c>
      <c r="AU184" s="16" t="s">
        <v>86</v>
      </c>
    </row>
    <row r="185" spans="1:65" s="2" customFormat="1" ht="21.75" customHeight="1">
      <c r="A185" s="37"/>
      <c r="B185" s="38"/>
      <c r="C185" s="225" t="s">
        <v>481</v>
      </c>
      <c r="D185" s="225" t="s">
        <v>140</v>
      </c>
      <c r="E185" s="226" t="s">
        <v>599</v>
      </c>
      <c r="F185" s="227" t="s">
        <v>600</v>
      </c>
      <c r="G185" s="228" t="s">
        <v>143</v>
      </c>
      <c r="H185" s="229">
        <v>171.03</v>
      </c>
      <c r="I185" s="230"/>
      <c r="J185" s="231">
        <f>ROUND(I185*H185,2)</f>
        <v>0</v>
      </c>
      <c r="K185" s="227" t="s">
        <v>144</v>
      </c>
      <c r="L185" s="43"/>
      <c r="M185" s="232" t="s">
        <v>1</v>
      </c>
      <c r="N185" s="233" t="s">
        <v>41</v>
      </c>
      <c r="O185" s="90"/>
      <c r="P185" s="234">
        <f>O185*H185</f>
        <v>0</v>
      </c>
      <c r="Q185" s="234">
        <v>9E-05</v>
      </c>
      <c r="R185" s="234">
        <f>Q185*H185</f>
        <v>0.0153927</v>
      </c>
      <c r="S185" s="234">
        <v>0</v>
      </c>
      <c r="T185" s="23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6" t="s">
        <v>145</v>
      </c>
      <c r="AT185" s="236" t="s">
        <v>140</v>
      </c>
      <c r="AU185" s="236" t="s">
        <v>86</v>
      </c>
      <c r="AY185" s="16" t="s">
        <v>138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6" t="s">
        <v>84</v>
      </c>
      <c r="BK185" s="237">
        <f>ROUND(I185*H185,2)</f>
        <v>0</v>
      </c>
      <c r="BL185" s="16" t="s">
        <v>145</v>
      </c>
      <c r="BM185" s="236" t="s">
        <v>679</v>
      </c>
    </row>
    <row r="186" spans="1:47" s="2" customFormat="1" ht="12">
      <c r="A186" s="37"/>
      <c r="B186" s="38"/>
      <c r="C186" s="39"/>
      <c r="D186" s="238" t="s">
        <v>147</v>
      </c>
      <c r="E186" s="39"/>
      <c r="F186" s="239" t="s">
        <v>602</v>
      </c>
      <c r="G186" s="39"/>
      <c r="H186" s="39"/>
      <c r="I186" s="240"/>
      <c r="J186" s="39"/>
      <c r="K186" s="39"/>
      <c r="L186" s="43"/>
      <c r="M186" s="241"/>
      <c r="N186" s="242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147</v>
      </c>
      <c r="AU186" s="16" t="s">
        <v>86</v>
      </c>
    </row>
    <row r="187" spans="1:63" s="12" customFormat="1" ht="22.8" customHeight="1">
      <c r="A187" s="12"/>
      <c r="B187" s="209"/>
      <c r="C187" s="210"/>
      <c r="D187" s="211" t="s">
        <v>75</v>
      </c>
      <c r="E187" s="223" t="s">
        <v>359</v>
      </c>
      <c r="F187" s="223" t="s">
        <v>360</v>
      </c>
      <c r="G187" s="210"/>
      <c r="H187" s="210"/>
      <c r="I187" s="213"/>
      <c r="J187" s="224">
        <f>BK187</f>
        <v>0</v>
      </c>
      <c r="K187" s="210"/>
      <c r="L187" s="215"/>
      <c r="M187" s="216"/>
      <c r="N187" s="217"/>
      <c r="O187" s="217"/>
      <c r="P187" s="218">
        <f>SUM(P188:P189)</f>
        <v>0</v>
      </c>
      <c r="Q187" s="217"/>
      <c r="R187" s="218">
        <f>SUM(R188:R189)</f>
        <v>0</v>
      </c>
      <c r="S187" s="217"/>
      <c r="T187" s="219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0" t="s">
        <v>84</v>
      </c>
      <c r="AT187" s="221" t="s">
        <v>75</v>
      </c>
      <c r="AU187" s="221" t="s">
        <v>84</v>
      </c>
      <c r="AY187" s="220" t="s">
        <v>138</v>
      </c>
      <c r="BK187" s="222">
        <f>SUM(BK188:BK189)</f>
        <v>0</v>
      </c>
    </row>
    <row r="188" spans="1:65" s="2" customFormat="1" ht="24.15" customHeight="1">
      <c r="A188" s="37"/>
      <c r="B188" s="38"/>
      <c r="C188" s="225" t="s">
        <v>486</v>
      </c>
      <c r="D188" s="225" t="s">
        <v>140</v>
      </c>
      <c r="E188" s="226" t="s">
        <v>604</v>
      </c>
      <c r="F188" s="227" t="s">
        <v>605</v>
      </c>
      <c r="G188" s="228" t="s">
        <v>342</v>
      </c>
      <c r="H188" s="229">
        <v>101.523</v>
      </c>
      <c r="I188" s="230"/>
      <c r="J188" s="231">
        <f>ROUND(I188*H188,2)</f>
        <v>0</v>
      </c>
      <c r="K188" s="227" t="s">
        <v>144</v>
      </c>
      <c r="L188" s="43"/>
      <c r="M188" s="232" t="s">
        <v>1</v>
      </c>
      <c r="N188" s="233" t="s">
        <v>41</v>
      </c>
      <c r="O188" s="90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145</v>
      </c>
      <c r="AT188" s="236" t="s">
        <v>140</v>
      </c>
      <c r="AU188" s="236" t="s">
        <v>86</v>
      </c>
      <c r="AY188" s="16" t="s">
        <v>138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84</v>
      </c>
      <c r="BK188" s="237">
        <f>ROUND(I188*H188,2)</f>
        <v>0</v>
      </c>
      <c r="BL188" s="16" t="s">
        <v>145</v>
      </c>
      <c r="BM188" s="236" t="s">
        <v>680</v>
      </c>
    </row>
    <row r="189" spans="1:47" s="2" customFormat="1" ht="12">
      <c r="A189" s="37"/>
      <c r="B189" s="38"/>
      <c r="C189" s="39"/>
      <c r="D189" s="238" t="s">
        <v>147</v>
      </c>
      <c r="E189" s="39"/>
      <c r="F189" s="239" t="s">
        <v>607</v>
      </c>
      <c r="G189" s="39"/>
      <c r="H189" s="39"/>
      <c r="I189" s="240"/>
      <c r="J189" s="39"/>
      <c r="K189" s="39"/>
      <c r="L189" s="43"/>
      <c r="M189" s="278"/>
      <c r="N189" s="279"/>
      <c r="O189" s="280"/>
      <c r="P189" s="280"/>
      <c r="Q189" s="280"/>
      <c r="R189" s="280"/>
      <c r="S189" s="280"/>
      <c r="T189" s="28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147</v>
      </c>
      <c r="AU189" s="16" t="s">
        <v>86</v>
      </c>
    </row>
    <row r="190" spans="1:31" s="2" customFormat="1" ht="6.95" customHeight="1">
      <c r="A190" s="37"/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43"/>
      <c r="M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</sheetData>
  <sheetProtection password="CC35" sheet="1" objects="1" scenarios="1" formatColumns="0" formatRows="0" autoFilter="0"/>
  <autoFilter ref="C124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681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18</v>
      </c>
      <c r="E11" s="37"/>
      <c r="F11" s="140" t="s">
        <v>1</v>
      </c>
      <c r="G11" s="37"/>
      <c r="H11" s="37"/>
      <c r="I11" s="149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20</v>
      </c>
      <c r="E12" s="37"/>
      <c r="F12" s="140" t="s">
        <v>21</v>
      </c>
      <c r="G12" s="37"/>
      <c r="H12" s="37"/>
      <c r="I12" s="149" t="s">
        <v>22</v>
      </c>
      <c r="J12" s="152" t="str">
        <f>'Rekapitulace stavby'!AN8</f>
        <v>8. 8. 2021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24</v>
      </c>
      <c r="E14" s="37"/>
      <c r="F14" s="37"/>
      <c r="G14" s="37"/>
      <c r="H14" s="37"/>
      <c r="I14" s="149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49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28</v>
      </c>
      <c r="E17" s="37"/>
      <c r="F17" s="37"/>
      <c r="G17" s="37"/>
      <c r="H17" s="37"/>
      <c r="I17" s="14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30</v>
      </c>
      <c r="E20" s="37"/>
      <c r="F20" s="37"/>
      <c r="G20" s="37"/>
      <c r="H20" s="37"/>
      <c r="I20" s="149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49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33</v>
      </c>
      <c r="E23" s="37"/>
      <c r="F23" s="37"/>
      <c r="G23" s="37"/>
      <c r="H23" s="37"/>
      <c r="I23" s="149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>J. Nešněra</v>
      </c>
      <c r="F24" s="37"/>
      <c r="G24" s="37"/>
      <c r="H24" s="37"/>
      <c r="I24" s="149" t="s">
        <v>27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3"/>
      <c r="B27" s="154"/>
      <c r="C27" s="153"/>
      <c r="D27" s="153"/>
      <c r="E27" s="155" t="s">
        <v>1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36</v>
      </c>
      <c r="E30" s="37"/>
      <c r="F30" s="37"/>
      <c r="G30" s="37"/>
      <c r="H30" s="37"/>
      <c r="I30" s="37"/>
      <c r="J30" s="159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38</v>
      </c>
      <c r="G32" s="37"/>
      <c r="H32" s="37"/>
      <c r="I32" s="160" t="s">
        <v>37</v>
      </c>
      <c r="J32" s="160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40</v>
      </c>
      <c r="E33" s="149" t="s">
        <v>41</v>
      </c>
      <c r="F33" s="162">
        <f>ROUND((SUM(BE122:BE194)),2)</f>
        <v>0</v>
      </c>
      <c r="G33" s="37"/>
      <c r="H33" s="37"/>
      <c r="I33" s="163">
        <v>0.21</v>
      </c>
      <c r="J33" s="162">
        <f>ROUND(((SUM(BE122:BE194))*I33),2)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42</v>
      </c>
      <c r="F34" s="162">
        <f>ROUND((SUM(BF122:BF194)),2)</f>
        <v>0</v>
      </c>
      <c r="G34" s="37"/>
      <c r="H34" s="37"/>
      <c r="I34" s="163">
        <v>0.15</v>
      </c>
      <c r="J34" s="162">
        <f>ROUND(((SUM(BF122:BF194))*I34),2)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43</v>
      </c>
      <c r="F35" s="162">
        <f>ROUND((SUM(BG122:BG194)),2)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44</v>
      </c>
      <c r="F36" s="162">
        <f>ROUND((SUM(BH122:BH194)),2)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ROUND((SUM(BI122:BI194)),2)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46</v>
      </c>
      <c r="E39" s="166"/>
      <c r="F39" s="166"/>
      <c r="G39" s="167" t="s">
        <v>47</v>
      </c>
      <c r="H39" s="168" t="s">
        <v>48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SO 04 Splašková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8. 8. 2021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117</v>
      </c>
      <c r="D94" s="184"/>
      <c r="E94" s="184"/>
      <c r="F94" s="184"/>
      <c r="G94" s="184"/>
      <c r="H94" s="184"/>
      <c r="I94" s="184"/>
      <c r="J94" s="185" t="s">
        <v>118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119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120</v>
      </c>
    </row>
    <row r="97" spans="1:31" s="9" customFormat="1" ht="24.95" customHeight="1">
      <c r="A97" s="9"/>
      <c r="B97" s="187"/>
      <c r="C97" s="188"/>
      <c r="D97" s="189" t="s">
        <v>121</v>
      </c>
      <c r="E97" s="190"/>
      <c r="F97" s="190"/>
      <c r="G97" s="190"/>
      <c r="H97" s="190"/>
      <c r="I97" s="190"/>
      <c r="J97" s="191">
        <f>J123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32"/>
      <c r="D98" s="194" t="s">
        <v>122</v>
      </c>
      <c r="E98" s="195"/>
      <c r="F98" s="195"/>
      <c r="G98" s="195"/>
      <c r="H98" s="195"/>
      <c r="I98" s="195"/>
      <c r="J98" s="196">
        <f>J124</f>
        <v>0</v>
      </c>
      <c r="K98" s="13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32"/>
      <c r="D99" s="194" t="s">
        <v>682</v>
      </c>
      <c r="E99" s="195"/>
      <c r="F99" s="195"/>
      <c r="G99" s="195"/>
      <c r="H99" s="195"/>
      <c r="I99" s="195"/>
      <c r="J99" s="196">
        <f>J131</f>
        <v>0</v>
      </c>
      <c r="K99" s="13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32"/>
      <c r="D100" s="194" t="s">
        <v>366</v>
      </c>
      <c r="E100" s="195"/>
      <c r="F100" s="195"/>
      <c r="G100" s="195"/>
      <c r="H100" s="195"/>
      <c r="I100" s="195"/>
      <c r="J100" s="196">
        <f>J137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367</v>
      </c>
      <c r="E101" s="195"/>
      <c r="F101" s="195"/>
      <c r="G101" s="195"/>
      <c r="H101" s="195"/>
      <c r="I101" s="195"/>
      <c r="J101" s="196">
        <f>J144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254</v>
      </c>
      <c r="E102" s="195"/>
      <c r="F102" s="195"/>
      <c r="G102" s="195"/>
      <c r="H102" s="195"/>
      <c r="I102" s="195"/>
      <c r="J102" s="196">
        <f>J192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123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2" t="str">
        <f>E7</f>
        <v>Zastavovací plán jihozápad I. etapa - voda, kanalizace rev.1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114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04 - SO 04 Splašková kanalizace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Šluknov</v>
      </c>
      <c r="G116" s="39"/>
      <c r="H116" s="39"/>
      <c r="I116" s="31" t="s">
        <v>22</v>
      </c>
      <c r="J116" s="78" t="str">
        <f>IF(J12="","",J12)</f>
        <v>8. 8. 2021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Šluknov</v>
      </c>
      <c r="G118" s="39"/>
      <c r="H118" s="39"/>
      <c r="I118" s="31" t="s">
        <v>30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J. Nešněra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8"/>
      <c r="B121" s="199"/>
      <c r="C121" s="200" t="s">
        <v>124</v>
      </c>
      <c r="D121" s="201" t="s">
        <v>61</v>
      </c>
      <c r="E121" s="201" t="s">
        <v>57</v>
      </c>
      <c r="F121" s="201" t="s">
        <v>58</v>
      </c>
      <c r="G121" s="201" t="s">
        <v>125</v>
      </c>
      <c r="H121" s="201" t="s">
        <v>126</v>
      </c>
      <c r="I121" s="201" t="s">
        <v>127</v>
      </c>
      <c r="J121" s="201" t="s">
        <v>118</v>
      </c>
      <c r="K121" s="202" t="s">
        <v>128</v>
      </c>
      <c r="L121" s="203"/>
      <c r="M121" s="99" t="s">
        <v>1</v>
      </c>
      <c r="N121" s="100" t="s">
        <v>40</v>
      </c>
      <c r="O121" s="100" t="s">
        <v>129</v>
      </c>
      <c r="P121" s="100" t="s">
        <v>130</v>
      </c>
      <c r="Q121" s="100" t="s">
        <v>131</v>
      </c>
      <c r="R121" s="100" t="s">
        <v>132</v>
      </c>
      <c r="S121" s="100" t="s">
        <v>133</v>
      </c>
      <c r="T121" s="101" t="s">
        <v>134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pans="1:63" s="2" customFormat="1" ht="22.8" customHeight="1">
      <c r="A122" s="37"/>
      <c r="B122" s="38"/>
      <c r="C122" s="106" t="s">
        <v>135</v>
      </c>
      <c r="D122" s="39"/>
      <c r="E122" s="39"/>
      <c r="F122" s="39"/>
      <c r="G122" s="39"/>
      <c r="H122" s="39"/>
      <c r="I122" s="39"/>
      <c r="J122" s="204">
        <f>BK122</f>
        <v>0</v>
      </c>
      <c r="K122" s="39"/>
      <c r="L122" s="43"/>
      <c r="M122" s="102"/>
      <c r="N122" s="205"/>
      <c r="O122" s="103"/>
      <c r="P122" s="206">
        <f>P123</f>
        <v>0</v>
      </c>
      <c r="Q122" s="103"/>
      <c r="R122" s="206">
        <f>R123</f>
        <v>1040.2511295000002</v>
      </c>
      <c r="S122" s="103"/>
      <c r="T122" s="207">
        <f>T123</f>
        <v>0.084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120</v>
      </c>
      <c r="BK122" s="208">
        <f>BK123</f>
        <v>0</v>
      </c>
    </row>
    <row r="123" spans="1:63" s="12" customFormat="1" ht="25.9" customHeight="1">
      <c r="A123" s="12"/>
      <c r="B123" s="209"/>
      <c r="C123" s="210"/>
      <c r="D123" s="211" t="s">
        <v>75</v>
      </c>
      <c r="E123" s="212" t="s">
        <v>136</v>
      </c>
      <c r="F123" s="212" t="s">
        <v>137</v>
      </c>
      <c r="G123" s="210"/>
      <c r="H123" s="210"/>
      <c r="I123" s="213"/>
      <c r="J123" s="214">
        <f>BK123</f>
        <v>0</v>
      </c>
      <c r="K123" s="210"/>
      <c r="L123" s="215"/>
      <c r="M123" s="216"/>
      <c r="N123" s="217"/>
      <c r="O123" s="217"/>
      <c r="P123" s="218">
        <f>P124+P131+P137+P144+P192</f>
        <v>0</v>
      </c>
      <c r="Q123" s="217"/>
      <c r="R123" s="218">
        <f>R124+R131+R137+R144+R192</f>
        <v>1040.2511295000002</v>
      </c>
      <c r="S123" s="217"/>
      <c r="T123" s="219">
        <f>T124+T131+T137+T144+T192</f>
        <v>0.084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0" t="s">
        <v>84</v>
      </c>
      <c r="AT123" s="221" t="s">
        <v>75</v>
      </c>
      <c r="AU123" s="221" t="s">
        <v>76</v>
      </c>
      <c r="AY123" s="220" t="s">
        <v>138</v>
      </c>
      <c r="BK123" s="222">
        <f>BK124+BK131+BK137+BK144+BK192</f>
        <v>0</v>
      </c>
    </row>
    <row r="124" spans="1:63" s="12" customFormat="1" ht="22.8" customHeight="1">
      <c r="A124" s="12"/>
      <c r="B124" s="209"/>
      <c r="C124" s="210"/>
      <c r="D124" s="211" t="s">
        <v>75</v>
      </c>
      <c r="E124" s="223" t="s">
        <v>84</v>
      </c>
      <c r="F124" s="223" t="s">
        <v>139</v>
      </c>
      <c r="G124" s="210"/>
      <c r="H124" s="210"/>
      <c r="I124" s="213"/>
      <c r="J124" s="224">
        <f>BK124</f>
        <v>0</v>
      </c>
      <c r="K124" s="210"/>
      <c r="L124" s="215"/>
      <c r="M124" s="216"/>
      <c r="N124" s="217"/>
      <c r="O124" s="217"/>
      <c r="P124" s="218">
        <f>SUM(P125:P130)</f>
        <v>0</v>
      </c>
      <c r="Q124" s="217"/>
      <c r="R124" s="218">
        <f>SUM(R125:R130)</f>
        <v>881.34</v>
      </c>
      <c r="S124" s="217"/>
      <c r="T124" s="219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0" t="s">
        <v>84</v>
      </c>
      <c r="AT124" s="221" t="s">
        <v>75</v>
      </c>
      <c r="AU124" s="221" t="s">
        <v>84</v>
      </c>
      <c r="AY124" s="220" t="s">
        <v>138</v>
      </c>
      <c r="BK124" s="222">
        <f>SUM(BK125:BK130)</f>
        <v>0</v>
      </c>
    </row>
    <row r="125" spans="1:65" s="2" customFormat="1" ht="24.15" customHeight="1">
      <c r="A125" s="37"/>
      <c r="B125" s="38"/>
      <c r="C125" s="225" t="s">
        <v>84</v>
      </c>
      <c r="D125" s="225" t="s">
        <v>140</v>
      </c>
      <c r="E125" s="226" t="s">
        <v>431</v>
      </c>
      <c r="F125" s="227" t="s">
        <v>432</v>
      </c>
      <c r="G125" s="228" t="s">
        <v>174</v>
      </c>
      <c r="H125" s="229">
        <v>440.67</v>
      </c>
      <c r="I125" s="230"/>
      <c r="J125" s="231">
        <f>ROUND(I125*H125,2)</f>
        <v>0</v>
      </c>
      <c r="K125" s="227" t="s">
        <v>144</v>
      </c>
      <c r="L125" s="43"/>
      <c r="M125" s="232" t="s">
        <v>1</v>
      </c>
      <c r="N125" s="233" t="s">
        <v>41</v>
      </c>
      <c r="O125" s="90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6" t="s">
        <v>145</v>
      </c>
      <c r="AT125" s="236" t="s">
        <v>140</v>
      </c>
      <c r="AU125" s="236" t="s">
        <v>86</v>
      </c>
      <c r="AY125" s="16" t="s">
        <v>138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6" t="s">
        <v>84</v>
      </c>
      <c r="BK125" s="237">
        <f>ROUND(I125*H125,2)</f>
        <v>0</v>
      </c>
      <c r="BL125" s="16" t="s">
        <v>145</v>
      </c>
      <c r="BM125" s="236" t="s">
        <v>683</v>
      </c>
    </row>
    <row r="126" spans="1:47" s="2" customFormat="1" ht="12">
      <c r="A126" s="37"/>
      <c r="B126" s="38"/>
      <c r="C126" s="39"/>
      <c r="D126" s="238" t="s">
        <v>147</v>
      </c>
      <c r="E126" s="39"/>
      <c r="F126" s="239" t="s">
        <v>434</v>
      </c>
      <c r="G126" s="39"/>
      <c r="H126" s="39"/>
      <c r="I126" s="240"/>
      <c r="J126" s="39"/>
      <c r="K126" s="39"/>
      <c r="L126" s="43"/>
      <c r="M126" s="241"/>
      <c r="N126" s="242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147</v>
      </c>
      <c r="AU126" s="16" t="s">
        <v>86</v>
      </c>
    </row>
    <row r="127" spans="1:51" s="13" customFormat="1" ht="12">
      <c r="A127" s="13"/>
      <c r="B127" s="243"/>
      <c r="C127" s="244"/>
      <c r="D127" s="238" t="s">
        <v>149</v>
      </c>
      <c r="E127" s="245" t="s">
        <v>1</v>
      </c>
      <c r="F127" s="246" t="s">
        <v>684</v>
      </c>
      <c r="G127" s="244"/>
      <c r="H127" s="247">
        <v>440.67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149</v>
      </c>
      <c r="AU127" s="253" t="s">
        <v>86</v>
      </c>
      <c r="AV127" s="13" t="s">
        <v>86</v>
      </c>
      <c r="AW127" s="13" t="s">
        <v>32</v>
      </c>
      <c r="AX127" s="13" t="s">
        <v>84</v>
      </c>
      <c r="AY127" s="253" t="s">
        <v>138</v>
      </c>
    </row>
    <row r="128" spans="1:65" s="2" customFormat="1" ht="16.5" customHeight="1">
      <c r="A128" s="37"/>
      <c r="B128" s="38"/>
      <c r="C128" s="268" t="s">
        <v>86</v>
      </c>
      <c r="D128" s="268" t="s">
        <v>283</v>
      </c>
      <c r="E128" s="269" t="s">
        <v>436</v>
      </c>
      <c r="F128" s="270" t="s">
        <v>437</v>
      </c>
      <c r="G128" s="271" t="s">
        <v>342</v>
      </c>
      <c r="H128" s="272">
        <v>881.34</v>
      </c>
      <c r="I128" s="273"/>
      <c r="J128" s="274">
        <f>ROUND(I128*H128,2)</f>
        <v>0</v>
      </c>
      <c r="K128" s="270" t="s">
        <v>144</v>
      </c>
      <c r="L128" s="275"/>
      <c r="M128" s="276" t="s">
        <v>1</v>
      </c>
      <c r="N128" s="277" t="s">
        <v>41</v>
      </c>
      <c r="O128" s="90"/>
      <c r="P128" s="234">
        <f>O128*H128</f>
        <v>0</v>
      </c>
      <c r="Q128" s="234">
        <v>1</v>
      </c>
      <c r="R128" s="234">
        <f>Q128*H128</f>
        <v>881.34</v>
      </c>
      <c r="S128" s="234">
        <v>0</v>
      </c>
      <c r="T128" s="23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6" t="s">
        <v>223</v>
      </c>
      <c r="AT128" s="236" t="s">
        <v>283</v>
      </c>
      <c r="AU128" s="236" t="s">
        <v>86</v>
      </c>
      <c r="AY128" s="16" t="s">
        <v>138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6" t="s">
        <v>84</v>
      </c>
      <c r="BK128" s="237">
        <f>ROUND(I128*H128,2)</f>
        <v>0</v>
      </c>
      <c r="BL128" s="16" t="s">
        <v>145</v>
      </c>
      <c r="BM128" s="236" t="s">
        <v>685</v>
      </c>
    </row>
    <row r="129" spans="1:47" s="2" customFormat="1" ht="12">
      <c r="A129" s="37"/>
      <c r="B129" s="38"/>
      <c r="C129" s="39"/>
      <c r="D129" s="238" t="s">
        <v>147</v>
      </c>
      <c r="E129" s="39"/>
      <c r="F129" s="239" t="s">
        <v>437</v>
      </c>
      <c r="G129" s="39"/>
      <c r="H129" s="39"/>
      <c r="I129" s="240"/>
      <c r="J129" s="39"/>
      <c r="K129" s="39"/>
      <c r="L129" s="43"/>
      <c r="M129" s="241"/>
      <c r="N129" s="242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147</v>
      </c>
      <c r="AU129" s="16" t="s">
        <v>86</v>
      </c>
    </row>
    <row r="130" spans="1:51" s="13" customFormat="1" ht="12">
      <c r="A130" s="13"/>
      <c r="B130" s="243"/>
      <c r="C130" s="244"/>
      <c r="D130" s="238" t="s">
        <v>149</v>
      </c>
      <c r="E130" s="244"/>
      <c r="F130" s="246" t="s">
        <v>686</v>
      </c>
      <c r="G130" s="244"/>
      <c r="H130" s="247">
        <v>881.34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149</v>
      </c>
      <c r="AU130" s="253" t="s">
        <v>86</v>
      </c>
      <c r="AV130" s="13" t="s">
        <v>86</v>
      </c>
      <c r="AW130" s="13" t="s">
        <v>4</v>
      </c>
      <c r="AX130" s="13" t="s">
        <v>84</v>
      </c>
      <c r="AY130" s="253" t="s">
        <v>138</v>
      </c>
    </row>
    <row r="131" spans="1:63" s="12" customFormat="1" ht="22.8" customHeight="1">
      <c r="A131" s="12"/>
      <c r="B131" s="209"/>
      <c r="C131" s="210"/>
      <c r="D131" s="211" t="s">
        <v>75</v>
      </c>
      <c r="E131" s="223" t="s">
        <v>171</v>
      </c>
      <c r="F131" s="223" t="s">
        <v>687</v>
      </c>
      <c r="G131" s="210"/>
      <c r="H131" s="210"/>
      <c r="I131" s="213"/>
      <c r="J131" s="224">
        <f>BK131</f>
        <v>0</v>
      </c>
      <c r="K131" s="210"/>
      <c r="L131" s="215"/>
      <c r="M131" s="216"/>
      <c r="N131" s="217"/>
      <c r="O131" s="217"/>
      <c r="P131" s="218">
        <f>SUM(P132:P136)</f>
        <v>0</v>
      </c>
      <c r="Q131" s="217"/>
      <c r="R131" s="218">
        <f>SUM(R132:R136)</f>
        <v>0</v>
      </c>
      <c r="S131" s="217"/>
      <c r="T131" s="219">
        <f>SUM(T132:T136)</f>
        <v>0.084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0" t="s">
        <v>84</v>
      </c>
      <c r="AT131" s="221" t="s">
        <v>75</v>
      </c>
      <c r="AU131" s="221" t="s">
        <v>84</v>
      </c>
      <c r="AY131" s="220" t="s">
        <v>138</v>
      </c>
      <c r="BK131" s="222">
        <f>SUM(BK132:BK136)</f>
        <v>0</v>
      </c>
    </row>
    <row r="132" spans="1:65" s="2" customFormat="1" ht="24.15" customHeight="1">
      <c r="A132" s="37"/>
      <c r="B132" s="38"/>
      <c r="C132" s="225" t="s">
        <v>171</v>
      </c>
      <c r="D132" s="225" t="s">
        <v>140</v>
      </c>
      <c r="E132" s="226" t="s">
        <v>688</v>
      </c>
      <c r="F132" s="227" t="s">
        <v>689</v>
      </c>
      <c r="G132" s="228" t="s">
        <v>174</v>
      </c>
      <c r="H132" s="229">
        <v>0.035</v>
      </c>
      <c r="I132" s="230"/>
      <c r="J132" s="231">
        <f>ROUND(I132*H132,2)</f>
        <v>0</v>
      </c>
      <c r="K132" s="227" t="s">
        <v>144</v>
      </c>
      <c r="L132" s="43"/>
      <c r="M132" s="232" t="s">
        <v>1</v>
      </c>
      <c r="N132" s="233" t="s">
        <v>41</v>
      </c>
      <c r="O132" s="90"/>
      <c r="P132" s="234">
        <f>O132*H132</f>
        <v>0</v>
      </c>
      <c r="Q132" s="234">
        <v>0</v>
      </c>
      <c r="R132" s="234">
        <f>Q132*H132</f>
        <v>0</v>
      </c>
      <c r="S132" s="234">
        <v>2.4</v>
      </c>
      <c r="T132" s="235">
        <f>S132*H132</f>
        <v>0.084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145</v>
      </c>
      <c r="AT132" s="236" t="s">
        <v>140</v>
      </c>
      <c r="AU132" s="236" t="s">
        <v>86</v>
      </c>
      <c r="AY132" s="16" t="s">
        <v>138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84</v>
      </c>
      <c r="BK132" s="237">
        <f>ROUND(I132*H132,2)</f>
        <v>0</v>
      </c>
      <c r="BL132" s="16" t="s">
        <v>145</v>
      </c>
      <c r="BM132" s="236" t="s">
        <v>690</v>
      </c>
    </row>
    <row r="133" spans="1:47" s="2" customFormat="1" ht="12">
      <c r="A133" s="37"/>
      <c r="B133" s="38"/>
      <c r="C133" s="39"/>
      <c r="D133" s="238" t="s">
        <v>147</v>
      </c>
      <c r="E133" s="39"/>
      <c r="F133" s="239" t="s">
        <v>691</v>
      </c>
      <c r="G133" s="39"/>
      <c r="H133" s="39"/>
      <c r="I133" s="240"/>
      <c r="J133" s="39"/>
      <c r="K133" s="39"/>
      <c r="L133" s="43"/>
      <c r="M133" s="241"/>
      <c r="N133" s="242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147</v>
      </c>
      <c r="AU133" s="16" t="s">
        <v>86</v>
      </c>
    </row>
    <row r="134" spans="1:51" s="13" customFormat="1" ht="12">
      <c r="A134" s="13"/>
      <c r="B134" s="243"/>
      <c r="C134" s="244"/>
      <c r="D134" s="238" t="s">
        <v>149</v>
      </c>
      <c r="E134" s="245" t="s">
        <v>1</v>
      </c>
      <c r="F134" s="246" t="s">
        <v>692</v>
      </c>
      <c r="G134" s="244"/>
      <c r="H134" s="247">
        <v>0.035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149</v>
      </c>
      <c r="AU134" s="253" t="s">
        <v>86</v>
      </c>
      <c r="AV134" s="13" t="s">
        <v>86</v>
      </c>
      <c r="AW134" s="13" t="s">
        <v>32</v>
      </c>
      <c r="AX134" s="13" t="s">
        <v>84</v>
      </c>
      <c r="AY134" s="253" t="s">
        <v>138</v>
      </c>
    </row>
    <row r="135" spans="1:65" s="2" customFormat="1" ht="21.75" customHeight="1">
      <c r="A135" s="37"/>
      <c r="B135" s="38"/>
      <c r="C135" s="225" t="s">
        <v>145</v>
      </c>
      <c r="D135" s="225" t="s">
        <v>140</v>
      </c>
      <c r="E135" s="226" t="s">
        <v>693</v>
      </c>
      <c r="F135" s="227" t="s">
        <v>694</v>
      </c>
      <c r="G135" s="228" t="s">
        <v>143</v>
      </c>
      <c r="H135" s="229">
        <v>706.95</v>
      </c>
      <c r="I135" s="230"/>
      <c r="J135" s="231">
        <f>ROUND(I135*H135,2)</f>
        <v>0</v>
      </c>
      <c r="K135" s="227" t="s">
        <v>144</v>
      </c>
      <c r="L135" s="43"/>
      <c r="M135" s="232" t="s">
        <v>1</v>
      </c>
      <c r="N135" s="233" t="s">
        <v>41</v>
      </c>
      <c r="O135" s="90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6" t="s">
        <v>145</v>
      </c>
      <c r="AT135" s="236" t="s">
        <v>140</v>
      </c>
      <c r="AU135" s="236" t="s">
        <v>86</v>
      </c>
      <c r="AY135" s="16" t="s">
        <v>138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6" t="s">
        <v>84</v>
      </c>
      <c r="BK135" s="237">
        <f>ROUND(I135*H135,2)</f>
        <v>0</v>
      </c>
      <c r="BL135" s="16" t="s">
        <v>145</v>
      </c>
      <c r="BM135" s="236" t="s">
        <v>695</v>
      </c>
    </row>
    <row r="136" spans="1:47" s="2" customFormat="1" ht="12">
      <c r="A136" s="37"/>
      <c r="B136" s="38"/>
      <c r="C136" s="39"/>
      <c r="D136" s="238" t="s">
        <v>147</v>
      </c>
      <c r="E136" s="39"/>
      <c r="F136" s="239" t="s">
        <v>696</v>
      </c>
      <c r="G136" s="39"/>
      <c r="H136" s="39"/>
      <c r="I136" s="240"/>
      <c r="J136" s="39"/>
      <c r="K136" s="39"/>
      <c r="L136" s="43"/>
      <c r="M136" s="241"/>
      <c r="N136" s="242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147</v>
      </c>
      <c r="AU136" s="16" t="s">
        <v>86</v>
      </c>
    </row>
    <row r="137" spans="1:63" s="12" customFormat="1" ht="22.8" customHeight="1">
      <c r="A137" s="12"/>
      <c r="B137" s="209"/>
      <c r="C137" s="210"/>
      <c r="D137" s="211" t="s">
        <v>75</v>
      </c>
      <c r="E137" s="223" t="s">
        <v>145</v>
      </c>
      <c r="F137" s="223" t="s">
        <v>440</v>
      </c>
      <c r="G137" s="210"/>
      <c r="H137" s="210"/>
      <c r="I137" s="213"/>
      <c r="J137" s="224">
        <f>BK137</f>
        <v>0</v>
      </c>
      <c r="K137" s="210"/>
      <c r="L137" s="215"/>
      <c r="M137" s="216"/>
      <c r="N137" s="217"/>
      <c r="O137" s="217"/>
      <c r="P137" s="218">
        <f>SUM(P138:P143)</f>
        <v>0</v>
      </c>
      <c r="Q137" s="217"/>
      <c r="R137" s="218">
        <f>SUM(R138:R143)</f>
        <v>3.1795199999999997</v>
      </c>
      <c r="S137" s="217"/>
      <c r="T137" s="219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0" t="s">
        <v>84</v>
      </c>
      <c r="AT137" s="221" t="s">
        <v>75</v>
      </c>
      <c r="AU137" s="221" t="s">
        <v>84</v>
      </c>
      <c r="AY137" s="220" t="s">
        <v>138</v>
      </c>
      <c r="BK137" s="222">
        <f>SUM(BK138:BK143)</f>
        <v>0</v>
      </c>
    </row>
    <row r="138" spans="1:65" s="2" customFormat="1" ht="24.15" customHeight="1">
      <c r="A138" s="37"/>
      <c r="B138" s="38"/>
      <c r="C138" s="225" t="s">
        <v>191</v>
      </c>
      <c r="D138" s="225" t="s">
        <v>140</v>
      </c>
      <c r="E138" s="226" t="s">
        <v>441</v>
      </c>
      <c r="F138" s="227" t="s">
        <v>442</v>
      </c>
      <c r="G138" s="228" t="s">
        <v>174</v>
      </c>
      <c r="H138" s="229">
        <v>106.05</v>
      </c>
      <c r="I138" s="230"/>
      <c r="J138" s="231">
        <f>ROUND(I138*H138,2)</f>
        <v>0</v>
      </c>
      <c r="K138" s="227" t="s">
        <v>144</v>
      </c>
      <c r="L138" s="43"/>
      <c r="M138" s="232" t="s">
        <v>1</v>
      </c>
      <c r="N138" s="233" t="s">
        <v>41</v>
      </c>
      <c r="O138" s="90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145</v>
      </c>
      <c r="AT138" s="236" t="s">
        <v>140</v>
      </c>
      <c r="AU138" s="236" t="s">
        <v>86</v>
      </c>
      <c r="AY138" s="16" t="s">
        <v>138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84</v>
      </c>
      <c r="BK138" s="237">
        <f>ROUND(I138*H138,2)</f>
        <v>0</v>
      </c>
      <c r="BL138" s="16" t="s">
        <v>145</v>
      </c>
      <c r="BM138" s="236" t="s">
        <v>697</v>
      </c>
    </row>
    <row r="139" spans="1:47" s="2" customFormat="1" ht="12">
      <c r="A139" s="37"/>
      <c r="B139" s="38"/>
      <c r="C139" s="39"/>
      <c r="D139" s="238" t="s">
        <v>147</v>
      </c>
      <c r="E139" s="39"/>
      <c r="F139" s="239" t="s">
        <v>444</v>
      </c>
      <c r="G139" s="39"/>
      <c r="H139" s="39"/>
      <c r="I139" s="240"/>
      <c r="J139" s="39"/>
      <c r="K139" s="39"/>
      <c r="L139" s="43"/>
      <c r="M139" s="241"/>
      <c r="N139" s="242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147</v>
      </c>
      <c r="AU139" s="16" t="s">
        <v>86</v>
      </c>
    </row>
    <row r="140" spans="1:65" s="2" customFormat="1" ht="24.15" customHeight="1">
      <c r="A140" s="37"/>
      <c r="B140" s="38"/>
      <c r="C140" s="225" t="s">
        <v>196</v>
      </c>
      <c r="D140" s="225" t="s">
        <v>140</v>
      </c>
      <c r="E140" s="226" t="s">
        <v>698</v>
      </c>
      <c r="F140" s="227" t="s">
        <v>699</v>
      </c>
      <c r="G140" s="228" t="s">
        <v>371</v>
      </c>
      <c r="H140" s="229">
        <v>12</v>
      </c>
      <c r="I140" s="230"/>
      <c r="J140" s="231">
        <f>ROUND(I140*H140,2)</f>
        <v>0</v>
      </c>
      <c r="K140" s="227" t="s">
        <v>144</v>
      </c>
      <c r="L140" s="43"/>
      <c r="M140" s="232" t="s">
        <v>1</v>
      </c>
      <c r="N140" s="233" t="s">
        <v>41</v>
      </c>
      <c r="O140" s="90"/>
      <c r="P140" s="234">
        <f>O140*H140</f>
        <v>0</v>
      </c>
      <c r="Q140" s="234">
        <v>0.08832</v>
      </c>
      <c r="R140" s="234">
        <f>Q140*H140</f>
        <v>1.05984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145</v>
      </c>
      <c r="AT140" s="236" t="s">
        <v>140</v>
      </c>
      <c r="AU140" s="236" t="s">
        <v>86</v>
      </c>
      <c r="AY140" s="16" t="s">
        <v>138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84</v>
      </c>
      <c r="BK140" s="237">
        <f>ROUND(I140*H140,2)</f>
        <v>0</v>
      </c>
      <c r="BL140" s="16" t="s">
        <v>145</v>
      </c>
      <c r="BM140" s="236" t="s">
        <v>700</v>
      </c>
    </row>
    <row r="141" spans="1:47" s="2" customFormat="1" ht="12">
      <c r="A141" s="37"/>
      <c r="B141" s="38"/>
      <c r="C141" s="39"/>
      <c r="D141" s="238" t="s">
        <v>147</v>
      </c>
      <c r="E141" s="39"/>
      <c r="F141" s="239" t="s">
        <v>701</v>
      </c>
      <c r="G141" s="39"/>
      <c r="H141" s="39"/>
      <c r="I141" s="240"/>
      <c r="J141" s="39"/>
      <c r="K141" s="39"/>
      <c r="L141" s="43"/>
      <c r="M141" s="241"/>
      <c r="N141" s="242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147</v>
      </c>
      <c r="AU141" s="16" t="s">
        <v>86</v>
      </c>
    </row>
    <row r="142" spans="1:65" s="2" customFormat="1" ht="24.15" customHeight="1">
      <c r="A142" s="37"/>
      <c r="B142" s="38"/>
      <c r="C142" s="225" t="s">
        <v>218</v>
      </c>
      <c r="D142" s="225" t="s">
        <v>140</v>
      </c>
      <c r="E142" s="226" t="s">
        <v>702</v>
      </c>
      <c r="F142" s="227" t="s">
        <v>703</v>
      </c>
      <c r="G142" s="228" t="s">
        <v>371</v>
      </c>
      <c r="H142" s="229">
        <v>12</v>
      </c>
      <c r="I142" s="230"/>
      <c r="J142" s="231">
        <f>ROUND(I142*H142,2)</f>
        <v>0</v>
      </c>
      <c r="K142" s="227" t="s">
        <v>144</v>
      </c>
      <c r="L142" s="43"/>
      <c r="M142" s="232" t="s">
        <v>1</v>
      </c>
      <c r="N142" s="233" t="s">
        <v>41</v>
      </c>
      <c r="O142" s="90"/>
      <c r="P142" s="234">
        <f>O142*H142</f>
        <v>0</v>
      </c>
      <c r="Q142" s="234">
        <v>0.17664</v>
      </c>
      <c r="R142" s="234">
        <f>Q142*H142</f>
        <v>2.11968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145</v>
      </c>
      <c r="AT142" s="236" t="s">
        <v>140</v>
      </c>
      <c r="AU142" s="236" t="s">
        <v>86</v>
      </c>
      <c r="AY142" s="16" t="s">
        <v>138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84</v>
      </c>
      <c r="BK142" s="237">
        <f>ROUND(I142*H142,2)</f>
        <v>0</v>
      </c>
      <c r="BL142" s="16" t="s">
        <v>145</v>
      </c>
      <c r="BM142" s="236" t="s">
        <v>704</v>
      </c>
    </row>
    <row r="143" spans="1:47" s="2" customFormat="1" ht="12">
      <c r="A143" s="37"/>
      <c r="B143" s="38"/>
      <c r="C143" s="39"/>
      <c r="D143" s="238" t="s">
        <v>147</v>
      </c>
      <c r="E143" s="39"/>
      <c r="F143" s="239" t="s">
        <v>705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147</v>
      </c>
      <c r="AU143" s="16" t="s">
        <v>86</v>
      </c>
    </row>
    <row r="144" spans="1:63" s="12" customFormat="1" ht="22.8" customHeight="1">
      <c r="A144" s="12"/>
      <c r="B144" s="209"/>
      <c r="C144" s="210"/>
      <c r="D144" s="211" t="s">
        <v>75</v>
      </c>
      <c r="E144" s="223" t="s">
        <v>223</v>
      </c>
      <c r="F144" s="223" t="s">
        <v>446</v>
      </c>
      <c r="G144" s="210"/>
      <c r="H144" s="210"/>
      <c r="I144" s="213"/>
      <c r="J144" s="224">
        <f>BK144</f>
        <v>0</v>
      </c>
      <c r="K144" s="210"/>
      <c r="L144" s="215"/>
      <c r="M144" s="216"/>
      <c r="N144" s="217"/>
      <c r="O144" s="217"/>
      <c r="P144" s="218">
        <f>SUM(P145:P191)</f>
        <v>0</v>
      </c>
      <c r="Q144" s="217"/>
      <c r="R144" s="218">
        <f>SUM(R145:R191)</f>
        <v>155.73160950000002</v>
      </c>
      <c r="S144" s="217"/>
      <c r="T144" s="219">
        <f>SUM(T145:T191)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0" t="s">
        <v>84</v>
      </c>
      <c r="AT144" s="221" t="s">
        <v>75</v>
      </c>
      <c r="AU144" s="221" t="s">
        <v>84</v>
      </c>
      <c r="AY144" s="220" t="s">
        <v>138</v>
      </c>
      <c r="BK144" s="222">
        <f>SUM(BK145:BK191)</f>
        <v>0</v>
      </c>
    </row>
    <row r="145" spans="1:65" s="2" customFormat="1" ht="33" customHeight="1">
      <c r="A145" s="37"/>
      <c r="B145" s="38"/>
      <c r="C145" s="225" t="s">
        <v>223</v>
      </c>
      <c r="D145" s="225" t="s">
        <v>140</v>
      </c>
      <c r="E145" s="226" t="s">
        <v>706</v>
      </c>
      <c r="F145" s="227" t="s">
        <v>707</v>
      </c>
      <c r="G145" s="228" t="s">
        <v>143</v>
      </c>
      <c r="H145" s="229">
        <v>706.95</v>
      </c>
      <c r="I145" s="230"/>
      <c r="J145" s="231">
        <f>ROUND(I145*H145,2)</f>
        <v>0</v>
      </c>
      <c r="K145" s="227" t="s">
        <v>144</v>
      </c>
      <c r="L145" s="43"/>
      <c r="M145" s="232" t="s">
        <v>1</v>
      </c>
      <c r="N145" s="233" t="s">
        <v>41</v>
      </c>
      <c r="O145" s="90"/>
      <c r="P145" s="234">
        <f>O145*H145</f>
        <v>0</v>
      </c>
      <c r="Q145" s="234">
        <v>8E-05</v>
      </c>
      <c r="R145" s="234">
        <f>Q145*H145</f>
        <v>0.05655600000000001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145</v>
      </c>
      <c r="AT145" s="236" t="s">
        <v>140</v>
      </c>
      <c r="AU145" s="236" t="s">
        <v>86</v>
      </c>
      <c r="AY145" s="16" t="s">
        <v>138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84</v>
      </c>
      <c r="BK145" s="237">
        <f>ROUND(I145*H145,2)</f>
        <v>0</v>
      </c>
      <c r="BL145" s="16" t="s">
        <v>145</v>
      </c>
      <c r="BM145" s="236" t="s">
        <v>708</v>
      </c>
    </row>
    <row r="146" spans="1:47" s="2" customFormat="1" ht="12">
      <c r="A146" s="37"/>
      <c r="B146" s="38"/>
      <c r="C146" s="39"/>
      <c r="D146" s="238" t="s">
        <v>147</v>
      </c>
      <c r="E146" s="39"/>
      <c r="F146" s="239" t="s">
        <v>709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147</v>
      </c>
      <c r="AU146" s="16" t="s">
        <v>86</v>
      </c>
    </row>
    <row r="147" spans="1:65" s="2" customFormat="1" ht="24.15" customHeight="1">
      <c r="A147" s="37"/>
      <c r="B147" s="38"/>
      <c r="C147" s="268" t="s">
        <v>234</v>
      </c>
      <c r="D147" s="268" t="s">
        <v>283</v>
      </c>
      <c r="E147" s="269" t="s">
        <v>710</v>
      </c>
      <c r="F147" s="270" t="s">
        <v>711</v>
      </c>
      <c r="G147" s="271" t="s">
        <v>143</v>
      </c>
      <c r="H147" s="272">
        <v>717.554</v>
      </c>
      <c r="I147" s="273"/>
      <c r="J147" s="274">
        <f>ROUND(I147*H147,2)</f>
        <v>0</v>
      </c>
      <c r="K147" s="270" t="s">
        <v>144</v>
      </c>
      <c r="L147" s="275"/>
      <c r="M147" s="276" t="s">
        <v>1</v>
      </c>
      <c r="N147" s="277" t="s">
        <v>41</v>
      </c>
      <c r="O147" s="90"/>
      <c r="P147" s="234">
        <f>O147*H147</f>
        <v>0</v>
      </c>
      <c r="Q147" s="234">
        <v>0.1</v>
      </c>
      <c r="R147" s="234">
        <f>Q147*H147</f>
        <v>71.7554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223</v>
      </c>
      <c r="AT147" s="236" t="s">
        <v>283</v>
      </c>
      <c r="AU147" s="236" t="s">
        <v>86</v>
      </c>
      <c r="AY147" s="16" t="s">
        <v>138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84</v>
      </c>
      <c r="BK147" s="237">
        <f>ROUND(I147*H147,2)</f>
        <v>0</v>
      </c>
      <c r="BL147" s="16" t="s">
        <v>145</v>
      </c>
      <c r="BM147" s="236" t="s">
        <v>712</v>
      </c>
    </row>
    <row r="148" spans="1:47" s="2" customFormat="1" ht="12">
      <c r="A148" s="37"/>
      <c r="B148" s="38"/>
      <c r="C148" s="39"/>
      <c r="D148" s="238" t="s">
        <v>147</v>
      </c>
      <c r="E148" s="39"/>
      <c r="F148" s="239" t="s">
        <v>711</v>
      </c>
      <c r="G148" s="39"/>
      <c r="H148" s="39"/>
      <c r="I148" s="240"/>
      <c r="J148" s="39"/>
      <c r="K148" s="39"/>
      <c r="L148" s="43"/>
      <c r="M148" s="241"/>
      <c r="N148" s="242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147</v>
      </c>
      <c r="AU148" s="16" t="s">
        <v>86</v>
      </c>
    </row>
    <row r="149" spans="1:51" s="13" customFormat="1" ht="12">
      <c r="A149" s="13"/>
      <c r="B149" s="243"/>
      <c r="C149" s="244"/>
      <c r="D149" s="238" t="s">
        <v>149</v>
      </c>
      <c r="E149" s="244"/>
      <c r="F149" s="246" t="s">
        <v>713</v>
      </c>
      <c r="G149" s="244"/>
      <c r="H149" s="247">
        <v>717.554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149</v>
      </c>
      <c r="AU149" s="253" t="s">
        <v>86</v>
      </c>
      <c r="AV149" s="13" t="s">
        <v>86</v>
      </c>
      <c r="AW149" s="13" t="s">
        <v>4</v>
      </c>
      <c r="AX149" s="13" t="s">
        <v>84</v>
      </c>
      <c r="AY149" s="253" t="s">
        <v>138</v>
      </c>
    </row>
    <row r="150" spans="1:65" s="2" customFormat="1" ht="24.15" customHeight="1">
      <c r="A150" s="37"/>
      <c r="B150" s="38"/>
      <c r="C150" s="225" t="s">
        <v>239</v>
      </c>
      <c r="D150" s="225" t="s">
        <v>140</v>
      </c>
      <c r="E150" s="226" t="s">
        <v>714</v>
      </c>
      <c r="F150" s="227" t="s">
        <v>715</v>
      </c>
      <c r="G150" s="228" t="s">
        <v>371</v>
      </c>
      <c r="H150" s="229">
        <v>12</v>
      </c>
      <c r="I150" s="230"/>
      <c r="J150" s="231">
        <f>ROUND(I150*H150,2)</f>
        <v>0</v>
      </c>
      <c r="K150" s="227" t="s">
        <v>144</v>
      </c>
      <c r="L150" s="43"/>
      <c r="M150" s="232" t="s">
        <v>1</v>
      </c>
      <c r="N150" s="233" t="s">
        <v>41</v>
      </c>
      <c r="O150" s="90"/>
      <c r="P150" s="234">
        <f>O150*H150</f>
        <v>0</v>
      </c>
      <c r="Q150" s="234">
        <v>0.00016</v>
      </c>
      <c r="R150" s="234">
        <f>Q150*H150</f>
        <v>0.0019200000000000003</v>
      </c>
      <c r="S150" s="234">
        <v>0</v>
      </c>
      <c r="T150" s="23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145</v>
      </c>
      <c r="AT150" s="236" t="s">
        <v>140</v>
      </c>
      <c r="AU150" s="236" t="s">
        <v>86</v>
      </c>
      <c r="AY150" s="16" t="s">
        <v>138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84</v>
      </c>
      <c r="BK150" s="237">
        <f>ROUND(I150*H150,2)</f>
        <v>0</v>
      </c>
      <c r="BL150" s="16" t="s">
        <v>145</v>
      </c>
      <c r="BM150" s="236" t="s">
        <v>716</v>
      </c>
    </row>
    <row r="151" spans="1:47" s="2" customFormat="1" ht="12">
      <c r="A151" s="37"/>
      <c r="B151" s="38"/>
      <c r="C151" s="39"/>
      <c r="D151" s="238" t="s">
        <v>147</v>
      </c>
      <c r="E151" s="39"/>
      <c r="F151" s="239" t="s">
        <v>717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147</v>
      </c>
      <c r="AU151" s="16" t="s">
        <v>86</v>
      </c>
    </row>
    <row r="152" spans="1:65" s="2" customFormat="1" ht="44.25" customHeight="1">
      <c r="A152" s="37"/>
      <c r="B152" s="38"/>
      <c r="C152" s="268" t="s">
        <v>303</v>
      </c>
      <c r="D152" s="268" t="s">
        <v>283</v>
      </c>
      <c r="E152" s="269" t="s">
        <v>718</v>
      </c>
      <c r="F152" s="270" t="s">
        <v>719</v>
      </c>
      <c r="G152" s="271" t="s">
        <v>371</v>
      </c>
      <c r="H152" s="272">
        <v>12.18</v>
      </c>
      <c r="I152" s="273"/>
      <c r="J152" s="274">
        <f>ROUND(I152*H152,2)</f>
        <v>0</v>
      </c>
      <c r="K152" s="270" t="s">
        <v>144</v>
      </c>
      <c r="L152" s="275"/>
      <c r="M152" s="276" t="s">
        <v>1</v>
      </c>
      <c r="N152" s="277" t="s">
        <v>41</v>
      </c>
      <c r="O152" s="90"/>
      <c r="P152" s="234">
        <f>O152*H152</f>
        <v>0</v>
      </c>
      <c r="Q152" s="234">
        <v>0.06</v>
      </c>
      <c r="R152" s="234">
        <f>Q152*H152</f>
        <v>0.7308</v>
      </c>
      <c r="S152" s="234">
        <v>0</v>
      </c>
      <c r="T152" s="23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6" t="s">
        <v>223</v>
      </c>
      <c r="AT152" s="236" t="s">
        <v>283</v>
      </c>
      <c r="AU152" s="236" t="s">
        <v>86</v>
      </c>
      <c r="AY152" s="16" t="s">
        <v>138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6" t="s">
        <v>84</v>
      </c>
      <c r="BK152" s="237">
        <f>ROUND(I152*H152,2)</f>
        <v>0</v>
      </c>
      <c r="BL152" s="16" t="s">
        <v>145</v>
      </c>
      <c r="BM152" s="236" t="s">
        <v>720</v>
      </c>
    </row>
    <row r="153" spans="1:47" s="2" customFormat="1" ht="12">
      <c r="A153" s="37"/>
      <c r="B153" s="38"/>
      <c r="C153" s="39"/>
      <c r="D153" s="238" t="s">
        <v>147</v>
      </c>
      <c r="E153" s="39"/>
      <c r="F153" s="239" t="s">
        <v>719</v>
      </c>
      <c r="G153" s="39"/>
      <c r="H153" s="39"/>
      <c r="I153" s="240"/>
      <c r="J153" s="39"/>
      <c r="K153" s="39"/>
      <c r="L153" s="43"/>
      <c r="M153" s="241"/>
      <c r="N153" s="242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147</v>
      </c>
      <c r="AU153" s="16" t="s">
        <v>86</v>
      </c>
    </row>
    <row r="154" spans="1:51" s="13" customFormat="1" ht="12">
      <c r="A154" s="13"/>
      <c r="B154" s="243"/>
      <c r="C154" s="244"/>
      <c r="D154" s="238" t="s">
        <v>149</v>
      </c>
      <c r="E154" s="244"/>
      <c r="F154" s="246" t="s">
        <v>721</v>
      </c>
      <c r="G154" s="244"/>
      <c r="H154" s="247">
        <v>12.18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149</v>
      </c>
      <c r="AU154" s="253" t="s">
        <v>86</v>
      </c>
      <c r="AV154" s="13" t="s">
        <v>86</v>
      </c>
      <c r="AW154" s="13" t="s">
        <v>4</v>
      </c>
      <c r="AX154" s="13" t="s">
        <v>84</v>
      </c>
      <c r="AY154" s="253" t="s">
        <v>138</v>
      </c>
    </row>
    <row r="155" spans="1:65" s="2" customFormat="1" ht="24.15" customHeight="1">
      <c r="A155" s="37"/>
      <c r="B155" s="38"/>
      <c r="C155" s="225" t="s">
        <v>308</v>
      </c>
      <c r="D155" s="225" t="s">
        <v>140</v>
      </c>
      <c r="E155" s="226" t="s">
        <v>722</v>
      </c>
      <c r="F155" s="227" t="s">
        <v>723</v>
      </c>
      <c r="G155" s="228" t="s">
        <v>371</v>
      </c>
      <c r="H155" s="229">
        <v>47</v>
      </c>
      <c r="I155" s="230"/>
      <c r="J155" s="231">
        <f>ROUND(I155*H155,2)</f>
        <v>0</v>
      </c>
      <c r="K155" s="227" t="s">
        <v>144</v>
      </c>
      <c r="L155" s="43"/>
      <c r="M155" s="232" t="s">
        <v>1</v>
      </c>
      <c r="N155" s="233" t="s">
        <v>41</v>
      </c>
      <c r="O155" s="90"/>
      <c r="P155" s="234">
        <f>O155*H155</f>
        <v>0</v>
      </c>
      <c r="Q155" s="234">
        <v>9E-05</v>
      </c>
      <c r="R155" s="234">
        <f>Q155*H155</f>
        <v>0.00423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145</v>
      </c>
      <c r="AT155" s="236" t="s">
        <v>140</v>
      </c>
      <c r="AU155" s="236" t="s">
        <v>86</v>
      </c>
      <c r="AY155" s="16" t="s">
        <v>138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84</v>
      </c>
      <c r="BK155" s="237">
        <f>ROUND(I155*H155,2)</f>
        <v>0</v>
      </c>
      <c r="BL155" s="16" t="s">
        <v>145</v>
      </c>
      <c r="BM155" s="236" t="s">
        <v>724</v>
      </c>
    </row>
    <row r="156" spans="1:47" s="2" customFormat="1" ht="12">
      <c r="A156" s="37"/>
      <c r="B156" s="38"/>
      <c r="C156" s="39"/>
      <c r="D156" s="238" t="s">
        <v>147</v>
      </c>
      <c r="E156" s="39"/>
      <c r="F156" s="239" t="s">
        <v>725</v>
      </c>
      <c r="G156" s="39"/>
      <c r="H156" s="39"/>
      <c r="I156" s="240"/>
      <c r="J156" s="39"/>
      <c r="K156" s="39"/>
      <c r="L156" s="43"/>
      <c r="M156" s="241"/>
      <c r="N156" s="242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147</v>
      </c>
      <c r="AU156" s="16" t="s">
        <v>86</v>
      </c>
    </row>
    <row r="157" spans="1:51" s="13" customFormat="1" ht="12">
      <c r="A157" s="13"/>
      <c r="B157" s="243"/>
      <c r="C157" s="244"/>
      <c r="D157" s="238" t="s">
        <v>149</v>
      </c>
      <c r="E157" s="245" t="s">
        <v>1</v>
      </c>
      <c r="F157" s="246" t="s">
        <v>581</v>
      </c>
      <c r="G157" s="244"/>
      <c r="H157" s="247">
        <v>47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149</v>
      </c>
      <c r="AU157" s="253" t="s">
        <v>86</v>
      </c>
      <c r="AV157" s="13" t="s">
        <v>86</v>
      </c>
      <c r="AW157" s="13" t="s">
        <v>32</v>
      </c>
      <c r="AX157" s="13" t="s">
        <v>84</v>
      </c>
      <c r="AY157" s="253" t="s">
        <v>138</v>
      </c>
    </row>
    <row r="158" spans="1:65" s="2" customFormat="1" ht="33" customHeight="1">
      <c r="A158" s="37"/>
      <c r="B158" s="38"/>
      <c r="C158" s="268" t="s">
        <v>315</v>
      </c>
      <c r="D158" s="268" t="s">
        <v>283</v>
      </c>
      <c r="E158" s="269" t="s">
        <v>726</v>
      </c>
      <c r="F158" s="270" t="s">
        <v>727</v>
      </c>
      <c r="G158" s="271" t="s">
        <v>371</v>
      </c>
      <c r="H158" s="272">
        <v>24.36</v>
      </c>
      <c r="I158" s="273"/>
      <c r="J158" s="274">
        <f>ROUND(I158*H158,2)</f>
        <v>0</v>
      </c>
      <c r="K158" s="270" t="s">
        <v>144</v>
      </c>
      <c r="L158" s="275"/>
      <c r="M158" s="276" t="s">
        <v>1</v>
      </c>
      <c r="N158" s="277" t="s">
        <v>41</v>
      </c>
      <c r="O158" s="90"/>
      <c r="P158" s="234">
        <f>O158*H158</f>
        <v>0</v>
      </c>
      <c r="Q158" s="234">
        <v>0.045</v>
      </c>
      <c r="R158" s="234">
        <f>Q158*H158</f>
        <v>1.0961999999999998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223</v>
      </c>
      <c r="AT158" s="236" t="s">
        <v>283</v>
      </c>
      <c r="AU158" s="236" t="s">
        <v>86</v>
      </c>
      <c r="AY158" s="16" t="s">
        <v>138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84</v>
      </c>
      <c r="BK158" s="237">
        <f>ROUND(I158*H158,2)</f>
        <v>0</v>
      </c>
      <c r="BL158" s="16" t="s">
        <v>145</v>
      </c>
      <c r="BM158" s="236" t="s">
        <v>728</v>
      </c>
    </row>
    <row r="159" spans="1:47" s="2" customFormat="1" ht="12">
      <c r="A159" s="37"/>
      <c r="B159" s="38"/>
      <c r="C159" s="39"/>
      <c r="D159" s="238" t="s">
        <v>147</v>
      </c>
      <c r="E159" s="39"/>
      <c r="F159" s="239" t="s">
        <v>727</v>
      </c>
      <c r="G159" s="39"/>
      <c r="H159" s="39"/>
      <c r="I159" s="240"/>
      <c r="J159" s="39"/>
      <c r="K159" s="39"/>
      <c r="L159" s="43"/>
      <c r="M159" s="241"/>
      <c r="N159" s="242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147</v>
      </c>
      <c r="AU159" s="16" t="s">
        <v>86</v>
      </c>
    </row>
    <row r="160" spans="1:51" s="13" customFormat="1" ht="12">
      <c r="A160" s="13"/>
      <c r="B160" s="243"/>
      <c r="C160" s="244"/>
      <c r="D160" s="238" t="s">
        <v>149</v>
      </c>
      <c r="E160" s="245" t="s">
        <v>1</v>
      </c>
      <c r="F160" s="246" t="s">
        <v>481</v>
      </c>
      <c r="G160" s="244"/>
      <c r="H160" s="247">
        <v>24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149</v>
      </c>
      <c r="AU160" s="253" t="s">
        <v>86</v>
      </c>
      <c r="AV160" s="13" t="s">
        <v>86</v>
      </c>
      <c r="AW160" s="13" t="s">
        <v>32</v>
      </c>
      <c r="AX160" s="13" t="s">
        <v>84</v>
      </c>
      <c r="AY160" s="253" t="s">
        <v>138</v>
      </c>
    </row>
    <row r="161" spans="1:51" s="13" customFormat="1" ht="12">
      <c r="A161" s="13"/>
      <c r="B161" s="243"/>
      <c r="C161" s="244"/>
      <c r="D161" s="238" t="s">
        <v>149</v>
      </c>
      <c r="E161" s="244"/>
      <c r="F161" s="246" t="s">
        <v>729</v>
      </c>
      <c r="G161" s="244"/>
      <c r="H161" s="247">
        <v>24.36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149</v>
      </c>
      <c r="AU161" s="253" t="s">
        <v>86</v>
      </c>
      <c r="AV161" s="13" t="s">
        <v>86</v>
      </c>
      <c r="AW161" s="13" t="s">
        <v>4</v>
      </c>
      <c r="AX161" s="13" t="s">
        <v>84</v>
      </c>
      <c r="AY161" s="253" t="s">
        <v>138</v>
      </c>
    </row>
    <row r="162" spans="1:65" s="2" customFormat="1" ht="33" customHeight="1">
      <c r="A162" s="37"/>
      <c r="B162" s="38"/>
      <c r="C162" s="268" t="s">
        <v>321</v>
      </c>
      <c r="D162" s="268" t="s">
        <v>283</v>
      </c>
      <c r="E162" s="269" t="s">
        <v>730</v>
      </c>
      <c r="F162" s="270" t="s">
        <v>731</v>
      </c>
      <c r="G162" s="271" t="s">
        <v>371</v>
      </c>
      <c r="H162" s="272">
        <v>23.345</v>
      </c>
      <c r="I162" s="273"/>
      <c r="J162" s="274">
        <f>ROUND(I162*H162,2)</f>
        <v>0</v>
      </c>
      <c r="K162" s="270" t="s">
        <v>144</v>
      </c>
      <c r="L162" s="275"/>
      <c r="M162" s="276" t="s">
        <v>1</v>
      </c>
      <c r="N162" s="277" t="s">
        <v>41</v>
      </c>
      <c r="O162" s="90"/>
      <c r="P162" s="234">
        <f>O162*H162</f>
        <v>0</v>
      </c>
      <c r="Q162" s="234">
        <v>0.056</v>
      </c>
      <c r="R162" s="234">
        <f>Q162*H162</f>
        <v>1.30732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223</v>
      </c>
      <c r="AT162" s="236" t="s">
        <v>283</v>
      </c>
      <c r="AU162" s="236" t="s">
        <v>86</v>
      </c>
      <c r="AY162" s="16" t="s">
        <v>138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84</v>
      </c>
      <c r="BK162" s="237">
        <f>ROUND(I162*H162,2)</f>
        <v>0</v>
      </c>
      <c r="BL162" s="16" t="s">
        <v>145</v>
      </c>
      <c r="BM162" s="236" t="s">
        <v>732</v>
      </c>
    </row>
    <row r="163" spans="1:47" s="2" customFormat="1" ht="12">
      <c r="A163" s="37"/>
      <c r="B163" s="38"/>
      <c r="C163" s="39"/>
      <c r="D163" s="238" t="s">
        <v>147</v>
      </c>
      <c r="E163" s="39"/>
      <c r="F163" s="239" t="s">
        <v>731</v>
      </c>
      <c r="G163" s="39"/>
      <c r="H163" s="39"/>
      <c r="I163" s="240"/>
      <c r="J163" s="39"/>
      <c r="K163" s="39"/>
      <c r="L163" s="43"/>
      <c r="M163" s="241"/>
      <c r="N163" s="242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147</v>
      </c>
      <c r="AU163" s="16" t="s">
        <v>86</v>
      </c>
    </row>
    <row r="164" spans="1:51" s="13" customFormat="1" ht="12">
      <c r="A164" s="13"/>
      <c r="B164" s="243"/>
      <c r="C164" s="244"/>
      <c r="D164" s="238" t="s">
        <v>149</v>
      </c>
      <c r="E164" s="245" t="s">
        <v>1</v>
      </c>
      <c r="F164" s="246" t="s">
        <v>477</v>
      </c>
      <c r="G164" s="244"/>
      <c r="H164" s="247">
        <v>23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149</v>
      </c>
      <c r="AU164" s="253" t="s">
        <v>86</v>
      </c>
      <c r="AV164" s="13" t="s">
        <v>86</v>
      </c>
      <c r="AW164" s="13" t="s">
        <v>32</v>
      </c>
      <c r="AX164" s="13" t="s">
        <v>84</v>
      </c>
      <c r="AY164" s="253" t="s">
        <v>138</v>
      </c>
    </row>
    <row r="165" spans="1:51" s="13" customFormat="1" ht="12">
      <c r="A165" s="13"/>
      <c r="B165" s="243"/>
      <c r="C165" s="244"/>
      <c r="D165" s="238" t="s">
        <v>149</v>
      </c>
      <c r="E165" s="244"/>
      <c r="F165" s="246" t="s">
        <v>733</v>
      </c>
      <c r="G165" s="244"/>
      <c r="H165" s="247">
        <v>23.345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149</v>
      </c>
      <c r="AU165" s="253" t="s">
        <v>86</v>
      </c>
      <c r="AV165" s="13" t="s">
        <v>86</v>
      </c>
      <c r="AW165" s="13" t="s">
        <v>4</v>
      </c>
      <c r="AX165" s="13" t="s">
        <v>84</v>
      </c>
      <c r="AY165" s="253" t="s">
        <v>138</v>
      </c>
    </row>
    <row r="166" spans="1:65" s="2" customFormat="1" ht="24.15" customHeight="1">
      <c r="A166" s="37"/>
      <c r="B166" s="38"/>
      <c r="C166" s="225" t="s">
        <v>8</v>
      </c>
      <c r="D166" s="225" t="s">
        <v>140</v>
      </c>
      <c r="E166" s="226" t="s">
        <v>734</v>
      </c>
      <c r="F166" s="227" t="s">
        <v>735</v>
      </c>
      <c r="G166" s="228" t="s">
        <v>736</v>
      </c>
      <c r="H166" s="229">
        <v>24</v>
      </c>
      <c r="I166" s="230"/>
      <c r="J166" s="231">
        <f>ROUND(I166*H166,2)</f>
        <v>0</v>
      </c>
      <c r="K166" s="227" t="s">
        <v>144</v>
      </c>
      <c r="L166" s="43"/>
      <c r="M166" s="232" t="s">
        <v>1</v>
      </c>
      <c r="N166" s="233" t="s">
        <v>41</v>
      </c>
      <c r="O166" s="90"/>
      <c r="P166" s="234">
        <f>O166*H166</f>
        <v>0</v>
      </c>
      <c r="Q166" s="234">
        <v>0.00031</v>
      </c>
      <c r="R166" s="234">
        <f>Q166*H166</f>
        <v>0.00744</v>
      </c>
      <c r="S166" s="234">
        <v>0</v>
      </c>
      <c r="T166" s="23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6" t="s">
        <v>145</v>
      </c>
      <c r="AT166" s="236" t="s">
        <v>140</v>
      </c>
      <c r="AU166" s="236" t="s">
        <v>86</v>
      </c>
      <c r="AY166" s="16" t="s">
        <v>138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6" t="s">
        <v>84</v>
      </c>
      <c r="BK166" s="237">
        <f>ROUND(I166*H166,2)</f>
        <v>0</v>
      </c>
      <c r="BL166" s="16" t="s">
        <v>145</v>
      </c>
      <c r="BM166" s="236" t="s">
        <v>737</v>
      </c>
    </row>
    <row r="167" spans="1:47" s="2" customFormat="1" ht="12">
      <c r="A167" s="37"/>
      <c r="B167" s="38"/>
      <c r="C167" s="39"/>
      <c r="D167" s="238" t="s">
        <v>147</v>
      </c>
      <c r="E167" s="39"/>
      <c r="F167" s="239" t="s">
        <v>738</v>
      </c>
      <c r="G167" s="39"/>
      <c r="H167" s="39"/>
      <c r="I167" s="240"/>
      <c r="J167" s="39"/>
      <c r="K167" s="39"/>
      <c r="L167" s="43"/>
      <c r="M167" s="241"/>
      <c r="N167" s="242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147</v>
      </c>
      <c r="AU167" s="16" t="s">
        <v>86</v>
      </c>
    </row>
    <row r="168" spans="1:65" s="2" customFormat="1" ht="24.15" customHeight="1">
      <c r="A168" s="37"/>
      <c r="B168" s="38"/>
      <c r="C168" s="225" t="s">
        <v>330</v>
      </c>
      <c r="D168" s="225" t="s">
        <v>140</v>
      </c>
      <c r="E168" s="226" t="s">
        <v>739</v>
      </c>
      <c r="F168" s="227" t="s">
        <v>740</v>
      </c>
      <c r="G168" s="228" t="s">
        <v>371</v>
      </c>
      <c r="H168" s="229">
        <v>48</v>
      </c>
      <c r="I168" s="230"/>
      <c r="J168" s="231">
        <f>ROUND(I168*H168,2)</f>
        <v>0</v>
      </c>
      <c r="K168" s="227" t="s">
        <v>144</v>
      </c>
      <c r="L168" s="43"/>
      <c r="M168" s="232" t="s">
        <v>1</v>
      </c>
      <c r="N168" s="233" t="s">
        <v>41</v>
      </c>
      <c r="O168" s="90"/>
      <c r="P168" s="234">
        <f>O168*H168</f>
        <v>0</v>
      </c>
      <c r="Q168" s="234">
        <v>0.01019</v>
      </c>
      <c r="R168" s="234">
        <f>Q168*H168</f>
        <v>0.48912</v>
      </c>
      <c r="S168" s="234">
        <v>0</v>
      </c>
      <c r="T168" s="23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6" t="s">
        <v>145</v>
      </c>
      <c r="AT168" s="236" t="s">
        <v>140</v>
      </c>
      <c r="AU168" s="236" t="s">
        <v>86</v>
      </c>
      <c r="AY168" s="16" t="s">
        <v>138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6" t="s">
        <v>84</v>
      </c>
      <c r="BK168" s="237">
        <f>ROUND(I168*H168,2)</f>
        <v>0</v>
      </c>
      <c r="BL168" s="16" t="s">
        <v>145</v>
      </c>
      <c r="BM168" s="236" t="s">
        <v>741</v>
      </c>
    </row>
    <row r="169" spans="1:47" s="2" customFormat="1" ht="12">
      <c r="A169" s="37"/>
      <c r="B169" s="38"/>
      <c r="C169" s="39"/>
      <c r="D169" s="238" t="s">
        <v>147</v>
      </c>
      <c r="E169" s="39"/>
      <c r="F169" s="239" t="s">
        <v>740</v>
      </c>
      <c r="G169" s="39"/>
      <c r="H169" s="39"/>
      <c r="I169" s="240"/>
      <c r="J169" s="39"/>
      <c r="K169" s="39"/>
      <c r="L169" s="43"/>
      <c r="M169" s="241"/>
      <c r="N169" s="242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147</v>
      </c>
      <c r="AU169" s="16" t="s">
        <v>86</v>
      </c>
    </row>
    <row r="170" spans="1:65" s="2" customFormat="1" ht="16.5" customHeight="1">
      <c r="A170" s="37"/>
      <c r="B170" s="38"/>
      <c r="C170" s="268" t="s">
        <v>339</v>
      </c>
      <c r="D170" s="268" t="s">
        <v>283</v>
      </c>
      <c r="E170" s="269" t="s">
        <v>742</v>
      </c>
      <c r="F170" s="270" t="s">
        <v>743</v>
      </c>
      <c r="G170" s="271" t="s">
        <v>371</v>
      </c>
      <c r="H170" s="272">
        <v>24</v>
      </c>
      <c r="I170" s="273"/>
      <c r="J170" s="274">
        <f>ROUND(I170*H170,2)</f>
        <v>0</v>
      </c>
      <c r="K170" s="270" t="s">
        <v>144</v>
      </c>
      <c r="L170" s="275"/>
      <c r="M170" s="276" t="s">
        <v>1</v>
      </c>
      <c r="N170" s="277" t="s">
        <v>41</v>
      </c>
      <c r="O170" s="90"/>
      <c r="P170" s="234">
        <f>O170*H170</f>
        <v>0</v>
      </c>
      <c r="Q170" s="234">
        <v>0.526</v>
      </c>
      <c r="R170" s="234">
        <f>Q170*H170</f>
        <v>12.624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223</v>
      </c>
      <c r="AT170" s="236" t="s">
        <v>283</v>
      </c>
      <c r="AU170" s="236" t="s">
        <v>86</v>
      </c>
      <c r="AY170" s="16" t="s">
        <v>138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84</v>
      </c>
      <c r="BK170" s="237">
        <f>ROUND(I170*H170,2)</f>
        <v>0</v>
      </c>
      <c r="BL170" s="16" t="s">
        <v>145</v>
      </c>
      <c r="BM170" s="236" t="s">
        <v>744</v>
      </c>
    </row>
    <row r="171" spans="1:47" s="2" customFormat="1" ht="12">
      <c r="A171" s="37"/>
      <c r="B171" s="38"/>
      <c r="C171" s="39"/>
      <c r="D171" s="238" t="s">
        <v>147</v>
      </c>
      <c r="E171" s="39"/>
      <c r="F171" s="239" t="s">
        <v>743</v>
      </c>
      <c r="G171" s="39"/>
      <c r="H171" s="39"/>
      <c r="I171" s="240"/>
      <c r="J171" s="39"/>
      <c r="K171" s="39"/>
      <c r="L171" s="43"/>
      <c r="M171" s="241"/>
      <c r="N171" s="242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147</v>
      </c>
      <c r="AU171" s="16" t="s">
        <v>86</v>
      </c>
    </row>
    <row r="172" spans="1:65" s="2" customFormat="1" ht="16.5" customHeight="1">
      <c r="A172" s="37"/>
      <c r="B172" s="38"/>
      <c r="C172" s="268" t="s">
        <v>345</v>
      </c>
      <c r="D172" s="268" t="s">
        <v>283</v>
      </c>
      <c r="E172" s="269" t="s">
        <v>745</v>
      </c>
      <c r="F172" s="270" t="s">
        <v>746</v>
      </c>
      <c r="G172" s="271" t="s">
        <v>371</v>
      </c>
      <c r="H172" s="272">
        <v>24</v>
      </c>
      <c r="I172" s="273"/>
      <c r="J172" s="274">
        <f>ROUND(I172*H172,2)</f>
        <v>0</v>
      </c>
      <c r="K172" s="270" t="s">
        <v>144</v>
      </c>
      <c r="L172" s="275"/>
      <c r="M172" s="276" t="s">
        <v>1</v>
      </c>
      <c r="N172" s="277" t="s">
        <v>41</v>
      </c>
      <c r="O172" s="90"/>
      <c r="P172" s="234">
        <f>O172*H172</f>
        <v>0</v>
      </c>
      <c r="Q172" s="234">
        <v>0.262</v>
      </c>
      <c r="R172" s="234">
        <f>Q172*H172</f>
        <v>6.288</v>
      </c>
      <c r="S172" s="234">
        <v>0</v>
      </c>
      <c r="T172" s="23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6" t="s">
        <v>223</v>
      </c>
      <c r="AT172" s="236" t="s">
        <v>283</v>
      </c>
      <c r="AU172" s="236" t="s">
        <v>86</v>
      </c>
      <c r="AY172" s="16" t="s">
        <v>138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6" t="s">
        <v>84</v>
      </c>
      <c r="BK172" s="237">
        <f>ROUND(I172*H172,2)</f>
        <v>0</v>
      </c>
      <c r="BL172" s="16" t="s">
        <v>145</v>
      </c>
      <c r="BM172" s="236" t="s">
        <v>747</v>
      </c>
    </row>
    <row r="173" spans="1:47" s="2" customFormat="1" ht="12">
      <c r="A173" s="37"/>
      <c r="B173" s="38"/>
      <c r="C173" s="39"/>
      <c r="D173" s="238" t="s">
        <v>147</v>
      </c>
      <c r="E173" s="39"/>
      <c r="F173" s="239" t="s">
        <v>746</v>
      </c>
      <c r="G173" s="39"/>
      <c r="H173" s="39"/>
      <c r="I173" s="240"/>
      <c r="J173" s="39"/>
      <c r="K173" s="39"/>
      <c r="L173" s="43"/>
      <c r="M173" s="241"/>
      <c r="N173" s="242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147</v>
      </c>
      <c r="AU173" s="16" t="s">
        <v>86</v>
      </c>
    </row>
    <row r="174" spans="1:65" s="2" customFormat="1" ht="24.15" customHeight="1">
      <c r="A174" s="37"/>
      <c r="B174" s="38"/>
      <c r="C174" s="225" t="s">
        <v>351</v>
      </c>
      <c r="D174" s="225" t="s">
        <v>140</v>
      </c>
      <c r="E174" s="226" t="s">
        <v>748</v>
      </c>
      <c r="F174" s="227" t="s">
        <v>749</v>
      </c>
      <c r="G174" s="228" t="s">
        <v>371</v>
      </c>
      <c r="H174" s="229">
        <v>24</v>
      </c>
      <c r="I174" s="230"/>
      <c r="J174" s="231">
        <f>ROUND(I174*H174,2)</f>
        <v>0</v>
      </c>
      <c r="K174" s="227" t="s">
        <v>144</v>
      </c>
      <c r="L174" s="43"/>
      <c r="M174" s="232" t="s">
        <v>1</v>
      </c>
      <c r="N174" s="233" t="s">
        <v>41</v>
      </c>
      <c r="O174" s="90"/>
      <c r="P174" s="234">
        <f>O174*H174</f>
        <v>0</v>
      </c>
      <c r="Q174" s="234">
        <v>0.01248</v>
      </c>
      <c r="R174" s="234">
        <f>Q174*H174</f>
        <v>0.29952</v>
      </c>
      <c r="S174" s="234">
        <v>0</v>
      </c>
      <c r="T174" s="23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6" t="s">
        <v>145</v>
      </c>
      <c r="AT174" s="236" t="s">
        <v>140</v>
      </c>
      <c r="AU174" s="236" t="s">
        <v>86</v>
      </c>
      <c r="AY174" s="16" t="s">
        <v>138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6" t="s">
        <v>84</v>
      </c>
      <c r="BK174" s="237">
        <f>ROUND(I174*H174,2)</f>
        <v>0</v>
      </c>
      <c r="BL174" s="16" t="s">
        <v>145</v>
      </c>
      <c r="BM174" s="236" t="s">
        <v>750</v>
      </c>
    </row>
    <row r="175" spans="1:47" s="2" customFormat="1" ht="12">
      <c r="A175" s="37"/>
      <c r="B175" s="38"/>
      <c r="C175" s="39"/>
      <c r="D175" s="238" t="s">
        <v>147</v>
      </c>
      <c r="E175" s="39"/>
      <c r="F175" s="239" t="s">
        <v>749</v>
      </c>
      <c r="G175" s="39"/>
      <c r="H175" s="39"/>
      <c r="I175" s="240"/>
      <c r="J175" s="39"/>
      <c r="K175" s="39"/>
      <c r="L175" s="43"/>
      <c r="M175" s="241"/>
      <c r="N175" s="242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147</v>
      </c>
      <c r="AU175" s="16" t="s">
        <v>86</v>
      </c>
    </row>
    <row r="176" spans="1:65" s="2" customFormat="1" ht="24.15" customHeight="1">
      <c r="A176" s="37"/>
      <c r="B176" s="38"/>
      <c r="C176" s="268" t="s">
        <v>355</v>
      </c>
      <c r="D176" s="268" t="s">
        <v>283</v>
      </c>
      <c r="E176" s="269" t="s">
        <v>751</v>
      </c>
      <c r="F176" s="270" t="s">
        <v>752</v>
      </c>
      <c r="G176" s="271" t="s">
        <v>371</v>
      </c>
      <c r="H176" s="272">
        <v>24</v>
      </c>
      <c r="I176" s="273"/>
      <c r="J176" s="274">
        <f>ROUND(I176*H176,2)</f>
        <v>0</v>
      </c>
      <c r="K176" s="270" t="s">
        <v>144</v>
      </c>
      <c r="L176" s="275"/>
      <c r="M176" s="276" t="s">
        <v>1</v>
      </c>
      <c r="N176" s="277" t="s">
        <v>41</v>
      </c>
      <c r="O176" s="90"/>
      <c r="P176" s="234">
        <f>O176*H176</f>
        <v>0</v>
      </c>
      <c r="Q176" s="234">
        <v>0.57</v>
      </c>
      <c r="R176" s="234">
        <f>Q176*H176</f>
        <v>13.68</v>
      </c>
      <c r="S176" s="234">
        <v>0</v>
      </c>
      <c r="T176" s="23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6" t="s">
        <v>223</v>
      </c>
      <c r="AT176" s="236" t="s">
        <v>283</v>
      </c>
      <c r="AU176" s="236" t="s">
        <v>86</v>
      </c>
      <c r="AY176" s="16" t="s">
        <v>138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6" t="s">
        <v>84</v>
      </c>
      <c r="BK176" s="237">
        <f>ROUND(I176*H176,2)</f>
        <v>0</v>
      </c>
      <c r="BL176" s="16" t="s">
        <v>145</v>
      </c>
      <c r="BM176" s="236" t="s">
        <v>753</v>
      </c>
    </row>
    <row r="177" spans="1:47" s="2" customFormat="1" ht="12">
      <c r="A177" s="37"/>
      <c r="B177" s="38"/>
      <c r="C177" s="39"/>
      <c r="D177" s="238" t="s">
        <v>147</v>
      </c>
      <c r="E177" s="39"/>
      <c r="F177" s="239" t="s">
        <v>752</v>
      </c>
      <c r="G177" s="39"/>
      <c r="H177" s="39"/>
      <c r="I177" s="240"/>
      <c r="J177" s="39"/>
      <c r="K177" s="39"/>
      <c r="L177" s="43"/>
      <c r="M177" s="241"/>
      <c r="N177" s="242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147</v>
      </c>
      <c r="AU177" s="16" t="s">
        <v>86</v>
      </c>
    </row>
    <row r="178" spans="1:65" s="2" customFormat="1" ht="24.15" customHeight="1">
      <c r="A178" s="37"/>
      <c r="B178" s="38"/>
      <c r="C178" s="225" t="s">
        <v>7</v>
      </c>
      <c r="D178" s="225" t="s">
        <v>140</v>
      </c>
      <c r="E178" s="226" t="s">
        <v>754</v>
      </c>
      <c r="F178" s="227" t="s">
        <v>755</v>
      </c>
      <c r="G178" s="228" t="s">
        <v>371</v>
      </c>
      <c r="H178" s="229">
        <v>24</v>
      </c>
      <c r="I178" s="230"/>
      <c r="J178" s="231">
        <f>ROUND(I178*H178,2)</f>
        <v>0</v>
      </c>
      <c r="K178" s="227" t="s">
        <v>144</v>
      </c>
      <c r="L178" s="43"/>
      <c r="M178" s="232" t="s">
        <v>1</v>
      </c>
      <c r="N178" s="233" t="s">
        <v>41</v>
      </c>
      <c r="O178" s="90"/>
      <c r="P178" s="234">
        <f>O178*H178</f>
        <v>0</v>
      </c>
      <c r="Q178" s="234">
        <v>0.02854</v>
      </c>
      <c r="R178" s="234">
        <f>Q178*H178</f>
        <v>0.68496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145</v>
      </c>
      <c r="AT178" s="236" t="s">
        <v>140</v>
      </c>
      <c r="AU178" s="236" t="s">
        <v>86</v>
      </c>
      <c r="AY178" s="16" t="s">
        <v>138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84</v>
      </c>
      <c r="BK178" s="237">
        <f>ROUND(I178*H178,2)</f>
        <v>0</v>
      </c>
      <c r="BL178" s="16" t="s">
        <v>145</v>
      </c>
      <c r="BM178" s="236" t="s">
        <v>756</v>
      </c>
    </row>
    <row r="179" spans="1:47" s="2" customFormat="1" ht="12">
      <c r="A179" s="37"/>
      <c r="B179" s="38"/>
      <c r="C179" s="39"/>
      <c r="D179" s="238" t="s">
        <v>147</v>
      </c>
      <c r="E179" s="39"/>
      <c r="F179" s="239" t="s">
        <v>755</v>
      </c>
      <c r="G179" s="39"/>
      <c r="H179" s="39"/>
      <c r="I179" s="240"/>
      <c r="J179" s="39"/>
      <c r="K179" s="39"/>
      <c r="L179" s="43"/>
      <c r="M179" s="241"/>
      <c r="N179" s="242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147</v>
      </c>
      <c r="AU179" s="16" t="s">
        <v>86</v>
      </c>
    </row>
    <row r="180" spans="1:65" s="2" customFormat="1" ht="24.15" customHeight="1">
      <c r="A180" s="37"/>
      <c r="B180" s="38"/>
      <c r="C180" s="268" t="s">
        <v>472</v>
      </c>
      <c r="D180" s="268" t="s">
        <v>283</v>
      </c>
      <c r="E180" s="269" t="s">
        <v>757</v>
      </c>
      <c r="F180" s="270" t="s">
        <v>758</v>
      </c>
      <c r="G180" s="271" t="s">
        <v>371</v>
      </c>
      <c r="H180" s="272">
        <v>24</v>
      </c>
      <c r="I180" s="273"/>
      <c r="J180" s="274">
        <f>ROUND(I180*H180,2)</f>
        <v>0</v>
      </c>
      <c r="K180" s="270" t="s">
        <v>144</v>
      </c>
      <c r="L180" s="275"/>
      <c r="M180" s="276" t="s">
        <v>1</v>
      </c>
      <c r="N180" s="277" t="s">
        <v>41</v>
      </c>
      <c r="O180" s="90"/>
      <c r="P180" s="234">
        <f>O180*H180</f>
        <v>0</v>
      </c>
      <c r="Q180" s="234">
        <v>1.614</v>
      </c>
      <c r="R180" s="234">
        <f>Q180*H180</f>
        <v>38.736000000000004</v>
      </c>
      <c r="S180" s="234">
        <v>0</v>
      </c>
      <c r="T180" s="23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6" t="s">
        <v>223</v>
      </c>
      <c r="AT180" s="236" t="s">
        <v>283</v>
      </c>
      <c r="AU180" s="236" t="s">
        <v>86</v>
      </c>
      <c r="AY180" s="16" t="s">
        <v>138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6" t="s">
        <v>84</v>
      </c>
      <c r="BK180" s="237">
        <f>ROUND(I180*H180,2)</f>
        <v>0</v>
      </c>
      <c r="BL180" s="16" t="s">
        <v>145</v>
      </c>
      <c r="BM180" s="236" t="s">
        <v>759</v>
      </c>
    </row>
    <row r="181" spans="1:47" s="2" customFormat="1" ht="12">
      <c r="A181" s="37"/>
      <c r="B181" s="38"/>
      <c r="C181" s="39"/>
      <c r="D181" s="238" t="s">
        <v>147</v>
      </c>
      <c r="E181" s="39"/>
      <c r="F181" s="239" t="s">
        <v>758</v>
      </c>
      <c r="G181" s="39"/>
      <c r="H181" s="39"/>
      <c r="I181" s="240"/>
      <c r="J181" s="39"/>
      <c r="K181" s="39"/>
      <c r="L181" s="43"/>
      <c r="M181" s="241"/>
      <c r="N181" s="242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147</v>
      </c>
      <c r="AU181" s="16" t="s">
        <v>86</v>
      </c>
    </row>
    <row r="182" spans="1:65" s="2" customFormat="1" ht="24.15" customHeight="1">
      <c r="A182" s="37"/>
      <c r="B182" s="38"/>
      <c r="C182" s="225" t="s">
        <v>477</v>
      </c>
      <c r="D182" s="225" t="s">
        <v>140</v>
      </c>
      <c r="E182" s="226" t="s">
        <v>760</v>
      </c>
      <c r="F182" s="227" t="s">
        <v>761</v>
      </c>
      <c r="G182" s="228" t="s">
        <v>371</v>
      </c>
      <c r="H182" s="229">
        <v>24</v>
      </c>
      <c r="I182" s="230"/>
      <c r="J182" s="231">
        <f>ROUND(I182*H182,2)</f>
        <v>0</v>
      </c>
      <c r="K182" s="227" t="s">
        <v>144</v>
      </c>
      <c r="L182" s="43"/>
      <c r="M182" s="232" t="s">
        <v>1</v>
      </c>
      <c r="N182" s="233" t="s">
        <v>41</v>
      </c>
      <c r="O182" s="90"/>
      <c r="P182" s="234">
        <f>O182*H182</f>
        <v>0</v>
      </c>
      <c r="Q182" s="234">
        <v>0.21734</v>
      </c>
      <c r="R182" s="234">
        <f>Q182*H182</f>
        <v>5.21616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145</v>
      </c>
      <c r="AT182" s="236" t="s">
        <v>140</v>
      </c>
      <c r="AU182" s="236" t="s">
        <v>86</v>
      </c>
      <c r="AY182" s="16" t="s">
        <v>138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84</v>
      </c>
      <c r="BK182" s="237">
        <f>ROUND(I182*H182,2)</f>
        <v>0</v>
      </c>
      <c r="BL182" s="16" t="s">
        <v>145</v>
      </c>
      <c r="BM182" s="236" t="s">
        <v>762</v>
      </c>
    </row>
    <row r="183" spans="1:47" s="2" customFormat="1" ht="12">
      <c r="A183" s="37"/>
      <c r="B183" s="38"/>
      <c r="C183" s="39"/>
      <c r="D183" s="238" t="s">
        <v>147</v>
      </c>
      <c r="E183" s="39"/>
      <c r="F183" s="239" t="s">
        <v>763</v>
      </c>
      <c r="G183" s="39"/>
      <c r="H183" s="39"/>
      <c r="I183" s="240"/>
      <c r="J183" s="39"/>
      <c r="K183" s="39"/>
      <c r="L183" s="43"/>
      <c r="M183" s="241"/>
      <c r="N183" s="242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147</v>
      </c>
      <c r="AU183" s="16" t="s">
        <v>86</v>
      </c>
    </row>
    <row r="184" spans="1:65" s="2" customFormat="1" ht="24.15" customHeight="1">
      <c r="A184" s="37"/>
      <c r="B184" s="38"/>
      <c r="C184" s="268" t="s">
        <v>481</v>
      </c>
      <c r="D184" s="268" t="s">
        <v>283</v>
      </c>
      <c r="E184" s="269" t="s">
        <v>764</v>
      </c>
      <c r="F184" s="270" t="s">
        <v>765</v>
      </c>
      <c r="G184" s="271" t="s">
        <v>371</v>
      </c>
      <c r="H184" s="272">
        <v>24</v>
      </c>
      <c r="I184" s="273"/>
      <c r="J184" s="274">
        <f>ROUND(I184*H184,2)</f>
        <v>0</v>
      </c>
      <c r="K184" s="270" t="s">
        <v>144</v>
      </c>
      <c r="L184" s="275"/>
      <c r="M184" s="276" t="s">
        <v>1</v>
      </c>
      <c r="N184" s="277" t="s">
        <v>41</v>
      </c>
      <c r="O184" s="90"/>
      <c r="P184" s="234">
        <f>O184*H184</f>
        <v>0</v>
      </c>
      <c r="Q184" s="234">
        <v>0.102</v>
      </c>
      <c r="R184" s="234">
        <f>Q184*H184</f>
        <v>2.448</v>
      </c>
      <c r="S184" s="234">
        <v>0</v>
      </c>
      <c r="T184" s="23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6" t="s">
        <v>223</v>
      </c>
      <c r="AT184" s="236" t="s">
        <v>283</v>
      </c>
      <c r="AU184" s="236" t="s">
        <v>86</v>
      </c>
      <c r="AY184" s="16" t="s">
        <v>138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6" t="s">
        <v>84</v>
      </c>
      <c r="BK184" s="237">
        <f>ROUND(I184*H184,2)</f>
        <v>0</v>
      </c>
      <c r="BL184" s="16" t="s">
        <v>145</v>
      </c>
      <c r="BM184" s="236" t="s">
        <v>766</v>
      </c>
    </row>
    <row r="185" spans="1:47" s="2" customFormat="1" ht="12">
      <c r="A185" s="37"/>
      <c r="B185" s="38"/>
      <c r="C185" s="39"/>
      <c r="D185" s="238" t="s">
        <v>147</v>
      </c>
      <c r="E185" s="39"/>
      <c r="F185" s="239" t="s">
        <v>765</v>
      </c>
      <c r="G185" s="39"/>
      <c r="H185" s="39"/>
      <c r="I185" s="240"/>
      <c r="J185" s="39"/>
      <c r="K185" s="39"/>
      <c r="L185" s="43"/>
      <c r="M185" s="241"/>
      <c r="N185" s="242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147</v>
      </c>
      <c r="AU185" s="16" t="s">
        <v>86</v>
      </c>
    </row>
    <row r="186" spans="1:65" s="2" customFormat="1" ht="24.15" customHeight="1">
      <c r="A186" s="37"/>
      <c r="B186" s="38"/>
      <c r="C186" s="225" t="s">
        <v>486</v>
      </c>
      <c r="D186" s="225" t="s">
        <v>140</v>
      </c>
      <c r="E186" s="226" t="s">
        <v>767</v>
      </c>
      <c r="F186" s="227" t="s">
        <v>768</v>
      </c>
      <c r="G186" s="228" t="s">
        <v>371</v>
      </c>
      <c r="H186" s="229">
        <v>144</v>
      </c>
      <c r="I186" s="230"/>
      <c r="J186" s="231">
        <f>ROUND(I186*H186,2)</f>
        <v>0</v>
      </c>
      <c r="K186" s="227" t="s">
        <v>144</v>
      </c>
      <c r="L186" s="43"/>
      <c r="M186" s="232" t="s">
        <v>1</v>
      </c>
      <c r="N186" s="233" t="s">
        <v>41</v>
      </c>
      <c r="O186" s="90"/>
      <c r="P186" s="234">
        <f>O186*H186</f>
        <v>0</v>
      </c>
      <c r="Q186" s="234">
        <v>0.00136</v>
      </c>
      <c r="R186" s="234">
        <f>Q186*H186</f>
        <v>0.19584000000000001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145</v>
      </c>
      <c r="AT186" s="236" t="s">
        <v>140</v>
      </c>
      <c r="AU186" s="236" t="s">
        <v>86</v>
      </c>
      <c r="AY186" s="16" t="s">
        <v>138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84</v>
      </c>
      <c r="BK186" s="237">
        <f>ROUND(I186*H186,2)</f>
        <v>0</v>
      </c>
      <c r="BL186" s="16" t="s">
        <v>145</v>
      </c>
      <c r="BM186" s="236" t="s">
        <v>769</v>
      </c>
    </row>
    <row r="187" spans="1:47" s="2" customFormat="1" ht="12">
      <c r="A187" s="37"/>
      <c r="B187" s="38"/>
      <c r="C187" s="39"/>
      <c r="D187" s="238" t="s">
        <v>147</v>
      </c>
      <c r="E187" s="39"/>
      <c r="F187" s="239" t="s">
        <v>770</v>
      </c>
      <c r="G187" s="39"/>
      <c r="H187" s="39"/>
      <c r="I187" s="240"/>
      <c r="J187" s="39"/>
      <c r="K187" s="39"/>
      <c r="L187" s="43"/>
      <c r="M187" s="241"/>
      <c r="N187" s="242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147</v>
      </c>
      <c r="AU187" s="16" t="s">
        <v>86</v>
      </c>
    </row>
    <row r="188" spans="1:65" s="2" customFormat="1" ht="24.15" customHeight="1">
      <c r="A188" s="37"/>
      <c r="B188" s="38"/>
      <c r="C188" s="225" t="s">
        <v>490</v>
      </c>
      <c r="D188" s="225" t="s">
        <v>140</v>
      </c>
      <c r="E188" s="226" t="s">
        <v>771</v>
      </c>
      <c r="F188" s="227" t="s">
        <v>772</v>
      </c>
      <c r="G188" s="228" t="s">
        <v>371</v>
      </c>
      <c r="H188" s="229">
        <v>24</v>
      </c>
      <c r="I188" s="230"/>
      <c r="J188" s="231">
        <f>ROUND(I188*H188,2)</f>
        <v>0</v>
      </c>
      <c r="K188" s="227" t="s">
        <v>144</v>
      </c>
      <c r="L188" s="43"/>
      <c r="M188" s="232" t="s">
        <v>1</v>
      </c>
      <c r="N188" s="233" t="s">
        <v>41</v>
      </c>
      <c r="O188" s="90"/>
      <c r="P188" s="234">
        <f>O188*H188</f>
        <v>0</v>
      </c>
      <c r="Q188" s="234">
        <v>0.00076</v>
      </c>
      <c r="R188" s="234">
        <f>Q188*H188</f>
        <v>0.01824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145</v>
      </c>
      <c r="AT188" s="236" t="s">
        <v>140</v>
      </c>
      <c r="AU188" s="236" t="s">
        <v>86</v>
      </c>
      <c r="AY188" s="16" t="s">
        <v>138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84</v>
      </c>
      <c r="BK188" s="237">
        <f>ROUND(I188*H188,2)</f>
        <v>0</v>
      </c>
      <c r="BL188" s="16" t="s">
        <v>145</v>
      </c>
      <c r="BM188" s="236" t="s">
        <v>773</v>
      </c>
    </row>
    <row r="189" spans="1:47" s="2" customFormat="1" ht="12">
      <c r="A189" s="37"/>
      <c r="B189" s="38"/>
      <c r="C189" s="39"/>
      <c r="D189" s="238" t="s">
        <v>147</v>
      </c>
      <c r="E189" s="39"/>
      <c r="F189" s="239" t="s">
        <v>774</v>
      </c>
      <c r="G189" s="39"/>
      <c r="H189" s="39"/>
      <c r="I189" s="240"/>
      <c r="J189" s="39"/>
      <c r="K189" s="39"/>
      <c r="L189" s="43"/>
      <c r="M189" s="241"/>
      <c r="N189" s="242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147</v>
      </c>
      <c r="AU189" s="16" t="s">
        <v>86</v>
      </c>
    </row>
    <row r="190" spans="1:65" s="2" customFormat="1" ht="21.75" customHeight="1">
      <c r="A190" s="37"/>
      <c r="B190" s="38"/>
      <c r="C190" s="225" t="s">
        <v>494</v>
      </c>
      <c r="D190" s="225" t="s">
        <v>140</v>
      </c>
      <c r="E190" s="226" t="s">
        <v>775</v>
      </c>
      <c r="F190" s="227" t="s">
        <v>776</v>
      </c>
      <c r="G190" s="228" t="s">
        <v>143</v>
      </c>
      <c r="H190" s="229">
        <v>706.95</v>
      </c>
      <c r="I190" s="230"/>
      <c r="J190" s="231">
        <f>ROUND(I190*H190,2)</f>
        <v>0</v>
      </c>
      <c r="K190" s="227" t="s">
        <v>144</v>
      </c>
      <c r="L190" s="43"/>
      <c r="M190" s="232" t="s">
        <v>1</v>
      </c>
      <c r="N190" s="233" t="s">
        <v>41</v>
      </c>
      <c r="O190" s="90"/>
      <c r="P190" s="234">
        <f>O190*H190</f>
        <v>0</v>
      </c>
      <c r="Q190" s="234">
        <v>0.00013</v>
      </c>
      <c r="R190" s="234">
        <f>Q190*H190</f>
        <v>0.0919035</v>
      </c>
      <c r="S190" s="234">
        <v>0</v>
      </c>
      <c r="T190" s="23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6" t="s">
        <v>145</v>
      </c>
      <c r="AT190" s="236" t="s">
        <v>140</v>
      </c>
      <c r="AU190" s="236" t="s">
        <v>86</v>
      </c>
      <c r="AY190" s="16" t="s">
        <v>138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6" t="s">
        <v>84</v>
      </c>
      <c r="BK190" s="237">
        <f>ROUND(I190*H190,2)</f>
        <v>0</v>
      </c>
      <c r="BL190" s="16" t="s">
        <v>145</v>
      </c>
      <c r="BM190" s="236" t="s">
        <v>777</v>
      </c>
    </row>
    <row r="191" spans="1:47" s="2" customFormat="1" ht="12">
      <c r="A191" s="37"/>
      <c r="B191" s="38"/>
      <c r="C191" s="39"/>
      <c r="D191" s="238" t="s">
        <v>147</v>
      </c>
      <c r="E191" s="39"/>
      <c r="F191" s="239" t="s">
        <v>778</v>
      </c>
      <c r="G191" s="39"/>
      <c r="H191" s="39"/>
      <c r="I191" s="240"/>
      <c r="J191" s="39"/>
      <c r="K191" s="39"/>
      <c r="L191" s="43"/>
      <c r="M191" s="241"/>
      <c r="N191" s="242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147</v>
      </c>
      <c r="AU191" s="16" t="s">
        <v>86</v>
      </c>
    </row>
    <row r="192" spans="1:63" s="12" customFormat="1" ht="22.8" customHeight="1">
      <c r="A192" s="12"/>
      <c r="B192" s="209"/>
      <c r="C192" s="210"/>
      <c r="D192" s="211" t="s">
        <v>75</v>
      </c>
      <c r="E192" s="223" t="s">
        <v>359</v>
      </c>
      <c r="F192" s="223" t="s">
        <v>360</v>
      </c>
      <c r="G192" s="210"/>
      <c r="H192" s="210"/>
      <c r="I192" s="213"/>
      <c r="J192" s="224">
        <f>BK192</f>
        <v>0</v>
      </c>
      <c r="K192" s="210"/>
      <c r="L192" s="215"/>
      <c r="M192" s="216"/>
      <c r="N192" s="217"/>
      <c r="O192" s="217"/>
      <c r="P192" s="218">
        <f>SUM(P193:P194)</f>
        <v>0</v>
      </c>
      <c r="Q192" s="217"/>
      <c r="R192" s="218">
        <f>SUM(R193:R194)</f>
        <v>0</v>
      </c>
      <c r="S192" s="217"/>
      <c r="T192" s="219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0" t="s">
        <v>84</v>
      </c>
      <c r="AT192" s="221" t="s">
        <v>75</v>
      </c>
      <c r="AU192" s="221" t="s">
        <v>84</v>
      </c>
      <c r="AY192" s="220" t="s">
        <v>138</v>
      </c>
      <c r="BK192" s="222">
        <f>SUM(BK193:BK194)</f>
        <v>0</v>
      </c>
    </row>
    <row r="193" spans="1:65" s="2" customFormat="1" ht="24.15" customHeight="1">
      <c r="A193" s="37"/>
      <c r="B193" s="38"/>
      <c r="C193" s="225" t="s">
        <v>499</v>
      </c>
      <c r="D193" s="225" t="s">
        <v>140</v>
      </c>
      <c r="E193" s="226" t="s">
        <v>779</v>
      </c>
      <c r="F193" s="227" t="s">
        <v>780</v>
      </c>
      <c r="G193" s="228" t="s">
        <v>342</v>
      </c>
      <c r="H193" s="229">
        <v>1040.251</v>
      </c>
      <c r="I193" s="230"/>
      <c r="J193" s="231">
        <f>ROUND(I193*H193,2)</f>
        <v>0</v>
      </c>
      <c r="K193" s="227" t="s">
        <v>144</v>
      </c>
      <c r="L193" s="43"/>
      <c r="M193" s="232" t="s">
        <v>1</v>
      </c>
      <c r="N193" s="233" t="s">
        <v>41</v>
      </c>
      <c r="O193" s="90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6" t="s">
        <v>145</v>
      </c>
      <c r="AT193" s="236" t="s">
        <v>140</v>
      </c>
      <c r="AU193" s="236" t="s">
        <v>86</v>
      </c>
      <c r="AY193" s="16" t="s">
        <v>138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6" t="s">
        <v>84</v>
      </c>
      <c r="BK193" s="237">
        <f>ROUND(I193*H193,2)</f>
        <v>0</v>
      </c>
      <c r="BL193" s="16" t="s">
        <v>145</v>
      </c>
      <c r="BM193" s="236" t="s">
        <v>781</v>
      </c>
    </row>
    <row r="194" spans="1:47" s="2" customFormat="1" ht="12">
      <c r="A194" s="37"/>
      <c r="B194" s="38"/>
      <c r="C194" s="39"/>
      <c r="D194" s="238" t="s">
        <v>147</v>
      </c>
      <c r="E194" s="39"/>
      <c r="F194" s="239" t="s">
        <v>782</v>
      </c>
      <c r="G194" s="39"/>
      <c r="H194" s="39"/>
      <c r="I194" s="240"/>
      <c r="J194" s="39"/>
      <c r="K194" s="39"/>
      <c r="L194" s="43"/>
      <c r="M194" s="278"/>
      <c r="N194" s="279"/>
      <c r="O194" s="280"/>
      <c r="P194" s="280"/>
      <c r="Q194" s="280"/>
      <c r="R194" s="280"/>
      <c r="S194" s="280"/>
      <c r="T194" s="28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147</v>
      </c>
      <c r="AU194" s="16" t="s">
        <v>86</v>
      </c>
    </row>
    <row r="195" spans="1:31" s="2" customFormat="1" ht="6.95" customHeight="1">
      <c r="A195" s="37"/>
      <c r="B195" s="65"/>
      <c r="C195" s="66"/>
      <c r="D195" s="66"/>
      <c r="E195" s="66"/>
      <c r="F195" s="66"/>
      <c r="G195" s="66"/>
      <c r="H195" s="66"/>
      <c r="I195" s="66"/>
      <c r="J195" s="66"/>
      <c r="K195" s="66"/>
      <c r="L195" s="43"/>
      <c r="M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</sheetData>
  <sheetProtection password="CC35" sheet="1" objects="1" scenarios="1" formatColumns="0" formatRows="0" autoFilter="0"/>
  <autoFilter ref="C121:K19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2:12" s="1" customFormat="1" ht="12" customHeight="1">
      <c r="B8" s="19"/>
      <c r="D8" s="149" t="s">
        <v>114</v>
      </c>
      <c r="L8" s="19"/>
    </row>
    <row r="9" spans="1:31" s="2" customFormat="1" ht="16.5" customHeight="1">
      <c r="A9" s="37"/>
      <c r="B9" s="43"/>
      <c r="C9" s="37"/>
      <c r="D9" s="37"/>
      <c r="E9" s="150" t="s">
        <v>681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608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783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8. 8. 2021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>J. Nešněra</v>
      </c>
      <c r="F26" s="37"/>
      <c r="G26" s="37"/>
      <c r="H26" s="37"/>
      <c r="I26" s="149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ROUND((SUM(BE126:BE158)),2)</f>
        <v>0</v>
      </c>
      <c r="G35" s="37"/>
      <c r="H35" s="37"/>
      <c r="I35" s="163">
        <v>0.21</v>
      </c>
      <c r="J35" s="162">
        <f>ROUND(((SUM(BE126:BE158))*I35),2)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ROUND((SUM(BF126:BF158)),2)</f>
        <v>0</v>
      </c>
      <c r="G36" s="37"/>
      <c r="H36" s="37"/>
      <c r="I36" s="163">
        <v>0.15</v>
      </c>
      <c r="J36" s="162">
        <f>ROUND(((SUM(BF126:BF158))*I36),2)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ROUND((SUM(BG126:BG158)),2)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ROUND((SUM(BH126:BH158)),2)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ROUND((SUM(BI126:BI158)),2)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114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681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608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04a - Přípojky splašková kan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Šluknov</v>
      </c>
      <c r="G91" s="39"/>
      <c r="H91" s="39"/>
      <c r="I91" s="31" t="s">
        <v>22</v>
      </c>
      <c r="J91" s="78" t="str">
        <f>IF(J14="","",J14)</f>
        <v>8. 8. 2021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Město Šluknov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J. Nešněra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117</v>
      </c>
      <c r="D96" s="184"/>
      <c r="E96" s="184"/>
      <c r="F96" s="184"/>
      <c r="G96" s="184"/>
      <c r="H96" s="184"/>
      <c r="I96" s="184"/>
      <c r="J96" s="185" t="s">
        <v>118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119</v>
      </c>
      <c r="D98" s="39"/>
      <c r="E98" s="39"/>
      <c r="F98" s="39"/>
      <c r="G98" s="39"/>
      <c r="H98" s="39"/>
      <c r="I98" s="39"/>
      <c r="J98" s="109">
        <f>J126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120</v>
      </c>
    </row>
    <row r="99" spans="1:31" s="9" customFormat="1" ht="24.95" customHeight="1">
      <c r="A99" s="9"/>
      <c r="B99" s="187"/>
      <c r="C99" s="188"/>
      <c r="D99" s="189" t="s">
        <v>121</v>
      </c>
      <c r="E99" s="190"/>
      <c r="F99" s="190"/>
      <c r="G99" s="190"/>
      <c r="H99" s="190"/>
      <c r="I99" s="190"/>
      <c r="J99" s="191">
        <f>J127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122</v>
      </c>
      <c r="E100" s="195"/>
      <c r="F100" s="195"/>
      <c r="G100" s="195"/>
      <c r="H100" s="195"/>
      <c r="I100" s="195"/>
      <c r="J100" s="196">
        <f>J128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682</v>
      </c>
      <c r="E101" s="195"/>
      <c r="F101" s="195"/>
      <c r="G101" s="195"/>
      <c r="H101" s="195"/>
      <c r="I101" s="195"/>
      <c r="J101" s="196">
        <f>J135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366</v>
      </c>
      <c r="E102" s="195"/>
      <c r="F102" s="195"/>
      <c r="G102" s="195"/>
      <c r="H102" s="195"/>
      <c r="I102" s="195"/>
      <c r="J102" s="196">
        <f>J138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367</v>
      </c>
      <c r="E103" s="195"/>
      <c r="F103" s="195"/>
      <c r="G103" s="195"/>
      <c r="H103" s="195"/>
      <c r="I103" s="195"/>
      <c r="J103" s="196">
        <f>J141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254</v>
      </c>
      <c r="E104" s="195"/>
      <c r="F104" s="195"/>
      <c r="G104" s="195"/>
      <c r="H104" s="195"/>
      <c r="I104" s="195"/>
      <c r="J104" s="196">
        <f>J156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123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82" t="str">
        <f>E7</f>
        <v>Zastavovací plán jihozápad I. etapa - voda, kanalizace rev.1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114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182" t="s">
        <v>681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608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E11</f>
        <v>04a - Přípojky splašková kan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F14</f>
        <v>Šluknov</v>
      </c>
      <c r="G120" s="39"/>
      <c r="H120" s="39"/>
      <c r="I120" s="31" t="s">
        <v>22</v>
      </c>
      <c r="J120" s="78" t="str">
        <f>IF(J14="","",J14)</f>
        <v>8. 8. 2021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E17</f>
        <v>Město Šluknov</v>
      </c>
      <c r="G122" s="39"/>
      <c r="H122" s="39"/>
      <c r="I122" s="31" t="s">
        <v>30</v>
      </c>
      <c r="J122" s="35" t="str">
        <f>E23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IF(E20="","",E20)</f>
        <v>Vyplň údaj</v>
      </c>
      <c r="G123" s="39"/>
      <c r="H123" s="39"/>
      <c r="I123" s="31" t="s">
        <v>33</v>
      </c>
      <c r="J123" s="35" t="str">
        <f>E26</f>
        <v>J. Nešněra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8"/>
      <c r="B125" s="199"/>
      <c r="C125" s="200" t="s">
        <v>124</v>
      </c>
      <c r="D125" s="201" t="s">
        <v>61</v>
      </c>
      <c r="E125" s="201" t="s">
        <v>57</v>
      </c>
      <c r="F125" s="201" t="s">
        <v>58</v>
      </c>
      <c r="G125" s="201" t="s">
        <v>125</v>
      </c>
      <c r="H125" s="201" t="s">
        <v>126</v>
      </c>
      <c r="I125" s="201" t="s">
        <v>127</v>
      </c>
      <c r="J125" s="201" t="s">
        <v>118</v>
      </c>
      <c r="K125" s="202" t="s">
        <v>128</v>
      </c>
      <c r="L125" s="203"/>
      <c r="M125" s="99" t="s">
        <v>1</v>
      </c>
      <c r="N125" s="100" t="s">
        <v>40</v>
      </c>
      <c r="O125" s="100" t="s">
        <v>129</v>
      </c>
      <c r="P125" s="100" t="s">
        <v>130</v>
      </c>
      <c r="Q125" s="100" t="s">
        <v>131</v>
      </c>
      <c r="R125" s="100" t="s">
        <v>132</v>
      </c>
      <c r="S125" s="100" t="s">
        <v>133</v>
      </c>
      <c r="T125" s="101" t="s">
        <v>134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pans="1:63" s="2" customFormat="1" ht="22.8" customHeight="1">
      <c r="A126" s="37"/>
      <c r="B126" s="38"/>
      <c r="C126" s="106" t="s">
        <v>135</v>
      </c>
      <c r="D126" s="39"/>
      <c r="E126" s="39"/>
      <c r="F126" s="39"/>
      <c r="G126" s="39"/>
      <c r="H126" s="39"/>
      <c r="I126" s="39"/>
      <c r="J126" s="204">
        <f>BK126</f>
        <v>0</v>
      </c>
      <c r="K126" s="39"/>
      <c r="L126" s="43"/>
      <c r="M126" s="102"/>
      <c r="N126" s="205"/>
      <c r="O126" s="103"/>
      <c r="P126" s="206">
        <f>P127</f>
        <v>0</v>
      </c>
      <c r="Q126" s="103"/>
      <c r="R126" s="206">
        <f>R127</f>
        <v>170.5108092</v>
      </c>
      <c r="S126" s="103"/>
      <c r="T126" s="207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75</v>
      </c>
      <c r="AU126" s="16" t="s">
        <v>120</v>
      </c>
      <c r="BK126" s="208">
        <f>BK127</f>
        <v>0</v>
      </c>
    </row>
    <row r="127" spans="1:63" s="12" customFormat="1" ht="25.9" customHeight="1">
      <c r="A127" s="12"/>
      <c r="B127" s="209"/>
      <c r="C127" s="210"/>
      <c r="D127" s="211" t="s">
        <v>75</v>
      </c>
      <c r="E127" s="212" t="s">
        <v>136</v>
      </c>
      <c r="F127" s="212" t="s">
        <v>137</v>
      </c>
      <c r="G127" s="210"/>
      <c r="H127" s="210"/>
      <c r="I127" s="213"/>
      <c r="J127" s="214">
        <f>BK127</f>
        <v>0</v>
      </c>
      <c r="K127" s="210"/>
      <c r="L127" s="215"/>
      <c r="M127" s="216"/>
      <c r="N127" s="217"/>
      <c r="O127" s="217"/>
      <c r="P127" s="218">
        <f>P128+P135+P138+P141+P156</f>
        <v>0</v>
      </c>
      <c r="Q127" s="217"/>
      <c r="R127" s="218">
        <f>R128+R135+R138+R141+R156</f>
        <v>170.5108092</v>
      </c>
      <c r="S127" s="217"/>
      <c r="T127" s="219">
        <f>T128+T135+T138+T141+T156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84</v>
      </c>
      <c r="AT127" s="221" t="s">
        <v>75</v>
      </c>
      <c r="AU127" s="221" t="s">
        <v>76</v>
      </c>
      <c r="AY127" s="220" t="s">
        <v>138</v>
      </c>
      <c r="BK127" s="222">
        <f>BK128+BK135+BK138+BK141+BK156</f>
        <v>0</v>
      </c>
    </row>
    <row r="128" spans="1:63" s="12" customFormat="1" ht="22.8" customHeight="1">
      <c r="A128" s="12"/>
      <c r="B128" s="209"/>
      <c r="C128" s="210"/>
      <c r="D128" s="211" t="s">
        <v>75</v>
      </c>
      <c r="E128" s="223" t="s">
        <v>84</v>
      </c>
      <c r="F128" s="223" t="s">
        <v>139</v>
      </c>
      <c r="G128" s="210"/>
      <c r="H128" s="210"/>
      <c r="I128" s="213"/>
      <c r="J128" s="224">
        <f>BK128</f>
        <v>0</v>
      </c>
      <c r="K128" s="210"/>
      <c r="L128" s="215"/>
      <c r="M128" s="216"/>
      <c r="N128" s="217"/>
      <c r="O128" s="217"/>
      <c r="P128" s="218">
        <f>SUM(P129:P134)</f>
        <v>0</v>
      </c>
      <c r="Q128" s="217"/>
      <c r="R128" s="218">
        <f>SUM(R129:R134)</f>
        <v>161.36</v>
      </c>
      <c r="S128" s="217"/>
      <c r="T128" s="219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84</v>
      </c>
      <c r="AT128" s="221" t="s">
        <v>75</v>
      </c>
      <c r="AU128" s="221" t="s">
        <v>84</v>
      </c>
      <c r="AY128" s="220" t="s">
        <v>138</v>
      </c>
      <c r="BK128" s="222">
        <f>SUM(BK129:BK134)</f>
        <v>0</v>
      </c>
    </row>
    <row r="129" spans="1:65" s="2" customFormat="1" ht="24.15" customHeight="1">
      <c r="A129" s="37"/>
      <c r="B129" s="38"/>
      <c r="C129" s="225" t="s">
        <v>84</v>
      </c>
      <c r="D129" s="225" t="s">
        <v>140</v>
      </c>
      <c r="E129" s="226" t="s">
        <v>431</v>
      </c>
      <c r="F129" s="227" t="s">
        <v>432</v>
      </c>
      <c r="G129" s="228" t="s">
        <v>174</v>
      </c>
      <c r="H129" s="229">
        <v>80.68</v>
      </c>
      <c r="I129" s="230"/>
      <c r="J129" s="231">
        <f>ROUND(I129*H129,2)</f>
        <v>0</v>
      </c>
      <c r="K129" s="227" t="s">
        <v>144</v>
      </c>
      <c r="L129" s="43"/>
      <c r="M129" s="232" t="s">
        <v>1</v>
      </c>
      <c r="N129" s="233" t="s">
        <v>41</v>
      </c>
      <c r="O129" s="90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6" t="s">
        <v>145</v>
      </c>
      <c r="AT129" s="236" t="s">
        <v>140</v>
      </c>
      <c r="AU129" s="236" t="s">
        <v>86</v>
      </c>
      <c r="AY129" s="16" t="s">
        <v>138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6" t="s">
        <v>84</v>
      </c>
      <c r="BK129" s="237">
        <f>ROUND(I129*H129,2)</f>
        <v>0</v>
      </c>
      <c r="BL129" s="16" t="s">
        <v>145</v>
      </c>
      <c r="BM129" s="236" t="s">
        <v>784</v>
      </c>
    </row>
    <row r="130" spans="1:47" s="2" customFormat="1" ht="12">
      <c r="A130" s="37"/>
      <c r="B130" s="38"/>
      <c r="C130" s="39"/>
      <c r="D130" s="238" t="s">
        <v>147</v>
      </c>
      <c r="E130" s="39"/>
      <c r="F130" s="239" t="s">
        <v>434</v>
      </c>
      <c r="G130" s="39"/>
      <c r="H130" s="39"/>
      <c r="I130" s="240"/>
      <c r="J130" s="39"/>
      <c r="K130" s="39"/>
      <c r="L130" s="43"/>
      <c r="M130" s="241"/>
      <c r="N130" s="242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147</v>
      </c>
      <c r="AU130" s="16" t="s">
        <v>86</v>
      </c>
    </row>
    <row r="131" spans="1:51" s="13" customFormat="1" ht="12">
      <c r="A131" s="13"/>
      <c r="B131" s="243"/>
      <c r="C131" s="244"/>
      <c r="D131" s="238" t="s">
        <v>149</v>
      </c>
      <c r="E131" s="245" t="s">
        <v>1</v>
      </c>
      <c r="F131" s="246" t="s">
        <v>785</v>
      </c>
      <c r="G131" s="244"/>
      <c r="H131" s="247">
        <v>80.68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149</v>
      </c>
      <c r="AU131" s="253" t="s">
        <v>86</v>
      </c>
      <c r="AV131" s="13" t="s">
        <v>86</v>
      </c>
      <c r="AW131" s="13" t="s">
        <v>32</v>
      </c>
      <c r="AX131" s="13" t="s">
        <v>84</v>
      </c>
      <c r="AY131" s="253" t="s">
        <v>138</v>
      </c>
    </row>
    <row r="132" spans="1:65" s="2" customFormat="1" ht="16.5" customHeight="1">
      <c r="A132" s="37"/>
      <c r="B132" s="38"/>
      <c r="C132" s="268" t="s">
        <v>86</v>
      </c>
      <c r="D132" s="268" t="s">
        <v>283</v>
      </c>
      <c r="E132" s="269" t="s">
        <v>436</v>
      </c>
      <c r="F132" s="270" t="s">
        <v>437</v>
      </c>
      <c r="G132" s="271" t="s">
        <v>342</v>
      </c>
      <c r="H132" s="272">
        <v>161.36</v>
      </c>
      <c r="I132" s="273"/>
      <c r="J132" s="274">
        <f>ROUND(I132*H132,2)</f>
        <v>0</v>
      </c>
      <c r="K132" s="270" t="s">
        <v>144</v>
      </c>
      <c r="L132" s="275"/>
      <c r="M132" s="276" t="s">
        <v>1</v>
      </c>
      <c r="N132" s="277" t="s">
        <v>41</v>
      </c>
      <c r="O132" s="90"/>
      <c r="P132" s="234">
        <f>O132*H132</f>
        <v>0</v>
      </c>
      <c r="Q132" s="234">
        <v>1</v>
      </c>
      <c r="R132" s="234">
        <f>Q132*H132</f>
        <v>161.36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223</v>
      </c>
      <c r="AT132" s="236" t="s">
        <v>283</v>
      </c>
      <c r="AU132" s="236" t="s">
        <v>86</v>
      </c>
      <c r="AY132" s="16" t="s">
        <v>138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84</v>
      </c>
      <c r="BK132" s="237">
        <f>ROUND(I132*H132,2)</f>
        <v>0</v>
      </c>
      <c r="BL132" s="16" t="s">
        <v>145</v>
      </c>
      <c r="BM132" s="236" t="s">
        <v>786</v>
      </c>
    </row>
    <row r="133" spans="1:47" s="2" customFormat="1" ht="12">
      <c r="A133" s="37"/>
      <c r="B133" s="38"/>
      <c r="C133" s="39"/>
      <c r="D133" s="238" t="s">
        <v>147</v>
      </c>
      <c r="E133" s="39"/>
      <c r="F133" s="239" t="s">
        <v>437</v>
      </c>
      <c r="G133" s="39"/>
      <c r="H133" s="39"/>
      <c r="I133" s="240"/>
      <c r="J133" s="39"/>
      <c r="K133" s="39"/>
      <c r="L133" s="43"/>
      <c r="M133" s="241"/>
      <c r="N133" s="242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147</v>
      </c>
      <c r="AU133" s="16" t="s">
        <v>86</v>
      </c>
    </row>
    <row r="134" spans="1:51" s="13" customFormat="1" ht="12">
      <c r="A134" s="13"/>
      <c r="B134" s="243"/>
      <c r="C134" s="244"/>
      <c r="D134" s="238" t="s">
        <v>149</v>
      </c>
      <c r="E134" s="244"/>
      <c r="F134" s="246" t="s">
        <v>787</v>
      </c>
      <c r="G134" s="244"/>
      <c r="H134" s="247">
        <v>161.36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149</v>
      </c>
      <c r="AU134" s="253" t="s">
        <v>86</v>
      </c>
      <c r="AV134" s="13" t="s">
        <v>86</v>
      </c>
      <c r="AW134" s="13" t="s">
        <v>4</v>
      </c>
      <c r="AX134" s="13" t="s">
        <v>84</v>
      </c>
      <c r="AY134" s="253" t="s">
        <v>138</v>
      </c>
    </row>
    <row r="135" spans="1:63" s="12" customFormat="1" ht="22.8" customHeight="1">
      <c r="A135" s="12"/>
      <c r="B135" s="209"/>
      <c r="C135" s="210"/>
      <c r="D135" s="211" t="s">
        <v>75</v>
      </c>
      <c r="E135" s="223" t="s">
        <v>171</v>
      </c>
      <c r="F135" s="223" t="s">
        <v>687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SUM(P136:P137)</f>
        <v>0</v>
      </c>
      <c r="Q135" s="217"/>
      <c r="R135" s="218">
        <f>SUM(R136:R137)</f>
        <v>0</v>
      </c>
      <c r="S135" s="217"/>
      <c r="T135" s="219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84</v>
      </c>
      <c r="AT135" s="221" t="s">
        <v>75</v>
      </c>
      <c r="AU135" s="221" t="s">
        <v>84</v>
      </c>
      <c r="AY135" s="220" t="s">
        <v>138</v>
      </c>
      <c r="BK135" s="222">
        <f>SUM(BK136:BK137)</f>
        <v>0</v>
      </c>
    </row>
    <row r="136" spans="1:65" s="2" customFormat="1" ht="21.75" customHeight="1">
      <c r="A136" s="37"/>
      <c r="B136" s="38"/>
      <c r="C136" s="225" t="s">
        <v>171</v>
      </c>
      <c r="D136" s="225" t="s">
        <v>140</v>
      </c>
      <c r="E136" s="226" t="s">
        <v>693</v>
      </c>
      <c r="F136" s="227" t="s">
        <v>694</v>
      </c>
      <c r="G136" s="228" t="s">
        <v>143</v>
      </c>
      <c r="H136" s="229">
        <v>179.28</v>
      </c>
      <c r="I136" s="230"/>
      <c r="J136" s="231">
        <f>ROUND(I136*H136,2)</f>
        <v>0</v>
      </c>
      <c r="K136" s="227" t="s">
        <v>144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145</v>
      </c>
      <c r="AT136" s="236" t="s">
        <v>140</v>
      </c>
      <c r="AU136" s="236" t="s">
        <v>86</v>
      </c>
      <c r="AY136" s="16" t="s">
        <v>138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84</v>
      </c>
      <c r="BK136" s="237">
        <f>ROUND(I136*H136,2)</f>
        <v>0</v>
      </c>
      <c r="BL136" s="16" t="s">
        <v>145</v>
      </c>
      <c r="BM136" s="236" t="s">
        <v>788</v>
      </c>
    </row>
    <row r="137" spans="1:47" s="2" customFormat="1" ht="12">
      <c r="A137" s="37"/>
      <c r="B137" s="38"/>
      <c r="C137" s="39"/>
      <c r="D137" s="238" t="s">
        <v>147</v>
      </c>
      <c r="E137" s="39"/>
      <c r="F137" s="239" t="s">
        <v>696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86</v>
      </c>
    </row>
    <row r="138" spans="1:63" s="12" customFormat="1" ht="22.8" customHeight="1">
      <c r="A138" s="12"/>
      <c r="B138" s="209"/>
      <c r="C138" s="210"/>
      <c r="D138" s="211" t="s">
        <v>75</v>
      </c>
      <c r="E138" s="223" t="s">
        <v>145</v>
      </c>
      <c r="F138" s="223" t="s">
        <v>440</v>
      </c>
      <c r="G138" s="210"/>
      <c r="H138" s="210"/>
      <c r="I138" s="213"/>
      <c r="J138" s="224">
        <f>BK138</f>
        <v>0</v>
      </c>
      <c r="K138" s="210"/>
      <c r="L138" s="215"/>
      <c r="M138" s="216"/>
      <c r="N138" s="217"/>
      <c r="O138" s="217"/>
      <c r="P138" s="218">
        <f>SUM(P139:P140)</f>
        <v>0</v>
      </c>
      <c r="Q138" s="217"/>
      <c r="R138" s="218">
        <f>SUM(R139:R140)</f>
        <v>0</v>
      </c>
      <c r="S138" s="217"/>
      <c r="T138" s="219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0" t="s">
        <v>84</v>
      </c>
      <c r="AT138" s="221" t="s">
        <v>75</v>
      </c>
      <c r="AU138" s="221" t="s">
        <v>84</v>
      </c>
      <c r="AY138" s="220" t="s">
        <v>138</v>
      </c>
      <c r="BK138" s="222">
        <f>SUM(BK139:BK140)</f>
        <v>0</v>
      </c>
    </row>
    <row r="139" spans="1:65" s="2" customFormat="1" ht="24.15" customHeight="1">
      <c r="A139" s="37"/>
      <c r="B139" s="38"/>
      <c r="C139" s="225" t="s">
        <v>145</v>
      </c>
      <c r="D139" s="225" t="s">
        <v>140</v>
      </c>
      <c r="E139" s="226" t="s">
        <v>441</v>
      </c>
      <c r="F139" s="227" t="s">
        <v>442</v>
      </c>
      <c r="G139" s="228" t="s">
        <v>174</v>
      </c>
      <c r="H139" s="229">
        <v>26.89</v>
      </c>
      <c r="I139" s="230"/>
      <c r="J139" s="231">
        <f>ROUND(I139*H139,2)</f>
        <v>0</v>
      </c>
      <c r="K139" s="227" t="s">
        <v>144</v>
      </c>
      <c r="L139" s="43"/>
      <c r="M139" s="232" t="s">
        <v>1</v>
      </c>
      <c r="N139" s="233" t="s">
        <v>41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145</v>
      </c>
      <c r="AT139" s="236" t="s">
        <v>140</v>
      </c>
      <c r="AU139" s="236" t="s">
        <v>86</v>
      </c>
      <c r="AY139" s="16" t="s">
        <v>138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84</v>
      </c>
      <c r="BK139" s="237">
        <f>ROUND(I139*H139,2)</f>
        <v>0</v>
      </c>
      <c r="BL139" s="16" t="s">
        <v>145</v>
      </c>
      <c r="BM139" s="236" t="s">
        <v>789</v>
      </c>
    </row>
    <row r="140" spans="1:47" s="2" customFormat="1" ht="12">
      <c r="A140" s="37"/>
      <c r="B140" s="38"/>
      <c r="C140" s="39"/>
      <c r="D140" s="238" t="s">
        <v>147</v>
      </c>
      <c r="E140" s="39"/>
      <c r="F140" s="239" t="s">
        <v>444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147</v>
      </c>
      <c r="AU140" s="16" t="s">
        <v>86</v>
      </c>
    </row>
    <row r="141" spans="1:63" s="12" customFormat="1" ht="22.8" customHeight="1">
      <c r="A141" s="12"/>
      <c r="B141" s="209"/>
      <c r="C141" s="210"/>
      <c r="D141" s="211" t="s">
        <v>75</v>
      </c>
      <c r="E141" s="223" t="s">
        <v>223</v>
      </c>
      <c r="F141" s="223" t="s">
        <v>446</v>
      </c>
      <c r="G141" s="210"/>
      <c r="H141" s="210"/>
      <c r="I141" s="213"/>
      <c r="J141" s="224">
        <f>BK141</f>
        <v>0</v>
      </c>
      <c r="K141" s="210"/>
      <c r="L141" s="215"/>
      <c r="M141" s="216"/>
      <c r="N141" s="217"/>
      <c r="O141" s="217"/>
      <c r="P141" s="218">
        <f>SUM(P142:P155)</f>
        <v>0</v>
      </c>
      <c r="Q141" s="217"/>
      <c r="R141" s="218">
        <f>SUM(R142:R155)</f>
        <v>9.1508092</v>
      </c>
      <c r="S141" s="217"/>
      <c r="T141" s="219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0" t="s">
        <v>84</v>
      </c>
      <c r="AT141" s="221" t="s">
        <v>75</v>
      </c>
      <c r="AU141" s="221" t="s">
        <v>84</v>
      </c>
      <c r="AY141" s="220" t="s">
        <v>138</v>
      </c>
      <c r="BK141" s="222">
        <f>SUM(BK142:BK155)</f>
        <v>0</v>
      </c>
    </row>
    <row r="142" spans="1:65" s="2" customFormat="1" ht="24.15" customHeight="1">
      <c r="A142" s="37"/>
      <c r="B142" s="38"/>
      <c r="C142" s="225" t="s">
        <v>191</v>
      </c>
      <c r="D142" s="225" t="s">
        <v>140</v>
      </c>
      <c r="E142" s="226" t="s">
        <v>790</v>
      </c>
      <c r="F142" s="227" t="s">
        <v>791</v>
      </c>
      <c r="G142" s="228" t="s">
        <v>143</v>
      </c>
      <c r="H142" s="229">
        <v>179.28</v>
      </c>
      <c r="I142" s="230"/>
      <c r="J142" s="231">
        <f>ROUND(I142*H142,2)</f>
        <v>0</v>
      </c>
      <c r="K142" s="227" t="s">
        <v>144</v>
      </c>
      <c r="L142" s="43"/>
      <c r="M142" s="232" t="s">
        <v>1</v>
      </c>
      <c r="N142" s="233" t="s">
        <v>41</v>
      </c>
      <c r="O142" s="90"/>
      <c r="P142" s="234">
        <f>O142*H142</f>
        <v>0</v>
      </c>
      <c r="Q142" s="234">
        <v>0.00276</v>
      </c>
      <c r="R142" s="234">
        <f>Q142*H142</f>
        <v>0.4948128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145</v>
      </c>
      <c r="AT142" s="236" t="s">
        <v>140</v>
      </c>
      <c r="AU142" s="236" t="s">
        <v>86</v>
      </c>
      <c r="AY142" s="16" t="s">
        <v>138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84</v>
      </c>
      <c r="BK142" s="237">
        <f>ROUND(I142*H142,2)</f>
        <v>0</v>
      </c>
      <c r="BL142" s="16" t="s">
        <v>145</v>
      </c>
      <c r="BM142" s="236" t="s">
        <v>792</v>
      </c>
    </row>
    <row r="143" spans="1:47" s="2" customFormat="1" ht="12">
      <c r="A143" s="37"/>
      <c r="B143" s="38"/>
      <c r="C143" s="39"/>
      <c r="D143" s="238" t="s">
        <v>147</v>
      </c>
      <c r="E143" s="39"/>
      <c r="F143" s="239" t="s">
        <v>793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147</v>
      </c>
      <c r="AU143" s="16" t="s">
        <v>86</v>
      </c>
    </row>
    <row r="144" spans="1:65" s="2" customFormat="1" ht="33" customHeight="1">
      <c r="A144" s="37"/>
      <c r="B144" s="38"/>
      <c r="C144" s="225" t="s">
        <v>196</v>
      </c>
      <c r="D144" s="225" t="s">
        <v>140</v>
      </c>
      <c r="E144" s="226" t="s">
        <v>794</v>
      </c>
      <c r="F144" s="227" t="s">
        <v>795</v>
      </c>
      <c r="G144" s="228" t="s">
        <v>371</v>
      </c>
      <c r="H144" s="229">
        <v>12</v>
      </c>
      <c r="I144" s="230"/>
      <c r="J144" s="231">
        <f>ROUND(I144*H144,2)</f>
        <v>0</v>
      </c>
      <c r="K144" s="227" t="s">
        <v>144</v>
      </c>
      <c r="L144" s="43"/>
      <c r="M144" s="232" t="s">
        <v>1</v>
      </c>
      <c r="N144" s="233" t="s">
        <v>41</v>
      </c>
      <c r="O144" s="90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145</v>
      </c>
      <c r="AT144" s="236" t="s">
        <v>140</v>
      </c>
      <c r="AU144" s="236" t="s">
        <v>86</v>
      </c>
      <c r="AY144" s="16" t="s">
        <v>138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84</v>
      </c>
      <c r="BK144" s="237">
        <f>ROUND(I144*H144,2)</f>
        <v>0</v>
      </c>
      <c r="BL144" s="16" t="s">
        <v>145</v>
      </c>
      <c r="BM144" s="236" t="s">
        <v>796</v>
      </c>
    </row>
    <row r="145" spans="1:47" s="2" customFormat="1" ht="12">
      <c r="A145" s="37"/>
      <c r="B145" s="38"/>
      <c r="C145" s="39"/>
      <c r="D145" s="238" t="s">
        <v>147</v>
      </c>
      <c r="E145" s="39"/>
      <c r="F145" s="239" t="s">
        <v>797</v>
      </c>
      <c r="G145" s="39"/>
      <c r="H145" s="39"/>
      <c r="I145" s="240"/>
      <c r="J145" s="39"/>
      <c r="K145" s="39"/>
      <c r="L145" s="43"/>
      <c r="M145" s="241"/>
      <c r="N145" s="242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147</v>
      </c>
      <c r="AU145" s="16" t="s">
        <v>86</v>
      </c>
    </row>
    <row r="146" spans="1:65" s="2" customFormat="1" ht="21.75" customHeight="1">
      <c r="A146" s="37"/>
      <c r="B146" s="38"/>
      <c r="C146" s="268" t="s">
        <v>218</v>
      </c>
      <c r="D146" s="268" t="s">
        <v>283</v>
      </c>
      <c r="E146" s="269" t="s">
        <v>798</v>
      </c>
      <c r="F146" s="270" t="s">
        <v>799</v>
      </c>
      <c r="G146" s="271" t="s">
        <v>371</v>
      </c>
      <c r="H146" s="272">
        <v>12</v>
      </c>
      <c r="I146" s="273"/>
      <c r="J146" s="274">
        <f>ROUND(I146*H146,2)</f>
        <v>0</v>
      </c>
      <c r="K146" s="270" t="s">
        <v>144</v>
      </c>
      <c r="L146" s="275"/>
      <c r="M146" s="276" t="s">
        <v>1</v>
      </c>
      <c r="N146" s="277" t="s">
        <v>41</v>
      </c>
      <c r="O146" s="90"/>
      <c r="P146" s="234">
        <f>O146*H146</f>
        <v>0</v>
      </c>
      <c r="Q146" s="234">
        <v>0.00065</v>
      </c>
      <c r="R146" s="234">
        <f>Q146*H146</f>
        <v>0.0078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223</v>
      </c>
      <c r="AT146" s="236" t="s">
        <v>283</v>
      </c>
      <c r="AU146" s="236" t="s">
        <v>86</v>
      </c>
      <c r="AY146" s="16" t="s">
        <v>138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84</v>
      </c>
      <c r="BK146" s="237">
        <f>ROUND(I146*H146,2)</f>
        <v>0</v>
      </c>
      <c r="BL146" s="16" t="s">
        <v>145</v>
      </c>
      <c r="BM146" s="236" t="s">
        <v>800</v>
      </c>
    </row>
    <row r="147" spans="1:47" s="2" customFormat="1" ht="12">
      <c r="A147" s="37"/>
      <c r="B147" s="38"/>
      <c r="C147" s="39"/>
      <c r="D147" s="238" t="s">
        <v>147</v>
      </c>
      <c r="E147" s="39"/>
      <c r="F147" s="239" t="s">
        <v>799</v>
      </c>
      <c r="G147" s="39"/>
      <c r="H147" s="39"/>
      <c r="I147" s="240"/>
      <c r="J147" s="39"/>
      <c r="K147" s="39"/>
      <c r="L147" s="43"/>
      <c r="M147" s="241"/>
      <c r="N147" s="242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147</v>
      </c>
      <c r="AU147" s="16" t="s">
        <v>86</v>
      </c>
    </row>
    <row r="148" spans="1:65" s="2" customFormat="1" ht="24.15" customHeight="1">
      <c r="A148" s="37"/>
      <c r="B148" s="38"/>
      <c r="C148" s="225" t="s">
        <v>223</v>
      </c>
      <c r="D148" s="225" t="s">
        <v>140</v>
      </c>
      <c r="E148" s="226" t="s">
        <v>801</v>
      </c>
      <c r="F148" s="227" t="s">
        <v>802</v>
      </c>
      <c r="G148" s="228" t="s">
        <v>371</v>
      </c>
      <c r="H148" s="229">
        <v>29</v>
      </c>
      <c r="I148" s="230"/>
      <c r="J148" s="231">
        <f>ROUND(I148*H148,2)</f>
        <v>0</v>
      </c>
      <c r="K148" s="227" t="s">
        <v>144</v>
      </c>
      <c r="L148" s="43"/>
      <c r="M148" s="232" t="s">
        <v>1</v>
      </c>
      <c r="N148" s="233" t="s">
        <v>41</v>
      </c>
      <c r="O148" s="90"/>
      <c r="P148" s="234">
        <f>O148*H148</f>
        <v>0</v>
      </c>
      <c r="Q148" s="234">
        <v>0.04507</v>
      </c>
      <c r="R148" s="234">
        <f>Q148*H148</f>
        <v>1.30703</v>
      </c>
      <c r="S148" s="234">
        <v>0</v>
      </c>
      <c r="T148" s="23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145</v>
      </c>
      <c r="AT148" s="236" t="s">
        <v>140</v>
      </c>
      <c r="AU148" s="236" t="s">
        <v>86</v>
      </c>
      <c r="AY148" s="16" t="s">
        <v>138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84</v>
      </c>
      <c r="BK148" s="237">
        <f>ROUND(I148*H148,2)</f>
        <v>0</v>
      </c>
      <c r="BL148" s="16" t="s">
        <v>145</v>
      </c>
      <c r="BM148" s="236" t="s">
        <v>803</v>
      </c>
    </row>
    <row r="149" spans="1:47" s="2" customFormat="1" ht="12">
      <c r="A149" s="37"/>
      <c r="B149" s="38"/>
      <c r="C149" s="39"/>
      <c r="D149" s="238" t="s">
        <v>147</v>
      </c>
      <c r="E149" s="39"/>
      <c r="F149" s="239" t="s">
        <v>804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147</v>
      </c>
      <c r="AU149" s="16" t="s">
        <v>86</v>
      </c>
    </row>
    <row r="150" spans="1:65" s="2" customFormat="1" ht="24.15" customHeight="1">
      <c r="A150" s="37"/>
      <c r="B150" s="38"/>
      <c r="C150" s="225" t="s">
        <v>234</v>
      </c>
      <c r="D150" s="225" t="s">
        <v>140</v>
      </c>
      <c r="E150" s="226" t="s">
        <v>760</v>
      </c>
      <c r="F150" s="227" t="s">
        <v>761</v>
      </c>
      <c r="G150" s="228" t="s">
        <v>371</v>
      </c>
      <c r="H150" s="229">
        <v>29</v>
      </c>
      <c r="I150" s="230"/>
      <c r="J150" s="231">
        <f>ROUND(I150*H150,2)</f>
        <v>0</v>
      </c>
      <c r="K150" s="227" t="s">
        <v>144</v>
      </c>
      <c r="L150" s="43"/>
      <c r="M150" s="232" t="s">
        <v>1</v>
      </c>
      <c r="N150" s="233" t="s">
        <v>41</v>
      </c>
      <c r="O150" s="90"/>
      <c r="P150" s="234">
        <f>O150*H150</f>
        <v>0</v>
      </c>
      <c r="Q150" s="234">
        <v>0.21734</v>
      </c>
      <c r="R150" s="234">
        <f>Q150*H150</f>
        <v>6.30286</v>
      </c>
      <c r="S150" s="234">
        <v>0</v>
      </c>
      <c r="T150" s="23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145</v>
      </c>
      <c r="AT150" s="236" t="s">
        <v>140</v>
      </c>
      <c r="AU150" s="236" t="s">
        <v>86</v>
      </c>
      <c r="AY150" s="16" t="s">
        <v>138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84</v>
      </c>
      <c r="BK150" s="237">
        <f>ROUND(I150*H150,2)</f>
        <v>0</v>
      </c>
      <c r="BL150" s="16" t="s">
        <v>145</v>
      </c>
      <c r="BM150" s="236" t="s">
        <v>805</v>
      </c>
    </row>
    <row r="151" spans="1:47" s="2" customFormat="1" ht="12">
      <c r="A151" s="37"/>
      <c r="B151" s="38"/>
      <c r="C151" s="39"/>
      <c r="D151" s="238" t="s">
        <v>147</v>
      </c>
      <c r="E151" s="39"/>
      <c r="F151" s="239" t="s">
        <v>763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147</v>
      </c>
      <c r="AU151" s="16" t="s">
        <v>86</v>
      </c>
    </row>
    <row r="152" spans="1:65" s="2" customFormat="1" ht="33" customHeight="1">
      <c r="A152" s="37"/>
      <c r="B152" s="38"/>
      <c r="C152" s="268" t="s">
        <v>239</v>
      </c>
      <c r="D152" s="268" t="s">
        <v>283</v>
      </c>
      <c r="E152" s="269" t="s">
        <v>806</v>
      </c>
      <c r="F152" s="270" t="s">
        <v>807</v>
      </c>
      <c r="G152" s="271" t="s">
        <v>371</v>
      </c>
      <c r="H152" s="272">
        <v>29</v>
      </c>
      <c r="I152" s="273"/>
      <c r="J152" s="274">
        <f>ROUND(I152*H152,2)</f>
        <v>0</v>
      </c>
      <c r="K152" s="270" t="s">
        <v>144</v>
      </c>
      <c r="L152" s="275"/>
      <c r="M152" s="276" t="s">
        <v>1</v>
      </c>
      <c r="N152" s="277" t="s">
        <v>41</v>
      </c>
      <c r="O152" s="90"/>
      <c r="P152" s="234">
        <f>O152*H152</f>
        <v>0</v>
      </c>
      <c r="Q152" s="234">
        <v>0.035</v>
      </c>
      <c r="R152" s="234">
        <f>Q152*H152</f>
        <v>1.0150000000000001</v>
      </c>
      <c r="S152" s="234">
        <v>0</v>
      </c>
      <c r="T152" s="23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6" t="s">
        <v>223</v>
      </c>
      <c r="AT152" s="236" t="s">
        <v>283</v>
      </c>
      <c r="AU152" s="236" t="s">
        <v>86</v>
      </c>
      <c r="AY152" s="16" t="s">
        <v>138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6" t="s">
        <v>84</v>
      </c>
      <c r="BK152" s="237">
        <f>ROUND(I152*H152,2)</f>
        <v>0</v>
      </c>
      <c r="BL152" s="16" t="s">
        <v>145</v>
      </c>
      <c r="BM152" s="236" t="s">
        <v>808</v>
      </c>
    </row>
    <row r="153" spans="1:47" s="2" customFormat="1" ht="12">
      <c r="A153" s="37"/>
      <c r="B153" s="38"/>
      <c r="C153" s="39"/>
      <c r="D153" s="238" t="s">
        <v>147</v>
      </c>
      <c r="E153" s="39"/>
      <c r="F153" s="239" t="s">
        <v>807</v>
      </c>
      <c r="G153" s="39"/>
      <c r="H153" s="39"/>
      <c r="I153" s="240"/>
      <c r="J153" s="39"/>
      <c r="K153" s="39"/>
      <c r="L153" s="43"/>
      <c r="M153" s="241"/>
      <c r="N153" s="242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147</v>
      </c>
      <c r="AU153" s="16" t="s">
        <v>86</v>
      </c>
    </row>
    <row r="154" spans="1:65" s="2" customFormat="1" ht="21.75" customHeight="1">
      <c r="A154" s="37"/>
      <c r="B154" s="38"/>
      <c r="C154" s="225" t="s">
        <v>303</v>
      </c>
      <c r="D154" s="225" t="s">
        <v>140</v>
      </c>
      <c r="E154" s="226" t="s">
        <v>775</v>
      </c>
      <c r="F154" s="227" t="s">
        <v>776</v>
      </c>
      <c r="G154" s="228" t="s">
        <v>143</v>
      </c>
      <c r="H154" s="229">
        <v>179.28</v>
      </c>
      <c r="I154" s="230"/>
      <c r="J154" s="231">
        <f>ROUND(I154*H154,2)</f>
        <v>0</v>
      </c>
      <c r="K154" s="227" t="s">
        <v>144</v>
      </c>
      <c r="L154" s="43"/>
      <c r="M154" s="232" t="s">
        <v>1</v>
      </c>
      <c r="N154" s="233" t="s">
        <v>41</v>
      </c>
      <c r="O154" s="90"/>
      <c r="P154" s="234">
        <f>O154*H154</f>
        <v>0</v>
      </c>
      <c r="Q154" s="234">
        <v>0.00013</v>
      </c>
      <c r="R154" s="234">
        <f>Q154*H154</f>
        <v>0.023306399999999998</v>
      </c>
      <c r="S154" s="234">
        <v>0</v>
      </c>
      <c r="T154" s="23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6" t="s">
        <v>145</v>
      </c>
      <c r="AT154" s="236" t="s">
        <v>140</v>
      </c>
      <c r="AU154" s="236" t="s">
        <v>86</v>
      </c>
      <c r="AY154" s="16" t="s">
        <v>138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6" t="s">
        <v>84</v>
      </c>
      <c r="BK154" s="237">
        <f>ROUND(I154*H154,2)</f>
        <v>0</v>
      </c>
      <c r="BL154" s="16" t="s">
        <v>145</v>
      </c>
      <c r="BM154" s="236" t="s">
        <v>809</v>
      </c>
    </row>
    <row r="155" spans="1:47" s="2" customFormat="1" ht="12">
      <c r="A155" s="37"/>
      <c r="B155" s="38"/>
      <c r="C155" s="39"/>
      <c r="D155" s="238" t="s">
        <v>147</v>
      </c>
      <c r="E155" s="39"/>
      <c r="F155" s="239" t="s">
        <v>778</v>
      </c>
      <c r="G155" s="39"/>
      <c r="H155" s="39"/>
      <c r="I155" s="240"/>
      <c r="J155" s="39"/>
      <c r="K155" s="39"/>
      <c r="L155" s="43"/>
      <c r="M155" s="241"/>
      <c r="N155" s="242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147</v>
      </c>
      <c r="AU155" s="16" t="s">
        <v>86</v>
      </c>
    </row>
    <row r="156" spans="1:63" s="12" customFormat="1" ht="22.8" customHeight="1">
      <c r="A156" s="12"/>
      <c r="B156" s="209"/>
      <c r="C156" s="210"/>
      <c r="D156" s="211" t="s">
        <v>75</v>
      </c>
      <c r="E156" s="223" t="s">
        <v>359</v>
      </c>
      <c r="F156" s="223" t="s">
        <v>360</v>
      </c>
      <c r="G156" s="210"/>
      <c r="H156" s="210"/>
      <c r="I156" s="213"/>
      <c r="J156" s="224">
        <f>BK156</f>
        <v>0</v>
      </c>
      <c r="K156" s="210"/>
      <c r="L156" s="215"/>
      <c r="M156" s="216"/>
      <c r="N156" s="217"/>
      <c r="O156" s="217"/>
      <c r="P156" s="218">
        <f>SUM(P157:P158)</f>
        <v>0</v>
      </c>
      <c r="Q156" s="217"/>
      <c r="R156" s="218">
        <f>SUM(R157:R158)</f>
        <v>0</v>
      </c>
      <c r="S156" s="217"/>
      <c r="T156" s="219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0" t="s">
        <v>84</v>
      </c>
      <c r="AT156" s="221" t="s">
        <v>75</v>
      </c>
      <c r="AU156" s="221" t="s">
        <v>84</v>
      </c>
      <c r="AY156" s="220" t="s">
        <v>138</v>
      </c>
      <c r="BK156" s="222">
        <f>SUM(BK157:BK158)</f>
        <v>0</v>
      </c>
    </row>
    <row r="157" spans="1:65" s="2" customFormat="1" ht="24.15" customHeight="1">
      <c r="A157" s="37"/>
      <c r="B157" s="38"/>
      <c r="C157" s="225" t="s">
        <v>308</v>
      </c>
      <c r="D157" s="225" t="s">
        <v>140</v>
      </c>
      <c r="E157" s="226" t="s">
        <v>604</v>
      </c>
      <c r="F157" s="227" t="s">
        <v>605</v>
      </c>
      <c r="G157" s="228" t="s">
        <v>342</v>
      </c>
      <c r="H157" s="229">
        <v>170.511</v>
      </c>
      <c r="I157" s="230"/>
      <c r="J157" s="231">
        <f>ROUND(I157*H157,2)</f>
        <v>0</v>
      </c>
      <c r="K157" s="227" t="s">
        <v>144</v>
      </c>
      <c r="L157" s="43"/>
      <c r="M157" s="232" t="s">
        <v>1</v>
      </c>
      <c r="N157" s="233" t="s">
        <v>41</v>
      </c>
      <c r="O157" s="90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145</v>
      </c>
      <c r="AT157" s="236" t="s">
        <v>140</v>
      </c>
      <c r="AU157" s="236" t="s">
        <v>86</v>
      </c>
      <c r="AY157" s="16" t="s">
        <v>138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84</v>
      </c>
      <c r="BK157" s="237">
        <f>ROUND(I157*H157,2)</f>
        <v>0</v>
      </c>
      <c r="BL157" s="16" t="s">
        <v>145</v>
      </c>
      <c r="BM157" s="236" t="s">
        <v>810</v>
      </c>
    </row>
    <row r="158" spans="1:47" s="2" customFormat="1" ht="12">
      <c r="A158" s="37"/>
      <c r="B158" s="38"/>
      <c r="C158" s="39"/>
      <c r="D158" s="238" t="s">
        <v>147</v>
      </c>
      <c r="E158" s="39"/>
      <c r="F158" s="239" t="s">
        <v>607</v>
      </c>
      <c r="G158" s="39"/>
      <c r="H158" s="39"/>
      <c r="I158" s="240"/>
      <c r="J158" s="39"/>
      <c r="K158" s="39"/>
      <c r="L158" s="43"/>
      <c r="M158" s="278"/>
      <c r="N158" s="279"/>
      <c r="O158" s="280"/>
      <c r="P158" s="280"/>
      <c r="Q158" s="280"/>
      <c r="R158" s="280"/>
      <c r="S158" s="280"/>
      <c r="T158" s="28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147</v>
      </c>
      <c r="AU158" s="16" t="s">
        <v>86</v>
      </c>
    </row>
    <row r="159" spans="1:31" s="2" customFormat="1" ht="6.95" customHeight="1">
      <c r="A159" s="37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43"/>
      <c r="M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</sheetData>
  <sheetProtection password="CC35" sheet="1" objects="1" scenarios="1" formatColumns="0" formatRows="0" autoFilter="0"/>
  <autoFilter ref="C125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811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18</v>
      </c>
      <c r="E11" s="37"/>
      <c r="F11" s="140" t="s">
        <v>1</v>
      </c>
      <c r="G11" s="37"/>
      <c r="H11" s="37"/>
      <c r="I11" s="149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20</v>
      </c>
      <c r="E12" s="37"/>
      <c r="F12" s="140" t="s">
        <v>21</v>
      </c>
      <c r="G12" s="37"/>
      <c r="H12" s="37"/>
      <c r="I12" s="149" t="s">
        <v>22</v>
      </c>
      <c r="J12" s="152" t="str">
        <f>'Rekapitulace stavby'!AN8</f>
        <v>8. 8. 2021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24</v>
      </c>
      <c r="E14" s="37"/>
      <c r="F14" s="37"/>
      <c r="G14" s="37"/>
      <c r="H14" s="37"/>
      <c r="I14" s="149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49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28</v>
      </c>
      <c r="E17" s="37"/>
      <c r="F17" s="37"/>
      <c r="G17" s="37"/>
      <c r="H17" s="37"/>
      <c r="I17" s="14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30</v>
      </c>
      <c r="E20" s="37"/>
      <c r="F20" s="37"/>
      <c r="G20" s="37"/>
      <c r="H20" s="37"/>
      <c r="I20" s="149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49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33</v>
      </c>
      <c r="E23" s="37"/>
      <c r="F23" s="37"/>
      <c r="G23" s="37"/>
      <c r="H23" s="37"/>
      <c r="I23" s="149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>J. Nešněra</v>
      </c>
      <c r="F24" s="37"/>
      <c r="G24" s="37"/>
      <c r="H24" s="37"/>
      <c r="I24" s="149" t="s">
        <v>27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3"/>
      <c r="B27" s="154"/>
      <c r="C27" s="153"/>
      <c r="D27" s="153"/>
      <c r="E27" s="155" t="s">
        <v>1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36</v>
      </c>
      <c r="E30" s="37"/>
      <c r="F30" s="37"/>
      <c r="G30" s="37"/>
      <c r="H30" s="37"/>
      <c r="I30" s="37"/>
      <c r="J30" s="159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38</v>
      </c>
      <c r="G32" s="37"/>
      <c r="H32" s="37"/>
      <c r="I32" s="160" t="s">
        <v>37</v>
      </c>
      <c r="J32" s="160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40</v>
      </c>
      <c r="E33" s="149" t="s">
        <v>41</v>
      </c>
      <c r="F33" s="162">
        <f>ROUND((SUM(BE122:BE183)),2)</f>
        <v>0</v>
      </c>
      <c r="G33" s="37"/>
      <c r="H33" s="37"/>
      <c r="I33" s="163">
        <v>0.21</v>
      </c>
      <c r="J33" s="162">
        <f>ROUND(((SUM(BE122:BE183))*I33),2)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42</v>
      </c>
      <c r="F34" s="162">
        <f>ROUND((SUM(BF122:BF183)),2)</f>
        <v>0</v>
      </c>
      <c r="G34" s="37"/>
      <c r="H34" s="37"/>
      <c r="I34" s="163">
        <v>0.15</v>
      </c>
      <c r="J34" s="162">
        <f>ROUND(((SUM(BF122:BF183))*I34),2)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43</v>
      </c>
      <c r="F35" s="162">
        <f>ROUND((SUM(BG122:BG183)),2)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44</v>
      </c>
      <c r="F36" s="162">
        <f>ROUND((SUM(BH122:BH183)),2)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ROUND((SUM(BI122:BI183)),2)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46</v>
      </c>
      <c r="E39" s="166"/>
      <c r="F39" s="166"/>
      <c r="G39" s="167" t="s">
        <v>47</v>
      </c>
      <c r="H39" s="168" t="s">
        <v>48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05 - SO 05 Dešťová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8. 8. 2021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117</v>
      </c>
      <c r="D94" s="184"/>
      <c r="E94" s="184"/>
      <c r="F94" s="184"/>
      <c r="G94" s="184"/>
      <c r="H94" s="184"/>
      <c r="I94" s="184"/>
      <c r="J94" s="185" t="s">
        <v>118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119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120</v>
      </c>
    </row>
    <row r="97" spans="1:31" s="9" customFormat="1" ht="24.95" customHeight="1">
      <c r="A97" s="9"/>
      <c r="B97" s="187"/>
      <c r="C97" s="188"/>
      <c r="D97" s="189" t="s">
        <v>121</v>
      </c>
      <c r="E97" s="190"/>
      <c r="F97" s="190"/>
      <c r="G97" s="190"/>
      <c r="H97" s="190"/>
      <c r="I97" s="190"/>
      <c r="J97" s="191">
        <f>J123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32"/>
      <c r="D98" s="194" t="s">
        <v>122</v>
      </c>
      <c r="E98" s="195"/>
      <c r="F98" s="195"/>
      <c r="G98" s="195"/>
      <c r="H98" s="195"/>
      <c r="I98" s="195"/>
      <c r="J98" s="196">
        <f>J124</f>
        <v>0</v>
      </c>
      <c r="K98" s="13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32"/>
      <c r="D99" s="194" t="s">
        <v>682</v>
      </c>
      <c r="E99" s="195"/>
      <c r="F99" s="195"/>
      <c r="G99" s="195"/>
      <c r="H99" s="195"/>
      <c r="I99" s="195"/>
      <c r="J99" s="196">
        <f>J131</f>
        <v>0</v>
      </c>
      <c r="K99" s="13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32"/>
      <c r="D100" s="194" t="s">
        <v>366</v>
      </c>
      <c r="E100" s="195"/>
      <c r="F100" s="195"/>
      <c r="G100" s="195"/>
      <c r="H100" s="195"/>
      <c r="I100" s="195"/>
      <c r="J100" s="196">
        <f>J134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367</v>
      </c>
      <c r="E101" s="195"/>
      <c r="F101" s="195"/>
      <c r="G101" s="195"/>
      <c r="H101" s="195"/>
      <c r="I101" s="195"/>
      <c r="J101" s="196">
        <f>J141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254</v>
      </c>
      <c r="E102" s="195"/>
      <c r="F102" s="195"/>
      <c r="G102" s="195"/>
      <c r="H102" s="195"/>
      <c r="I102" s="195"/>
      <c r="J102" s="196">
        <f>J181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123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2" t="str">
        <f>E7</f>
        <v>Zastavovací plán jihozápad I. etapa - voda, kanalizace rev.1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114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05 - SO 05 Dešťová kanalizace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Šluknov</v>
      </c>
      <c r="G116" s="39"/>
      <c r="H116" s="39"/>
      <c r="I116" s="31" t="s">
        <v>22</v>
      </c>
      <c r="J116" s="78" t="str">
        <f>IF(J12="","",J12)</f>
        <v>8. 8. 2021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Šluknov</v>
      </c>
      <c r="G118" s="39"/>
      <c r="H118" s="39"/>
      <c r="I118" s="31" t="s">
        <v>30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J. Nešněra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8"/>
      <c r="B121" s="199"/>
      <c r="C121" s="200" t="s">
        <v>124</v>
      </c>
      <c r="D121" s="201" t="s">
        <v>61</v>
      </c>
      <c r="E121" s="201" t="s">
        <v>57</v>
      </c>
      <c r="F121" s="201" t="s">
        <v>58</v>
      </c>
      <c r="G121" s="201" t="s">
        <v>125</v>
      </c>
      <c r="H121" s="201" t="s">
        <v>126</v>
      </c>
      <c r="I121" s="201" t="s">
        <v>127</v>
      </c>
      <c r="J121" s="201" t="s">
        <v>118</v>
      </c>
      <c r="K121" s="202" t="s">
        <v>128</v>
      </c>
      <c r="L121" s="203"/>
      <c r="M121" s="99" t="s">
        <v>1</v>
      </c>
      <c r="N121" s="100" t="s">
        <v>40</v>
      </c>
      <c r="O121" s="100" t="s">
        <v>129</v>
      </c>
      <c r="P121" s="100" t="s">
        <v>130</v>
      </c>
      <c r="Q121" s="100" t="s">
        <v>131</v>
      </c>
      <c r="R121" s="100" t="s">
        <v>132</v>
      </c>
      <c r="S121" s="100" t="s">
        <v>133</v>
      </c>
      <c r="T121" s="101" t="s">
        <v>134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pans="1:63" s="2" customFormat="1" ht="22.8" customHeight="1">
      <c r="A122" s="37"/>
      <c r="B122" s="38"/>
      <c r="C122" s="106" t="s">
        <v>135</v>
      </c>
      <c r="D122" s="39"/>
      <c r="E122" s="39"/>
      <c r="F122" s="39"/>
      <c r="G122" s="39"/>
      <c r="H122" s="39"/>
      <c r="I122" s="39"/>
      <c r="J122" s="204">
        <f>BK122</f>
        <v>0</v>
      </c>
      <c r="K122" s="39"/>
      <c r="L122" s="43"/>
      <c r="M122" s="102"/>
      <c r="N122" s="205"/>
      <c r="O122" s="103"/>
      <c r="P122" s="206">
        <f>P123</f>
        <v>0</v>
      </c>
      <c r="Q122" s="103"/>
      <c r="R122" s="206">
        <f>R123</f>
        <v>848.825494</v>
      </c>
      <c r="S122" s="103"/>
      <c r="T122" s="207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120</v>
      </c>
      <c r="BK122" s="208">
        <f>BK123</f>
        <v>0</v>
      </c>
    </row>
    <row r="123" spans="1:63" s="12" customFormat="1" ht="25.9" customHeight="1">
      <c r="A123" s="12"/>
      <c r="B123" s="209"/>
      <c r="C123" s="210"/>
      <c r="D123" s="211" t="s">
        <v>75</v>
      </c>
      <c r="E123" s="212" t="s">
        <v>136</v>
      </c>
      <c r="F123" s="212" t="s">
        <v>137</v>
      </c>
      <c r="G123" s="210"/>
      <c r="H123" s="210"/>
      <c r="I123" s="213"/>
      <c r="J123" s="214">
        <f>BK123</f>
        <v>0</v>
      </c>
      <c r="K123" s="210"/>
      <c r="L123" s="215"/>
      <c r="M123" s="216"/>
      <c r="N123" s="217"/>
      <c r="O123" s="217"/>
      <c r="P123" s="218">
        <f>P124+P131+P134+P141+P181</f>
        <v>0</v>
      </c>
      <c r="Q123" s="217"/>
      <c r="R123" s="218">
        <f>R124+R131+R134+R141+R181</f>
        <v>848.825494</v>
      </c>
      <c r="S123" s="217"/>
      <c r="T123" s="219">
        <f>T124+T131+T134+T141+T181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0" t="s">
        <v>84</v>
      </c>
      <c r="AT123" s="221" t="s">
        <v>75</v>
      </c>
      <c r="AU123" s="221" t="s">
        <v>76</v>
      </c>
      <c r="AY123" s="220" t="s">
        <v>138</v>
      </c>
      <c r="BK123" s="222">
        <f>BK124+BK131+BK134+BK141+BK181</f>
        <v>0</v>
      </c>
    </row>
    <row r="124" spans="1:63" s="12" customFormat="1" ht="22.8" customHeight="1">
      <c r="A124" s="12"/>
      <c r="B124" s="209"/>
      <c r="C124" s="210"/>
      <c r="D124" s="211" t="s">
        <v>75</v>
      </c>
      <c r="E124" s="223" t="s">
        <v>84</v>
      </c>
      <c r="F124" s="223" t="s">
        <v>139</v>
      </c>
      <c r="G124" s="210"/>
      <c r="H124" s="210"/>
      <c r="I124" s="213"/>
      <c r="J124" s="224">
        <f>BK124</f>
        <v>0</v>
      </c>
      <c r="K124" s="210"/>
      <c r="L124" s="215"/>
      <c r="M124" s="216"/>
      <c r="N124" s="217"/>
      <c r="O124" s="217"/>
      <c r="P124" s="218">
        <f>SUM(P125:P130)</f>
        <v>0</v>
      </c>
      <c r="Q124" s="217"/>
      <c r="R124" s="218">
        <f>SUM(R125:R130)</f>
        <v>778.92</v>
      </c>
      <c r="S124" s="217"/>
      <c r="T124" s="219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0" t="s">
        <v>84</v>
      </c>
      <c r="AT124" s="221" t="s">
        <v>75</v>
      </c>
      <c r="AU124" s="221" t="s">
        <v>84</v>
      </c>
      <c r="AY124" s="220" t="s">
        <v>138</v>
      </c>
      <c r="BK124" s="222">
        <f>SUM(BK125:BK130)</f>
        <v>0</v>
      </c>
    </row>
    <row r="125" spans="1:65" s="2" customFormat="1" ht="24.15" customHeight="1">
      <c r="A125" s="37"/>
      <c r="B125" s="38"/>
      <c r="C125" s="225" t="s">
        <v>84</v>
      </c>
      <c r="D125" s="225" t="s">
        <v>140</v>
      </c>
      <c r="E125" s="226" t="s">
        <v>431</v>
      </c>
      <c r="F125" s="227" t="s">
        <v>432</v>
      </c>
      <c r="G125" s="228" t="s">
        <v>174</v>
      </c>
      <c r="H125" s="229">
        <v>389.46</v>
      </c>
      <c r="I125" s="230"/>
      <c r="J125" s="231">
        <f>ROUND(I125*H125,2)</f>
        <v>0</v>
      </c>
      <c r="K125" s="227" t="s">
        <v>144</v>
      </c>
      <c r="L125" s="43"/>
      <c r="M125" s="232" t="s">
        <v>1</v>
      </c>
      <c r="N125" s="233" t="s">
        <v>41</v>
      </c>
      <c r="O125" s="90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6" t="s">
        <v>145</v>
      </c>
      <c r="AT125" s="236" t="s">
        <v>140</v>
      </c>
      <c r="AU125" s="236" t="s">
        <v>86</v>
      </c>
      <c r="AY125" s="16" t="s">
        <v>138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6" t="s">
        <v>84</v>
      </c>
      <c r="BK125" s="237">
        <f>ROUND(I125*H125,2)</f>
        <v>0</v>
      </c>
      <c r="BL125" s="16" t="s">
        <v>145</v>
      </c>
      <c r="BM125" s="236" t="s">
        <v>812</v>
      </c>
    </row>
    <row r="126" spans="1:47" s="2" customFormat="1" ht="12">
      <c r="A126" s="37"/>
      <c r="B126" s="38"/>
      <c r="C126" s="39"/>
      <c r="D126" s="238" t="s">
        <v>147</v>
      </c>
      <c r="E126" s="39"/>
      <c r="F126" s="239" t="s">
        <v>434</v>
      </c>
      <c r="G126" s="39"/>
      <c r="H126" s="39"/>
      <c r="I126" s="240"/>
      <c r="J126" s="39"/>
      <c r="K126" s="39"/>
      <c r="L126" s="43"/>
      <c r="M126" s="241"/>
      <c r="N126" s="242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147</v>
      </c>
      <c r="AU126" s="16" t="s">
        <v>86</v>
      </c>
    </row>
    <row r="127" spans="1:51" s="13" customFormat="1" ht="12">
      <c r="A127" s="13"/>
      <c r="B127" s="243"/>
      <c r="C127" s="244"/>
      <c r="D127" s="238" t="s">
        <v>149</v>
      </c>
      <c r="E127" s="245" t="s">
        <v>1</v>
      </c>
      <c r="F127" s="246" t="s">
        <v>813</v>
      </c>
      <c r="G127" s="244"/>
      <c r="H127" s="247">
        <v>389.46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149</v>
      </c>
      <c r="AU127" s="253" t="s">
        <v>86</v>
      </c>
      <c r="AV127" s="13" t="s">
        <v>86</v>
      </c>
      <c r="AW127" s="13" t="s">
        <v>32</v>
      </c>
      <c r="AX127" s="13" t="s">
        <v>84</v>
      </c>
      <c r="AY127" s="253" t="s">
        <v>138</v>
      </c>
    </row>
    <row r="128" spans="1:65" s="2" customFormat="1" ht="16.5" customHeight="1">
      <c r="A128" s="37"/>
      <c r="B128" s="38"/>
      <c r="C128" s="268" t="s">
        <v>86</v>
      </c>
      <c r="D128" s="268" t="s">
        <v>283</v>
      </c>
      <c r="E128" s="269" t="s">
        <v>436</v>
      </c>
      <c r="F128" s="270" t="s">
        <v>437</v>
      </c>
      <c r="G128" s="271" t="s">
        <v>342</v>
      </c>
      <c r="H128" s="272">
        <v>778.92</v>
      </c>
      <c r="I128" s="273"/>
      <c r="J128" s="274">
        <f>ROUND(I128*H128,2)</f>
        <v>0</v>
      </c>
      <c r="K128" s="270" t="s">
        <v>144</v>
      </c>
      <c r="L128" s="275"/>
      <c r="M128" s="276" t="s">
        <v>1</v>
      </c>
      <c r="N128" s="277" t="s">
        <v>41</v>
      </c>
      <c r="O128" s="90"/>
      <c r="P128" s="234">
        <f>O128*H128</f>
        <v>0</v>
      </c>
      <c r="Q128" s="234">
        <v>1</v>
      </c>
      <c r="R128" s="234">
        <f>Q128*H128</f>
        <v>778.92</v>
      </c>
      <c r="S128" s="234">
        <v>0</v>
      </c>
      <c r="T128" s="23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6" t="s">
        <v>223</v>
      </c>
      <c r="AT128" s="236" t="s">
        <v>283</v>
      </c>
      <c r="AU128" s="236" t="s">
        <v>86</v>
      </c>
      <c r="AY128" s="16" t="s">
        <v>138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6" t="s">
        <v>84</v>
      </c>
      <c r="BK128" s="237">
        <f>ROUND(I128*H128,2)</f>
        <v>0</v>
      </c>
      <c r="BL128" s="16" t="s">
        <v>145</v>
      </c>
      <c r="BM128" s="236" t="s">
        <v>814</v>
      </c>
    </row>
    <row r="129" spans="1:47" s="2" customFormat="1" ht="12">
      <c r="A129" s="37"/>
      <c r="B129" s="38"/>
      <c r="C129" s="39"/>
      <c r="D129" s="238" t="s">
        <v>147</v>
      </c>
      <c r="E129" s="39"/>
      <c r="F129" s="239" t="s">
        <v>437</v>
      </c>
      <c r="G129" s="39"/>
      <c r="H129" s="39"/>
      <c r="I129" s="240"/>
      <c r="J129" s="39"/>
      <c r="K129" s="39"/>
      <c r="L129" s="43"/>
      <c r="M129" s="241"/>
      <c r="N129" s="242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147</v>
      </c>
      <c r="AU129" s="16" t="s">
        <v>86</v>
      </c>
    </row>
    <row r="130" spans="1:51" s="13" customFormat="1" ht="12">
      <c r="A130" s="13"/>
      <c r="B130" s="243"/>
      <c r="C130" s="244"/>
      <c r="D130" s="238" t="s">
        <v>149</v>
      </c>
      <c r="E130" s="244"/>
      <c r="F130" s="246" t="s">
        <v>815</v>
      </c>
      <c r="G130" s="244"/>
      <c r="H130" s="247">
        <v>778.92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149</v>
      </c>
      <c r="AU130" s="253" t="s">
        <v>86</v>
      </c>
      <c r="AV130" s="13" t="s">
        <v>86</v>
      </c>
      <c r="AW130" s="13" t="s">
        <v>4</v>
      </c>
      <c r="AX130" s="13" t="s">
        <v>84</v>
      </c>
      <c r="AY130" s="253" t="s">
        <v>138</v>
      </c>
    </row>
    <row r="131" spans="1:63" s="12" customFormat="1" ht="22.8" customHeight="1">
      <c r="A131" s="12"/>
      <c r="B131" s="209"/>
      <c r="C131" s="210"/>
      <c r="D131" s="211" t="s">
        <v>75</v>
      </c>
      <c r="E131" s="223" t="s">
        <v>171</v>
      </c>
      <c r="F131" s="223" t="s">
        <v>687</v>
      </c>
      <c r="G131" s="210"/>
      <c r="H131" s="210"/>
      <c r="I131" s="213"/>
      <c r="J131" s="224">
        <f>BK131</f>
        <v>0</v>
      </c>
      <c r="K131" s="210"/>
      <c r="L131" s="215"/>
      <c r="M131" s="216"/>
      <c r="N131" s="217"/>
      <c r="O131" s="217"/>
      <c r="P131" s="218">
        <f>SUM(P132:P133)</f>
        <v>0</v>
      </c>
      <c r="Q131" s="217"/>
      <c r="R131" s="218">
        <f>SUM(R132:R133)</f>
        <v>0</v>
      </c>
      <c r="S131" s="217"/>
      <c r="T131" s="21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0" t="s">
        <v>84</v>
      </c>
      <c r="AT131" s="221" t="s">
        <v>75</v>
      </c>
      <c r="AU131" s="221" t="s">
        <v>84</v>
      </c>
      <c r="AY131" s="220" t="s">
        <v>138</v>
      </c>
      <c r="BK131" s="222">
        <f>SUM(BK132:BK133)</f>
        <v>0</v>
      </c>
    </row>
    <row r="132" spans="1:65" s="2" customFormat="1" ht="21.75" customHeight="1">
      <c r="A132" s="37"/>
      <c r="B132" s="38"/>
      <c r="C132" s="225" t="s">
        <v>171</v>
      </c>
      <c r="D132" s="225" t="s">
        <v>140</v>
      </c>
      <c r="E132" s="226" t="s">
        <v>693</v>
      </c>
      <c r="F132" s="227" t="s">
        <v>694</v>
      </c>
      <c r="G132" s="228" t="s">
        <v>143</v>
      </c>
      <c r="H132" s="229">
        <v>540.92</v>
      </c>
      <c r="I132" s="230"/>
      <c r="J132" s="231">
        <f>ROUND(I132*H132,2)</f>
        <v>0</v>
      </c>
      <c r="K132" s="227" t="s">
        <v>144</v>
      </c>
      <c r="L132" s="43"/>
      <c r="M132" s="232" t="s">
        <v>1</v>
      </c>
      <c r="N132" s="233" t="s">
        <v>41</v>
      </c>
      <c r="O132" s="90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145</v>
      </c>
      <c r="AT132" s="236" t="s">
        <v>140</v>
      </c>
      <c r="AU132" s="236" t="s">
        <v>86</v>
      </c>
      <c r="AY132" s="16" t="s">
        <v>138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84</v>
      </c>
      <c r="BK132" s="237">
        <f>ROUND(I132*H132,2)</f>
        <v>0</v>
      </c>
      <c r="BL132" s="16" t="s">
        <v>145</v>
      </c>
      <c r="BM132" s="236" t="s">
        <v>816</v>
      </c>
    </row>
    <row r="133" spans="1:47" s="2" customFormat="1" ht="12">
      <c r="A133" s="37"/>
      <c r="B133" s="38"/>
      <c r="C133" s="39"/>
      <c r="D133" s="238" t="s">
        <v>147</v>
      </c>
      <c r="E133" s="39"/>
      <c r="F133" s="239" t="s">
        <v>696</v>
      </c>
      <c r="G133" s="39"/>
      <c r="H133" s="39"/>
      <c r="I133" s="240"/>
      <c r="J133" s="39"/>
      <c r="K133" s="39"/>
      <c r="L133" s="43"/>
      <c r="M133" s="241"/>
      <c r="N133" s="242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147</v>
      </c>
      <c r="AU133" s="16" t="s">
        <v>86</v>
      </c>
    </row>
    <row r="134" spans="1:63" s="12" customFormat="1" ht="22.8" customHeight="1">
      <c r="A134" s="12"/>
      <c r="B134" s="209"/>
      <c r="C134" s="210"/>
      <c r="D134" s="211" t="s">
        <v>75</v>
      </c>
      <c r="E134" s="223" t="s">
        <v>145</v>
      </c>
      <c r="F134" s="223" t="s">
        <v>440</v>
      </c>
      <c r="G134" s="210"/>
      <c r="H134" s="210"/>
      <c r="I134" s="213"/>
      <c r="J134" s="224">
        <f>BK134</f>
        <v>0</v>
      </c>
      <c r="K134" s="210"/>
      <c r="L134" s="215"/>
      <c r="M134" s="216"/>
      <c r="N134" s="217"/>
      <c r="O134" s="217"/>
      <c r="P134" s="218">
        <f>SUM(P135:P140)</f>
        <v>0</v>
      </c>
      <c r="Q134" s="217"/>
      <c r="R134" s="218">
        <f>SUM(R135:R140)</f>
        <v>2.2963199999999997</v>
      </c>
      <c r="S134" s="217"/>
      <c r="T134" s="219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0" t="s">
        <v>84</v>
      </c>
      <c r="AT134" s="221" t="s">
        <v>75</v>
      </c>
      <c r="AU134" s="221" t="s">
        <v>84</v>
      </c>
      <c r="AY134" s="220" t="s">
        <v>138</v>
      </c>
      <c r="BK134" s="222">
        <f>SUM(BK135:BK140)</f>
        <v>0</v>
      </c>
    </row>
    <row r="135" spans="1:65" s="2" customFormat="1" ht="24.15" customHeight="1">
      <c r="A135" s="37"/>
      <c r="B135" s="38"/>
      <c r="C135" s="225" t="s">
        <v>145</v>
      </c>
      <c r="D135" s="225" t="s">
        <v>140</v>
      </c>
      <c r="E135" s="226" t="s">
        <v>441</v>
      </c>
      <c r="F135" s="227" t="s">
        <v>442</v>
      </c>
      <c r="G135" s="228" t="s">
        <v>174</v>
      </c>
      <c r="H135" s="229">
        <v>97.37</v>
      </c>
      <c r="I135" s="230"/>
      <c r="J135" s="231">
        <f>ROUND(I135*H135,2)</f>
        <v>0</v>
      </c>
      <c r="K135" s="227" t="s">
        <v>144</v>
      </c>
      <c r="L135" s="43"/>
      <c r="M135" s="232" t="s">
        <v>1</v>
      </c>
      <c r="N135" s="233" t="s">
        <v>41</v>
      </c>
      <c r="O135" s="90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6" t="s">
        <v>145</v>
      </c>
      <c r="AT135" s="236" t="s">
        <v>140</v>
      </c>
      <c r="AU135" s="236" t="s">
        <v>86</v>
      </c>
      <c r="AY135" s="16" t="s">
        <v>138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6" t="s">
        <v>84</v>
      </c>
      <c r="BK135" s="237">
        <f>ROUND(I135*H135,2)</f>
        <v>0</v>
      </c>
      <c r="BL135" s="16" t="s">
        <v>145</v>
      </c>
      <c r="BM135" s="236" t="s">
        <v>817</v>
      </c>
    </row>
    <row r="136" spans="1:47" s="2" customFormat="1" ht="12">
      <c r="A136" s="37"/>
      <c r="B136" s="38"/>
      <c r="C136" s="39"/>
      <c r="D136" s="238" t="s">
        <v>147</v>
      </c>
      <c r="E136" s="39"/>
      <c r="F136" s="239" t="s">
        <v>444</v>
      </c>
      <c r="G136" s="39"/>
      <c r="H136" s="39"/>
      <c r="I136" s="240"/>
      <c r="J136" s="39"/>
      <c r="K136" s="39"/>
      <c r="L136" s="43"/>
      <c r="M136" s="241"/>
      <c r="N136" s="242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147</v>
      </c>
      <c r="AU136" s="16" t="s">
        <v>86</v>
      </c>
    </row>
    <row r="137" spans="1:65" s="2" customFormat="1" ht="24.15" customHeight="1">
      <c r="A137" s="37"/>
      <c r="B137" s="38"/>
      <c r="C137" s="225" t="s">
        <v>191</v>
      </c>
      <c r="D137" s="225" t="s">
        <v>140</v>
      </c>
      <c r="E137" s="226" t="s">
        <v>698</v>
      </c>
      <c r="F137" s="227" t="s">
        <v>699</v>
      </c>
      <c r="G137" s="228" t="s">
        <v>371</v>
      </c>
      <c r="H137" s="229">
        <v>10</v>
      </c>
      <c r="I137" s="230"/>
      <c r="J137" s="231">
        <f>ROUND(I137*H137,2)</f>
        <v>0</v>
      </c>
      <c r="K137" s="227" t="s">
        <v>144</v>
      </c>
      <c r="L137" s="43"/>
      <c r="M137" s="232" t="s">
        <v>1</v>
      </c>
      <c r="N137" s="233" t="s">
        <v>41</v>
      </c>
      <c r="O137" s="90"/>
      <c r="P137" s="234">
        <f>O137*H137</f>
        <v>0</v>
      </c>
      <c r="Q137" s="234">
        <v>0.08832</v>
      </c>
      <c r="R137" s="234">
        <f>Q137*H137</f>
        <v>0.8832</v>
      </c>
      <c r="S137" s="234">
        <v>0</v>
      </c>
      <c r="T137" s="23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145</v>
      </c>
      <c r="AT137" s="236" t="s">
        <v>140</v>
      </c>
      <c r="AU137" s="236" t="s">
        <v>86</v>
      </c>
      <c r="AY137" s="16" t="s">
        <v>138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84</v>
      </c>
      <c r="BK137" s="237">
        <f>ROUND(I137*H137,2)</f>
        <v>0</v>
      </c>
      <c r="BL137" s="16" t="s">
        <v>145</v>
      </c>
      <c r="BM137" s="236" t="s">
        <v>818</v>
      </c>
    </row>
    <row r="138" spans="1:47" s="2" customFormat="1" ht="12">
      <c r="A138" s="37"/>
      <c r="B138" s="38"/>
      <c r="C138" s="39"/>
      <c r="D138" s="238" t="s">
        <v>147</v>
      </c>
      <c r="E138" s="39"/>
      <c r="F138" s="239" t="s">
        <v>701</v>
      </c>
      <c r="G138" s="39"/>
      <c r="H138" s="39"/>
      <c r="I138" s="240"/>
      <c r="J138" s="39"/>
      <c r="K138" s="39"/>
      <c r="L138" s="43"/>
      <c r="M138" s="241"/>
      <c r="N138" s="242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147</v>
      </c>
      <c r="AU138" s="16" t="s">
        <v>86</v>
      </c>
    </row>
    <row r="139" spans="1:65" s="2" customFormat="1" ht="24.15" customHeight="1">
      <c r="A139" s="37"/>
      <c r="B139" s="38"/>
      <c r="C139" s="225" t="s">
        <v>196</v>
      </c>
      <c r="D139" s="225" t="s">
        <v>140</v>
      </c>
      <c r="E139" s="226" t="s">
        <v>702</v>
      </c>
      <c r="F139" s="227" t="s">
        <v>703</v>
      </c>
      <c r="G139" s="228" t="s">
        <v>371</v>
      </c>
      <c r="H139" s="229">
        <v>8</v>
      </c>
      <c r="I139" s="230"/>
      <c r="J139" s="231">
        <f>ROUND(I139*H139,2)</f>
        <v>0</v>
      </c>
      <c r="K139" s="227" t="s">
        <v>144</v>
      </c>
      <c r="L139" s="43"/>
      <c r="M139" s="232" t="s">
        <v>1</v>
      </c>
      <c r="N139" s="233" t="s">
        <v>41</v>
      </c>
      <c r="O139" s="90"/>
      <c r="P139" s="234">
        <f>O139*H139</f>
        <v>0</v>
      </c>
      <c r="Q139" s="234">
        <v>0.17664</v>
      </c>
      <c r="R139" s="234">
        <f>Q139*H139</f>
        <v>1.41312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145</v>
      </c>
      <c r="AT139" s="236" t="s">
        <v>140</v>
      </c>
      <c r="AU139" s="236" t="s">
        <v>86</v>
      </c>
      <c r="AY139" s="16" t="s">
        <v>138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84</v>
      </c>
      <c r="BK139" s="237">
        <f>ROUND(I139*H139,2)</f>
        <v>0</v>
      </c>
      <c r="BL139" s="16" t="s">
        <v>145</v>
      </c>
      <c r="BM139" s="236" t="s">
        <v>819</v>
      </c>
    </row>
    <row r="140" spans="1:47" s="2" customFormat="1" ht="12">
      <c r="A140" s="37"/>
      <c r="B140" s="38"/>
      <c r="C140" s="39"/>
      <c r="D140" s="238" t="s">
        <v>147</v>
      </c>
      <c r="E140" s="39"/>
      <c r="F140" s="239" t="s">
        <v>705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147</v>
      </c>
      <c r="AU140" s="16" t="s">
        <v>86</v>
      </c>
    </row>
    <row r="141" spans="1:63" s="12" customFormat="1" ht="22.8" customHeight="1">
      <c r="A141" s="12"/>
      <c r="B141" s="209"/>
      <c r="C141" s="210"/>
      <c r="D141" s="211" t="s">
        <v>75</v>
      </c>
      <c r="E141" s="223" t="s">
        <v>223</v>
      </c>
      <c r="F141" s="223" t="s">
        <v>446</v>
      </c>
      <c r="G141" s="210"/>
      <c r="H141" s="210"/>
      <c r="I141" s="213"/>
      <c r="J141" s="224">
        <f>BK141</f>
        <v>0</v>
      </c>
      <c r="K141" s="210"/>
      <c r="L141" s="215"/>
      <c r="M141" s="216"/>
      <c r="N141" s="217"/>
      <c r="O141" s="217"/>
      <c r="P141" s="218">
        <f>SUM(P142:P180)</f>
        <v>0</v>
      </c>
      <c r="Q141" s="217"/>
      <c r="R141" s="218">
        <f>SUM(R142:R180)</f>
        <v>67.60917400000001</v>
      </c>
      <c r="S141" s="217"/>
      <c r="T141" s="219">
        <f>SUM(T142:T180)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0" t="s">
        <v>84</v>
      </c>
      <c r="AT141" s="221" t="s">
        <v>75</v>
      </c>
      <c r="AU141" s="221" t="s">
        <v>84</v>
      </c>
      <c r="AY141" s="220" t="s">
        <v>138</v>
      </c>
      <c r="BK141" s="222">
        <f>SUM(BK142:BK180)</f>
        <v>0</v>
      </c>
    </row>
    <row r="142" spans="1:65" s="2" customFormat="1" ht="24.15" customHeight="1">
      <c r="A142" s="37"/>
      <c r="B142" s="38"/>
      <c r="C142" s="225" t="s">
        <v>218</v>
      </c>
      <c r="D142" s="225" t="s">
        <v>140</v>
      </c>
      <c r="E142" s="226" t="s">
        <v>820</v>
      </c>
      <c r="F142" s="227" t="s">
        <v>821</v>
      </c>
      <c r="G142" s="228" t="s">
        <v>143</v>
      </c>
      <c r="H142" s="229">
        <v>540.92</v>
      </c>
      <c r="I142" s="230"/>
      <c r="J142" s="231">
        <f>ROUND(I142*H142,2)</f>
        <v>0</v>
      </c>
      <c r="K142" s="227" t="s">
        <v>144</v>
      </c>
      <c r="L142" s="43"/>
      <c r="M142" s="232" t="s">
        <v>1</v>
      </c>
      <c r="N142" s="233" t="s">
        <v>41</v>
      </c>
      <c r="O142" s="90"/>
      <c r="P142" s="234">
        <f>O142*H142</f>
        <v>0</v>
      </c>
      <c r="Q142" s="234">
        <v>0.01182</v>
      </c>
      <c r="R142" s="234">
        <f>Q142*H142</f>
        <v>6.3936744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145</v>
      </c>
      <c r="AT142" s="236" t="s">
        <v>140</v>
      </c>
      <c r="AU142" s="236" t="s">
        <v>86</v>
      </c>
      <c r="AY142" s="16" t="s">
        <v>138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84</v>
      </c>
      <c r="BK142" s="237">
        <f>ROUND(I142*H142,2)</f>
        <v>0</v>
      </c>
      <c r="BL142" s="16" t="s">
        <v>145</v>
      </c>
      <c r="BM142" s="236" t="s">
        <v>822</v>
      </c>
    </row>
    <row r="143" spans="1:47" s="2" customFormat="1" ht="12">
      <c r="A143" s="37"/>
      <c r="B143" s="38"/>
      <c r="C143" s="39"/>
      <c r="D143" s="238" t="s">
        <v>147</v>
      </c>
      <c r="E143" s="39"/>
      <c r="F143" s="239" t="s">
        <v>823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147</v>
      </c>
      <c r="AU143" s="16" t="s">
        <v>86</v>
      </c>
    </row>
    <row r="144" spans="1:65" s="2" customFormat="1" ht="33" customHeight="1">
      <c r="A144" s="37"/>
      <c r="B144" s="38"/>
      <c r="C144" s="225" t="s">
        <v>223</v>
      </c>
      <c r="D144" s="225" t="s">
        <v>140</v>
      </c>
      <c r="E144" s="226" t="s">
        <v>824</v>
      </c>
      <c r="F144" s="227" t="s">
        <v>825</v>
      </c>
      <c r="G144" s="228" t="s">
        <v>371</v>
      </c>
      <c r="H144" s="229">
        <v>10</v>
      </c>
      <c r="I144" s="230"/>
      <c r="J144" s="231">
        <f>ROUND(I144*H144,2)</f>
        <v>0</v>
      </c>
      <c r="K144" s="227" t="s">
        <v>144</v>
      </c>
      <c r="L144" s="43"/>
      <c r="M144" s="232" t="s">
        <v>1</v>
      </c>
      <c r="N144" s="233" t="s">
        <v>41</v>
      </c>
      <c r="O144" s="90"/>
      <c r="P144" s="234">
        <f>O144*H144</f>
        <v>0</v>
      </c>
      <c r="Q144" s="234">
        <v>2E-05</v>
      </c>
      <c r="R144" s="234">
        <f>Q144*H144</f>
        <v>0.0002</v>
      </c>
      <c r="S144" s="234">
        <v>0</v>
      </c>
      <c r="T144" s="23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145</v>
      </c>
      <c r="AT144" s="236" t="s">
        <v>140</v>
      </c>
      <c r="AU144" s="236" t="s">
        <v>86</v>
      </c>
      <c r="AY144" s="16" t="s">
        <v>138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84</v>
      </c>
      <c r="BK144" s="237">
        <f>ROUND(I144*H144,2)</f>
        <v>0</v>
      </c>
      <c r="BL144" s="16" t="s">
        <v>145</v>
      </c>
      <c r="BM144" s="236" t="s">
        <v>826</v>
      </c>
    </row>
    <row r="145" spans="1:47" s="2" customFormat="1" ht="12">
      <c r="A145" s="37"/>
      <c r="B145" s="38"/>
      <c r="C145" s="39"/>
      <c r="D145" s="238" t="s">
        <v>147</v>
      </c>
      <c r="E145" s="39"/>
      <c r="F145" s="239" t="s">
        <v>827</v>
      </c>
      <c r="G145" s="39"/>
      <c r="H145" s="39"/>
      <c r="I145" s="240"/>
      <c r="J145" s="39"/>
      <c r="K145" s="39"/>
      <c r="L145" s="43"/>
      <c r="M145" s="241"/>
      <c r="N145" s="242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147</v>
      </c>
      <c r="AU145" s="16" t="s">
        <v>86</v>
      </c>
    </row>
    <row r="146" spans="1:65" s="2" customFormat="1" ht="24.15" customHeight="1">
      <c r="A146" s="37"/>
      <c r="B146" s="38"/>
      <c r="C146" s="268" t="s">
        <v>234</v>
      </c>
      <c r="D146" s="268" t="s">
        <v>283</v>
      </c>
      <c r="E146" s="269" t="s">
        <v>828</v>
      </c>
      <c r="F146" s="270" t="s">
        <v>829</v>
      </c>
      <c r="G146" s="271" t="s">
        <v>371</v>
      </c>
      <c r="H146" s="272">
        <v>10</v>
      </c>
      <c r="I146" s="273"/>
      <c r="J146" s="274">
        <f>ROUND(I146*H146,2)</f>
        <v>0</v>
      </c>
      <c r="K146" s="270" t="s">
        <v>144</v>
      </c>
      <c r="L146" s="275"/>
      <c r="M146" s="276" t="s">
        <v>1</v>
      </c>
      <c r="N146" s="277" t="s">
        <v>41</v>
      </c>
      <c r="O146" s="90"/>
      <c r="P146" s="234">
        <f>O146*H146</f>
        <v>0</v>
      </c>
      <c r="Q146" s="234">
        <v>0.0072</v>
      </c>
      <c r="R146" s="234">
        <f>Q146*H146</f>
        <v>0.072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223</v>
      </c>
      <c r="AT146" s="236" t="s">
        <v>283</v>
      </c>
      <c r="AU146" s="236" t="s">
        <v>86</v>
      </c>
      <c r="AY146" s="16" t="s">
        <v>138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84</v>
      </c>
      <c r="BK146" s="237">
        <f>ROUND(I146*H146,2)</f>
        <v>0</v>
      </c>
      <c r="BL146" s="16" t="s">
        <v>145</v>
      </c>
      <c r="BM146" s="236" t="s">
        <v>830</v>
      </c>
    </row>
    <row r="147" spans="1:47" s="2" customFormat="1" ht="12">
      <c r="A147" s="37"/>
      <c r="B147" s="38"/>
      <c r="C147" s="39"/>
      <c r="D147" s="238" t="s">
        <v>147</v>
      </c>
      <c r="E147" s="39"/>
      <c r="F147" s="239" t="s">
        <v>829</v>
      </c>
      <c r="G147" s="39"/>
      <c r="H147" s="39"/>
      <c r="I147" s="240"/>
      <c r="J147" s="39"/>
      <c r="K147" s="39"/>
      <c r="L147" s="43"/>
      <c r="M147" s="241"/>
      <c r="N147" s="242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147</v>
      </c>
      <c r="AU147" s="16" t="s">
        <v>86</v>
      </c>
    </row>
    <row r="148" spans="1:65" s="2" customFormat="1" ht="24.15" customHeight="1">
      <c r="A148" s="37"/>
      <c r="B148" s="38"/>
      <c r="C148" s="225" t="s">
        <v>239</v>
      </c>
      <c r="D148" s="225" t="s">
        <v>140</v>
      </c>
      <c r="E148" s="226" t="s">
        <v>734</v>
      </c>
      <c r="F148" s="227" t="s">
        <v>735</v>
      </c>
      <c r="G148" s="228" t="s">
        <v>736</v>
      </c>
      <c r="H148" s="229">
        <v>18</v>
      </c>
      <c r="I148" s="230"/>
      <c r="J148" s="231">
        <f>ROUND(I148*H148,2)</f>
        <v>0</v>
      </c>
      <c r="K148" s="227" t="s">
        <v>144</v>
      </c>
      <c r="L148" s="43"/>
      <c r="M148" s="232" t="s">
        <v>1</v>
      </c>
      <c r="N148" s="233" t="s">
        <v>41</v>
      </c>
      <c r="O148" s="90"/>
      <c r="P148" s="234">
        <f>O148*H148</f>
        <v>0</v>
      </c>
      <c r="Q148" s="234">
        <v>0.00031</v>
      </c>
      <c r="R148" s="234">
        <f>Q148*H148</f>
        <v>0.00558</v>
      </c>
      <c r="S148" s="234">
        <v>0</v>
      </c>
      <c r="T148" s="23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145</v>
      </c>
      <c r="AT148" s="236" t="s">
        <v>140</v>
      </c>
      <c r="AU148" s="236" t="s">
        <v>86</v>
      </c>
      <c r="AY148" s="16" t="s">
        <v>138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84</v>
      </c>
      <c r="BK148" s="237">
        <f>ROUND(I148*H148,2)</f>
        <v>0</v>
      </c>
      <c r="BL148" s="16" t="s">
        <v>145</v>
      </c>
      <c r="BM148" s="236" t="s">
        <v>831</v>
      </c>
    </row>
    <row r="149" spans="1:47" s="2" customFormat="1" ht="12">
      <c r="A149" s="37"/>
      <c r="B149" s="38"/>
      <c r="C149" s="39"/>
      <c r="D149" s="238" t="s">
        <v>147</v>
      </c>
      <c r="E149" s="39"/>
      <c r="F149" s="239" t="s">
        <v>738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147</v>
      </c>
      <c r="AU149" s="16" t="s">
        <v>86</v>
      </c>
    </row>
    <row r="150" spans="1:65" s="2" customFormat="1" ht="24.15" customHeight="1">
      <c r="A150" s="37"/>
      <c r="B150" s="38"/>
      <c r="C150" s="225" t="s">
        <v>303</v>
      </c>
      <c r="D150" s="225" t="s">
        <v>140</v>
      </c>
      <c r="E150" s="226" t="s">
        <v>739</v>
      </c>
      <c r="F150" s="227" t="s">
        <v>740</v>
      </c>
      <c r="G150" s="228" t="s">
        <v>371</v>
      </c>
      <c r="H150" s="229">
        <v>36</v>
      </c>
      <c r="I150" s="230"/>
      <c r="J150" s="231">
        <f>ROUND(I150*H150,2)</f>
        <v>0</v>
      </c>
      <c r="K150" s="227" t="s">
        <v>144</v>
      </c>
      <c r="L150" s="43"/>
      <c r="M150" s="232" t="s">
        <v>1</v>
      </c>
      <c r="N150" s="233" t="s">
        <v>41</v>
      </c>
      <c r="O150" s="90"/>
      <c r="P150" s="234">
        <f>O150*H150</f>
        <v>0</v>
      </c>
      <c r="Q150" s="234">
        <v>0.01019</v>
      </c>
      <c r="R150" s="234">
        <f>Q150*H150</f>
        <v>0.36684</v>
      </c>
      <c r="S150" s="234">
        <v>0</v>
      </c>
      <c r="T150" s="23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145</v>
      </c>
      <c r="AT150" s="236" t="s">
        <v>140</v>
      </c>
      <c r="AU150" s="236" t="s">
        <v>86</v>
      </c>
      <c r="AY150" s="16" t="s">
        <v>138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84</v>
      </c>
      <c r="BK150" s="237">
        <f>ROUND(I150*H150,2)</f>
        <v>0</v>
      </c>
      <c r="BL150" s="16" t="s">
        <v>145</v>
      </c>
      <c r="BM150" s="236" t="s">
        <v>832</v>
      </c>
    </row>
    <row r="151" spans="1:47" s="2" customFormat="1" ht="12">
      <c r="A151" s="37"/>
      <c r="B151" s="38"/>
      <c r="C151" s="39"/>
      <c r="D151" s="238" t="s">
        <v>147</v>
      </c>
      <c r="E151" s="39"/>
      <c r="F151" s="239" t="s">
        <v>740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147</v>
      </c>
      <c r="AU151" s="16" t="s">
        <v>86</v>
      </c>
    </row>
    <row r="152" spans="1:65" s="2" customFormat="1" ht="16.5" customHeight="1">
      <c r="A152" s="37"/>
      <c r="B152" s="38"/>
      <c r="C152" s="268" t="s">
        <v>308</v>
      </c>
      <c r="D152" s="268" t="s">
        <v>283</v>
      </c>
      <c r="E152" s="269" t="s">
        <v>742</v>
      </c>
      <c r="F152" s="270" t="s">
        <v>743</v>
      </c>
      <c r="G152" s="271" t="s">
        <v>371</v>
      </c>
      <c r="H152" s="272">
        <v>18</v>
      </c>
      <c r="I152" s="273"/>
      <c r="J152" s="274">
        <f>ROUND(I152*H152,2)</f>
        <v>0</v>
      </c>
      <c r="K152" s="270" t="s">
        <v>144</v>
      </c>
      <c r="L152" s="275"/>
      <c r="M152" s="276" t="s">
        <v>1</v>
      </c>
      <c r="N152" s="277" t="s">
        <v>41</v>
      </c>
      <c r="O152" s="90"/>
      <c r="P152" s="234">
        <f>O152*H152</f>
        <v>0</v>
      </c>
      <c r="Q152" s="234">
        <v>0.526</v>
      </c>
      <c r="R152" s="234">
        <f>Q152*H152</f>
        <v>9.468</v>
      </c>
      <c r="S152" s="234">
        <v>0</v>
      </c>
      <c r="T152" s="23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6" t="s">
        <v>223</v>
      </c>
      <c r="AT152" s="236" t="s">
        <v>283</v>
      </c>
      <c r="AU152" s="236" t="s">
        <v>86</v>
      </c>
      <c r="AY152" s="16" t="s">
        <v>138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6" t="s">
        <v>84</v>
      </c>
      <c r="BK152" s="237">
        <f>ROUND(I152*H152,2)</f>
        <v>0</v>
      </c>
      <c r="BL152" s="16" t="s">
        <v>145</v>
      </c>
      <c r="BM152" s="236" t="s">
        <v>833</v>
      </c>
    </row>
    <row r="153" spans="1:47" s="2" customFormat="1" ht="12">
      <c r="A153" s="37"/>
      <c r="B153" s="38"/>
      <c r="C153" s="39"/>
      <c r="D153" s="238" t="s">
        <v>147</v>
      </c>
      <c r="E153" s="39"/>
      <c r="F153" s="239" t="s">
        <v>743</v>
      </c>
      <c r="G153" s="39"/>
      <c r="H153" s="39"/>
      <c r="I153" s="240"/>
      <c r="J153" s="39"/>
      <c r="K153" s="39"/>
      <c r="L153" s="43"/>
      <c r="M153" s="241"/>
      <c r="N153" s="242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147</v>
      </c>
      <c r="AU153" s="16" t="s">
        <v>86</v>
      </c>
    </row>
    <row r="154" spans="1:65" s="2" customFormat="1" ht="16.5" customHeight="1">
      <c r="A154" s="37"/>
      <c r="B154" s="38"/>
      <c r="C154" s="268" t="s">
        <v>315</v>
      </c>
      <c r="D154" s="268" t="s">
        <v>283</v>
      </c>
      <c r="E154" s="269" t="s">
        <v>745</v>
      </c>
      <c r="F154" s="270" t="s">
        <v>746</v>
      </c>
      <c r="G154" s="271" t="s">
        <v>371</v>
      </c>
      <c r="H154" s="272">
        <v>18</v>
      </c>
      <c r="I154" s="273"/>
      <c r="J154" s="274">
        <f>ROUND(I154*H154,2)</f>
        <v>0</v>
      </c>
      <c r="K154" s="270" t="s">
        <v>144</v>
      </c>
      <c r="L154" s="275"/>
      <c r="M154" s="276" t="s">
        <v>1</v>
      </c>
      <c r="N154" s="277" t="s">
        <v>41</v>
      </c>
      <c r="O154" s="90"/>
      <c r="P154" s="234">
        <f>O154*H154</f>
        <v>0</v>
      </c>
      <c r="Q154" s="234">
        <v>0.262</v>
      </c>
      <c r="R154" s="234">
        <f>Q154*H154</f>
        <v>4.716</v>
      </c>
      <c r="S154" s="234">
        <v>0</v>
      </c>
      <c r="T154" s="23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6" t="s">
        <v>223</v>
      </c>
      <c r="AT154" s="236" t="s">
        <v>283</v>
      </c>
      <c r="AU154" s="236" t="s">
        <v>86</v>
      </c>
      <c r="AY154" s="16" t="s">
        <v>138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6" t="s">
        <v>84</v>
      </c>
      <c r="BK154" s="237">
        <f>ROUND(I154*H154,2)</f>
        <v>0</v>
      </c>
      <c r="BL154" s="16" t="s">
        <v>145</v>
      </c>
      <c r="BM154" s="236" t="s">
        <v>834</v>
      </c>
    </row>
    <row r="155" spans="1:47" s="2" customFormat="1" ht="12">
      <c r="A155" s="37"/>
      <c r="B155" s="38"/>
      <c r="C155" s="39"/>
      <c r="D155" s="238" t="s">
        <v>147</v>
      </c>
      <c r="E155" s="39"/>
      <c r="F155" s="239" t="s">
        <v>746</v>
      </c>
      <c r="G155" s="39"/>
      <c r="H155" s="39"/>
      <c r="I155" s="240"/>
      <c r="J155" s="39"/>
      <c r="K155" s="39"/>
      <c r="L155" s="43"/>
      <c r="M155" s="241"/>
      <c r="N155" s="242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147</v>
      </c>
      <c r="AU155" s="16" t="s">
        <v>86</v>
      </c>
    </row>
    <row r="156" spans="1:65" s="2" customFormat="1" ht="24.15" customHeight="1">
      <c r="A156" s="37"/>
      <c r="B156" s="38"/>
      <c r="C156" s="225" t="s">
        <v>321</v>
      </c>
      <c r="D156" s="225" t="s">
        <v>140</v>
      </c>
      <c r="E156" s="226" t="s">
        <v>748</v>
      </c>
      <c r="F156" s="227" t="s">
        <v>749</v>
      </c>
      <c r="G156" s="228" t="s">
        <v>371</v>
      </c>
      <c r="H156" s="229">
        <v>18</v>
      </c>
      <c r="I156" s="230"/>
      <c r="J156" s="231">
        <f>ROUND(I156*H156,2)</f>
        <v>0</v>
      </c>
      <c r="K156" s="227" t="s">
        <v>144</v>
      </c>
      <c r="L156" s="43"/>
      <c r="M156" s="232" t="s">
        <v>1</v>
      </c>
      <c r="N156" s="233" t="s">
        <v>41</v>
      </c>
      <c r="O156" s="90"/>
      <c r="P156" s="234">
        <f>O156*H156</f>
        <v>0</v>
      </c>
      <c r="Q156" s="234">
        <v>0.01248</v>
      </c>
      <c r="R156" s="234">
        <f>Q156*H156</f>
        <v>0.22464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145</v>
      </c>
      <c r="AT156" s="236" t="s">
        <v>140</v>
      </c>
      <c r="AU156" s="236" t="s">
        <v>86</v>
      </c>
      <c r="AY156" s="16" t="s">
        <v>138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84</v>
      </c>
      <c r="BK156" s="237">
        <f>ROUND(I156*H156,2)</f>
        <v>0</v>
      </c>
      <c r="BL156" s="16" t="s">
        <v>145</v>
      </c>
      <c r="BM156" s="236" t="s">
        <v>835</v>
      </c>
    </row>
    <row r="157" spans="1:47" s="2" customFormat="1" ht="12">
      <c r="A157" s="37"/>
      <c r="B157" s="38"/>
      <c r="C157" s="39"/>
      <c r="D157" s="238" t="s">
        <v>147</v>
      </c>
      <c r="E157" s="39"/>
      <c r="F157" s="239" t="s">
        <v>749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147</v>
      </c>
      <c r="AU157" s="16" t="s">
        <v>86</v>
      </c>
    </row>
    <row r="158" spans="1:65" s="2" customFormat="1" ht="24.15" customHeight="1">
      <c r="A158" s="37"/>
      <c r="B158" s="38"/>
      <c r="C158" s="268" t="s">
        <v>8</v>
      </c>
      <c r="D158" s="268" t="s">
        <v>283</v>
      </c>
      <c r="E158" s="269" t="s">
        <v>751</v>
      </c>
      <c r="F158" s="270" t="s">
        <v>752</v>
      </c>
      <c r="G158" s="271" t="s">
        <v>371</v>
      </c>
      <c r="H158" s="272">
        <v>18</v>
      </c>
      <c r="I158" s="273"/>
      <c r="J158" s="274">
        <f>ROUND(I158*H158,2)</f>
        <v>0</v>
      </c>
      <c r="K158" s="270" t="s">
        <v>144</v>
      </c>
      <c r="L158" s="275"/>
      <c r="M158" s="276" t="s">
        <v>1</v>
      </c>
      <c r="N158" s="277" t="s">
        <v>41</v>
      </c>
      <c r="O158" s="90"/>
      <c r="P158" s="234">
        <f>O158*H158</f>
        <v>0</v>
      </c>
      <c r="Q158" s="234">
        <v>0.57</v>
      </c>
      <c r="R158" s="234">
        <f>Q158*H158</f>
        <v>10.26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223</v>
      </c>
      <c r="AT158" s="236" t="s">
        <v>283</v>
      </c>
      <c r="AU158" s="236" t="s">
        <v>86</v>
      </c>
      <c r="AY158" s="16" t="s">
        <v>138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84</v>
      </c>
      <c r="BK158" s="237">
        <f>ROUND(I158*H158,2)</f>
        <v>0</v>
      </c>
      <c r="BL158" s="16" t="s">
        <v>145</v>
      </c>
      <c r="BM158" s="236" t="s">
        <v>836</v>
      </c>
    </row>
    <row r="159" spans="1:47" s="2" customFormat="1" ht="12">
      <c r="A159" s="37"/>
      <c r="B159" s="38"/>
      <c r="C159" s="39"/>
      <c r="D159" s="238" t="s">
        <v>147</v>
      </c>
      <c r="E159" s="39"/>
      <c r="F159" s="239" t="s">
        <v>752</v>
      </c>
      <c r="G159" s="39"/>
      <c r="H159" s="39"/>
      <c r="I159" s="240"/>
      <c r="J159" s="39"/>
      <c r="K159" s="39"/>
      <c r="L159" s="43"/>
      <c r="M159" s="241"/>
      <c r="N159" s="242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147</v>
      </c>
      <c r="AU159" s="16" t="s">
        <v>86</v>
      </c>
    </row>
    <row r="160" spans="1:65" s="2" customFormat="1" ht="24.15" customHeight="1">
      <c r="A160" s="37"/>
      <c r="B160" s="38"/>
      <c r="C160" s="225" t="s">
        <v>330</v>
      </c>
      <c r="D160" s="225" t="s">
        <v>140</v>
      </c>
      <c r="E160" s="226" t="s">
        <v>754</v>
      </c>
      <c r="F160" s="227" t="s">
        <v>755</v>
      </c>
      <c r="G160" s="228" t="s">
        <v>371</v>
      </c>
      <c r="H160" s="229">
        <v>18</v>
      </c>
      <c r="I160" s="230"/>
      <c r="J160" s="231">
        <f>ROUND(I160*H160,2)</f>
        <v>0</v>
      </c>
      <c r="K160" s="227" t="s">
        <v>144</v>
      </c>
      <c r="L160" s="43"/>
      <c r="M160" s="232" t="s">
        <v>1</v>
      </c>
      <c r="N160" s="233" t="s">
        <v>41</v>
      </c>
      <c r="O160" s="90"/>
      <c r="P160" s="234">
        <f>O160*H160</f>
        <v>0</v>
      </c>
      <c r="Q160" s="234">
        <v>0.02854</v>
      </c>
      <c r="R160" s="234">
        <f>Q160*H160</f>
        <v>0.51372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145</v>
      </c>
      <c r="AT160" s="236" t="s">
        <v>140</v>
      </c>
      <c r="AU160" s="236" t="s">
        <v>86</v>
      </c>
      <c r="AY160" s="16" t="s">
        <v>138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84</v>
      </c>
      <c r="BK160" s="237">
        <f>ROUND(I160*H160,2)</f>
        <v>0</v>
      </c>
      <c r="BL160" s="16" t="s">
        <v>145</v>
      </c>
      <c r="BM160" s="236" t="s">
        <v>837</v>
      </c>
    </row>
    <row r="161" spans="1:47" s="2" customFormat="1" ht="12">
      <c r="A161" s="37"/>
      <c r="B161" s="38"/>
      <c r="C161" s="39"/>
      <c r="D161" s="238" t="s">
        <v>147</v>
      </c>
      <c r="E161" s="39"/>
      <c r="F161" s="239" t="s">
        <v>755</v>
      </c>
      <c r="G161" s="39"/>
      <c r="H161" s="39"/>
      <c r="I161" s="240"/>
      <c r="J161" s="39"/>
      <c r="K161" s="39"/>
      <c r="L161" s="43"/>
      <c r="M161" s="241"/>
      <c r="N161" s="242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147</v>
      </c>
      <c r="AU161" s="16" t="s">
        <v>86</v>
      </c>
    </row>
    <row r="162" spans="1:65" s="2" customFormat="1" ht="24.15" customHeight="1">
      <c r="A162" s="37"/>
      <c r="B162" s="38"/>
      <c r="C162" s="268" t="s">
        <v>339</v>
      </c>
      <c r="D162" s="268" t="s">
        <v>283</v>
      </c>
      <c r="E162" s="269" t="s">
        <v>757</v>
      </c>
      <c r="F162" s="270" t="s">
        <v>758</v>
      </c>
      <c r="G162" s="271" t="s">
        <v>371</v>
      </c>
      <c r="H162" s="272">
        <v>18</v>
      </c>
      <c r="I162" s="273"/>
      <c r="J162" s="274">
        <f>ROUND(I162*H162,2)</f>
        <v>0</v>
      </c>
      <c r="K162" s="270" t="s">
        <v>144</v>
      </c>
      <c r="L162" s="275"/>
      <c r="M162" s="276" t="s">
        <v>1</v>
      </c>
      <c r="N162" s="277" t="s">
        <v>41</v>
      </c>
      <c r="O162" s="90"/>
      <c r="P162" s="234">
        <f>O162*H162</f>
        <v>0</v>
      </c>
      <c r="Q162" s="234">
        <v>1.614</v>
      </c>
      <c r="R162" s="234">
        <f>Q162*H162</f>
        <v>29.052000000000003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223</v>
      </c>
      <c r="AT162" s="236" t="s">
        <v>283</v>
      </c>
      <c r="AU162" s="236" t="s">
        <v>86</v>
      </c>
      <c r="AY162" s="16" t="s">
        <v>138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84</v>
      </c>
      <c r="BK162" s="237">
        <f>ROUND(I162*H162,2)</f>
        <v>0</v>
      </c>
      <c r="BL162" s="16" t="s">
        <v>145</v>
      </c>
      <c r="BM162" s="236" t="s">
        <v>838</v>
      </c>
    </row>
    <row r="163" spans="1:47" s="2" customFormat="1" ht="12">
      <c r="A163" s="37"/>
      <c r="B163" s="38"/>
      <c r="C163" s="39"/>
      <c r="D163" s="238" t="s">
        <v>147</v>
      </c>
      <c r="E163" s="39"/>
      <c r="F163" s="239" t="s">
        <v>758</v>
      </c>
      <c r="G163" s="39"/>
      <c r="H163" s="39"/>
      <c r="I163" s="240"/>
      <c r="J163" s="39"/>
      <c r="K163" s="39"/>
      <c r="L163" s="43"/>
      <c r="M163" s="241"/>
      <c r="N163" s="242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147</v>
      </c>
      <c r="AU163" s="16" t="s">
        <v>86</v>
      </c>
    </row>
    <row r="164" spans="1:65" s="2" customFormat="1" ht="16.5" customHeight="1">
      <c r="A164" s="37"/>
      <c r="B164" s="38"/>
      <c r="C164" s="225" t="s">
        <v>345</v>
      </c>
      <c r="D164" s="225" t="s">
        <v>140</v>
      </c>
      <c r="E164" s="226" t="s">
        <v>839</v>
      </c>
      <c r="F164" s="227" t="s">
        <v>840</v>
      </c>
      <c r="G164" s="228" t="s">
        <v>371</v>
      </c>
      <c r="H164" s="229">
        <v>1</v>
      </c>
      <c r="I164" s="230"/>
      <c r="J164" s="231">
        <f>ROUND(I164*H164,2)</f>
        <v>0</v>
      </c>
      <c r="K164" s="227" t="s">
        <v>144</v>
      </c>
      <c r="L164" s="43"/>
      <c r="M164" s="232" t="s">
        <v>1</v>
      </c>
      <c r="N164" s="233" t="s">
        <v>41</v>
      </c>
      <c r="O164" s="90"/>
      <c r="P164" s="234">
        <f>O164*H164</f>
        <v>0</v>
      </c>
      <c r="Q164" s="234">
        <v>0.54392</v>
      </c>
      <c r="R164" s="234">
        <f>Q164*H164</f>
        <v>0.54392</v>
      </c>
      <c r="S164" s="234">
        <v>0</v>
      </c>
      <c r="T164" s="23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6" t="s">
        <v>145</v>
      </c>
      <c r="AT164" s="236" t="s">
        <v>140</v>
      </c>
      <c r="AU164" s="236" t="s">
        <v>86</v>
      </c>
      <c r="AY164" s="16" t="s">
        <v>138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6" t="s">
        <v>84</v>
      </c>
      <c r="BK164" s="237">
        <f>ROUND(I164*H164,2)</f>
        <v>0</v>
      </c>
      <c r="BL164" s="16" t="s">
        <v>145</v>
      </c>
      <c r="BM164" s="236" t="s">
        <v>841</v>
      </c>
    </row>
    <row r="165" spans="1:47" s="2" customFormat="1" ht="12">
      <c r="A165" s="37"/>
      <c r="B165" s="38"/>
      <c r="C165" s="39"/>
      <c r="D165" s="238" t="s">
        <v>147</v>
      </c>
      <c r="E165" s="39"/>
      <c r="F165" s="239" t="s">
        <v>842</v>
      </c>
      <c r="G165" s="39"/>
      <c r="H165" s="39"/>
      <c r="I165" s="240"/>
      <c r="J165" s="39"/>
      <c r="K165" s="39"/>
      <c r="L165" s="43"/>
      <c r="M165" s="241"/>
      <c r="N165" s="242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147</v>
      </c>
      <c r="AU165" s="16" t="s">
        <v>86</v>
      </c>
    </row>
    <row r="166" spans="1:65" s="2" customFormat="1" ht="24.15" customHeight="1">
      <c r="A166" s="37"/>
      <c r="B166" s="38"/>
      <c r="C166" s="225" t="s">
        <v>351</v>
      </c>
      <c r="D166" s="225" t="s">
        <v>140</v>
      </c>
      <c r="E166" s="226" t="s">
        <v>760</v>
      </c>
      <c r="F166" s="227" t="s">
        <v>761</v>
      </c>
      <c r="G166" s="228" t="s">
        <v>371</v>
      </c>
      <c r="H166" s="229">
        <v>18</v>
      </c>
      <c r="I166" s="230"/>
      <c r="J166" s="231">
        <f>ROUND(I166*H166,2)</f>
        <v>0</v>
      </c>
      <c r="K166" s="227" t="s">
        <v>144</v>
      </c>
      <c r="L166" s="43"/>
      <c r="M166" s="232" t="s">
        <v>1</v>
      </c>
      <c r="N166" s="233" t="s">
        <v>41</v>
      </c>
      <c r="O166" s="90"/>
      <c r="P166" s="234">
        <f>O166*H166</f>
        <v>0</v>
      </c>
      <c r="Q166" s="234">
        <v>0.21734</v>
      </c>
      <c r="R166" s="234">
        <f>Q166*H166</f>
        <v>3.9121200000000003</v>
      </c>
      <c r="S166" s="234">
        <v>0</v>
      </c>
      <c r="T166" s="23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6" t="s">
        <v>145</v>
      </c>
      <c r="AT166" s="236" t="s">
        <v>140</v>
      </c>
      <c r="AU166" s="236" t="s">
        <v>86</v>
      </c>
      <c r="AY166" s="16" t="s">
        <v>138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6" t="s">
        <v>84</v>
      </c>
      <c r="BK166" s="237">
        <f>ROUND(I166*H166,2)</f>
        <v>0</v>
      </c>
      <c r="BL166" s="16" t="s">
        <v>145</v>
      </c>
      <c r="BM166" s="236" t="s">
        <v>843</v>
      </c>
    </row>
    <row r="167" spans="1:47" s="2" customFormat="1" ht="12">
      <c r="A167" s="37"/>
      <c r="B167" s="38"/>
      <c r="C167" s="39"/>
      <c r="D167" s="238" t="s">
        <v>147</v>
      </c>
      <c r="E167" s="39"/>
      <c r="F167" s="239" t="s">
        <v>763</v>
      </c>
      <c r="G167" s="39"/>
      <c r="H167" s="39"/>
      <c r="I167" s="240"/>
      <c r="J167" s="39"/>
      <c r="K167" s="39"/>
      <c r="L167" s="43"/>
      <c r="M167" s="241"/>
      <c r="N167" s="242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147</v>
      </c>
      <c r="AU167" s="16" t="s">
        <v>86</v>
      </c>
    </row>
    <row r="168" spans="1:65" s="2" customFormat="1" ht="24.15" customHeight="1">
      <c r="A168" s="37"/>
      <c r="B168" s="38"/>
      <c r="C168" s="268" t="s">
        <v>355</v>
      </c>
      <c r="D168" s="268" t="s">
        <v>283</v>
      </c>
      <c r="E168" s="269" t="s">
        <v>764</v>
      </c>
      <c r="F168" s="270" t="s">
        <v>765</v>
      </c>
      <c r="G168" s="271" t="s">
        <v>371</v>
      </c>
      <c r="H168" s="272">
        <v>18</v>
      </c>
      <c r="I168" s="273"/>
      <c r="J168" s="274">
        <f>ROUND(I168*H168,2)</f>
        <v>0</v>
      </c>
      <c r="K168" s="270" t="s">
        <v>144</v>
      </c>
      <c r="L168" s="275"/>
      <c r="M168" s="276" t="s">
        <v>1</v>
      </c>
      <c r="N168" s="277" t="s">
        <v>41</v>
      </c>
      <c r="O168" s="90"/>
      <c r="P168" s="234">
        <f>O168*H168</f>
        <v>0</v>
      </c>
      <c r="Q168" s="234">
        <v>0.102</v>
      </c>
      <c r="R168" s="234">
        <f>Q168*H168</f>
        <v>1.8359999999999999</v>
      </c>
      <c r="S168" s="234">
        <v>0</v>
      </c>
      <c r="T168" s="23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6" t="s">
        <v>223</v>
      </c>
      <c r="AT168" s="236" t="s">
        <v>283</v>
      </c>
      <c r="AU168" s="236" t="s">
        <v>86</v>
      </c>
      <c r="AY168" s="16" t="s">
        <v>138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6" t="s">
        <v>84</v>
      </c>
      <c r="BK168" s="237">
        <f>ROUND(I168*H168,2)</f>
        <v>0</v>
      </c>
      <c r="BL168" s="16" t="s">
        <v>145</v>
      </c>
      <c r="BM168" s="236" t="s">
        <v>844</v>
      </c>
    </row>
    <row r="169" spans="1:47" s="2" customFormat="1" ht="12">
      <c r="A169" s="37"/>
      <c r="B169" s="38"/>
      <c r="C169" s="39"/>
      <c r="D169" s="238" t="s">
        <v>147</v>
      </c>
      <c r="E169" s="39"/>
      <c r="F169" s="239" t="s">
        <v>765</v>
      </c>
      <c r="G169" s="39"/>
      <c r="H169" s="39"/>
      <c r="I169" s="240"/>
      <c r="J169" s="39"/>
      <c r="K169" s="39"/>
      <c r="L169" s="43"/>
      <c r="M169" s="241"/>
      <c r="N169" s="242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147</v>
      </c>
      <c r="AU169" s="16" t="s">
        <v>86</v>
      </c>
    </row>
    <row r="170" spans="1:65" s="2" customFormat="1" ht="24.15" customHeight="1">
      <c r="A170" s="37"/>
      <c r="B170" s="38"/>
      <c r="C170" s="225" t="s">
        <v>7</v>
      </c>
      <c r="D170" s="225" t="s">
        <v>140</v>
      </c>
      <c r="E170" s="226" t="s">
        <v>767</v>
      </c>
      <c r="F170" s="227" t="s">
        <v>768</v>
      </c>
      <c r="G170" s="228" t="s">
        <v>371</v>
      </c>
      <c r="H170" s="229">
        <v>118</v>
      </c>
      <c r="I170" s="230"/>
      <c r="J170" s="231">
        <f>ROUND(I170*H170,2)</f>
        <v>0</v>
      </c>
      <c r="K170" s="227" t="s">
        <v>144</v>
      </c>
      <c r="L170" s="43"/>
      <c r="M170" s="232" t="s">
        <v>1</v>
      </c>
      <c r="N170" s="233" t="s">
        <v>41</v>
      </c>
      <c r="O170" s="90"/>
      <c r="P170" s="234">
        <f>O170*H170</f>
        <v>0</v>
      </c>
      <c r="Q170" s="234">
        <v>0.00136</v>
      </c>
      <c r="R170" s="234">
        <f>Q170*H170</f>
        <v>0.16048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145</v>
      </c>
      <c r="AT170" s="236" t="s">
        <v>140</v>
      </c>
      <c r="AU170" s="236" t="s">
        <v>86</v>
      </c>
      <c r="AY170" s="16" t="s">
        <v>138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84</v>
      </c>
      <c r="BK170" s="237">
        <f>ROUND(I170*H170,2)</f>
        <v>0</v>
      </c>
      <c r="BL170" s="16" t="s">
        <v>145</v>
      </c>
      <c r="BM170" s="236" t="s">
        <v>845</v>
      </c>
    </row>
    <row r="171" spans="1:47" s="2" customFormat="1" ht="12">
      <c r="A171" s="37"/>
      <c r="B171" s="38"/>
      <c r="C171" s="39"/>
      <c r="D171" s="238" t="s">
        <v>147</v>
      </c>
      <c r="E171" s="39"/>
      <c r="F171" s="239" t="s">
        <v>770</v>
      </c>
      <c r="G171" s="39"/>
      <c r="H171" s="39"/>
      <c r="I171" s="240"/>
      <c r="J171" s="39"/>
      <c r="K171" s="39"/>
      <c r="L171" s="43"/>
      <c r="M171" s="241"/>
      <c r="N171" s="242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147</v>
      </c>
      <c r="AU171" s="16" t="s">
        <v>86</v>
      </c>
    </row>
    <row r="172" spans="1:65" s="2" customFormat="1" ht="24.15" customHeight="1">
      <c r="A172" s="37"/>
      <c r="B172" s="38"/>
      <c r="C172" s="225" t="s">
        <v>472</v>
      </c>
      <c r="D172" s="225" t="s">
        <v>140</v>
      </c>
      <c r="E172" s="226" t="s">
        <v>771</v>
      </c>
      <c r="F172" s="227" t="s">
        <v>772</v>
      </c>
      <c r="G172" s="228" t="s">
        <v>371</v>
      </c>
      <c r="H172" s="229">
        <v>18</v>
      </c>
      <c r="I172" s="230"/>
      <c r="J172" s="231">
        <f>ROUND(I172*H172,2)</f>
        <v>0</v>
      </c>
      <c r="K172" s="227" t="s">
        <v>144</v>
      </c>
      <c r="L172" s="43"/>
      <c r="M172" s="232" t="s">
        <v>1</v>
      </c>
      <c r="N172" s="233" t="s">
        <v>41</v>
      </c>
      <c r="O172" s="90"/>
      <c r="P172" s="234">
        <f>O172*H172</f>
        <v>0</v>
      </c>
      <c r="Q172" s="234">
        <v>0.00076</v>
      </c>
      <c r="R172" s="234">
        <f>Q172*H172</f>
        <v>0.013680000000000001</v>
      </c>
      <c r="S172" s="234">
        <v>0</v>
      </c>
      <c r="T172" s="23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6" t="s">
        <v>145</v>
      </c>
      <c r="AT172" s="236" t="s">
        <v>140</v>
      </c>
      <c r="AU172" s="236" t="s">
        <v>86</v>
      </c>
      <c r="AY172" s="16" t="s">
        <v>138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6" t="s">
        <v>84</v>
      </c>
      <c r="BK172" s="237">
        <f>ROUND(I172*H172,2)</f>
        <v>0</v>
      </c>
      <c r="BL172" s="16" t="s">
        <v>145</v>
      </c>
      <c r="BM172" s="236" t="s">
        <v>846</v>
      </c>
    </row>
    <row r="173" spans="1:47" s="2" customFormat="1" ht="12">
      <c r="A173" s="37"/>
      <c r="B173" s="38"/>
      <c r="C173" s="39"/>
      <c r="D173" s="238" t="s">
        <v>147</v>
      </c>
      <c r="E173" s="39"/>
      <c r="F173" s="239" t="s">
        <v>774</v>
      </c>
      <c r="G173" s="39"/>
      <c r="H173" s="39"/>
      <c r="I173" s="240"/>
      <c r="J173" s="39"/>
      <c r="K173" s="39"/>
      <c r="L173" s="43"/>
      <c r="M173" s="241"/>
      <c r="N173" s="242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147</v>
      </c>
      <c r="AU173" s="16" t="s">
        <v>86</v>
      </c>
    </row>
    <row r="174" spans="1:65" s="2" customFormat="1" ht="24.15" customHeight="1">
      <c r="A174" s="37"/>
      <c r="B174" s="38"/>
      <c r="C174" s="225" t="s">
        <v>477</v>
      </c>
      <c r="D174" s="225" t="s">
        <v>140</v>
      </c>
      <c r="E174" s="226" t="s">
        <v>847</v>
      </c>
      <c r="F174" s="227" t="s">
        <v>848</v>
      </c>
      <c r="G174" s="228" t="s">
        <v>174</v>
      </c>
      <c r="H174" s="229">
        <v>0.3</v>
      </c>
      <c r="I174" s="230"/>
      <c r="J174" s="231">
        <f>ROUND(I174*H174,2)</f>
        <v>0</v>
      </c>
      <c r="K174" s="227" t="s">
        <v>144</v>
      </c>
      <c r="L174" s="43"/>
      <c r="M174" s="232" t="s">
        <v>1</v>
      </c>
      <c r="N174" s="233" t="s">
        <v>41</v>
      </c>
      <c r="O174" s="90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6" t="s">
        <v>145</v>
      </c>
      <c r="AT174" s="236" t="s">
        <v>140</v>
      </c>
      <c r="AU174" s="236" t="s">
        <v>86</v>
      </c>
      <c r="AY174" s="16" t="s">
        <v>138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6" t="s">
        <v>84</v>
      </c>
      <c r="BK174" s="237">
        <f>ROUND(I174*H174,2)</f>
        <v>0</v>
      </c>
      <c r="BL174" s="16" t="s">
        <v>145</v>
      </c>
      <c r="BM174" s="236" t="s">
        <v>849</v>
      </c>
    </row>
    <row r="175" spans="1:47" s="2" customFormat="1" ht="12">
      <c r="A175" s="37"/>
      <c r="B175" s="38"/>
      <c r="C175" s="39"/>
      <c r="D175" s="238" t="s">
        <v>147</v>
      </c>
      <c r="E175" s="39"/>
      <c r="F175" s="239" t="s">
        <v>850</v>
      </c>
      <c r="G175" s="39"/>
      <c r="H175" s="39"/>
      <c r="I175" s="240"/>
      <c r="J175" s="39"/>
      <c r="K175" s="39"/>
      <c r="L175" s="43"/>
      <c r="M175" s="241"/>
      <c r="N175" s="242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147</v>
      </c>
      <c r="AU175" s="16" t="s">
        <v>86</v>
      </c>
    </row>
    <row r="176" spans="1:51" s="13" customFormat="1" ht="12">
      <c r="A176" s="13"/>
      <c r="B176" s="243"/>
      <c r="C176" s="244"/>
      <c r="D176" s="238" t="s">
        <v>149</v>
      </c>
      <c r="E176" s="245" t="s">
        <v>1</v>
      </c>
      <c r="F176" s="246" t="s">
        <v>851</v>
      </c>
      <c r="G176" s="244"/>
      <c r="H176" s="247">
        <v>0.3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149</v>
      </c>
      <c r="AU176" s="253" t="s">
        <v>86</v>
      </c>
      <c r="AV176" s="13" t="s">
        <v>86</v>
      </c>
      <c r="AW176" s="13" t="s">
        <v>32</v>
      </c>
      <c r="AX176" s="13" t="s">
        <v>84</v>
      </c>
      <c r="AY176" s="253" t="s">
        <v>138</v>
      </c>
    </row>
    <row r="177" spans="1:65" s="2" customFormat="1" ht="21.75" customHeight="1">
      <c r="A177" s="37"/>
      <c r="B177" s="38"/>
      <c r="C177" s="225" t="s">
        <v>481</v>
      </c>
      <c r="D177" s="225" t="s">
        <v>140</v>
      </c>
      <c r="E177" s="226" t="s">
        <v>775</v>
      </c>
      <c r="F177" s="227" t="s">
        <v>776</v>
      </c>
      <c r="G177" s="228" t="s">
        <v>143</v>
      </c>
      <c r="H177" s="229">
        <v>540.92</v>
      </c>
      <c r="I177" s="230"/>
      <c r="J177" s="231">
        <f>ROUND(I177*H177,2)</f>
        <v>0</v>
      </c>
      <c r="K177" s="227" t="s">
        <v>144</v>
      </c>
      <c r="L177" s="43"/>
      <c r="M177" s="232" t="s">
        <v>1</v>
      </c>
      <c r="N177" s="233" t="s">
        <v>41</v>
      </c>
      <c r="O177" s="90"/>
      <c r="P177" s="234">
        <f>O177*H177</f>
        <v>0</v>
      </c>
      <c r="Q177" s="234">
        <v>0.00013</v>
      </c>
      <c r="R177" s="234">
        <f>Q177*H177</f>
        <v>0.07031959999999998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145</v>
      </c>
      <c r="AT177" s="236" t="s">
        <v>140</v>
      </c>
      <c r="AU177" s="236" t="s">
        <v>86</v>
      </c>
      <c r="AY177" s="16" t="s">
        <v>138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84</v>
      </c>
      <c r="BK177" s="237">
        <f>ROUND(I177*H177,2)</f>
        <v>0</v>
      </c>
      <c r="BL177" s="16" t="s">
        <v>145</v>
      </c>
      <c r="BM177" s="236" t="s">
        <v>852</v>
      </c>
    </row>
    <row r="178" spans="1:47" s="2" customFormat="1" ht="12">
      <c r="A178" s="37"/>
      <c r="B178" s="38"/>
      <c r="C178" s="39"/>
      <c r="D178" s="238" t="s">
        <v>147</v>
      </c>
      <c r="E178" s="39"/>
      <c r="F178" s="239" t="s">
        <v>778</v>
      </c>
      <c r="G178" s="39"/>
      <c r="H178" s="39"/>
      <c r="I178" s="240"/>
      <c r="J178" s="39"/>
      <c r="K178" s="39"/>
      <c r="L178" s="43"/>
      <c r="M178" s="241"/>
      <c r="N178" s="242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147</v>
      </c>
      <c r="AU178" s="16" t="s">
        <v>86</v>
      </c>
    </row>
    <row r="179" spans="1:65" s="2" customFormat="1" ht="16.5" customHeight="1">
      <c r="A179" s="37"/>
      <c r="B179" s="38"/>
      <c r="C179" s="225" t="s">
        <v>486</v>
      </c>
      <c r="D179" s="225" t="s">
        <v>140</v>
      </c>
      <c r="E179" s="226" t="s">
        <v>853</v>
      </c>
      <c r="F179" s="227" t="s">
        <v>854</v>
      </c>
      <c r="G179" s="228" t="s">
        <v>371</v>
      </c>
      <c r="H179" s="229">
        <v>2</v>
      </c>
      <c r="I179" s="230"/>
      <c r="J179" s="231">
        <f>ROUND(I179*H179,2)</f>
        <v>0</v>
      </c>
      <c r="K179" s="227" t="s">
        <v>1</v>
      </c>
      <c r="L179" s="43"/>
      <c r="M179" s="232" t="s">
        <v>1</v>
      </c>
      <c r="N179" s="233" t="s">
        <v>41</v>
      </c>
      <c r="O179" s="90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145</v>
      </c>
      <c r="AT179" s="236" t="s">
        <v>140</v>
      </c>
      <c r="AU179" s="236" t="s">
        <v>86</v>
      </c>
      <c r="AY179" s="16" t="s">
        <v>138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84</v>
      </c>
      <c r="BK179" s="237">
        <f>ROUND(I179*H179,2)</f>
        <v>0</v>
      </c>
      <c r="BL179" s="16" t="s">
        <v>145</v>
      </c>
      <c r="BM179" s="236" t="s">
        <v>855</v>
      </c>
    </row>
    <row r="180" spans="1:47" s="2" customFormat="1" ht="12">
      <c r="A180" s="37"/>
      <c r="B180" s="38"/>
      <c r="C180" s="39"/>
      <c r="D180" s="238" t="s">
        <v>147</v>
      </c>
      <c r="E180" s="39"/>
      <c r="F180" s="239" t="s">
        <v>854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147</v>
      </c>
      <c r="AU180" s="16" t="s">
        <v>86</v>
      </c>
    </row>
    <row r="181" spans="1:63" s="12" customFormat="1" ht="22.8" customHeight="1">
      <c r="A181" s="12"/>
      <c r="B181" s="209"/>
      <c r="C181" s="210"/>
      <c r="D181" s="211" t="s">
        <v>75</v>
      </c>
      <c r="E181" s="223" t="s">
        <v>359</v>
      </c>
      <c r="F181" s="223" t="s">
        <v>360</v>
      </c>
      <c r="G181" s="210"/>
      <c r="H181" s="210"/>
      <c r="I181" s="213"/>
      <c r="J181" s="224">
        <f>BK181</f>
        <v>0</v>
      </c>
      <c r="K181" s="210"/>
      <c r="L181" s="215"/>
      <c r="M181" s="216"/>
      <c r="N181" s="217"/>
      <c r="O181" s="217"/>
      <c r="P181" s="218">
        <f>SUM(P182:P183)</f>
        <v>0</v>
      </c>
      <c r="Q181" s="217"/>
      <c r="R181" s="218">
        <f>SUM(R182:R183)</f>
        <v>0</v>
      </c>
      <c r="S181" s="217"/>
      <c r="T181" s="219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0" t="s">
        <v>84</v>
      </c>
      <c r="AT181" s="221" t="s">
        <v>75</v>
      </c>
      <c r="AU181" s="221" t="s">
        <v>84</v>
      </c>
      <c r="AY181" s="220" t="s">
        <v>138</v>
      </c>
      <c r="BK181" s="222">
        <f>SUM(BK182:BK183)</f>
        <v>0</v>
      </c>
    </row>
    <row r="182" spans="1:65" s="2" customFormat="1" ht="24.15" customHeight="1">
      <c r="A182" s="37"/>
      <c r="B182" s="38"/>
      <c r="C182" s="225" t="s">
        <v>490</v>
      </c>
      <c r="D182" s="225" t="s">
        <v>140</v>
      </c>
      <c r="E182" s="226" t="s">
        <v>779</v>
      </c>
      <c r="F182" s="227" t="s">
        <v>780</v>
      </c>
      <c r="G182" s="228" t="s">
        <v>342</v>
      </c>
      <c r="H182" s="229">
        <v>848.825</v>
      </c>
      <c r="I182" s="230"/>
      <c r="J182" s="231">
        <f>ROUND(I182*H182,2)</f>
        <v>0</v>
      </c>
      <c r="K182" s="227" t="s">
        <v>144</v>
      </c>
      <c r="L182" s="43"/>
      <c r="M182" s="232" t="s">
        <v>1</v>
      </c>
      <c r="N182" s="233" t="s">
        <v>41</v>
      </c>
      <c r="O182" s="90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145</v>
      </c>
      <c r="AT182" s="236" t="s">
        <v>140</v>
      </c>
      <c r="AU182" s="236" t="s">
        <v>86</v>
      </c>
      <c r="AY182" s="16" t="s">
        <v>138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84</v>
      </c>
      <c r="BK182" s="237">
        <f>ROUND(I182*H182,2)</f>
        <v>0</v>
      </c>
      <c r="BL182" s="16" t="s">
        <v>145</v>
      </c>
      <c r="BM182" s="236" t="s">
        <v>856</v>
      </c>
    </row>
    <row r="183" spans="1:47" s="2" customFormat="1" ht="12">
      <c r="A183" s="37"/>
      <c r="B183" s="38"/>
      <c r="C183" s="39"/>
      <c r="D183" s="238" t="s">
        <v>147</v>
      </c>
      <c r="E183" s="39"/>
      <c r="F183" s="239" t="s">
        <v>782</v>
      </c>
      <c r="G183" s="39"/>
      <c r="H183" s="39"/>
      <c r="I183" s="240"/>
      <c r="J183" s="39"/>
      <c r="K183" s="39"/>
      <c r="L183" s="43"/>
      <c r="M183" s="278"/>
      <c r="N183" s="279"/>
      <c r="O183" s="280"/>
      <c r="P183" s="280"/>
      <c r="Q183" s="280"/>
      <c r="R183" s="280"/>
      <c r="S183" s="280"/>
      <c r="T183" s="28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147</v>
      </c>
      <c r="AU183" s="16" t="s">
        <v>86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66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21:K18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109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113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Zastavovací plán jihozápad I. etapa - voda, kanalizace rev.1</v>
      </c>
      <c r="F7" s="149"/>
      <c r="G7" s="149"/>
      <c r="H7" s="149"/>
      <c r="L7" s="19"/>
    </row>
    <row r="8" spans="2:12" s="1" customFormat="1" ht="12" customHeight="1">
      <c r="B8" s="19"/>
      <c r="D8" s="149" t="s">
        <v>114</v>
      </c>
      <c r="L8" s="19"/>
    </row>
    <row r="9" spans="1:31" s="2" customFormat="1" ht="16.5" customHeight="1">
      <c r="A9" s="37"/>
      <c r="B9" s="43"/>
      <c r="C9" s="37"/>
      <c r="D9" s="37"/>
      <c r="E9" s="150" t="s">
        <v>811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608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857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8. 8. 2021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>J. Nešněra</v>
      </c>
      <c r="F26" s="37"/>
      <c r="G26" s="37"/>
      <c r="H26" s="37"/>
      <c r="I26" s="149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ROUND((SUM(BE126:BE158)),2)</f>
        <v>0</v>
      </c>
      <c r="G35" s="37"/>
      <c r="H35" s="37"/>
      <c r="I35" s="163">
        <v>0.21</v>
      </c>
      <c r="J35" s="162">
        <f>ROUND(((SUM(BE126:BE158))*I35),2)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ROUND((SUM(BF126:BF158)),2)</f>
        <v>0</v>
      </c>
      <c r="G36" s="37"/>
      <c r="H36" s="37"/>
      <c r="I36" s="163">
        <v>0.15</v>
      </c>
      <c r="J36" s="162">
        <f>ROUND(((SUM(BF126:BF158))*I36),2)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ROUND((SUM(BG126:BG158)),2)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ROUND((SUM(BH126:BH158)),2)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ROUND((SUM(BI126:BI158)),2)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Zastavovací plán jihozápad I. etapa - voda, kanalizace rev.1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114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811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608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05a - přípojky dešťová kan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Šluknov</v>
      </c>
      <c r="G91" s="39"/>
      <c r="H91" s="39"/>
      <c r="I91" s="31" t="s">
        <v>22</v>
      </c>
      <c r="J91" s="78" t="str">
        <f>IF(J14="","",J14)</f>
        <v>8. 8. 2021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Město Šluknov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J. Nešněra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117</v>
      </c>
      <c r="D96" s="184"/>
      <c r="E96" s="184"/>
      <c r="F96" s="184"/>
      <c r="G96" s="184"/>
      <c r="H96" s="184"/>
      <c r="I96" s="184"/>
      <c r="J96" s="185" t="s">
        <v>118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119</v>
      </c>
      <c r="D98" s="39"/>
      <c r="E98" s="39"/>
      <c r="F98" s="39"/>
      <c r="G98" s="39"/>
      <c r="H98" s="39"/>
      <c r="I98" s="39"/>
      <c r="J98" s="109">
        <f>J126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120</v>
      </c>
    </row>
    <row r="99" spans="1:31" s="9" customFormat="1" ht="24.95" customHeight="1">
      <c r="A99" s="9"/>
      <c r="B99" s="187"/>
      <c r="C99" s="188"/>
      <c r="D99" s="189" t="s">
        <v>121</v>
      </c>
      <c r="E99" s="190"/>
      <c r="F99" s="190"/>
      <c r="G99" s="190"/>
      <c r="H99" s="190"/>
      <c r="I99" s="190"/>
      <c r="J99" s="191">
        <f>J127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122</v>
      </c>
      <c r="E100" s="195"/>
      <c r="F100" s="195"/>
      <c r="G100" s="195"/>
      <c r="H100" s="195"/>
      <c r="I100" s="195"/>
      <c r="J100" s="196">
        <f>J128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682</v>
      </c>
      <c r="E101" s="195"/>
      <c r="F101" s="195"/>
      <c r="G101" s="195"/>
      <c r="H101" s="195"/>
      <c r="I101" s="195"/>
      <c r="J101" s="196">
        <f>J135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366</v>
      </c>
      <c r="E102" s="195"/>
      <c r="F102" s="195"/>
      <c r="G102" s="195"/>
      <c r="H102" s="195"/>
      <c r="I102" s="195"/>
      <c r="J102" s="196">
        <f>J142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367</v>
      </c>
      <c r="E103" s="195"/>
      <c r="F103" s="195"/>
      <c r="G103" s="195"/>
      <c r="H103" s="195"/>
      <c r="I103" s="195"/>
      <c r="J103" s="196">
        <f>J145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254</v>
      </c>
      <c r="E104" s="195"/>
      <c r="F104" s="195"/>
      <c r="G104" s="195"/>
      <c r="H104" s="195"/>
      <c r="I104" s="195"/>
      <c r="J104" s="196">
        <f>J156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123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82" t="str">
        <f>E7</f>
        <v>Zastavovací plán jihozápad I. etapa - voda, kanalizace rev.1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114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182" t="s">
        <v>811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608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E11</f>
        <v>05a - přípojky dešťová kan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F14</f>
        <v>Šluknov</v>
      </c>
      <c r="G120" s="39"/>
      <c r="H120" s="39"/>
      <c r="I120" s="31" t="s">
        <v>22</v>
      </c>
      <c r="J120" s="78" t="str">
        <f>IF(J14="","",J14)</f>
        <v>8. 8. 2021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E17</f>
        <v>Město Šluknov</v>
      </c>
      <c r="G122" s="39"/>
      <c r="H122" s="39"/>
      <c r="I122" s="31" t="s">
        <v>30</v>
      </c>
      <c r="J122" s="35" t="str">
        <f>E23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IF(E20="","",E20)</f>
        <v>Vyplň údaj</v>
      </c>
      <c r="G123" s="39"/>
      <c r="H123" s="39"/>
      <c r="I123" s="31" t="s">
        <v>33</v>
      </c>
      <c r="J123" s="35" t="str">
        <f>E26</f>
        <v>J. Nešněra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8"/>
      <c r="B125" s="199"/>
      <c r="C125" s="200" t="s">
        <v>124</v>
      </c>
      <c r="D125" s="201" t="s">
        <v>61</v>
      </c>
      <c r="E125" s="201" t="s">
        <v>57</v>
      </c>
      <c r="F125" s="201" t="s">
        <v>58</v>
      </c>
      <c r="G125" s="201" t="s">
        <v>125</v>
      </c>
      <c r="H125" s="201" t="s">
        <v>126</v>
      </c>
      <c r="I125" s="201" t="s">
        <v>127</v>
      </c>
      <c r="J125" s="201" t="s">
        <v>118</v>
      </c>
      <c r="K125" s="202" t="s">
        <v>128</v>
      </c>
      <c r="L125" s="203"/>
      <c r="M125" s="99" t="s">
        <v>1</v>
      </c>
      <c r="N125" s="100" t="s">
        <v>40</v>
      </c>
      <c r="O125" s="100" t="s">
        <v>129</v>
      </c>
      <c r="P125" s="100" t="s">
        <v>130</v>
      </c>
      <c r="Q125" s="100" t="s">
        <v>131</v>
      </c>
      <c r="R125" s="100" t="s">
        <v>132</v>
      </c>
      <c r="S125" s="100" t="s">
        <v>133</v>
      </c>
      <c r="T125" s="101" t="s">
        <v>134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pans="1:63" s="2" customFormat="1" ht="22.8" customHeight="1">
      <c r="A126" s="37"/>
      <c r="B126" s="38"/>
      <c r="C126" s="106" t="s">
        <v>135</v>
      </c>
      <c r="D126" s="39"/>
      <c r="E126" s="39"/>
      <c r="F126" s="39"/>
      <c r="G126" s="39"/>
      <c r="H126" s="39"/>
      <c r="I126" s="39"/>
      <c r="J126" s="204">
        <f>BK126</f>
        <v>0</v>
      </c>
      <c r="K126" s="39"/>
      <c r="L126" s="43"/>
      <c r="M126" s="102"/>
      <c r="N126" s="205"/>
      <c r="O126" s="103"/>
      <c r="P126" s="206">
        <f>P127</f>
        <v>0</v>
      </c>
      <c r="Q126" s="103"/>
      <c r="R126" s="206">
        <f>R127</f>
        <v>112.9856281</v>
      </c>
      <c r="S126" s="103"/>
      <c r="T126" s="207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75</v>
      </c>
      <c r="AU126" s="16" t="s">
        <v>120</v>
      </c>
      <c r="BK126" s="208">
        <f>BK127</f>
        <v>0</v>
      </c>
    </row>
    <row r="127" spans="1:63" s="12" customFormat="1" ht="25.9" customHeight="1">
      <c r="A127" s="12"/>
      <c r="B127" s="209"/>
      <c r="C127" s="210"/>
      <c r="D127" s="211" t="s">
        <v>75</v>
      </c>
      <c r="E127" s="212" t="s">
        <v>136</v>
      </c>
      <c r="F127" s="212" t="s">
        <v>137</v>
      </c>
      <c r="G127" s="210"/>
      <c r="H127" s="210"/>
      <c r="I127" s="213"/>
      <c r="J127" s="214">
        <f>BK127</f>
        <v>0</v>
      </c>
      <c r="K127" s="210"/>
      <c r="L127" s="215"/>
      <c r="M127" s="216"/>
      <c r="N127" s="217"/>
      <c r="O127" s="217"/>
      <c r="P127" s="218">
        <f>P128+P135+P142+P145+P156</f>
        <v>0</v>
      </c>
      <c r="Q127" s="217"/>
      <c r="R127" s="218">
        <f>R128+R135+R142+R145+R156</f>
        <v>112.9856281</v>
      </c>
      <c r="S127" s="217"/>
      <c r="T127" s="219">
        <f>T128+T135+T142+T145+T156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84</v>
      </c>
      <c r="AT127" s="221" t="s">
        <v>75</v>
      </c>
      <c r="AU127" s="221" t="s">
        <v>76</v>
      </c>
      <c r="AY127" s="220" t="s">
        <v>138</v>
      </c>
      <c r="BK127" s="222">
        <f>BK128+BK135+BK142+BK145+BK156</f>
        <v>0</v>
      </c>
    </row>
    <row r="128" spans="1:63" s="12" customFormat="1" ht="22.8" customHeight="1">
      <c r="A128" s="12"/>
      <c r="B128" s="209"/>
      <c r="C128" s="210"/>
      <c r="D128" s="211" t="s">
        <v>75</v>
      </c>
      <c r="E128" s="223" t="s">
        <v>84</v>
      </c>
      <c r="F128" s="223" t="s">
        <v>139</v>
      </c>
      <c r="G128" s="210"/>
      <c r="H128" s="210"/>
      <c r="I128" s="213"/>
      <c r="J128" s="224">
        <f>BK128</f>
        <v>0</v>
      </c>
      <c r="K128" s="210"/>
      <c r="L128" s="215"/>
      <c r="M128" s="216"/>
      <c r="N128" s="217"/>
      <c r="O128" s="217"/>
      <c r="P128" s="218">
        <f>SUM(P129:P134)</f>
        <v>0</v>
      </c>
      <c r="Q128" s="217"/>
      <c r="R128" s="218">
        <f>SUM(R129:R134)</f>
        <v>100.16</v>
      </c>
      <c r="S128" s="217"/>
      <c r="T128" s="219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84</v>
      </c>
      <c r="AT128" s="221" t="s">
        <v>75</v>
      </c>
      <c r="AU128" s="221" t="s">
        <v>84</v>
      </c>
      <c r="AY128" s="220" t="s">
        <v>138</v>
      </c>
      <c r="BK128" s="222">
        <f>SUM(BK129:BK134)</f>
        <v>0</v>
      </c>
    </row>
    <row r="129" spans="1:65" s="2" customFormat="1" ht="24.15" customHeight="1">
      <c r="A129" s="37"/>
      <c r="B129" s="38"/>
      <c r="C129" s="225" t="s">
        <v>84</v>
      </c>
      <c r="D129" s="225" t="s">
        <v>140</v>
      </c>
      <c r="E129" s="226" t="s">
        <v>431</v>
      </c>
      <c r="F129" s="227" t="s">
        <v>432</v>
      </c>
      <c r="G129" s="228" t="s">
        <v>174</v>
      </c>
      <c r="H129" s="229">
        <v>50.08</v>
      </c>
      <c r="I129" s="230"/>
      <c r="J129" s="231">
        <f>ROUND(I129*H129,2)</f>
        <v>0</v>
      </c>
      <c r="K129" s="227" t="s">
        <v>144</v>
      </c>
      <c r="L129" s="43"/>
      <c r="M129" s="232" t="s">
        <v>1</v>
      </c>
      <c r="N129" s="233" t="s">
        <v>41</v>
      </c>
      <c r="O129" s="90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6" t="s">
        <v>145</v>
      </c>
      <c r="AT129" s="236" t="s">
        <v>140</v>
      </c>
      <c r="AU129" s="236" t="s">
        <v>86</v>
      </c>
      <c r="AY129" s="16" t="s">
        <v>138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6" t="s">
        <v>84</v>
      </c>
      <c r="BK129" s="237">
        <f>ROUND(I129*H129,2)</f>
        <v>0</v>
      </c>
      <c r="BL129" s="16" t="s">
        <v>145</v>
      </c>
      <c r="BM129" s="236" t="s">
        <v>858</v>
      </c>
    </row>
    <row r="130" spans="1:47" s="2" customFormat="1" ht="12">
      <c r="A130" s="37"/>
      <c r="B130" s="38"/>
      <c r="C130" s="39"/>
      <c r="D130" s="238" t="s">
        <v>147</v>
      </c>
      <c r="E130" s="39"/>
      <c r="F130" s="239" t="s">
        <v>434</v>
      </c>
      <c r="G130" s="39"/>
      <c r="H130" s="39"/>
      <c r="I130" s="240"/>
      <c r="J130" s="39"/>
      <c r="K130" s="39"/>
      <c r="L130" s="43"/>
      <c r="M130" s="241"/>
      <c r="N130" s="242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147</v>
      </c>
      <c r="AU130" s="16" t="s">
        <v>86</v>
      </c>
    </row>
    <row r="131" spans="1:51" s="13" customFormat="1" ht="12">
      <c r="A131" s="13"/>
      <c r="B131" s="243"/>
      <c r="C131" s="244"/>
      <c r="D131" s="238" t="s">
        <v>149</v>
      </c>
      <c r="E131" s="245" t="s">
        <v>1</v>
      </c>
      <c r="F131" s="246" t="s">
        <v>859</v>
      </c>
      <c r="G131" s="244"/>
      <c r="H131" s="247">
        <v>50.08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149</v>
      </c>
      <c r="AU131" s="253" t="s">
        <v>86</v>
      </c>
      <c r="AV131" s="13" t="s">
        <v>86</v>
      </c>
      <c r="AW131" s="13" t="s">
        <v>32</v>
      </c>
      <c r="AX131" s="13" t="s">
        <v>84</v>
      </c>
      <c r="AY131" s="253" t="s">
        <v>138</v>
      </c>
    </row>
    <row r="132" spans="1:65" s="2" customFormat="1" ht="16.5" customHeight="1">
      <c r="A132" s="37"/>
      <c r="B132" s="38"/>
      <c r="C132" s="268" t="s">
        <v>86</v>
      </c>
      <c r="D132" s="268" t="s">
        <v>283</v>
      </c>
      <c r="E132" s="269" t="s">
        <v>436</v>
      </c>
      <c r="F132" s="270" t="s">
        <v>437</v>
      </c>
      <c r="G132" s="271" t="s">
        <v>342</v>
      </c>
      <c r="H132" s="272">
        <v>100.16</v>
      </c>
      <c r="I132" s="273"/>
      <c r="J132" s="274">
        <f>ROUND(I132*H132,2)</f>
        <v>0</v>
      </c>
      <c r="K132" s="270" t="s">
        <v>144</v>
      </c>
      <c r="L132" s="275"/>
      <c r="M132" s="276" t="s">
        <v>1</v>
      </c>
      <c r="N132" s="277" t="s">
        <v>41</v>
      </c>
      <c r="O132" s="90"/>
      <c r="P132" s="234">
        <f>O132*H132</f>
        <v>0</v>
      </c>
      <c r="Q132" s="234">
        <v>1</v>
      </c>
      <c r="R132" s="234">
        <f>Q132*H132</f>
        <v>100.16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223</v>
      </c>
      <c r="AT132" s="236" t="s">
        <v>283</v>
      </c>
      <c r="AU132" s="236" t="s">
        <v>86</v>
      </c>
      <c r="AY132" s="16" t="s">
        <v>138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84</v>
      </c>
      <c r="BK132" s="237">
        <f>ROUND(I132*H132,2)</f>
        <v>0</v>
      </c>
      <c r="BL132" s="16" t="s">
        <v>145</v>
      </c>
      <c r="BM132" s="236" t="s">
        <v>860</v>
      </c>
    </row>
    <row r="133" spans="1:47" s="2" customFormat="1" ht="12">
      <c r="A133" s="37"/>
      <c r="B133" s="38"/>
      <c r="C133" s="39"/>
      <c r="D133" s="238" t="s">
        <v>147</v>
      </c>
      <c r="E133" s="39"/>
      <c r="F133" s="239" t="s">
        <v>437</v>
      </c>
      <c r="G133" s="39"/>
      <c r="H133" s="39"/>
      <c r="I133" s="240"/>
      <c r="J133" s="39"/>
      <c r="K133" s="39"/>
      <c r="L133" s="43"/>
      <c r="M133" s="241"/>
      <c r="N133" s="242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147</v>
      </c>
      <c r="AU133" s="16" t="s">
        <v>86</v>
      </c>
    </row>
    <row r="134" spans="1:51" s="13" customFormat="1" ht="12">
      <c r="A134" s="13"/>
      <c r="B134" s="243"/>
      <c r="C134" s="244"/>
      <c r="D134" s="238" t="s">
        <v>149</v>
      </c>
      <c r="E134" s="244"/>
      <c r="F134" s="246" t="s">
        <v>861</v>
      </c>
      <c r="G134" s="244"/>
      <c r="H134" s="247">
        <v>100.16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149</v>
      </c>
      <c r="AU134" s="253" t="s">
        <v>86</v>
      </c>
      <c r="AV134" s="13" t="s">
        <v>86</v>
      </c>
      <c r="AW134" s="13" t="s">
        <v>4</v>
      </c>
      <c r="AX134" s="13" t="s">
        <v>84</v>
      </c>
      <c r="AY134" s="253" t="s">
        <v>138</v>
      </c>
    </row>
    <row r="135" spans="1:63" s="12" customFormat="1" ht="22.8" customHeight="1">
      <c r="A135" s="12"/>
      <c r="B135" s="209"/>
      <c r="C135" s="210"/>
      <c r="D135" s="211" t="s">
        <v>75</v>
      </c>
      <c r="E135" s="223" t="s">
        <v>171</v>
      </c>
      <c r="F135" s="223" t="s">
        <v>687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SUM(P136:P141)</f>
        <v>0</v>
      </c>
      <c r="Q135" s="217"/>
      <c r="R135" s="218">
        <f>SUM(R136:R141)</f>
        <v>0.12</v>
      </c>
      <c r="S135" s="217"/>
      <c r="T135" s="219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84</v>
      </c>
      <c r="AT135" s="221" t="s">
        <v>75</v>
      </c>
      <c r="AU135" s="221" t="s">
        <v>84</v>
      </c>
      <c r="AY135" s="220" t="s">
        <v>138</v>
      </c>
      <c r="BK135" s="222">
        <f>SUM(BK136:BK141)</f>
        <v>0</v>
      </c>
    </row>
    <row r="136" spans="1:65" s="2" customFormat="1" ht="21.75" customHeight="1">
      <c r="A136" s="37"/>
      <c r="B136" s="38"/>
      <c r="C136" s="225" t="s">
        <v>171</v>
      </c>
      <c r="D136" s="225" t="s">
        <v>140</v>
      </c>
      <c r="E136" s="226" t="s">
        <v>693</v>
      </c>
      <c r="F136" s="227" t="s">
        <v>694</v>
      </c>
      <c r="G136" s="228" t="s">
        <v>143</v>
      </c>
      <c r="H136" s="229">
        <v>111.29</v>
      </c>
      <c r="I136" s="230"/>
      <c r="J136" s="231">
        <f>ROUND(I136*H136,2)</f>
        <v>0</v>
      </c>
      <c r="K136" s="227" t="s">
        <v>144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145</v>
      </c>
      <c r="AT136" s="236" t="s">
        <v>140</v>
      </c>
      <c r="AU136" s="236" t="s">
        <v>86</v>
      </c>
      <c r="AY136" s="16" t="s">
        <v>138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84</v>
      </c>
      <c r="BK136" s="237">
        <f>ROUND(I136*H136,2)</f>
        <v>0</v>
      </c>
      <c r="BL136" s="16" t="s">
        <v>145</v>
      </c>
      <c r="BM136" s="236" t="s">
        <v>862</v>
      </c>
    </row>
    <row r="137" spans="1:47" s="2" customFormat="1" ht="12">
      <c r="A137" s="37"/>
      <c r="B137" s="38"/>
      <c r="C137" s="39"/>
      <c r="D137" s="238" t="s">
        <v>147</v>
      </c>
      <c r="E137" s="39"/>
      <c r="F137" s="239" t="s">
        <v>696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86</v>
      </c>
    </row>
    <row r="138" spans="1:65" s="2" customFormat="1" ht="24.15" customHeight="1">
      <c r="A138" s="37"/>
      <c r="B138" s="38"/>
      <c r="C138" s="225" t="s">
        <v>145</v>
      </c>
      <c r="D138" s="225" t="s">
        <v>140</v>
      </c>
      <c r="E138" s="226" t="s">
        <v>863</v>
      </c>
      <c r="F138" s="227" t="s">
        <v>864</v>
      </c>
      <c r="G138" s="228" t="s">
        <v>371</v>
      </c>
      <c r="H138" s="229">
        <v>1</v>
      </c>
      <c r="I138" s="230"/>
      <c r="J138" s="231">
        <f>ROUND(I138*H138,2)</f>
        <v>0</v>
      </c>
      <c r="K138" s="227" t="s">
        <v>144</v>
      </c>
      <c r="L138" s="43"/>
      <c r="M138" s="232" t="s">
        <v>1</v>
      </c>
      <c r="N138" s="233" t="s">
        <v>41</v>
      </c>
      <c r="O138" s="90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145</v>
      </c>
      <c r="AT138" s="236" t="s">
        <v>140</v>
      </c>
      <c r="AU138" s="236" t="s">
        <v>86</v>
      </c>
      <c r="AY138" s="16" t="s">
        <v>138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84</v>
      </c>
      <c r="BK138" s="237">
        <f>ROUND(I138*H138,2)</f>
        <v>0</v>
      </c>
      <c r="BL138" s="16" t="s">
        <v>145</v>
      </c>
      <c r="BM138" s="236" t="s">
        <v>865</v>
      </c>
    </row>
    <row r="139" spans="1:47" s="2" customFormat="1" ht="12">
      <c r="A139" s="37"/>
      <c r="B139" s="38"/>
      <c r="C139" s="39"/>
      <c r="D139" s="238" t="s">
        <v>147</v>
      </c>
      <c r="E139" s="39"/>
      <c r="F139" s="239" t="s">
        <v>866</v>
      </c>
      <c r="G139" s="39"/>
      <c r="H139" s="39"/>
      <c r="I139" s="240"/>
      <c r="J139" s="39"/>
      <c r="K139" s="39"/>
      <c r="L139" s="43"/>
      <c r="M139" s="241"/>
      <c r="N139" s="242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147</v>
      </c>
      <c r="AU139" s="16" t="s">
        <v>86</v>
      </c>
    </row>
    <row r="140" spans="1:65" s="2" customFormat="1" ht="33" customHeight="1">
      <c r="A140" s="37"/>
      <c r="B140" s="38"/>
      <c r="C140" s="268" t="s">
        <v>191</v>
      </c>
      <c r="D140" s="268" t="s">
        <v>283</v>
      </c>
      <c r="E140" s="269" t="s">
        <v>867</v>
      </c>
      <c r="F140" s="270" t="s">
        <v>868</v>
      </c>
      <c r="G140" s="271" t="s">
        <v>371</v>
      </c>
      <c r="H140" s="272">
        <v>1</v>
      </c>
      <c r="I140" s="273"/>
      <c r="J140" s="274">
        <f>ROUND(I140*H140,2)</f>
        <v>0</v>
      </c>
      <c r="K140" s="270" t="s">
        <v>144</v>
      </c>
      <c r="L140" s="275"/>
      <c r="M140" s="276" t="s">
        <v>1</v>
      </c>
      <c r="N140" s="277" t="s">
        <v>41</v>
      </c>
      <c r="O140" s="90"/>
      <c r="P140" s="234">
        <f>O140*H140</f>
        <v>0</v>
      </c>
      <c r="Q140" s="234">
        <v>0.12</v>
      </c>
      <c r="R140" s="234">
        <f>Q140*H140</f>
        <v>0.12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223</v>
      </c>
      <c r="AT140" s="236" t="s">
        <v>283</v>
      </c>
      <c r="AU140" s="236" t="s">
        <v>86</v>
      </c>
      <c r="AY140" s="16" t="s">
        <v>138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84</v>
      </c>
      <c r="BK140" s="237">
        <f>ROUND(I140*H140,2)</f>
        <v>0</v>
      </c>
      <c r="BL140" s="16" t="s">
        <v>145</v>
      </c>
      <c r="BM140" s="236" t="s">
        <v>869</v>
      </c>
    </row>
    <row r="141" spans="1:47" s="2" customFormat="1" ht="12">
      <c r="A141" s="37"/>
      <c r="B141" s="38"/>
      <c r="C141" s="39"/>
      <c r="D141" s="238" t="s">
        <v>147</v>
      </c>
      <c r="E141" s="39"/>
      <c r="F141" s="239" t="s">
        <v>868</v>
      </c>
      <c r="G141" s="39"/>
      <c r="H141" s="39"/>
      <c r="I141" s="240"/>
      <c r="J141" s="39"/>
      <c r="K141" s="39"/>
      <c r="L141" s="43"/>
      <c r="M141" s="241"/>
      <c r="N141" s="242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147</v>
      </c>
      <c r="AU141" s="16" t="s">
        <v>86</v>
      </c>
    </row>
    <row r="142" spans="1:63" s="12" customFormat="1" ht="22.8" customHeight="1">
      <c r="A142" s="12"/>
      <c r="B142" s="209"/>
      <c r="C142" s="210"/>
      <c r="D142" s="211" t="s">
        <v>75</v>
      </c>
      <c r="E142" s="223" t="s">
        <v>145</v>
      </c>
      <c r="F142" s="223" t="s">
        <v>440</v>
      </c>
      <c r="G142" s="210"/>
      <c r="H142" s="210"/>
      <c r="I142" s="213"/>
      <c r="J142" s="224">
        <f>BK142</f>
        <v>0</v>
      </c>
      <c r="K142" s="210"/>
      <c r="L142" s="215"/>
      <c r="M142" s="216"/>
      <c r="N142" s="217"/>
      <c r="O142" s="217"/>
      <c r="P142" s="218">
        <f>SUM(P143:P144)</f>
        <v>0</v>
      </c>
      <c r="Q142" s="217"/>
      <c r="R142" s="218">
        <f>SUM(R143:R144)</f>
        <v>0</v>
      </c>
      <c r="S142" s="217"/>
      <c r="T142" s="219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0" t="s">
        <v>84</v>
      </c>
      <c r="AT142" s="221" t="s">
        <v>75</v>
      </c>
      <c r="AU142" s="221" t="s">
        <v>84</v>
      </c>
      <c r="AY142" s="220" t="s">
        <v>138</v>
      </c>
      <c r="BK142" s="222">
        <f>SUM(BK143:BK144)</f>
        <v>0</v>
      </c>
    </row>
    <row r="143" spans="1:65" s="2" customFormat="1" ht="24.15" customHeight="1">
      <c r="A143" s="37"/>
      <c r="B143" s="38"/>
      <c r="C143" s="225" t="s">
        <v>196</v>
      </c>
      <c r="D143" s="225" t="s">
        <v>140</v>
      </c>
      <c r="E143" s="226" t="s">
        <v>441</v>
      </c>
      <c r="F143" s="227" t="s">
        <v>442</v>
      </c>
      <c r="G143" s="228" t="s">
        <v>174</v>
      </c>
      <c r="H143" s="229">
        <v>16.69</v>
      </c>
      <c r="I143" s="230"/>
      <c r="J143" s="231">
        <f>ROUND(I143*H143,2)</f>
        <v>0</v>
      </c>
      <c r="K143" s="227" t="s">
        <v>144</v>
      </c>
      <c r="L143" s="43"/>
      <c r="M143" s="232" t="s">
        <v>1</v>
      </c>
      <c r="N143" s="233" t="s">
        <v>41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145</v>
      </c>
      <c r="AT143" s="236" t="s">
        <v>140</v>
      </c>
      <c r="AU143" s="236" t="s">
        <v>86</v>
      </c>
      <c r="AY143" s="16" t="s">
        <v>138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84</v>
      </c>
      <c r="BK143" s="237">
        <f>ROUND(I143*H143,2)</f>
        <v>0</v>
      </c>
      <c r="BL143" s="16" t="s">
        <v>145</v>
      </c>
      <c r="BM143" s="236" t="s">
        <v>870</v>
      </c>
    </row>
    <row r="144" spans="1:47" s="2" customFormat="1" ht="12">
      <c r="A144" s="37"/>
      <c r="B144" s="38"/>
      <c r="C144" s="39"/>
      <c r="D144" s="238" t="s">
        <v>147</v>
      </c>
      <c r="E144" s="39"/>
      <c r="F144" s="239" t="s">
        <v>444</v>
      </c>
      <c r="G144" s="39"/>
      <c r="H144" s="39"/>
      <c r="I144" s="240"/>
      <c r="J144" s="39"/>
      <c r="K144" s="39"/>
      <c r="L144" s="43"/>
      <c r="M144" s="241"/>
      <c r="N144" s="24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147</v>
      </c>
      <c r="AU144" s="16" t="s">
        <v>86</v>
      </c>
    </row>
    <row r="145" spans="1:63" s="12" customFormat="1" ht="22.8" customHeight="1">
      <c r="A145" s="12"/>
      <c r="B145" s="209"/>
      <c r="C145" s="210"/>
      <c r="D145" s="211" t="s">
        <v>75</v>
      </c>
      <c r="E145" s="223" t="s">
        <v>223</v>
      </c>
      <c r="F145" s="223" t="s">
        <v>446</v>
      </c>
      <c r="G145" s="210"/>
      <c r="H145" s="210"/>
      <c r="I145" s="213"/>
      <c r="J145" s="224">
        <f>BK145</f>
        <v>0</v>
      </c>
      <c r="K145" s="210"/>
      <c r="L145" s="215"/>
      <c r="M145" s="216"/>
      <c r="N145" s="217"/>
      <c r="O145" s="217"/>
      <c r="P145" s="218">
        <f>SUM(P146:P155)</f>
        <v>0</v>
      </c>
      <c r="Q145" s="217"/>
      <c r="R145" s="218">
        <f>SUM(R146:R155)</f>
        <v>12.7056281</v>
      </c>
      <c r="S145" s="217"/>
      <c r="T145" s="219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0" t="s">
        <v>84</v>
      </c>
      <c r="AT145" s="221" t="s">
        <v>75</v>
      </c>
      <c r="AU145" s="221" t="s">
        <v>84</v>
      </c>
      <c r="AY145" s="220" t="s">
        <v>138</v>
      </c>
      <c r="BK145" s="222">
        <f>SUM(BK146:BK155)</f>
        <v>0</v>
      </c>
    </row>
    <row r="146" spans="1:65" s="2" customFormat="1" ht="24.15" customHeight="1">
      <c r="A146" s="37"/>
      <c r="B146" s="38"/>
      <c r="C146" s="225" t="s">
        <v>218</v>
      </c>
      <c r="D146" s="225" t="s">
        <v>140</v>
      </c>
      <c r="E146" s="226" t="s">
        <v>790</v>
      </c>
      <c r="F146" s="227" t="s">
        <v>791</v>
      </c>
      <c r="G146" s="228" t="s">
        <v>143</v>
      </c>
      <c r="H146" s="229">
        <v>111.29</v>
      </c>
      <c r="I146" s="230"/>
      <c r="J146" s="231">
        <f>ROUND(I146*H146,2)</f>
        <v>0</v>
      </c>
      <c r="K146" s="227" t="s">
        <v>144</v>
      </c>
      <c r="L146" s="43"/>
      <c r="M146" s="232" t="s">
        <v>1</v>
      </c>
      <c r="N146" s="233" t="s">
        <v>41</v>
      </c>
      <c r="O146" s="90"/>
      <c r="P146" s="234">
        <f>O146*H146</f>
        <v>0</v>
      </c>
      <c r="Q146" s="234">
        <v>0.00276</v>
      </c>
      <c r="R146" s="234">
        <f>Q146*H146</f>
        <v>0.3071604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145</v>
      </c>
      <c r="AT146" s="236" t="s">
        <v>140</v>
      </c>
      <c r="AU146" s="236" t="s">
        <v>86</v>
      </c>
      <c r="AY146" s="16" t="s">
        <v>138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84</v>
      </c>
      <c r="BK146" s="237">
        <f>ROUND(I146*H146,2)</f>
        <v>0</v>
      </c>
      <c r="BL146" s="16" t="s">
        <v>145</v>
      </c>
      <c r="BM146" s="236" t="s">
        <v>871</v>
      </c>
    </row>
    <row r="147" spans="1:47" s="2" customFormat="1" ht="12">
      <c r="A147" s="37"/>
      <c r="B147" s="38"/>
      <c r="C147" s="39"/>
      <c r="D147" s="238" t="s">
        <v>147</v>
      </c>
      <c r="E147" s="39"/>
      <c r="F147" s="239" t="s">
        <v>793</v>
      </c>
      <c r="G147" s="39"/>
      <c r="H147" s="39"/>
      <c r="I147" s="240"/>
      <c r="J147" s="39"/>
      <c r="K147" s="39"/>
      <c r="L147" s="43"/>
      <c r="M147" s="241"/>
      <c r="N147" s="242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147</v>
      </c>
      <c r="AU147" s="16" t="s">
        <v>86</v>
      </c>
    </row>
    <row r="148" spans="1:65" s="2" customFormat="1" ht="24.15" customHeight="1">
      <c r="A148" s="37"/>
      <c r="B148" s="38"/>
      <c r="C148" s="225" t="s">
        <v>223</v>
      </c>
      <c r="D148" s="225" t="s">
        <v>140</v>
      </c>
      <c r="E148" s="226" t="s">
        <v>872</v>
      </c>
      <c r="F148" s="227" t="s">
        <v>873</v>
      </c>
      <c r="G148" s="228" t="s">
        <v>736</v>
      </c>
      <c r="H148" s="229">
        <v>18</v>
      </c>
      <c r="I148" s="230"/>
      <c r="J148" s="231">
        <f>ROUND(I148*H148,2)</f>
        <v>0</v>
      </c>
      <c r="K148" s="227" t="s">
        <v>144</v>
      </c>
      <c r="L148" s="43"/>
      <c r="M148" s="232" t="s">
        <v>1</v>
      </c>
      <c r="N148" s="233" t="s">
        <v>41</v>
      </c>
      <c r="O148" s="90"/>
      <c r="P148" s="234">
        <f>O148*H148</f>
        <v>0</v>
      </c>
      <c r="Q148" s="234">
        <v>0.0001</v>
      </c>
      <c r="R148" s="234">
        <f>Q148*H148</f>
        <v>0.0018000000000000002</v>
      </c>
      <c r="S148" s="234">
        <v>0</v>
      </c>
      <c r="T148" s="23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145</v>
      </c>
      <c r="AT148" s="236" t="s">
        <v>140</v>
      </c>
      <c r="AU148" s="236" t="s">
        <v>86</v>
      </c>
      <c r="AY148" s="16" t="s">
        <v>138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84</v>
      </c>
      <c r="BK148" s="237">
        <f>ROUND(I148*H148,2)</f>
        <v>0</v>
      </c>
      <c r="BL148" s="16" t="s">
        <v>145</v>
      </c>
      <c r="BM148" s="236" t="s">
        <v>874</v>
      </c>
    </row>
    <row r="149" spans="1:47" s="2" customFormat="1" ht="12">
      <c r="A149" s="37"/>
      <c r="B149" s="38"/>
      <c r="C149" s="39"/>
      <c r="D149" s="238" t="s">
        <v>147</v>
      </c>
      <c r="E149" s="39"/>
      <c r="F149" s="239" t="s">
        <v>875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147</v>
      </c>
      <c r="AU149" s="16" t="s">
        <v>86</v>
      </c>
    </row>
    <row r="150" spans="1:65" s="2" customFormat="1" ht="24.15" customHeight="1">
      <c r="A150" s="37"/>
      <c r="B150" s="38"/>
      <c r="C150" s="225" t="s">
        <v>234</v>
      </c>
      <c r="D150" s="225" t="s">
        <v>140</v>
      </c>
      <c r="E150" s="226" t="s">
        <v>876</v>
      </c>
      <c r="F150" s="227" t="s">
        <v>877</v>
      </c>
      <c r="G150" s="228" t="s">
        <v>371</v>
      </c>
      <c r="H150" s="229">
        <v>18</v>
      </c>
      <c r="I150" s="230"/>
      <c r="J150" s="231">
        <f>ROUND(I150*H150,2)</f>
        <v>0</v>
      </c>
      <c r="K150" s="227" t="s">
        <v>144</v>
      </c>
      <c r="L150" s="43"/>
      <c r="M150" s="232" t="s">
        <v>1</v>
      </c>
      <c r="N150" s="233" t="s">
        <v>41</v>
      </c>
      <c r="O150" s="90"/>
      <c r="P150" s="234">
        <f>O150*H150</f>
        <v>0</v>
      </c>
      <c r="Q150" s="234">
        <v>0.3409</v>
      </c>
      <c r="R150" s="234">
        <f>Q150*H150</f>
        <v>6.1362</v>
      </c>
      <c r="S150" s="234">
        <v>0</v>
      </c>
      <c r="T150" s="23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145</v>
      </c>
      <c r="AT150" s="236" t="s">
        <v>140</v>
      </c>
      <c r="AU150" s="236" t="s">
        <v>86</v>
      </c>
      <c r="AY150" s="16" t="s">
        <v>138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84</v>
      </c>
      <c r="BK150" s="237">
        <f>ROUND(I150*H150,2)</f>
        <v>0</v>
      </c>
      <c r="BL150" s="16" t="s">
        <v>145</v>
      </c>
      <c r="BM150" s="236" t="s">
        <v>878</v>
      </c>
    </row>
    <row r="151" spans="1:47" s="2" customFormat="1" ht="12">
      <c r="A151" s="37"/>
      <c r="B151" s="38"/>
      <c r="C151" s="39"/>
      <c r="D151" s="238" t="s">
        <v>147</v>
      </c>
      <c r="E151" s="39"/>
      <c r="F151" s="239" t="s">
        <v>879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147</v>
      </c>
      <c r="AU151" s="16" t="s">
        <v>86</v>
      </c>
    </row>
    <row r="152" spans="1:65" s="2" customFormat="1" ht="24.15" customHeight="1">
      <c r="A152" s="37"/>
      <c r="B152" s="38"/>
      <c r="C152" s="268" t="s">
        <v>239</v>
      </c>
      <c r="D152" s="268" t="s">
        <v>283</v>
      </c>
      <c r="E152" s="269" t="s">
        <v>880</v>
      </c>
      <c r="F152" s="270" t="s">
        <v>881</v>
      </c>
      <c r="G152" s="271" t="s">
        <v>371</v>
      </c>
      <c r="H152" s="272">
        <v>18</v>
      </c>
      <c r="I152" s="273"/>
      <c r="J152" s="274">
        <f>ROUND(I152*H152,2)</f>
        <v>0</v>
      </c>
      <c r="K152" s="270" t="s">
        <v>144</v>
      </c>
      <c r="L152" s="275"/>
      <c r="M152" s="276" t="s">
        <v>1</v>
      </c>
      <c r="N152" s="277" t="s">
        <v>41</v>
      </c>
      <c r="O152" s="90"/>
      <c r="P152" s="234">
        <f>O152*H152</f>
        <v>0</v>
      </c>
      <c r="Q152" s="234">
        <v>0.347</v>
      </c>
      <c r="R152" s="234">
        <f>Q152*H152</f>
        <v>6.2459999999999996</v>
      </c>
      <c r="S152" s="234">
        <v>0</v>
      </c>
      <c r="T152" s="23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6" t="s">
        <v>223</v>
      </c>
      <c r="AT152" s="236" t="s">
        <v>283</v>
      </c>
      <c r="AU152" s="236" t="s">
        <v>86</v>
      </c>
      <c r="AY152" s="16" t="s">
        <v>138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6" t="s">
        <v>84</v>
      </c>
      <c r="BK152" s="237">
        <f>ROUND(I152*H152,2)</f>
        <v>0</v>
      </c>
      <c r="BL152" s="16" t="s">
        <v>145</v>
      </c>
      <c r="BM152" s="236" t="s">
        <v>882</v>
      </c>
    </row>
    <row r="153" spans="1:47" s="2" customFormat="1" ht="12">
      <c r="A153" s="37"/>
      <c r="B153" s="38"/>
      <c r="C153" s="39"/>
      <c r="D153" s="238" t="s">
        <v>147</v>
      </c>
      <c r="E153" s="39"/>
      <c r="F153" s="239" t="s">
        <v>881</v>
      </c>
      <c r="G153" s="39"/>
      <c r="H153" s="39"/>
      <c r="I153" s="240"/>
      <c r="J153" s="39"/>
      <c r="K153" s="39"/>
      <c r="L153" s="43"/>
      <c r="M153" s="241"/>
      <c r="N153" s="242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147</v>
      </c>
      <c r="AU153" s="16" t="s">
        <v>86</v>
      </c>
    </row>
    <row r="154" spans="1:65" s="2" customFormat="1" ht="21.75" customHeight="1">
      <c r="A154" s="37"/>
      <c r="B154" s="38"/>
      <c r="C154" s="225" t="s">
        <v>303</v>
      </c>
      <c r="D154" s="225" t="s">
        <v>140</v>
      </c>
      <c r="E154" s="226" t="s">
        <v>775</v>
      </c>
      <c r="F154" s="227" t="s">
        <v>776</v>
      </c>
      <c r="G154" s="228" t="s">
        <v>143</v>
      </c>
      <c r="H154" s="229">
        <v>111.29</v>
      </c>
      <c r="I154" s="230"/>
      <c r="J154" s="231">
        <f>ROUND(I154*H154,2)</f>
        <v>0</v>
      </c>
      <c r="K154" s="227" t="s">
        <v>144</v>
      </c>
      <c r="L154" s="43"/>
      <c r="M154" s="232" t="s">
        <v>1</v>
      </c>
      <c r="N154" s="233" t="s">
        <v>41</v>
      </c>
      <c r="O154" s="90"/>
      <c r="P154" s="234">
        <f>O154*H154</f>
        <v>0</v>
      </c>
      <c r="Q154" s="234">
        <v>0.00013</v>
      </c>
      <c r="R154" s="234">
        <f>Q154*H154</f>
        <v>0.0144677</v>
      </c>
      <c r="S154" s="234">
        <v>0</v>
      </c>
      <c r="T154" s="23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6" t="s">
        <v>145</v>
      </c>
      <c r="AT154" s="236" t="s">
        <v>140</v>
      </c>
      <c r="AU154" s="236" t="s">
        <v>86</v>
      </c>
      <c r="AY154" s="16" t="s">
        <v>138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6" t="s">
        <v>84</v>
      </c>
      <c r="BK154" s="237">
        <f>ROUND(I154*H154,2)</f>
        <v>0</v>
      </c>
      <c r="BL154" s="16" t="s">
        <v>145</v>
      </c>
      <c r="BM154" s="236" t="s">
        <v>883</v>
      </c>
    </row>
    <row r="155" spans="1:47" s="2" customFormat="1" ht="12">
      <c r="A155" s="37"/>
      <c r="B155" s="38"/>
      <c r="C155" s="39"/>
      <c r="D155" s="238" t="s">
        <v>147</v>
      </c>
      <c r="E155" s="39"/>
      <c r="F155" s="239" t="s">
        <v>778</v>
      </c>
      <c r="G155" s="39"/>
      <c r="H155" s="39"/>
      <c r="I155" s="240"/>
      <c r="J155" s="39"/>
      <c r="K155" s="39"/>
      <c r="L155" s="43"/>
      <c r="M155" s="241"/>
      <c r="N155" s="242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147</v>
      </c>
      <c r="AU155" s="16" t="s">
        <v>86</v>
      </c>
    </row>
    <row r="156" spans="1:63" s="12" customFormat="1" ht="22.8" customHeight="1">
      <c r="A156" s="12"/>
      <c r="B156" s="209"/>
      <c r="C156" s="210"/>
      <c r="D156" s="211" t="s">
        <v>75</v>
      </c>
      <c r="E156" s="223" t="s">
        <v>359</v>
      </c>
      <c r="F156" s="223" t="s">
        <v>360</v>
      </c>
      <c r="G156" s="210"/>
      <c r="H156" s="210"/>
      <c r="I156" s="213"/>
      <c r="J156" s="224">
        <f>BK156</f>
        <v>0</v>
      </c>
      <c r="K156" s="210"/>
      <c r="L156" s="215"/>
      <c r="M156" s="216"/>
      <c r="N156" s="217"/>
      <c r="O156" s="217"/>
      <c r="P156" s="218">
        <f>SUM(P157:P158)</f>
        <v>0</v>
      </c>
      <c r="Q156" s="217"/>
      <c r="R156" s="218">
        <f>SUM(R157:R158)</f>
        <v>0</v>
      </c>
      <c r="S156" s="217"/>
      <c r="T156" s="219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0" t="s">
        <v>84</v>
      </c>
      <c r="AT156" s="221" t="s">
        <v>75</v>
      </c>
      <c r="AU156" s="221" t="s">
        <v>84</v>
      </c>
      <c r="AY156" s="220" t="s">
        <v>138</v>
      </c>
      <c r="BK156" s="222">
        <f>SUM(BK157:BK158)</f>
        <v>0</v>
      </c>
    </row>
    <row r="157" spans="1:65" s="2" customFormat="1" ht="24.15" customHeight="1">
      <c r="A157" s="37"/>
      <c r="B157" s="38"/>
      <c r="C157" s="225" t="s">
        <v>308</v>
      </c>
      <c r="D157" s="225" t="s">
        <v>140</v>
      </c>
      <c r="E157" s="226" t="s">
        <v>604</v>
      </c>
      <c r="F157" s="227" t="s">
        <v>605</v>
      </c>
      <c r="G157" s="228" t="s">
        <v>342</v>
      </c>
      <c r="H157" s="229">
        <v>112.986</v>
      </c>
      <c r="I157" s="230"/>
      <c r="J157" s="231">
        <f>ROUND(I157*H157,2)</f>
        <v>0</v>
      </c>
      <c r="K157" s="227" t="s">
        <v>144</v>
      </c>
      <c r="L157" s="43"/>
      <c r="M157" s="232" t="s">
        <v>1</v>
      </c>
      <c r="N157" s="233" t="s">
        <v>41</v>
      </c>
      <c r="O157" s="90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145</v>
      </c>
      <c r="AT157" s="236" t="s">
        <v>140</v>
      </c>
      <c r="AU157" s="236" t="s">
        <v>86</v>
      </c>
      <c r="AY157" s="16" t="s">
        <v>138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84</v>
      </c>
      <c r="BK157" s="237">
        <f>ROUND(I157*H157,2)</f>
        <v>0</v>
      </c>
      <c r="BL157" s="16" t="s">
        <v>145</v>
      </c>
      <c r="BM157" s="236" t="s">
        <v>884</v>
      </c>
    </row>
    <row r="158" spans="1:47" s="2" customFormat="1" ht="12">
      <c r="A158" s="37"/>
      <c r="B158" s="38"/>
      <c r="C158" s="39"/>
      <c r="D158" s="238" t="s">
        <v>147</v>
      </c>
      <c r="E158" s="39"/>
      <c r="F158" s="239" t="s">
        <v>607</v>
      </c>
      <c r="G158" s="39"/>
      <c r="H158" s="39"/>
      <c r="I158" s="240"/>
      <c r="J158" s="39"/>
      <c r="K158" s="39"/>
      <c r="L158" s="43"/>
      <c r="M158" s="278"/>
      <c r="N158" s="279"/>
      <c r="O158" s="280"/>
      <c r="P158" s="280"/>
      <c r="Q158" s="280"/>
      <c r="R158" s="280"/>
      <c r="S158" s="280"/>
      <c r="T158" s="28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147</v>
      </c>
      <c r="AU158" s="16" t="s">
        <v>86</v>
      </c>
    </row>
    <row r="159" spans="1:31" s="2" customFormat="1" ht="6.95" customHeight="1">
      <c r="A159" s="37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43"/>
      <c r="M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</sheetData>
  <sheetProtection password="CC35" sheet="1" objects="1" scenarios="1" formatColumns="0" formatRows="0" autoFilter="0"/>
  <autoFilter ref="C125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2021-08-09T05:21:07Z</dcterms:created>
  <dcterms:modified xsi:type="dcterms:W3CDTF">2021-08-09T05:21:22Z</dcterms:modified>
  <cp:category/>
  <cp:version/>
  <cp:contentType/>
  <cp:contentStatus/>
</cp:coreProperties>
</file>