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60" windowHeight="5496" activeTab="1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<sst xmlns="http://schemas.openxmlformats.org/spreadsheetml/2006/main" count="314" uniqueCount="182">
  <si>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</si>
  <si>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</si>
  <si>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</si>
  <si>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</si>
  <si>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</si>
  <si>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</si>
  <si>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</si>
  <si>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</si>
  <si>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</si>
  <si>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</si>
  <si>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</si>
  <si>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</si>
  <si>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</si>
  <si>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</si>
  <si>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</si>
  <si>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</si>
  <si>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</si>
  <si>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</si>
  <si>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</si>
  <si>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Poznámka:</t>
  </si>
  <si>
    <t>Objekt</t>
  </si>
  <si>
    <t>Kód</t>
  </si>
  <si>
    <t>63</t>
  </si>
  <si>
    <t>631315621RT7</t>
  </si>
  <si>
    <t>90</t>
  </si>
  <si>
    <t>905      R-16</t>
  </si>
  <si>
    <t>96</t>
  </si>
  <si>
    <t>965042241RT4</t>
  </si>
  <si>
    <t>S</t>
  </si>
  <si>
    <t>979082111R00</t>
  </si>
  <si>
    <t>979083117R00</t>
  </si>
  <si>
    <t>979083191R00</t>
  </si>
  <si>
    <t>979990001R00</t>
  </si>
  <si>
    <t>771</t>
  </si>
  <si>
    <t>771575024RA0</t>
  </si>
  <si>
    <t>998771102R00</t>
  </si>
  <si>
    <t>777</t>
  </si>
  <si>
    <t>777315182R00</t>
  </si>
  <si>
    <t>998777102R00</t>
  </si>
  <si>
    <t>H01</t>
  </si>
  <si>
    <t>998011002R00</t>
  </si>
  <si>
    <t>HASIČSKÁ STANICE</t>
  </si>
  <si>
    <t>OPRAVA PODLAH Č.3 DLE PD</t>
  </si>
  <si>
    <t>ŠLUKNOV</t>
  </si>
  <si>
    <t>Zkrácený popis</t>
  </si>
  <si>
    <t>Rozměry</t>
  </si>
  <si>
    <t>Podlahy a podlahové konstrukce</t>
  </si>
  <si>
    <t>1.01Mazanina betonová tl. 12 - 24 cm C 20/25</t>
  </si>
  <si>
    <t>Hodinové zúčtovací sazby (HZS)</t>
  </si>
  <si>
    <t>Hzs-statický posudek únosnosti klenby pod garáží</t>
  </si>
  <si>
    <t>Bourání konstrukcí</t>
  </si>
  <si>
    <t>1.01Bourání mazanin betonových tl. nad 10 cm, nad 4 m2</t>
  </si>
  <si>
    <t>Přesuny sutí</t>
  </si>
  <si>
    <t>Vnitrostaveništní doprava suti do 10 m</t>
  </si>
  <si>
    <t>19,338</t>
  </si>
  <si>
    <t>Vodorovné přemístění suti na skládku do 6000 m</t>
  </si>
  <si>
    <t>Příplatek za dalších započatých 1000 m nad 6000 m</t>
  </si>
  <si>
    <t>Poplatek za skládku stavební suti</t>
  </si>
  <si>
    <t>Podlahy z dlaždic</t>
  </si>
  <si>
    <t>1.06 Dlažba s dodávkou dlažby a soklem 30 x 30 cm</t>
  </si>
  <si>
    <t>7,9   včetně nutných úprav,demontáží dle PD</t>
  </si>
  <si>
    <t>Přesun hmot pro podlahy z dlaždic, výšky do 12 m</t>
  </si>
  <si>
    <t>0,181</t>
  </si>
  <si>
    <t>Podlahy ze syntetických hmot</t>
  </si>
  <si>
    <t>1.01,1.05,1.07Podlahy epoxidové stěrka POLYCOL 321</t>
  </si>
  <si>
    <t>58,60   strojní přebroušení,penetrační nátěr,celoplošné položení stěrky</t>
  </si>
  <si>
    <t>0   pohoz křemičitým pískem,nášlapná stěrka z barevná pryskyřice</t>
  </si>
  <si>
    <t>0   POLYCOL 321,zásyp celé plochy jemným kř.pískem</t>
  </si>
  <si>
    <t>0   ST 03/08mm do suchého povrchu,přebroušení,vysátí</t>
  </si>
  <si>
    <t>0   uzavírací stěrka,epoxydový nátěr POLYCOL 301</t>
  </si>
  <si>
    <t>0   odstín šedý RAL 7004,včetně dilatací</t>
  </si>
  <si>
    <t>76,70   místnost č.1.05</t>
  </si>
  <si>
    <t>26,80   místnost č.1.07</t>
  </si>
  <si>
    <t>Přesun hmot pro podlahy syntetické, výšky do 12 m</t>
  </si>
  <si>
    <t>2,178</t>
  </si>
  <si>
    <t>Budovy občanské výstavby</t>
  </si>
  <si>
    <t>Přesun hmot pro budovy zděné výšky do 12 m</t>
  </si>
  <si>
    <t>Doba výstavby:</t>
  </si>
  <si>
    <t>Začátek výstavby:</t>
  </si>
  <si>
    <t>Konec výstavby:</t>
  </si>
  <si>
    <t>Zpracováno dne:</t>
  </si>
  <si>
    <t>M.j.</t>
  </si>
  <si>
    <t>m3</t>
  </si>
  <si>
    <t>soub</t>
  </si>
  <si>
    <t>t</t>
  </si>
  <si>
    <t>m2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</si>
  <si>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</si>
  <si>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</si>
  <si>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</si>
  <si>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</si>
  <si>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</si>
  <si>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</si>
  <si>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</si>
  <si>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</si>
  <si>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</si>
  <si>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</si>
  <si>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</si>
  <si>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ŠLUKNOV</t>
  </si>
  <si>
    <t>MIROSLAV RICHTER</t>
  </si>
  <si>
    <t>BUDE VYBRÁN</t>
  </si>
  <si>
    <t>IIČVDF</t>
  </si>
  <si>
    <t>Celkem</t>
  </si>
  <si>
    <t>Hmotnost (t)</t>
  </si>
  <si>
    <t>Cenová</t>
  </si>
  <si>
    <t>soustava</t>
  </si>
  <si>
    <t>RTS II / 2016</t>
  </si>
  <si>
    <t>RTS II / 2014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</si>
  <si>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</si>
  <si>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</si>
  <si>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</si>
  <si>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</si>
  <si>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</si>
  <si>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</si>
  <si>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</si>
  <si>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</si>
  <si>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</si>
  <si>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63_</t>
  </si>
  <si>
    <t>90_</t>
  </si>
  <si>
    <t>96_</t>
  </si>
  <si>
    <t>S_</t>
  </si>
  <si>
    <t>771_</t>
  </si>
  <si>
    <t>777_</t>
  </si>
  <si>
    <t>H01_</t>
  </si>
  <si>
    <t>6_</t>
  </si>
  <si>
    <t>9_</t>
  </si>
  <si>
    <t>77_</t>
  </si>
  <si>
    <t>_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</si>
  <si>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</si>
  <si>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</si>
  <si>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</si>
  <si>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</si>
  <si>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</si>
  <si>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</si>
  <si>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</si>
  <si>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</si>
  <si>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</si>
  <si>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</si>
  <si>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</si>
  <si>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</si>
  <si>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</si>
  <si>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</si>
  <si>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</si>
  <si>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</si>
  <si>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</si>
  <si>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</si>
  <si>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</si>
  <si>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</si>
  <si>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</si>
  <si>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</si>
  <si>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</si>
  <si>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</si>
  <si>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</si>
  <si>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</si>
  <si>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</si>
  <si>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</si>
  <si>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</si>
  <si>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</si>
  <si>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</si>
  <si>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</si>
  <si>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</si>
  <si>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</si>
  <si>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</si>
  <si>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</si>
  <si>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</si>
  <si>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</si>
  <si>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</si>
  <si>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</si>
  <si>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</si>
  <si>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</si>
  <si>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</si>
  <si>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</si>
  <si>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</si>
  <si>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</si>
  <si>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</si>
  <si>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</si>
  <si>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</si>
  <si>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</si>
  <si>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162,1*0,15   drátkobeton dle PD,včetně dilatací</t>
  </si>
  <si>
    <t>24,30*0,15</t>
  </si>
  <si>
    <t>53,46</t>
  </si>
  <si>
    <t>32*53,46</t>
  </si>
  <si>
    <t>57,429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</si>
</sst>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9">
    <xf numFmtId="0" fontId="1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Alignment="1">
      <alignment horizontal="right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4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" fontId="7" fillId="33" borderId="12" xfId="0" applyNumberFormat="1" applyFont="1" applyFill="1" applyBorder="1" applyAlignment="1">
      <alignment horizontal="right" vertical="center"/>
    </xf>
    <xf numFmtId="4" fontId="7" fillId="33" borderId="0" xfId="0" applyNumberFormat="1" applyFont="1" applyFill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6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10" fillId="34" borderId="29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horizontal="left" vertical="center"/>
    </xf>
    <xf numFmtId="49" fontId="11" fillId="0" borderId="31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49" fontId="6" fillId="0" borderId="12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4" fontId="12" fillId="0" borderId="29" xfId="0" applyNumberFormat="1" applyFont="1" applyBorder="1" applyAlignment="1">
      <alignment horizontal="right" vertical="center"/>
    </xf>
    <xf numFmtId="49" fontId="12" fillId="0" borderId="29" xfId="0" applyNumberFormat="1" applyFont="1" applyBorder="1" applyAlignment="1">
      <alignment horizontal="right" vertical="center"/>
    </xf>
    <xf numFmtId="4" fontId="12" fillId="0" borderId="20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4" fontId="11" fillId="34" borderId="37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49" fontId="7" fillId="33" borderId="0" xfId="0" applyNumberFormat="1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left" vertical="center"/>
    </xf>
    <xf numFmtId="49" fontId="1" fillId="0" borderId="36" xfId="0" applyNumberFormat="1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4" fontId="1" fillId="0" borderId="36" xfId="0" applyNumberFormat="1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49" fontId="9" fillId="0" borderId="46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49" fontId="12" fillId="0" borderId="47" xfId="0" applyNumberFormat="1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49" fontId="11" fillId="0" borderId="47" xfId="0" applyNumberFormat="1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49" fontId="11" fillId="34" borderId="47" xfId="0" applyNumberFormat="1" applyFont="1" applyFill="1" applyBorder="1" applyAlignment="1">
      <alignment horizontal="left" vertical="center"/>
    </xf>
    <xf numFmtId="0" fontId="11" fillId="34" borderId="46" xfId="0" applyFont="1" applyFill="1" applyBorder="1" applyAlignment="1">
      <alignment horizontal="left" vertical="center"/>
    </xf>
    <xf numFmtId="49" fontId="12" fillId="0" borderId="48" xfId="0" applyNumberFormat="1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49" fontId="12" fillId="0" borderId="25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49" fontId="12" fillId="0" borderId="51" xfId="0" applyNumberFormat="1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4" fontId="5" fillId="35" borderId="0" xfId="0" applyNumberFormat="1" applyFont="1" applyFill="1" applyAlignment="1">
      <alignment horizontal="right" vertical="center"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2"/>
  <sheetViews>
    <sheetView zoomScalePageLayoutView="0" workbookViewId="0" topLeftCell="A22">
      <selection activeCell="G45" sqref="G45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8.421875" style="0" customWidth="1"/>
    <col min="5" max="5" width="4.8515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 ht="12.75">
      <c r="A2" s="65" t="s">
        <v>1</v>
      </c>
      <c r="B2" s="66"/>
      <c r="C2" s="66"/>
      <c r="D2" s="69" t="s">
        <v>41</v>
      </c>
      <c r="E2" s="71" t="s">
        <v>77</v>
      </c>
      <c r="F2" s="66"/>
      <c r="G2" s="71"/>
      <c r="H2" s="66"/>
      <c r="I2" s="72" t="s">
        <v>92</v>
      </c>
      <c r="J2" s="72" t="s">
        <v>97</v>
      </c>
      <c r="K2" s="66"/>
      <c r="L2" s="66"/>
      <c r="M2" s="73"/>
      <c r="N2" s="31"/>
    </row>
    <row r="3" spans="1:14" ht="12.75">
      <c r="A3" s="67"/>
      <c r="B3" s="68"/>
      <c r="C3" s="68"/>
      <c r="D3" s="70"/>
      <c r="E3" s="68"/>
      <c r="F3" s="68"/>
      <c r="G3" s="68"/>
      <c r="H3" s="68"/>
      <c r="I3" s="68"/>
      <c r="J3" s="68"/>
      <c r="K3" s="68"/>
      <c r="L3" s="68"/>
      <c r="M3" s="74"/>
      <c r="N3" s="31"/>
    </row>
    <row r="4" spans="1:14" ht="12.75">
      <c r="A4" s="75" t="s">
        <v>2</v>
      </c>
      <c r="B4" s="68"/>
      <c r="C4" s="68"/>
      <c r="D4" s="76" t="s">
        <v>42</v>
      </c>
      <c r="E4" s="77" t="s">
        <v>78</v>
      </c>
      <c r="F4" s="68"/>
      <c r="G4" s="77" t="s">
        <v>6</v>
      </c>
      <c r="H4" s="68"/>
      <c r="I4" s="76" t="s">
        <v>93</v>
      </c>
      <c r="J4" s="76" t="s">
        <v>98</v>
      </c>
      <c r="K4" s="68"/>
      <c r="L4" s="68"/>
      <c r="M4" s="74"/>
      <c r="N4" s="31"/>
    </row>
    <row r="5" spans="1:14" ht="12.7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74"/>
      <c r="N5" s="31"/>
    </row>
    <row r="6" spans="1:14" ht="12.75">
      <c r="A6" s="75" t="s">
        <v>3</v>
      </c>
      <c r="B6" s="68"/>
      <c r="C6" s="68"/>
      <c r="D6" s="76" t="s">
        <v>43</v>
      </c>
      <c r="E6" s="77" t="s">
        <v>79</v>
      </c>
      <c r="F6" s="68"/>
      <c r="G6" s="68"/>
      <c r="H6" s="68"/>
      <c r="I6" s="76" t="s">
        <v>94</v>
      </c>
      <c r="J6" s="76" t="s">
        <v>99</v>
      </c>
      <c r="K6" s="68"/>
      <c r="L6" s="68"/>
      <c r="M6" s="74"/>
      <c r="N6" s="31"/>
    </row>
    <row r="7" spans="1:14" ht="12.7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74"/>
      <c r="N7" s="31"/>
    </row>
    <row r="8" spans="1:14" ht="12.75">
      <c r="A8" s="75" t="s">
        <v>4</v>
      </c>
      <c r="B8" s="68"/>
      <c r="C8" s="68"/>
      <c r="D8" s="76"/>
      <c r="E8" s="77" t="s">
        <v>80</v>
      </c>
      <c r="F8" s="68"/>
      <c r="G8" s="83"/>
      <c r="H8" s="68"/>
      <c r="I8" s="76" t="s">
        <v>95</v>
      </c>
      <c r="J8" s="76" t="s">
        <v>100</v>
      </c>
      <c r="K8" s="68"/>
      <c r="L8" s="68"/>
      <c r="M8" s="74"/>
      <c r="N8" s="31"/>
    </row>
    <row r="9" spans="1:14" ht="12.75">
      <c r="A9" s="82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31"/>
    </row>
    <row r="10" spans="1:14" ht="12.75">
      <c r="A10" s="1" t="s">
        <v>5</v>
      </c>
      <c r="B10" s="9" t="s">
        <v>20</v>
      </c>
      <c r="C10" s="9" t="s">
        <v>21</v>
      </c>
      <c r="D10" s="9" t="s">
        <v>44</v>
      </c>
      <c r="E10" s="9" t="s">
        <v>81</v>
      </c>
      <c r="F10" s="17" t="s">
        <v>86</v>
      </c>
      <c r="G10" s="21" t="s">
        <v>87</v>
      </c>
      <c r="H10" s="86" t="s">
        <v>89</v>
      </c>
      <c r="I10" s="87"/>
      <c r="J10" s="88"/>
      <c r="K10" s="86" t="s">
        <v>102</v>
      </c>
      <c r="L10" s="88"/>
      <c r="M10" s="28" t="s">
        <v>103</v>
      </c>
      <c r="N10" s="32"/>
    </row>
    <row r="11" spans="1:24" ht="12.75">
      <c r="A11" s="2" t="s">
        <v>6</v>
      </c>
      <c r="B11" s="10" t="s">
        <v>6</v>
      </c>
      <c r="C11" s="10" t="s">
        <v>6</v>
      </c>
      <c r="D11" s="13" t="s">
        <v>45</v>
      </c>
      <c r="E11" s="10" t="s">
        <v>6</v>
      </c>
      <c r="F11" s="10" t="s">
        <v>6</v>
      </c>
      <c r="G11" s="22" t="s">
        <v>88</v>
      </c>
      <c r="H11" s="23" t="s">
        <v>90</v>
      </c>
      <c r="I11" s="24" t="s">
        <v>96</v>
      </c>
      <c r="J11" s="25" t="s">
        <v>101</v>
      </c>
      <c r="K11" s="23" t="s">
        <v>87</v>
      </c>
      <c r="L11" s="25" t="s">
        <v>101</v>
      </c>
      <c r="M11" s="29" t="s">
        <v>104</v>
      </c>
      <c r="N11" s="32"/>
      <c r="P11" s="27" t="s">
        <v>107</v>
      </c>
      <c r="Q11" s="27" t="s">
        <v>108</v>
      </c>
      <c r="R11" s="27" t="s">
        <v>109</v>
      </c>
      <c r="S11" s="27" t="s">
        <v>110</v>
      </c>
      <c r="T11" s="27" t="s">
        <v>111</v>
      </c>
      <c r="U11" s="27" t="s">
        <v>112</v>
      </c>
      <c r="V11" s="27" t="s">
        <v>113</v>
      </c>
      <c r="W11" s="27" t="s">
        <v>114</v>
      </c>
      <c r="X11" s="27" t="s">
        <v>115</v>
      </c>
    </row>
    <row r="12" spans="1:37" ht="12.75">
      <c r="A12" s="3"/>
      <c r="B12" s="11"/>
      <c r="C12" s="11" t="s">
        <v>22</v>
      </c>
      <c r="D12" s="89" t="s">
        <v>46</v>
      </c>
      <c r="E12" s="90"/>
      <c r="F12" s="90"/>
      <c r="G12" s="90"/>
      <c r="H12" s="35">
        <f>SUM(H13:H13)</f>
        <v>0</v>
      </c>
      <c r="I12" s="35">
        <f>SUM(I13:I13)</f>
        <v>0</v>
      </c>
      <c r="J12" s="35">
        <f>H12+I12</f>
        <v>0</v>
      </c>
      <c r="K12" s="26"/>
      <c r="L12" s="35">
        <f>SUM(L13:L13)</f>
        <v>57.43062</v>
      </c>
      <c r="M12" s="26"/>
      <c r="Y12" s="27"/>
      <c r="AI12" s="36">
        <f>SUM(Z13:Z13)</f>
        <v>0</v>
      </c>
      <c r="AJ12" s="36">
        <f>SUM(AA13:AA13)</f>
        <v>0</v>
      </c>
      <c r="AK12" s="36">
        <f>SUM(AB13:AB13)</f>
        <v>0</v>
      </c>
    </row>
    <row r="13" spans="1:48" ht="12.75">
      <c r="A13" s="4" t="s">
        <v>7</v>
      </c>
      <c r="B13" s="4"/>
      <c r="C13" s="4" t="s">
        <v>23</v>
      </c>
      <c r="D13" s="4" t="s">
        <v>47</v>
      </c>
      <c r="E13" s="4" t="s">
        <v>82</v>
      </c>
      <c r="F13" s="18">
        <v>24.3</v>
      </c>
      <c r="G13" s="118"/>
      <c r="H13" s="18">
        <f>F13*AE13</f>
        <v>0</v>
      </c>
      <c r="I13" s="18">
        <f>J13-H13</f>
        <v>0</v>
      </c>
      <c r="J13" s="18">
        <f>F13*G13</f>
        <v>0</v>
      </c>
      <c r="K13" s="18">
        <v>2.3634</v>
      </c>
      <c r="L13" s="18">
        <f>F13*K13</f>
        <v>57.43062</v>
      </c>
      <c r="M13" s="30" t="s">
        <v>105</v>
      </c>
      <c r="P13" s="33">
        <f>IF(AG13="5",J13,0)</f>
        <v>0</v>
      </c>
      <c r="R13" s="33">
        <f>IF(AG13="1",H13,0)</f>
        <v>0</v>
      </c>
      <c r="S13" s="33">
        <f>IF(AG13="1",I13,0)</f>
        <v>0</v>
      </c>
      <c r="T13" s="33">
        <f>IF(AG13="7",H13,0)</f>
        <v>0</v>
      </c>
      <c r="U13" s="33">
        <f>IF(AG13="7",I13,0)</f>
        <v>0</v>
      </c>
      <c r="V13" s="33">
        <f>IF(AG13="2",H13,0)</f>
        <v>0</v>
      </c>
      <c r="W13" s="33">
        <f>IF(AG13="2",I13,0)</f>
        <v>0</v>
      </c>
      <c r="X13" s="33">
        <f>IF(AG13="0",J13,0)</f>
        <v>0</v>
      </c>
      <c r="Y13" s="27"/>
      <c r="Z13" s="18">
        <f>IF(AD13=0,J13,0)</f>
        <v>0</v>
      </c>
      <c r="AA13" s="18">
        <f>IF(AD13=15,J13,0)</f>
        <v>0</v>
      </c>
      <c r="AB13" s="18">
        <f>IF(AD13=21,J13,0)</f>
        <v>0</v>
      </c>
      <c r="AD13" s="33">
        <v>21</v>
      </c>
      <c r="AE13" s="33">
        <f>G13*0.766977391304348</f>
        <v>0</v>
      </c>
      <c r="AF13" s="33">
        <f>G13*(1-0.766977391304348)</f>
        <v>0</v>
      </c>
      <c r="AG13" s="30" t="s">
        <v>7</v>
      </c>
      <c r="AM13" s="33">
        <f>F13*AE13</f>
        <v>0</v>
      </c>
      <c r="AN13" s="33">
        <f>F13*AF13</f>
        <v>0</v>
      </c>
      <c r="AO13" s="34" t="s">
        <v>116</v>
      </c>
      <c r="AP13" s="34" t="s">
        <v>123</v>
      </c>
      <c r="AQ13" s="27" t="s">
        <v>126</v>
      </c>
      <c r="AS13" s="33">
        <f>AM13+AN13</f>
        <v>0</v>
      </c>
      <c r="AT13" s="33">
        <f>G13/(100-AU13)*100</f>
        <v>0</v>
      </c>
      <c r="AU13" s="33">
        <v>0</v>
      </c>
      <c r="AV13" s="33">
        <f>L13</f>
        <v>57.43062</v>
      </c>
    </row>
    <row r="14" spans="4:6" ht="12.75">
      <c r="D14" s="14" t="s">
        <v>177</v>
      </c>
      <c r="F14" s="19">
        <v>24.3</v>
      </c>
    </row>
    <row r="15" spans="1:37" ht="12.75">
      <c r="A15" s="5"/>
      <c r="B15" s="12"/>
      <c r="C15" s="12" t="s">
        <v>24</v>
      </c>
      <c r="D15" s="80" t="s">
        <v>48</v>
      </c>
      <c r="E15" s="81"/>
      <c r="F15" s="81"/>
      <c r="G15" s="81"/>
      <c r="H15" s="36">
        <f>SUM(H16:H16)</f>
        <v>0</v>
      </c>
      <c r="I15" s="36">
        <f>SUM(I16:I16)</f>
        <v>0</v>
      </c>
      <c r="J15" s="36">
        <f>H15+I15</f>
        <v>0</v>
      </c>
      <c r="K15" s="27"/>
      <c r="L15" s="36">
        <f>SUM(L16:L16)</f>
        <v>0</v>
      </c>
      <c r="M15" s="27"/>
      <c r="Y15" s="27"/>
      <c r="AI15" s="36">
        <f>SUM(Z16:Z16)</f>
        <v>0</v>
      </c>
      <c r="AJ15" s="36">
        <f>SUM(AA16:AA16)</f>
        <v>0</v>
      </c>
      <c r="AK15" s="36">
        <f>SUM(AB16:AB16)</f>
        <v>0</v>
      </c>
    </row>
    <row r="16" spans="1:48" ht="12.75">
      <c r="A16" s="4" t="s">
        <v>8</v>
      </c>
      <c r="B16" s="4"/>
      <c r="C16" s="4" t="s">
        <v>25</v>
      </c>
      <c r="D16" s="4" t="s">
        <v>49</v>
      </c>
      <c r="E16" s="4" t="s">
        <v>83</v>
      </c>
      <c r="F16" s="18">
        <v>1</v>
      </c>
      <c r="G16" s="118"/>
      <c r="H16" s="18">
        <f>F16*AE16</f>
        <v>0</v>
      </c>
      <c r="I16" s="18">
        <f>J16-H16</f>
        <v>0</v>
      </c>
      <c r="J16" s="18">
        <f>F16*G16</f>
        <v>0</v>
      </c>
      <c r="K16" s="18">
        <v>0</v>
      </c>
      <c r="L16" s="18">
        <f>F16*K16</f>
        <v>0</v>
      </c>
      <c r="M16" s="30" t="s">
        <v>106</v>
      </c>
      <c r="P16" s="33">
        <f>IF(AG16="5",J16,0)</f>
        <v>0</v>
      </c>
      <c r="R16" s="33">
        <f>IF(AG16="1",H16,0)</f>
        <v>0</v>
      </c>
      <c r="S16" s="33">
        <f>IF(AG16="1",I16,0)</f>
        <v>0</v>
      </c>
      <c r="T16" s="33">
        <f>IF(AG16="7",H16,0)</f>
        <v>0</v>
      </c>
      <c r="U16" s="33">
        <f>IF(AG16="7",I16,0)</f>
        <v>0</v>
      </c>
      <c r="V16" s="33">
        <f>IF(AG16="2",H16,0)</f>
        <v>0</v>
      </c>
      <c r="W16" s="33">
        <f>IF(AG16="2",I16,0)</f>
        <v>0</v>
      </c>
      <c r="X16" s="33">
        <f>IF(AG16="0",J16,0)</f>
        <v>0</v>
      </c>
      <c r="Y16" s="27"/>
      <c r="Z16" s="18">
        <f>IF(AD16=0,J16,0)</f>
        <v>0</v>
      </c>
      <c r="AA16" s="18">
        <f>IF(AD16=15,J16,0)</f>
        <v>0</v>
      </c>
      <c r="AB16" s="18">
        <f>IF(AD16=21,J16,0)</f>
        <v>0</v>
      </c>
      <c r="AD16" s="33">
        <v>21</v>
      </c>
      <c r="AE16" s="33">
        <f>G16*0</f>
        <v>0</v>
      </c>
      <c r="AF16" s="33">
        <f>G16*(1-0)</f>
        <v>0</v>
      </c>
      <c r="AG16" s="30" t="s">
        <v>7</v>
      </c>
      <c r="AM16" s="33">
        <f>F16*AE16</f>
        <v>0</v>
      </c>
      <c r="AN16" s="33">
        <f>F16*AF16</f>
        <v>0</v>
      </c>
      <c r="AO16" s="34" t="s">
        <v>117</v>
      </c>
      <c r="AP16" s="34" t="s">
        <v>124</v>
      </c>
      <c r="AQ16" s="27" t="s">
        <v>126</v>
      </c>
      <c r="AS16" s="33">
        <f>AM16+AN16</f>
        <v>0</v>
      </c>
      <c r="AT16" s="33">
        <f>G16/(100-AU16)*100</f>
        <v>0</v>
      </c>
      <c r="AU16" s="33">
        <v>0</v>
      </c>
      <c r="AV16" s="33">
        <f>L16</f>
        <v>0</v>
      </c>
    </row>
    <row r="17" spans="4:6" ht="12.75">
      <c r="D17" s="14" t="s">
        <v>7</v>
      </c>
      <c r="F17" s="19">
        <v>1</v>
      </c>
    </row>
    <row r="18" spans="1:37" ht="12.75">
      <c r="A18" s="5"/>
      <c r="B18" s="12"/>
      <c r="C18" s="12" t="s">
        <v>26</v>
      </c>
      <c r="D18" s="80" t="s">
        <v>50</v>
      </c>
      <c r="E18" s="81"/>
      <c r="F18" s="81"/>
      <c r="G18" s="81"/>
      <c r="H18" s="36">
        <f>SUM(H19:H19)</f>
        <v>0</v>
      </c>
      <c r="I18" s="36">
        <f>SUM(I19:I19)</f>
        <v>0</v>
      </c>
      <c r="J18" s="36">
        <f>H18+I18</f>
        <v>0</v>
      </c>
      <c r="K18" s="27"/>
      <c r="L18" s="36">
        <f>SUM(L19:L19)</f>
        <v>53.46000000000001</v>
      </c>
      <c r="M18" s="27"/>
      <c r="Y18" s="27"/>
      <c r="AI18" s="36">
        <f>SUM(Z19:Z19)</f>
        <v>0</v>
      </c>
      <c r="AJ18" s="36">
        <f>SUM(AA19:AA19)</f>
        <v>0</v>
      </c>
      <c r="AK18" s="36">
        <f>SUM(AB19:AB19)</f>
        <v>0</v>
      </c>
    </row>
    <row r="19" spans="1:48" ht="12.75">
      <c r="A19" s="4" t="s">
        <v>9</v>
      </c>
      <c r="B19" s="4"/>
      <c r="C19" s="4" t="s">
        <v>27</v>
      </c>
      <c r="D19" s="4" t="s">
        <v>51</v>
      </c>
      <c r="E19" s="4" t="s">
        <v>82</v>
      </c>
      <c r="F19" s="18">
        <v>24.3</v>
      </c>
      <c r="G19" s="118"/>
      <c r="H19" s="18">
        <f>F19*AE19</f>
        <v>0</v>
      </c>
      <c r="I19" s="18">
        <f>J19-H19</f>
        <v>0</v>
      </c>
      <c r="J19" s="18">
        <f>F19*G19</f>
        <v>0</v>
      </c>
      <c r="K19" s="18">
        <v>2.2</v>
      </c>
      <c r="L19" s="18">
        <f>F19*K19</f>
        <v>53.46000000000001</v>
      </c>
      <c r="M19" s="30" t="s">
        <v>105</v>
      </c>
      <c r="P19" s="33">
        <f>IF(AG19="5",J19,0)</f>
        <v>0</v>
      </c>
      <c r="R19" s="33">
        <f>IF(AG19="1",H19,0)</f>
        <v>0</v>
      </c>
      <c r="S19" s="33">
        <f>IF(AG19="1",I19,0)</f>
        <v>0</v>
      </c>
      <c r="T19" s="33">
        <f>IF(AG19="7",H19,0)</f>
        <v>0</v>
      </c>
      <c r="U19" s="33">
        <f>IF(AG19="7",I19,0)</f>
        <v>0</v>
      </c>
      <c r="V19" s="33">
        <f>IF(AG19="2",H19,0)</f>
        <v>0</v>
      </c>
      <c r="W19" s="33">
        <f>IF(AG19="2",I19,0)</f>
        <v>0</v>
      </c>
      <c r="X19" s="33">
        <f>IF(AG19="0",J19,0)</f>
        <v>0</v>
      </c>
      <c r="Y19" s="27"/>
      <c r="Z19" s="18">
        <f>IF(AD19=0,J19,0)</f>
        <v>0</v>
      </c>
      <c r="AA19" s="18">
        <f>IF(AD19=15,J19,0)</f>
        <v>0</v>
      </c>
      <c r="AB19" s="18">
        <f>IF(AD19=21,J19,0)</f>
        <v>0</v>
      </c>
      <c r="AD19" s="33">
        <v>21</v>
      </c>
      <c r="AE19" s="33">
        <f>G19*0</f>
        <v>0</v>
      </c>
      <c r="AF19" s="33">
        <f>G19*(1-0)</f>
        <v>0</v>
      </c>
      <c r="AG19" s="30" t="s">
        <v>7</v>
      </c>
      <c r="AM19" s="33">
        <f>F19*AE19</f>
        <v>0</v>
      </c>
      <c r="AN19" s="33">
        <f>F19*AF19</f>
        <v>0</v>
      </c>
      <c r="AO19" s="34" t="s">
        <v>118</v>
      </c>
      <c r="AP19" s="34" t="s">
        <v>124</v>
      </c>
      <c r="AQ19" s="27" t="s">
        <v>126</v>
      </c>
      <c r="AS19" s="33">
        <f>AM19+AN19</f>
        <v>0</v>
      </c>
      <c r="AT19" s="33">
        <f>G19/(100-AU19)*100</f>
        <v>0</v>
      </c>
      <c r="AU19" s="33">
        <v>0</v>
      </c>
      <c r="AV19" s="33">
        <f>L19</f>
        <v>53.46000000000001</v>
      </c>
    </row>
    <row r="20" spans="4:6" ht="12.75">
      <c r="D20" s="14" t="s">
        <v>178</v>
      </c>
      <c r="F20" s="19">
        <v>24.3</v>
      </c>
    </row>
    <row r="21" spans="1:37" ht="12.75">
      <c r="A21" s="5"/>
      <c r="B21" s="12"/>
      <c r="C21" s="12" t="s">
        <v>28</v>
      </c>
      <c r="D21" s="80" t="s">
        <v>52</v>
      </c>
      <c r="E21" s="81"/>
      <c r="F21" s="81"/>
      <c r="G21" s="81"/>
      <c r="H21" s="36">
        <f>SUM(H22:H28)</f>
        <v>0</v>
      </c>
      <c r="I21" s="36">
        <f>SUM(I22:I28)</f>
        <v>0</v>
      </c>
      <c r="J21" s="36">
        <f>H21+I21</f>
        <v>0</v>
      </c>
      <c r="K21" s="27"/>
      <c r="L21" s="36">
        <f>SUM(L22:L28)</f>
        <v>0</v>
      </c>
      <c r="M21" s="27"/>
      <c r="Y21" s="27"/>
      <c r="AI21" s="36">
        <f>SUM(Z22:Z28)</f>
        <v>0</v>
      </c>
      <c r="AJ21" s="36">
        <f>SUM(AA22:AA28)</f>
        <v>0</v>
      </c>
      <c r="AK21" s="36">
        <f>SUM(AB22:AB28)</f>
        <v>0</v>
      </c>
    </row>
    <row r="22" spans="1:48" ht="12.75">
      <c r="A22" s="4" t="s">
        <v>10</v>
      </c>
      <c r="B22" s="4"/>
      <c r="C22" s="4" t="s">
        <v>29</v>
      </c>
      <c r="D22" s="4" t="s">
        <v>53</v>
      </c>
      <c r="E22" s="4" t="s">
        <v>84</v>
      </c>
      <c r="F22" s="18">
        <v>53.46</v>
      </c>
      <c r="G22" s="118"/>
      <c r="H22" s="18">
        <f>F22*AE22</f>
        <v>0</v>
      </c>
      <c r="I22" s="18">
        <f>J22-H22</f>
        <v>0</v>
      </c>
      <c r="J22" s="18">
        <f>F22*G22</f>
        <v>0</v>
      </c>
      <c r="K22" s="18">
        <v>0</v>
      </c>
      <c r="L22" s="18">
        <f>F22*K22</f>
        <v>0</v>
      </c>
      <c r="M22" s="30" t="s">
        <v>105</v>
      </c>
      <c r="P22" s="33">
        <f>IF(AG22="5",J22,0)</f>
        <v>0</v>
      </c>
      <c r="R22" s="33">
        <f>IF(AG22="1",H22,0)</f>
        <v>0</v>
      </c>
      <c r="S22" s="33">
        <f>IF(AG22="1",I22,0)</f>
        <v>0</v>
      </c>
      <c r="T22" s="33">
        <f>IF(AG22="7",H22,0)</f>
        <v>0</v>
      </c>
      <c r="U22" s="33">
        <f>IF(AG22="7",I22,0)</f>
        <v>0</v>
      </c>
      <c r="V22" s="33">
        <f>IF(AG22="2",H22,0)</f>
        <v>0</v>
      </c>
      <c r="W22" s="33">
        <f>IF(AG22="2",I22,0)</f>
        <v>0</v>
      </c>
      <c r="X22" s="33">
        <f>IF(AG22="0",J22,0)</f>
        <v>0</v>
      </c>
      <c r="Y22" s="27"/>
      <c r="Z22" s="18">
        <f>IF(AD22=0,J22,0)</f>
        <v>0</v>
      </c>
      <c r="AA22" s="18">
        <f>IF(AD22=15,J22,0)</f>
        <v>0</v>
      </c>
      <c r="AB22" s="18">
        <f>IF(AD22=21,J22,0)</f>
        <v>0</v>
      </c>
      <c r="AD22" s="33">
        <v>21</v>
      </c>
      <c r="AE22" s="33">
        <f>G22*0</f>
        <v>0</v>
      </c>
      <c r="AF22" s="33">
        <f>G22*(1-0)</f>
        <v>0</v>
      </c>
      <c r="AG22" s="30" t="s">
        <v>11</v>
      </c>
      <c r="AM22" s="33">
        <f>F22*AE22</f>
        <v>0</v>
      </c>
      <c r="AN22" s="33">
        <f>F22*AF22</f>
        <v>0</v>
      </c>
      <c r="AO22" s="34" t="s">
        <v>119</v>
      </c>
      <c r="AP22" s="34" t="s">
        <v>124</v>
      </c>
      <c r="AQ22" s="27" t="s">
        <v>126</v>
      </c>
      <c r="AS22" s="33">
        <f>AM22+AN22</f>
        <v>0</v>
      </c>
      <c r="AT22" s="33">
        <f>G22/(100-AU22)*100</f>
        <v>0</v>
      </c>
      <c r="AU22" s="33">
        <v>0</v>
      </c>
      <c r="AV22" s="33">
        <f>L22</f>
        <v>0</v>
      </c>
    </row>
    <row r="23" spans="4:6" ht="12.75">
      <c r="D23" s="14" t="s">
        <v>179</v>
      </c>
      <c r="F23" s="19">
        <v>53.46</v>
      </c>
    </row>
    <row r="24" spans="1:48" ht="12.75">
      <c r="A24" s="4" t="s">
        <v>11</v>
      </c>
      <c r="B24" s="4"/>
      <c r="C24" s="4" t="s">
        <v>30</v>
      </c>
      <c r="D24" s="4" t="s">
        <v>55</v>
      </c>
      <c r="E24" s="4" t="s">
        <v>84</v>
      </c>
      <c r="F24" s="18">
        <v>53.46</v>
      </c>
      <c r="G24" s="118"/>
      <c r="H24" s="18">
        <f>F24*AE24</f>
        <v>0</v>
      </c>
      <c r="I24" s="18">
        <f>J24-H24</f>
        <v>0</v>
      </c>
      <c r="J24" s="18">
        <f>F24*G24</f>
        <v>0</v>
      </c>
      <c r="K24" s="18">
        <v>0</v>
      </c>
      <c r="L24" s="18">
        <f>F24*K24</f>
        <v>0</v>
      </c>
      <c r="M24" s="30" t="s">
        <v>105</v>
      </c>
      <c r="P24" s="33">
        <f>IF(AG24="5",J24,0)</f>
        <v>0</v>
      </c>
      <c r="R24" s="33">
        <f>IF(AG24="1",H24,0)</f>
        <v>0</v>
      </c>
      <c r="S24" s="33">
        <f>IF(AG24="1",I24,0)</f>
        <v>0</v>
      </c>
      <c r="T24" s="33">
        <f>IF(AG24="7",H24,0)</f>
        <v>0</v>
      </c>
      <c r="U24" s="33">
        <f>IF(AG24="7",I24,0)</f>
        <v>0</v>
      </c>
      <c r="V24" s="33">
        <f>IF(AG24="2",H24,0)</f>
        <v>0</v>
      </c>
      <c r="W24" s="33">
        <f>IF(AG24="2",I24,0)</f>
        <v>0</v>
      </c>
      <c r="X24" s="33">
        <f>IF(AG24="0",J24,0)</f>
        <v>0</v>
      </c>
      <c r="Y24" s="27"/>
      <c r="Z24" s="18">
        <f>IF(AD24=0,J24,0)</f>
        <v>0</v>
      </c>
      <c r="AA24" s="18">
        <f>IF(AD24=15,J24,0)</f>
        <v>0</v>
      </c>
      <c r="AB24" s="18">
        <f>IF(AD24=21,J24,0)</f>
        <v>0</v>
      </c>
      <c r="AD24" s="33">
        <v>21</v>
      </c>
      <c r="AE24" s="33">
        <f>G24*0.00937996820349762</f>
        <v>0</v>
      </c>
      <c r="AF24" s="33">
        <f>G24*(1-0.00937996820349762)</f>
        <v>0</v>
      </c>
      <c r="AG24" s="30" t="s">
        <v>11</v>
      </c>
      <c r="AM24" s="33">
        <f>F24*AE24</f>
        <v>0</v>
      </c>
      <c r="AN24" s="33">
        <f>F24*AF24</f>
        <v>0</v>
      </c>
      <c r="AO24" s="34" t="s">
        <v>119</v>
      </c>
      <c r="AP24" s="34" t="s">
        <v>124</v>
      </c>
      <c r="AQ24" s="27" t="s">
        <v>126</v>
      </c>
      <c r="AS24" s="33">
        <f>AM24+AN24</f>
        <v>0</v>
      </c>
      <c r="AT24" s="33">
        <f>G24/(100-AU24)*100</f>
        <v>0</v>
      </c>
      <c r="AU24" s="33">
        <v>0</v>
      </c>
      <c r="AV24" s="33">
        <f>L24</f>
        <v>0</v>
      </c>
    </row>
    <row r="25" spans="4:6" ht="12.75">
      <c r="D25" s="14" t="s">
        <v>179</v>
      </c>
      <c r="F25" s="19">
        <v>53.46</v>
      </c>
    </row>
    <row r="26" spans="1:48" ht="12.75">
      <c r="A26" s="4" t="s">
        <v>12</v>
      </c>
      <c r="B26" s="4"/>
      <c r="C26" s="4" t="s">
        <v>31</v>
      </c>
      <c r="D26" s="4" t="s">
        <v>56</v>
      </c>
      <c r="E26" s="4" t="s">
        <v>84</v>
      </c>
      <c r="F26" s="18">
        <v>1710.72</v>
      </c>
      <c r="G26" s="118"/>
      <c r="H26" s="18">
        <f>F26*AE26</f>
        <v>0</v>
      </c>
      <c r="I26" s="18">
        <f>J26-H26</f>
        <v>0</v>
      </c>
      <c r="J26" s="18">
        <f>F26*G26</f>
        <v>0</v>
      </c>
      <c r="K26" s="18">
        <v>0</v>
      </c>
      <c r="L26" s="18">
        <f>F26*K26</f>
        <v>0</v>
      </c>
      <c r="M26" s="30" t="s">
        <v>105</v>
      </c>
      <c r="P26" s="33">
        <f>IF(AG26="5",J26,0)</f>
        <v>0</v>
      </c>
      <c r="R26" s="33">
        <f>IF(AG26="1",H26,0)</f>
        <v>0</v>
      </c>
      <c r="S26" s="33">
        <f>IF(AG26="1",I26,0)</f>
        <v>0</v>
      </c>
      <c r="T26" s="33">
        <f>IF(AG26="7",H26,0)</f>
        <v>0</v>
      </c>
      <c r="U26" s="33">
        <f>IF(AG26="7",I26,0)</f>
        <v>0</v>
      </c>
      <c r="V26" s="33">
        <f>IF(AG26="2",H26,0)</f>
        <v>0</v>
      </c>
      <c r="W26" s="33">
        <f>IF(AG26="2",I26,0)</f>
        <v>0</v>
      </c>
      <c r="X26" s="33">
        <f>IF(AG26="0",J26,0)</f>
        <v>0</v>
      </c>
      <c r="Y26" s="27"/>
      <c r="Z26" s="18">
        <f>IF(AD26=0,J26,0)</f>
        <v>0</v>
      </c>
      <c r="AA26" s="18">
        <f>IF(AD26=15,J26,0)</f>
        <v>0</v>
      </c>
      <c r="AB26" s="18">
        <f>IF(AD26=21,J26,0)</f>
        <v>0</v>
      </c>
      <c r="AD26" s="33">
        <v>21</v>
      </c>
      <c r="AE26" s="33">
        <f>G26*0</f>
        <v>0</v>
      </c>
      <c r="AF26" s="33">
        <f>G26*(1-0)</f>
        <v>0</v>
      </c>
      <c r="AG26" s="30" t="s">
        <v>11</v>
      </c>
      <c r="AM26" s="33">
        <f>F26*AE26</f>
        <v>0</v>
      </c>
      <c r="AN26" s="33">
        <f>F26*AF26</f>
        <v>0</v>
      </c>
      <c r="AO26" s="34" t="s">
        <v>119</v>
      </c>
      <c r="AP26" s="34" t="s">
        <v>124</v>
      </c>
      <c r="AQ26" s="27" t="s">
        <v>126</v>
      </c>
      <c r="AS26" s="33">
        <f>AM26+AN26</f>
        <v>0</v>
      </c>
      <c r="AT26" s="33">
        <f>G26/(100-AU26)*100</f>
        <v>0</v>
      </c>
      <c r="AU26" s="33">
        <v>0</v>
      </c>
      <c r="AV26" s="33">
        <f>L26</f>
        <v>0</v>
      </c>
    </row>
    <row r="27" spans="4:6" ht="12.75">
      <c r="D27" s="14" t="s">
        <v>180</v>
      </c>
      <c r="F27" s="19">
        <v>1710.72</v>
      </c>
    </row>
    <row r="28" spans="1:48" ht="12.75">
      <c r="A28" s="4" t="s">
        <v>13</v>
      </c>
      <c r="B28" s="4"/>
      <c r="C28" s="4" t="s">
        <v>32</v>
      </c>
      <c r="D28" s="4" t="s">
        <v>57</v>
      </c>
      <c r="E28" s="4" t="s">
        <v>84</v>
      </c>
      <c r="F28" s="18">
        <v>53.46</v>
      </c>
      <c r="G28" s="118"/>
      <c r="H28" s="18">
        <f>F28*AE28</f>
        <v>0</v>
      </c>
      <c r="I28" s="18">
        <f>J28-H28</f>
        <v>0</v>
      </c>
      <c r="J28" s="18">
        <f>F28*G28</f>
        <v>0</v>
      </c>
      <c r="K28" s="18">
        <v>0</v>
      </c>
      <c r="L28" s="18">
        <f>F28*K28</f>
        <v>0</v>
      </c>
      <c r="M28" s="30" t="s">
        <v>105</v>
      </c>
      <c r="P28" s="33">
        <f>IF(AG28="5",J28,0)</f>
        <v>0</v>
      </c>
      <c r="R28" s="33">
        <f>IF(AG28="1",H28,0)</f>
        <v>0</v>
      </c>
      <c r="S28" s="33">
        <f>IF(AG28="1",I28,0)</f>
        <v>0</v>
      </c>
      <c r="T28" s="33">
        <f>IF(AG28="7",H28,0)</f>
        <v>0</v>
      </c>
      <c r="U28" s="33">
        <f>IF(AG28="7",I28,0)</f>
        <v>0</v>
      </c>
      <c r="V28" s="33">
        <f>IF(AG28="2",H28,0)</f>
        <v>0</v>
      </c>
      <c r="W28" s="33">
        <f>IF(AG28="2",I28,0)</f>
        <v>0</v>
      </c>
      <c r="X28" s="33">
        <f>IF(AG28="0",J28,0)</f>
        <v>0</v>
      </c>
      <c r="Y28" s="27"/>
      <c r="Z28" s="18">
        <f>IF(AD28=0,J28,0)</f>
        <v>0</v>
      </c>
      <c r="AA28" s="18">
        <f>IF(AD28=15,J28,0)</f>
        <v>0</v>
      </c>
      <c r="AB28" s="18">
        <f>IF(AD28=21,J28,0)</f>
        <v>0</v>
      </c>
      <c r="AD28" s="33">
        <v>21</v>
      </c>
      <c r="AE28" s="33">
        <f>G28*0</f>
        <v>0</v>
      </c>
      <c r="AF28" s="33">
        <f>G28*(1-0)</f>
        <v>0</v>
      </c>
      <c r="AG28" s="30" t="s">
        <v>11</v>
      </c>
      <c r="AM28" s="33">
        <f>F28*AE28</f>
        <v>0</v>
      </c>
      <c r="AN28" s="33">
        <f>F28*AF28</f>
        <v>0</v>
      </c>
      <c r="AO28" s="34" t="s">
        <v>119</v>
      </c>
      <c r="AP28" s="34" t="s">
        <v>124</v>
      </c>
      <c r="AQ28" s="27" t="s">
        <v>126</v>
      </c>
      <c r="AS28" s="33">
        <f>AM28+AN28</f>
        <v>0</v>
      </c>
      <c r="AT28" s="33">
        <f>G28/(100-AU28)*100</f>
        <v>0</v>
      </c>
      <c r="AU28" s="33">
        <v>0</v>
      </c>
      <c r="AV28" s="33">
        <f>L28</f>
        <v>0</v>
      </c>
    </row>
    <row r="29" spans="4:6" ht="12.75">
      <c r="D29" s="14" t="s">
        <v>54</v>
      </c>
      <c r="F29" s="19">
        <v>19.338</v>
      </c>
    </row>
    <row r="30" spans="1:37" ht="12.75">
      <c r="A30" s="5"/>
      <c r="B30" s="12"/>
      <c r="C30" s="12" t="s">
        <v>33</v>
      </c>
      <c r="D30" s="80" t="s">
        <v>58</v>
      </c>
      <c r="E30" s="81"/>
      <c r="F30" s="81"/>
      <c r="G30" s="81"/>
      <c r="H30" s="36">
        <f>SUM(H31:H33)</f>
        <v>0</v>
      </c>
      <c r="I30" s="36">
        <f>SUM(I31:I33)</f>
        <v>0</v>
      </c>
      <c r="J30" s="36">
        <f>H30+I30</f>
        <v>0</v>
      </c>
      <c r="K30" s="27"/>
      <c r="L30" s="36">
        <f>SUM(L31:L33)</f>
        <v>0.1817</v>
      </c>
      <c r="M30" s="27"/>
      <c r="Y30" s="27"/>
      <c r="AI30" s="36">
        <f>SUM(Z31:Z33)</f>
        <v>0</v>
      </c>
      <c r="AJ30" s="36">
        <f>SUM(AA31:AA33)</f>
        <v>0</v>
      </c>
      <c r="AK30" s="36">
        <f>SUM(AB31:AB33)</f>
        <v>0</v>
      </c>
    </row>
    <row r="31" spans="1:48" ht="12.75">
      <c r="A31" s="4" t="s">
        <v>14</v>
      </c>
      <c r="B31" s="4"/>
      <c r="C31" s="4" t="s">
        <v>34</v>
      </c>
      <c r="D31" s="4" t="s">
        <v>59</v>
      </c>
      <c r="E31" s="4" t="s">
        <v>85</v>
      </c>
      <c r="F31" s="18">
        <v>7.9</v>
      </c>
      <c r="G31" s="118"/>
      <c r="H31" s="18">
        <f>F31*AE31</f>
        <v>0</v>
      </c>
      <c r="I31" s="18">
        <f>J31-H31</f>
        <v>0</v>
      </c>
      <c r="J31" s="18">
        <f>F31*G31</f>
        <v>0</v>
      </c>
      <c r="K31" s="18">
        <v>0.023</v>
      </c>
      <c r="L31" s="18">
        <f>F31*K31</f>
        <v>0.1817</v>
      </c>
      <c r="M31" s="30" t="s">
        <v>105</v>
      </c>
      <c r="P31" s="33">
        <f>IF(AG31="5",J31,0)</f>
        <v>0</v>
      </c>
      <c r="R31" s="33">
        <f>IF(AG31="1",H31,0)</f>
        <v>0</v>
      </c>
      <c r="S31" s="33">
        <f>IF(AG31="1",I31,0)</f>
        <v>0</v>
      </c>
      <c r="T31" s="33">
        <f>IF(AG31="7",H31,0)</f>
        <v>0</v>
      </c>
      <c r="U31" s="33">
        <f>IF(AG31="7",I31,0)</f>
        <v>0</v>
      </c>
      <c r="V31" s="33">
        <f>IF(AG31="2",H31,0)</f>
        <v>0</v>
      </c>
      <c r="W31" s="33">
        <f>IF(AG31="2",I31,0)</f>
        <v>0</v>
      </c>
      <c r="X31" s="33">
        <f>IF(AG31="0",J31,0)</f>
        <v>0</v>
      </c>
      <c r="Y31" s="27"/>
      <c r="Z31" s="18">
        <f>IF(AD31=0,J31,0)</f>
        <v>0</v>
      </c>
      <c r="AA31" s="18">
        <f>IF(AD31=15,J31,0)</f>
        <v>0</v>
      </c>
      <c r="AB31" s="18">
        <f>IF(AD31=21,J31,0)</f>
        <v>0</v>
      </c>
      <c r="AD31" s="33">
        <v>21</v>
      </c>
      <c r="AE31" s="33">
        <f>G31*0.592767605633803</f>
        <v>0</v>
      </c>
      <c r="AF31" s="33">
        <f>G31*(1-0.592767605633803)</f>
        <v>0</v>
      </c>
      <c r="AG31" s="30" t="s">
        <v>13</v>
      </c>
      <c r="AM31" s="33">
        <f>F31*AE31</f>
        <v>0</v>
      </c>
      <c r="AN31" s="33">
        <f>F31*AF31</f>
        <v>0</v>
      </c>
      <c r="AO31" s="34" t="s">
        <v>120</v>
      </c>
      <c r="AP31" s="34" t="s">
        <v>125</v>
      </c>
      <c r="AQ31" s="27" t="s">
        <v>126</v>
      </c>
      <c r="AS31" s="33">
        <f>AM31+AN31</f>
        <v>0</v>
      </c>
      <c r="AT31" s="33">
        <f>G31/(100-AU31)*100</f>
        <v>0</v>
      </c>
      <c r="AU31" s="33">
        <v>0</v>
      </c>
      <c r="AV31" s="33">
        <f>L31</f>
        <v>0.1817</v>
      </c>
    </row>
    <row r="32" spans="4:6" ht="12.75">
      <c r="D32" s="14" t="s">
        <v>60</v>
      </c>
      <c r="F32" s="19">
        <v>7.9</v>
      </c>
    </row>
    <row r="33" spans="1:48" ht="12.75">
      <c r="A33" s="4" t="s">
        <v>15</v>
      </c>
      <c r="B33" s="4"/>
      <c r="C33" s="4" t="s">
        <v>35</v>
      </c>
      <c r="D33" s="4" t="s">
        <v>61</v>
      </c>
      <c r="E33" s="4" t="s">
        <v>84</v>
      </c>
      <c r="F33" s="18">
        <v>0.181</v>
      </c>
      <c r="G33" s="118"/>
      <c r="H33" s="18">
        <f>F33*AE33</f>
        <v>0</v>
      </c>
      <c r="I33" s="18">
        <f>J33-H33</f>
        <v>0</v>
      </c>
      <c r="J33" s="18">
        <f>F33*G33</f>
        <v>0</v>
      </c>
      <c r="K33" s="18">
        <v>0</v>
      </c>
      <c r="L33" s="18">
        <f>F33*K33</f>
        <v>0</v>
      </c>
      <c r="M33" s="30" t="s">
        <v>105</v>
      </c>
      <c r="P33" s="33">
        <f>IF(AG33="5",J33,0)</f>
        <v>0</v>
      </c>
      <c r="R33" s="33">
        <f>IF(AG33="1",H33,0)</f>
        <v>0</v>
      </c>
      <c r="S33" s="33">
        <f>IF(AG33="1",I33,0)</f>
        <v>0</v>
      </c>
      <c r="T33" s="33">
        <f>IF(AG33="7",H33,0)</f>
        <v>0</v>
      </c>
      <c r="U33" s="33">
        <f>IF(AG33="7",I33,0)</f>
        <v>0</v>
      </c>
      <c r="V33" s="33">
        <f>IF(AG33="2",H33,0)</f>
        <v>0</v>
      </c>
      <c r="W33" s="33">
        <f>IF(AG33="2",I33,0)</f>
        <v>0</v>
      </c>
      <c r="X33" s="33">
        <f>IF(AG33="0",J33,0)</f>
        <v>0</v>
      </c>
      <c r="Y33" s="27"/>
      <c r="Z33" s="18">
        <f>IF(AD33=0,J33,0)</f>
        <v>0</v>
      </c>
      <c r="AA33" s="18">
        <f>IF(AD33=15,J33,0)</f>
        <v>0</v>
      </c>
      <c r="AB33" s="18">
        <f>IF(AD33=21,J33,0)</f>
        <v>0</v>
      </c>
      <c r="AD33" s="33">
        <v>21</v>
      </c>
      <c r="AE33" s="33">
        <f>G33*0</f>
        <v>0</v>
      </c>
      <c r="AF33" s="33">
        <f>G33*(1-0)</f>
        <v>0</v>
      </c>
      <c r="AG33" s="30" t="s">
        <v>11</v>
      </c>
      <c r="AM33" s="33">
        <f>F33*AE33</f>
        <v>0</v>
      </c>
      <c r="AN33" s="33">
        <f>F33*AF33</f>
        <v>0</v>
      </c>
      <c r="AO33" s="34" t="s">
        <v>120</v>
      </c>
      <c r="AP33" s="34" t="s">
        <v>125</v>
      </c>
      <c r="AQ33" s="27" t="s">
        <v>126</v>
      </c>
      <c r="AS33" s="33">
        <f>AM33+AN33</f>
        <v>0</v>
      </c>
      <c r="AT33" s="33">
        <f>G33/(100-AU33)*100</f>
        <v>0</v>
      </c>
      <c r="AU33" s="33">
        <v>0</v>
      </c>
      <c r="AV33" s="33">
        <f>L33</f>
        <v>0</v>
      </c>
    </row>
    <row r="34" spans="4:6" ht="12.75">
      <c r="D34" s="14" t="s">
        <v>62</v>
      </c>
      <c r="F34" s="19">
        <v>0.181</v>
      </c>
    </row>
    <row r="35" spans="1:37" ht="12.75">
      <c r="A35" s="5"/>
      <c r="B35" s="12"/>
      <c r="C35" s="12" t="s">
        <v>36</v>
      </c>
      <c r="D35" s="80" t="s">
        <v>63</v>
      </c>
      <c r="E35" s="81"/>
      <c r="F35" s="81"/>
      <c r="G35" s="81"/>
      <c r="H35" s="36">
        <f>SUM(H36:H45)</f>
        <v>0</v>
      </c>
      <c r="I35" s="36">
        <f>SUM(I36:I45)</f>
        <v>0</v>
      </c>
      <c r="J35" s="36">
        <f>H35+I35</f>
        <v>0</v>
      </c>
      <c r="K35" s="27"/>
      <c r="L35" s="36">
        <f>SUM(L36:L45)</f>
        <v>2.178624</v>
      </c>
      <c r="M35" s="27"/>
      <c r="Y35" s="27"/>
      <c r="AI35" s="36">
        <f>SUM(Z36:Z45)</f>
        <v>0</v>
      </c>
      <c r="AJ35" s="36">
        <f>SUM(AA36:AA45)</f>
        <v>0</v>
      </c>
      <c r="AK35" s="36">
        <f>SUM(AB36:AB45)</f>
        <v>0</v>
      </c>
    </row>
    <row r="36" spans="1:48" ht="12.75">
      <c r="A36" s="4" t="s">
        <v>16</v>
      </c>
      <c r="B36" s="4"/>
      <c r="C36" s="4" t="s">
        <v>37</v>
      </c>
      <c r="D36" s="4" t="s">
        <v>64</v>
      </c>
      <c r="E36" s="4" t="s">
        <v>85</v>
      </c>
      <c r="F36" s="18">
        <v>162.1</v>
      </c>
      <c r="G36" s="118"/>
      <c r="H36" s="18">
        <f>F36*AE36</f>
        <v>0</v>
      </c>
      <c r="I36" s="18">
        <f>J36-H36</f>
        <v>0</v>
      </c>
      <c r="J36" s="18">
        <f>F36*G36</f>
        <v>0</v>
      </c>
      <c r="K36" s="18">
        <v>0.01344</v>
      </c>
      <c r="L36" s="18">
        <f>F36*K36</f>
        <v>2.178624</v>
      </c>
      <c r="M36" s="30" t="s">
        <v>105</v>
      </c>
      <c r="P36" s="33">
        <f>IF(AG36="5",J36,0)</f>
        <v>0</v>
      </c>
      <c r="R36" s="33">
        <f>IF(AG36="1",H36,0)</f>
        <v>0</v>
      </c>
      <c r="S36" s="33">
        <f>IF(AG36="1",I36,0)</f>
        <v>0</v>
      </c>
      <c r="T36" s="33">
        <f>IF(AG36="7",H36,0)</f>
        <v>0</v>
      </c>
      <c r="U36" s="33">
        <f>IF(AG36="7",I36,0)</f>
        <v>0</v>
      </c>
      <c r="V36" s="33">
        <f>IF(AG36="2",H36,0)</f>
        <v>0</v>
      </c>
      <c r="W36" s="33">
        <f>IF(AG36="2",I36,0)</f>
        <v>0</v>
      </c>
      <c r="X36" s="33">
        <f>IF(AG36="0",J36,0)</f>
        <v>0</v>
      </c>
      <c r="Y36" s="27"/>
      <c r="Z36" s="18">
        <f>IF(AD36=0,J36,0)</f>
        <v>0</v>
      </c>
      <c r="AA36" s="18">
        <f>IF(AD36=15,J36,0)</f>
        <v>0</v>
      </c>
      <c r="AB36" s="18">
        <f>IF(AD36=21,J36,0)</f>
        <v>0</v>
      </c>
      <c r="AD36" s="33">
        <v>21</v>
      </c>
      <c r="AE36" s="33">
        <f>G36*0.628367647058823</f>
        <v>0</v>
      </c>
      <c r="AF36" s="33">
        <f>G36*(1-0.628367647058823)</f>
        <v>0</v>
      </c>
      <c r="AG36" s="30" t="s">
        <v>13</v>
      </c>
      <c r="AM36" s="33">
        <f>F36*AE36</f>
        <v>0</v>
      </c>
      <c r="AN36" s="33">
        <f>F36*AF36</f>
        <v>0</v>
      </c>
      <c r="AO36" s="34" t="s">
        <v>121</v>
      </c>
      <c r="AP36" s="34" t="s">
        <v>125</v>
      </c>
      <c r="AQ36" s="27" t="s">
        <v>126</v>
      </c>
      <c r="AS36" s="33">
        <f>AM36+AN36</f>
        <v>0</v>
      </c>
      <c r="AT36" s="33">
        <f>G36/(100-AU36)*100</f>
        <v>0</v>
      </c>
      <c r="AU36" s="33">
        <v>0</v>
      </c>
      <c r="AV36" s="33">
        <f>L36</f>
        <v>2.178624</v>
      </c>
    </row>
    <row r="37" spans="4:6" ht="12.75">
      <c r="D37" s="14" t="s">
        <v>65</v>
      </c>
      <c r="F37" s="19">
        <v>58.6</v>
      </c>
    </row>
    <row r="38" spans="4:6" ht="12.75">
      <c r="D38" s="14" t="s">
        <v>66</v>
      </c>
      <c r="F38" s="19">
        <v>0</v>
      </c>
    </row>
    <row r="39" spans="4:6" ht="12.75">
      <c r="D39" s="14" t="s">
        <v>67</v>
      </c>
      <c r="F39" s="19">
        <v>0</v>
      </c>
    </row>
    <row r="40" spans="4:6" ht="12.75">
      <c r="D40" s="14" t="s">
        <v>68</v>
      </c>
      <c r="F40" s="19">
        <v>0</v>
      </c>
    </row>
    <row r="41" spans="4:6" ht="12.75">
      <c r="D41" s="14" t="s">
        <v>69</v>
      </c>
      <c r="F41" s="19">
        <v>0</v>
      </c>
    </row>
    <row r="42" spans="4:6" ht="12.75">
      <c r="D42" s="14" t="s">
        <v>70</v>
      </c>
      <c r="F42" s="19">
        <v>0</v>
      </c>
    </row>
    <row r="43" spans="4:6" ht="12.75">
      <c r="D43" s="14" t="s">
        <v>71</v>
      </c>
      <c r="F43" s="19">
        <v>76.7</v>
      </c>
    </row>
    <row r="44" spans="4:6" ht="12.75">
      <c r="D44" s="14" t="s">
        <v>72</v>
      </c>
      <c r="F44" s="19">
        <v>26.8</v>
      </c>
    </row>
    <row r="45" spans="1:48" ht="12.75">
      <c r="A45" s="4" t="s">
        <v>17</v>
      </c>
      <c r="B45" s="4"/>
      <c r="C45" s="4" t="s">
        <v>38</v>
      </c>
      <c r="D45" s="4" t="s">
        <v>73</v>
      </c>
      <c r="E45" s="4" t="s">
        <v>84</v>
      </c>
      <c r="F45" s="18">
        <v>2.178</v>
      </c>
      <c r="G45" s="118"/>
      <c r="H45" s="18">
        <f>F45*AE45</f>
        <v>0</v>
      </c>
      <c r="I45" s="18">
        <f>J45-H45</f>
        <v>0</v>
      </c>
      <c r="J45" s="18">
        <f>F45*G45</f>
        <v>0</v>
      </c>
      <c r="K45" s="18">
        <v>0</v>
      </c>
      <c r="L45" s="18">
        <f>F45*K45</f>
        <v>0</v>
      </c>
      <c r="M45" s="30" t="s">
        <v>105</v>
      </c>
      <c r="P45" s="33">
        <f>IF(AG45="5",J45,0)</f>
        <v>0</v>
      </c>
      <c r="R45" s="33">
        <f>IF(AG45="1",H45,0)</f>
        <v>0</v>
      </c>
      <c r="S45" s="33">
        <f>IF(AG45="1",I45,0)</f>
        <v>0</v>
      </c>
      <c r="T45" s="33">
        <f>IF(AG45="7",H45,0)</f>
        <v>0</v>
      </c>
      <c r="U45" s="33">
        <f>IF(AG45="7",I45,0)</f>
        <v>0</v>
      </c>
      <c r="V45" s="33">
        <f>IF(AG45="2",H45,0)</f>
        <v>0</v>
      </c>
      <c r="W45" s="33">
        <f>IF(AG45="2",I45,0)</f>
        <v>0</v>
      </c>
      <c r="X45" s="33">
        <f>IF(AG45="0",J45,0)</f>
        <v>0</v>
      </c>
      <c r="Y45" s="27"/>
      <c r="Z45" s="18">
        <f>IF(AD45=0,J45,0)</f>
        <v>0</v>
      </c>
      <c r="AA45" s="18">
        <f>IF(AD45=15,J45,0)</f>
        <v>0</v>
      </c>
      <c r="AB45" s="18">
        <f>IF(AD45=21,J45,0)</f>
        <v>0</v>
      </c>
      <c r="AD45" s="33">
        <v>21</v>
      </c>
      <c r="AE45" s="33">
        <f>G45*0</f>
        <v>0</v>
      </c>
      <c r="AF45" s="33">
        <f>G45*(1-0)</f>
        <v>0</v>
      </c>
      <c r="AG45" s="30" t="s">
        <v>11</v>
      </c>
      <c r="AM45" s="33">
        <f>F45*AE45</f>
        <v>0</v>
      </c>
      <c r="AN45" s="33">
        <f>F45*AF45</f>
        <v>0</v>
      </c>
      <c r="AO45" s="34" t="s">
        <v>121</v>
      </c>
      <c r="AP45" s="34" t="s">
        <v>125</v>
      </c>
      <c r="AQ45" s="27" t="s">
        <v>126</v>
      </c>
      <c r="AS45" s="33">
        <f>AM45+AN45</f>
        <v>0</v>
      </c>
      <c r="AT45" s="33">
        <f>G45/(100-AU45)*100</f>
        <v>0</v>
      </c>
      <c r="AU45" s="33">
        <v>0</v>
      </c>
      <c r="AV45" s="33">
        <f>L45</f>
        <v>0</v>
      </c>
    </row>
    <row r="46" spans="4:6" ht="12.75">
      <c r="D46" s="14" t="s">
        <v>74</v>
      </c>
      <c r="F46" s="19">
        <v>2.178</v>
      </c>
    </row>
    <row r="47" spans="1:37" ht="12.75">
      <c r="A47" s="5"/>
      <c r="B47" s="12"/>
      <c r="C47" s="12" t="s">
        <v>39</v>
      </c>
      <c r="D47" s="80" t="s">
        <v>75</v>
      </c>
      <c r="E47" s="81"/>
      <c r="F47" s="81"/>
      <c r="G47" s="81"/>
      <c r="H47" s="36">
        <f>SUM(H48:H48)</f>
        <v>0</v>
      </c>
      <c r="I47" s="36">
        <f>SUM(I48:I48)</f>
        <v>0</v>
      </c>
      <c r="J47" s="36">
        <f>H47+I47</f>
        <v>0</v>
      </c>
      <c r="K47" s="27"/>
      <c r="L47" s="36">
        <f>SUM(L48:L48)</f>
        <v>0</v>
      </c>
      <c r="M47" s="27"/>
      <c r="Y47" s="27"/>
      <c r="AI47" s="36">
        <f>SUM(Z48:Z48)</f>
        <v>0</v>
      </c>
      <c r="AJ47" s="36">
        <f>SUM(AA48:AA48)</f>
        <v>0</v>
      </c>
      <c r="AK47" s="36">
        <f>SUM(AB48:AB48)</f>
        <v>0</v>
      </c>
    </row>
    <row r="48" spans="1:48" ht="12.75">
      <c r="A48" s="4" t="s">
        <v>18</v>
      </c>
      <c r="B48" s="4"/>
      <c r="C48" s="4" t="s">
        <v>40</v>
      </c>
      <c r="D48" s="4" t="s">
        <v>76</v>
      </c>
      <c r="E48" s="4" t="s">
        <v>84</v>
      </c>
      <c r="F48" s="18">
        <v>57.43</v>
      </c>
      <c r="G48" s="118"/>
      <c r="H48" s="18">
        <f>F48*AE48</f>
        <v>0</v>
      </c>
      <c r="I48" s="18">
        <f>J48-H48</f>
        <v>0</v>
      </c>
      <c r="J48" s="18">
        <f>F48*G48</f>
        <v>0</v>
      </c>
      <c r="K48" s="18">
        <v>0</v>
      </c>
      <c r="L48" s="18">
        <f>F48*K48</f>
        <v>0</v>
      </c>
      <c r="M48" s="30" t="s">
        <v>105</v>
      </c>
      <c r="P48" s="33">
        <f>IF(AG48="5",J48,0)</f>
        <v>0</v>
      </c>
      <c r="R48" s="33">
        <f>IF(AG48="1",H48,0)</f>
        <v>0</v>
      </c>
      <c r="S48" s="33">
        <f>IF(AG48="1",I48,0)</f>
        <v>0</v>
      </c>
      <c r="T48" s="33">
        <f>IF(AG48="7",H48,0)</f>
        <v>0</v>
      </c>
      <c r="U48" s="33">
        <f>IF(AG48="7",I48,0)</f>
        <v>0</v>
      </c>
      <c r="V48" s="33">
        <f>IF(AG48="2",H48,0)</f>
        <v>0</v>
      </c>
      <c r="W48" s="33">
        <f>IF(AG48="2",I48,0)</f>
        <v>0</v>
      </c>
      <c r="X48" s="33">
        <f>IF(AG48="0",J48,0)</f>
        <v>0</v>
      </c>
      <c r="Y48" s="27"/>
      <c r="Z48" s="18">
        <f>IF(AD48=0,J48,0)</f>
        <v>0</v>
      </c>
      <c r="AA48" s="18">
        <f>IF(AD48=15,J48,0)</f>
        <v>0</v>
      </c>
      <c r="AB48" s="18">
        <f>IF(AD48=21,J48,0)</f>
        <v>0</v>
      </c>
      <c r="AD48" s="33">
        <v>21</v>
      </c>
      <c r="AE48" s="33">
        <f>G48*0</f>
        <v>0</v>
      </c>
      <c r="AF48" s="33">
        <f>G48*(1-0)</f>
        <v>0</v>
      </c>
      <c r="AG48" s="30" t="s">
        <v>11</v>
      </c>
      <c r="AM48" s="33">
        <f>F48*AE48</f>
        <v>0</v>
      </c>
      <c r="AN48" s="33">
        <f>F48*AF48</f>
        <v>0</v>
      </c>
      <c r="AO48" s="34" t="s">
        <v>122</v>
      </c>
      <c r="AP48" s="34" t="s">
        <v>124</v>
      </c>
      <c r="AQ48" s="27" t="s">
        <v>126</v>
      </c>
      <c r="AS48" s="33">
        <f>AM48+AN48</f>
        <v>0</v>
      </c>
      <c r="AT48" s="33">
        <f>G48/(100-AU48)*100</f>
        <v>0</v>
      </c>
      <c r="AU48" s="33">
        <v>0</v>
      </c>
      <c r="AV48" s="33">
        <f>L48</f>
        <v>0</v>
      </c>
    </row>
    <row r="49" spans="1:13" ht="12.75">
      <c r="A49" s="6"/>
      <c r="B49" s="6"/>
      <c r="C49" s="6"/>
      <c r="D49" s="15" t="s">
        <v>181</v>
      </c>
      <c r="E49" s="6"/>
      <c r="F49" s="20">
        <v>57.43</v>
      </c>
      <c r="G49" s="6"/>
      <c r="H49" s="6"/>
      <c r="I49" s="6"/>
      <c r="J49" s="6"/>
      <c r="K49" s="6"/>
      <c r="L49" s="6"/>
      <c r="M49" s="6"/>
    </row>
    <row r="50" spans="1:13" ht="12.75">
      <c r="A50" s="7"/>
      <c r="B50" s="7"/>
      <c r="C50" s="7"/>
      <c r="D50" s="7"/>
      <c r="E50" s="7"/>
      <c r="F50" s="7"/>
      <c r="G50" s="7"/>
      <c r="H50" s="84" t="s">
        <v>91</v>
      </c>
      <c r="I50" s="85"/>
      <c r="J50" s="37">
        <f>J12+J15+J18+J21+J30+J35+J47</f>
        <v>0</v>
      </c>
      <c r="K50" s="7"/>
      <c r="L50" s="7"/>
      <c r="M50" s="7"/>
    </row>
    <row r="51" ht="11.25" customHeight="1">
      <c r="A51" s="8" t="s">
        <v>19</v>
      </c>
    </row>
    <row r="52" spans="1:13" ht="409.5" customHeight="1" hidden="1">
      <c r="A52" s="76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</sheetData>
  <sheetProtection/>
  <mergeCells count="36">
    <mergeCell ref="D30:G30"/>
    <mergeCell ref="D35:G35"/>
    <mergeCell ref="D47:G47"/>
    <mergeCell ref="H50:I50"/>
    <mergeCell ref="A52:M52"/>
    <mergeCell ref="H10:J10"/>
    <mergeCell ref="K10:L10"/>
    <mergeCell ref="D12:G12"/>
    <mergeCell ref="D15:G15"/>
    <mergeCell ref="D18:G18"/>
    <mergeCell ref="D21:G21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63" t="s">
        <v>127</v>
      </c>
      <c r="B1" s="64"/>
      <c r="C1" s="64"/>
      <c r="D1" s="64"/>
      <c r="E1" s="64"/>
      <c r="F1" s="64"/>
      <c r="G1" s="64"/>
    </row>
    <row r="2" spans="1:8" ht="12.75">
      <c r="A2" s="65" t="s">
        <v>1</v>
      </c>
      <c r="B2" s="69" t="s">
        <v>41</v>
      </c>
      <c r="C2" s="85"/>
      <c r="D2" s="72" t="s">
        <v>92</v>
      </c>
      <c r="E2" s="72" t="s">
        <v>97</v>
      </c>
      <c r="F2" s="66"/>
      <c r="G2" s="73"/>
      <c r="H2" s="31"/>
    </row>
    <row r="3" spans="1:8" ht="12.75">
      <c r="A3" s="67"/>
      <c r="B3" s="70"/>
      <c r="C3" s="70"/>
      <c r="D3" s="68"/>
      <c r="E3" s="68"/>
      <c r="F3" s="68"/>
      <c r="G3" s="74"/>
      <c r="H3" s="31"/>
    </row>
    <row r="4" spans="1:8" ht="12.75">
      <c r="A4" s="75" t="s">
        <v>2</v>
      </c>
      <c r="B4" s="76" t="s">
        <v>42</v>
      </c>
      <c r="C4" s="68"/>
      <c r="D4" s="76" t="s">
        <v>93</v>
      </c>
      <c r="E4" s="76" t="s">
        <v>98</v>
      </c>
      <c r="F4" s="68"/>
      <c r="G4" s="74"/>
      <c r="H4" s="31"/>
    </row>
    <row r="5" spans="1:8" ht="12.75">
      <c r="A5" s="67"/>
      <c r="B5" s="68"/>
      <c r="C5" s="68"/>
      <c r="D5" s="68"/>
      <c r="E5" s="68"/>
      <c r="F5" s="68"/>
      <c r="G5" s="74"/>
      <c r="H5" s="31"/>
    </row>
    <row r="6" spans="1:8" ht="12.75">
      <c r="A6" s="75" t="s">
        <v>3</v>
      </c>
      <c r="B6" s="76" t="s">
        <v>43</v>
      </c>
      <c r="C6" s="68"/>
      <c r="D6" s="76" t="s">
        <v>94</v>
      </c>
      <c r="E6" s="76" t="s">
        <v>99</v>
      </c>
      <c r="F6" s="68"/>
      <c r="G6" s="74"/>
      <c r="H6" s="31"/>
    </row>
    <row r="7" spans="1:8" ht="12.75">
      <c r="A7" s="67"/>
      <c r="B7" s="68"/>
      <c r="C7" s="68"/>
      <c r="D7" s="68"/>
      <c r="E7" s="68"/>
      <c r="F7" s="68"/>
      <c r="G7" s="74"/>
      <c r="H7" s="31"/>
    </row>
    <row r="8" spans="1:8" ht="12.75">
      <c r="A8" s="75" t="s">
        <v>95</v>
      </c>
      <c r="B8" s="76" t="s">
        <v>100</v>
      </c>
      <c r="C8" s="68"/>
      <c r="D8" s="77" t="s">
        <v>80</v>
      </c>
      <c r="E8" s="83">
        <v>42718</v>
      </c>
      <c r="F8" s="68"/>
      <c r="G8" s="74"/>
      <c r="H8" s="31"/>
    </row>
    <row r="9" spans="1:8" ht="12.75">
      <c r="A9" s="82"/>
      <c r="B9" s="78"/>
      <c r="C9" s="78"/>
      <c r="D9" s="78"/>
      <c r="E9" s="78"/>
      <c r="F9" s="78"/>
      <c r="G9" s="79"/>
      <c r="H9" s="31"/>
    </row>
    <row r="10" spans="1:8" ht="12.75">
      <c r="A10" s="38" t="s">
        <v>20</v>
      </c>
      <c r="B10" s="40" t="s">
        <v>21</v>
      </c>
      <c r="C10" s="41" t="s">
        <v>44</v>
      </c>
      <c r="D10" s="42" t="s">
        <v>128</v>
      </c>
      <c r="E10" s="42" t="s">
        <v>129</v>
      </c>
      <c r="F10" s="42" t="s">
        <v>130</v>
      </c>
      <c r="G10" s="44" t="s">
        <v>131</v>
      </c>
      <c r="H10" s="32"/>
    </row>
    <row r="11" spans="1:9" ht="12.75">
      <c r="A11" s="39"/>
      <c r="B11" s="39" t="s">
        <v>22</v>
      </c>
      <c r="C11" s="39" t="s">
        <v>46</v>
      </c>
      <c r="D11" s="45">
        <f>'Stavební rozpočet'!H12</f>
        <v>0</v>
      </c>
      <c r="E11" s="45">
        <f>'Stavební rozpočet'!I12</f>
        <v>0</v>
      </c>
      <c r="F11" s="45">
        <f aca="true" t="shared" si="0" ref="F11:F17">D11+E11</f>
        <v>0</v>
      </c>
      <c r="G11" s="45">
        <f>'Stavební rozpočet'!L12</f>
        <v>57.43062</v>
      </c>
      <c r="H11" s="33" t="s">
        <v>132</v>
      </c>
      <c r="I11" s="33">
        <f aca="true" t="shared" si="1" ref="I11:I17">IF(H11="F",0,F11)</f>
        <v>0</v>
      </c>
    </row>
    <row r="12" spans="1:9" ht="12.75">
      <c r="A12" s="16"/>
      <c r="B12" s="16" t="s">
        <v>24</v>
      </c>
      <c r="C12" s="16" t="s">
        <v>48</v>
      </c>
      <c r="D12" s="33">
        <f>'Stavební rozpočet'!H15</f>
        <v>0</v>
      </c>
      <c r="E12" s="33">
        <f>'Stavební rozpočet'!I15</f>
        <v>0</v>
      </c>
      <c r="F12" s="33">
        <f t="shared" si="0"/>
        <v>0</v>
      </c>
      <c r="G12" s="33">
        <f>'Stavební rozpočet'!L15</f>
        <v>0</v>
      </c>
      <c r="H12" s="33" t="s">
        <v>132</v>
      </c>
      <c r="I12" s="33">
        <f t="shared" si="1"/>
        <v>0</v>
      </c>
    </row>
    <row r="13" spans="1:9" ht="12.75">
      <c r="A13" s="16"/>
      <c r="B13" s="16" t="s">
        <v>26</v>
      </c>
      <c r="C13" s="16" t="s">
        <v>50</v>
      </c>
      <c r="D13" s="33">
        <f>'Stavební rozpočet'!H18</f>
        <v>0</v>
      </c>
      <c r="E13" s="33">
        <f>'Stavební rozpočet'!I18</f>
        <v>0</v>
      </c>
      <c r="F13" s="33">
        <f t="shared" si="0"/>
        <v>0</v>
      </c>
      <c r="G13" s="33">
        <f>'Stavební rozpočet'!L18</f>
        <v>53.46000000000001</v>
      </c>
      <c r="H13" s="33" t="s">
        <v>132</v>
      </c>
      <c r="I13" s="33">
        <f t="shared" si="1"/>
        <v>0</v>
      </c>
    </row>
    <row r="14" spans="1:9" ht="12.75">
      <c r="A14" s="16"/>
      <c r="B14" s="16" t="s">
        <v>28</v>
      </c>
      <c r="C14" s="16" t="s">
        <v>52</v>
      </c>
      <c r="D14" s="33">
        <f>'Stavební rozpočet'!H21</f>
        <v>0</v>
      </c>
      <c r="E14" s="33">
        <f>'Stavební rozpočet'!I21</f>
        <v>0</v>
      </c>
      <c r="F14" s="33">
        <f t="shared" si="0"/>
        <v>0</v>
      </c>
      <c r="G14" s="33">
        <f>'Stavební rozpočet'!L21</f>
        <v>0</v>
      </c>
      <c r="H14" s="33" t="s">
        <v>132</v>
      </c>
      <c r="I14" s="33">
        <f t="shared" si="1"/>
        <v>0</v>
      </c>
    </row>
    <row r="15" spans="1:9" ht="12.75">
      <c r="A15" s="16"/>
      <c r="B15" s="16" t="s">
        <v>33</v>
      </c>
      <c r="C15" s="16" t="s">
        <v>58</v>
      </c>
      <c r="D15" s="33">
        <f>'Stavební rozpočet'!H30</f>
        <v>0</v>
      </c>
      <c r="E15" s="33">
        <f>'Stavební rozpočet'!I30</f>
        <v>0</v>
      </c>
      <c r="F15" s="33">
        <f t="shared" si="0"/>
        <v>0</v>
      </c>
      <c r="G15" s="33">
        <f>'Stavební rozpočet'!L30</f>
        <v>0.1817</v>
      </c>
      <c r="H15" s="33" t="s">
        <v>132</v>
      </c>
      <c r="I15" s="33">
        <f t="shared" si="1"/>
        <v>0</v>
      </c>
    </row>
    <row r="16" spans="1:9" ht="12.75">
      <c r="A16" s="16"/>
      <c r="B16" s="16" t="s">
        <v>36</v>
      </c>
      <c r="C16" s="16" t="s">
        <v>63</v>
      </c>
      <c r="D16" s="33">
        <f>'Stavební rozpočet'!H35</f>
        <v>0</v>
      </c>
      <c r="E16" s="33">
        <f>'Stavební rozpočet'!I35</f>
        <v>0</v>
      </c>
      <c r="F16" s="33">
        <f t="shared" si="0"/>
        <v>0</v>
      </c>
      <c r="G16" s="33">
        <f>'Stavební rozpočet'!L35</f>
        <v>2.178624</v>
      </c>
      <c r="H16" s="33" t="s">
        <v>132</v>
      </c>
      <c r="I16" s="33">
        <f t="shared" si="1"/>
        <v>0</v>
      </c>
    </row>
    <row r="17" spans="1:9" ht="12.75">
      <c r="A17" s="16"/>
      <c r="B17" s="16" t="s">
        <v>39</v>
      </c>
      <c r="C17" s="16" t="s">
        <v>75</v>
      </c>
      <c r="D17" s="33">
        <f>'Stavební rozpočet'!H47</f>
        <v>0</v>
      </c>
      <c r="E17" s="33">
        <f>'Stavební rozpočet'!I47</f>
        <v>0</v>
      </c>
      <c r="F17" s="33">
        <f t="shared" si="0"/>
        <v>0</v>
      </c>
      <c r="G17" s="33">
        <f>'Stavební rozpočet'!L47</f>
        <v>0</v>
      </c>
      <c r="H17" s="33" t="s">
        <v>132</v>
      </c>
      <c r="I17" s="33">
        <f t="shared" si="1"/>
        <v>0</v>
      </c>
    </row>
    <row r="19" spans="5:6" ht="12.75">
      <c r="E19" s="43" t="s">
        <v>91</v>
      </c>
      <c r="F19" s="46">
        <f>SUM(I11:I17)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7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2"/>
      <c r="B1" s="6"/>
      <c r="C1" s="91" t="s">
        <v>148</v>
      </c>
      <c r="D1" s="92"/>
      <c r="E1" s="92"/>
      <c r="F1" s="92"/>
      <c r="G1" s="92"/>
      <c r="H1" s="92"/>
      <c r="I1" s="92"/>
    </row>
    <row r="2" spans="1:10" ht="12.75">
      <c r="A2" s="65" t="s">
        <v>1</v>
      </c>
      <c r="B2" s="66"/>
      <c r="C2" s="69" t="s">
        <v>41</v>
      </c>
      <c r="D2" s="85"/>
      <c r="E2" s="72" t="s">
        <v>92</v>
      </c>
      <c r="F2" s="72" t="s">
        <v>97</v>
      </c>
      <c r="G2" s="66"/>
      <c r="H2" s="72" t="s">
        <v>173</v>
      </c>
      <c r="I2" s="93"/>
      <c r="J2" s="31"/>
    </row>
    <row r="3" spans="1:10" ht="12.75">
      <c r="A3" s="67"/>
      <c r="B3" s="68"/>
      <c r="C3" s="70"/>
      <c r="D3" s="70"/>
      <c r="E3" s="68"/>
      <c r="F3" s="68"/>
      <c r="G3" s="68"/>
      <c r="H3" s="68"/>
      <c r="I3" s="74"/>
      <c r="J3" s="31"/>
    </row>
    <row r="4" spans="1:10" ht="12.75">
      <c r="A4" s="75" t="s">
        <v>2</v>
      </c>
      <c r="B4" s="68"/>
      <c r="C4" s="76" t="s">
        <v>42</v>
      </c>
      <c r="D4" s="68"/>
      <c r="E4" s="76" t="s">
        <v>93</v>
      </c>
      <c r="F4" s="76" t="s">
        <v>98</v>
      </c>
      <c r="G4" s="68"/>
      <c r="H4" s="76" t="s">
        <v>173</v>
      </c>
      <c r="I4" s="94"/>
      <c r="J4" s="31"/>
    </row>
    <row r="5" spans="1:10" ht="12.75">
      <c r="A5" s="67"/>
      <c r="B5" s="68"/>
      <c r="C5" s="68"/>
      <c r="D5" s="68"/>
      <c r="E5" s="68"/>
      <c r="F5" s="68"/>
      <c r="G5" s="68"/>
      <c r="H5" s="68"/>
      <c r="I5" s="74"/>
      <c r="J5" s="31"/>
    </row>
    <row r="6" spans="1:10" ht="12.75">
      <c r="A6" s="75" t="s">
        <v>3</v>
      </c>
      <c r="B6" s="68"/>
      <c r="C6" s="76" t="s">
        <v>43</v>
      </c>
      <c r="D6" s="68"/>
      <c r="E6" s="76" t="s">
        <v>94</v>
      </c>
      <c r="F6" s="76" t="s">
        <v>99</v>
      </c>
      <c r="G6" s="68"/>
      <c r="H6" s="76" t="s">
        <v>173</v>
      </c>
      <c r="I6" s="94"/>
      <c r="J6" s="31"/>
    </row>
    <row r="7" spans="1:10" ht="12.75">
      <c r="A7" s="67"/>
      <c r="B7" s="68"/>
      <c r="C7" s="68"/>
      <c r="D7" s="68"/>
      <c r="E7" s="68"/>
      <c r="F7" s="68"/>
      <c r="G7" s="68"/>
      <c r="H7" s="68"/>
      <c r="I7" s="74"/>
      <c r="J7" s="31"/>
    </row>
    <row r="8" spans="1:10" ht="12.75">
      <c r="A8" s="75" t="s">
        <v>78</v>
      </c>
      <c r="B8" s="68"/>
      <c r="C8" s="77" t="s">
        <v>6</v>
      </c>
      <c r="D8" s="68"/>
      <c r="E8" s="76" t="s">
        <v>79</v>
      </c>
      <c r="F8" s="68"/>
      <c r="G8" s="68"/>
      <c r="H8" s="77" t="s">
        <v>174</v>
      </c>
      <c r="I8" s="94" t="s">
        <v>18</v>
      </c>
      <c r="J8" s="31"/>
    </row>
    <row r="9" spans="1:10" ht="12.75">
      <c r="A9" s="67"/>
      <c r="B9" s="68"/>
      <c r="C9" s="68"/>
      <c r="D9" s="68"/>
      <c r="E9" s="68"/>
      <c r="F9" s="68"/>
      <c r="G9" s="68"/>
      <c r="H9" s="68"/>
      <c r="I9" s="74"/>
      <c r="J9" s="31"/>
    </row>
    <row r="10" spans="1:10" ht="12.75">
      <c r="A10" s="75" t="s">
        <v>4</v>
      </c>
      <c r="B10" s="68"/>
      <c r="C10" s="76"/>
      <c r="D10" s="68"/>
      <c r="E10" s="76" t="s">
        <v>95</v>
      </c>
      <c r="F10" s="76" t="s">
        <v>100</v>
      </c>
      <c r="G10" s="68"/>
      <c r="H10" s="77" t="s">
        <v>175</v>
      </c>
      <c r="I10" s="97">
        <v>42718</v>
      </c>
      <c r="J10" s="31"/>
    </row>
    <row r="11" spans="1:10" ht="12.75">
      <c r="A11" s="95"/>
      <c r="B11" s="96"/>
      <c r="C11" s="96"/>
      <c r="D11" s="96"/>
      <c r="E11" s="96"/>
      <c r="F11" s="96"/>
      <c r="G11" s="96"/>
      <c r="H11" s="96"/>
      <c r="I11" s="98"/>
      <c r="J11" s="31"/>
    </row>
    <row r="12" spans="1:9" ht="23.25" customHeight="1">
      <c r="A12" s="99" t="s">
        <v>133</v>
      </c>
      <c r="B12" s="100"/>
      <c r="C12" s="100"/>
      <c r="D12" s="100"/>
      <c r="E12" s="100"/>
      <c r="F12" s="100"/>
      <c r="G12" s="100"/>
      <c r="H12" s="100"/>
      <c r="I12" s="100"/>
    </row>
    <row r="13" spans="1:10" ht="26.25" customHeight="1">
      <c r="A13" s="47" t="s">
        <v>134</v>
      </c>
      <c r="B13" s="101" t="s">
        <v>146</v>
      </c>
      <c r="C13" s="102"/>
      <c r="D13" s="47" t="s">
        <v>149</v>
      </c>
      <c r="E13" s="101" t="s">
        <v>158</v>
      </c>
      <c r="F13" s="102"/>
      <c r="G13" s="47" t="s">
        <v>159</v>
      </c>
      <c r="H13" s="101" t="s">
        <v>176</v>
      </c>
      <c r="I13" s="102"/>
      <c r="J13" s="31"/>
    </row>
    <row r="14" spans="1:10" ht="15" customHeight="1">
      <c r="A14" s="48" t="s">
        <v>135</v>
      </c>
      <c r="B14" s="52" t="s">
        <v>147</v>
      </c>
      <c r="C14" s="56">
        <f>SUM('Stavební rozpočet'!R12:R49)</f>
        <v>0</v>
      </c>
      <c r="D14" s="103" t="s">
        <v>150</v>
      </c>
      <c r="E14" s="104"/>
      <c r="F14" s="56">
        <v>0</v>
      </c>
      <c r="G14" s="103" t="s">
        <v>160</v>
      </c>
      <c r="H14" s="104"/>
      <c r="I14" s="56">
        <f>ROUND(C22*(1.2/100),2)</f>
        <v>0</v>
      </c>
      <c r="J14" s="31"/>
    </row>
    <row r="15" spans="1:10" ht="15" customHeight="1">
      <c r="A15" s="49"/>
      <c r="B15" s="52" t="s">
        <v>96</v>
      </c>
      <c r="C15" s="56">
        <f>SUM('Stavební rozpočet'!S12:S49)</f>
        <v>0</v>
      </c>
      <c r="D15" s="103" t="s">
        <v>151</v>
      </c>
      <c r="E15" s="104"/>
      <c r="F15" s="56">
        <v>0</v>
      </c>
      <c r="G15" s="103" t="s">
        <v>161</v>
      </c>
      <c r="H15" s="104"/>
      <c r="I15" s="56">
        <v>0</v>
      </c>
      <c r="J15" s="31"/>
    </row>
    <row r="16" spans="1:10" ht="15" customHeight="1">
      <c r="A16" s="48" t="s">
        <v>136</v>
      </c>
      <c r="B16" s="52" t="s">
        <v>147</v>
      </c>
      <c r="C16" s="56">
        <f>SUM('Stavební rozpočet'!T12:T49)</f>
        <v>0</v>
      </c>
      <c r="D16" s="103" t="s">
        <v>152</v>
      </c>
      <c r="E16" s="104"/>
      <c r="F16" s="56">
        <v>0</v>
      </c>
      <c r="G16" s="103" t="s">
        <v>162</v>
      </c>
      <c r="H16" s="104"/>
      <c r="I16" s="56">
        <v>0</v>
      </c>
      <c r="J16" s="31"/>
    </row>
    <row r="17" spans="1:10" ht="15" customHeight="1">
      <c r="A17" s="49"/>
      <c r="B17" s="52" t="s">
        <v>96</v>
      </c>
      <c r="C17" s="56">
        <f>SUM('Stavební rozpočet'!U12:U49)</f>
        <v>0</v>
      </c>
      <c r="D17" s="103"/>
      <c r="E17" s="104"/>
      <c r="F17" s="57"/>
      <c r="G17" s="103" t="s">
        <v>163</v>
      </c>
      <c r="H17" s="104"/>
      <c r="I17" s="56">
        <v>0</v>
      </c>
      <c r="J17" s="31"/>
    </row>
    <row r="18" spans="1:10" ht="15" customHeight="1">
      <c r="A18" s="48" t="s">
        <v>137</v>
      </c>
      <c r="B18" s="52" t="s">
        <v>147</v>
      </c>
      <c r="C18" s="56">
        <f>SUM('Stavební rozpočet'!V12:V49)</f>
        <v>0</v>
      </c>
      <c r="D18" s="103"/>
      <c r="E18" s="104"/>
      <c r="F18" s="57"/>
      <c r="G18" s="103" t="s">
        <v>164</v>
      </c>
      <c r="H18" s="104"/>
      <c r="I18" s="56">
        <v>0</v>
      </c>
      <c r="J18" s="31"/>
    </row>
    <row r="19" spans="1:10" ht="15" customHeight="1">
      <c r="A19" s="49"/>
      <c r="B19" s="52" t="s">
        <v>96</v>
      </c>
      <c r="C19" s="56">
        <f>SUM('Stavební rozpočet'!W12:W49)</f>
        <v>0</v>
      </c>
      <c r="D19" s="103"/>
      <c r="E19" s="104"/>
      <c r="F19" s="57"/>
      <c r="G19" s="103" t="s">
        <v>165</v>
      </c>
      <c r="H19" s="104"/>
      <c r="I19" s="56">
        <v>0</v>
      </c>
      <c r="J19" s="31"/>
    </row>
    <row r="20" spans="1:10" ht="15" customHeight="1">
      <c r="A20" s="105" t="s">
        <v>138</v>
      </c>
      <c r="B20" s="106"/>
      <c r="C20" s="56">
        <f>SUM('Stavební rozpočet'!X12:X49)</f>
        <v>0</v>
      </c>
      <c r="D20" s="103"/>
      <c r="E20" s="104"/>
      <c r="F20" s="57"/>
      <c r="G20" s="103"/>
      <c r="H20" s="104"/>
      <c r="I20" s="57"/>
      <c r="J20" s="31"/>
    </row>
    <row r="21" spans="1:10" ht="15" customHeight="1">
      <c r="A21" s="105" t="s">
        <v>139</v>
      </c>
      <c r="B21" s="106"/>
      <c r="C21" s="56">
        <f>SUM('Stavební rozpočet'!P12:P49)</f>
        <v>0</v>
      </c>
      <c r="D21" s="103"/>
      <c r="E21" s="104"/>
      <c r="F21" s="57"/>
      <c r="G21" s="103"/>
      <c r="H21" s="104"/>
      <c r="I21" s="57"/>
      <c r="J21" s="31"/>
    </row>
    <row r="22" spans="1:10" ht="16.5" customHeight="1">
      <c r="A22" s="105" t="s">
        <v>140</v>
      </c>
      <c r="B22" s="106"/>
      <c r="C22" s="56">
        <f>SUM(C14:C21)</f>
        <v>0</v>
      </c>
      <c r="D22" s="105" t="s">
        <v>153</v>
      </c>
      <c r="E22" s="106"/>
      <c r="F22" s="56">
        <f>SUM(F14:F21)</f>
        <v>0</v>
      </c>
      <c r="G22" s="105" t="s">
        <v>166</v>
      </c>
      <c r="H22" s="106"/>
      <c r="I22" s="56">
        <f>SUM(I14:I21)</f>
        <v>0</v>
      </c>
      <c r="J22" s="31"/>
    </row>
    <row r="23" spans="1:10" ht="15" customHeight="1">
      <c r="A23" s="7"/>
      <c r="B23" s="7"/>
      <c r="C23" s="54"/>
      <c r="D23" s="105" t="s">
        <v>154</v>
      </c>
      <c r="E23" s="106"/>
      <c r="F23" s="58">
        <v>0</v>
      </c>
      <c r="G23" s="105" t="s">
        <v>167</v>
      </c>
      <c r="H23" s="106"/>
      <c r="I23" s="56">
        <v>0</v>
      </c>
      <c r="J23" s="31"/>
    </row>
    <row r="24" spans="4:10" ht="15" customHeight="1">
      <c r="D24" s="7"/>
      <c r="E24" s="7"/>
      <c r="F24" s="59"/>
      <c r="G24" s="105" t="s">
        <v>168</v>
      </c>
      <c r="H24" s="106"/>
      <c r="I24" s="56">
        <v>0</v>
      </c>
      <c r="J24" s="31"/>
    </row>
    <row r="25" spans="6:10" ht="15" customHeight="1">
      <c r="F25" s="60"/>
      <c r="G25" s="105" t="s">
        <v>169</v>
      </c>
      <c r="H25" s="106"/>
      <c r="I25" s="56">
        <v>0</v>
      </c>
      <c r="J25" s="31"/>
    </row>
    <row r="26" spans="1:9" ht="12.75">
      <c r="A26" s="6"/>
      <c r="B26" s="6"/>
      <c r="C26" s="6"/>
      <c r="G26" s="7"/>
      <c r="H26" s="7"/>
      <c r="I26" s="7"/>
    </row>
    <row r="27" spans="1:9" ht="15" customHeight="1">
      <c r="A27" s="107" t="s">
        <v>141</v>
      </c>
      <c r="B27" s="108"/>
      <c r="C27" s="61">
        <f>SUM('Stavební rozpočet'!Z12:Z49)</f>
        <v>0</v>
      </c>
      <c r="D27" s="55"/>
      <c r="E27" s="6"/>
      <c r="F27" s="6"/>
      <c r="G27" s="6"/>
      <c r="H27" s="6"/>
      <c r="I27" s="6"/>
    </row>
    <row r="28" spans="1:10" ht="15" customHeight="1">
      <c r="A28" s="107" t="s">
        <v>142</v>
      </c>
      <c r="B28" s="108"/>
      <c r="C28" s="61">
        <f>SUM('Stavební rozpočet'!AA12:AA49)</f>
        <v>0</v>
      </c>
      <c r="D28" s="107" t="s">
        <v>155</v>
      </c>
      <c r="E28" s="108"/>
      <c r="F28" s="61">
        <f>ROUND(C28*(15/100),2)</f>
        <v>0</v>
      </c>
      <c r="G28" s="107" t="s">
        <v>170</v>
      </c>
      <c r="H28" s="108"/>
      <c r="I28" s="61">
        <f>SUM(C27:C29)</f>
        <v>0</v>
      </c>
      <c r="J28" s="31"/>
    </row>
    <row r="29" spans="1:10" ht="15" customHeight="1">
      <c r="A29" s="107" t="s">
        <v>143</v>
      </c>
      <c r="B29" s="108"/>
      <c r="C29" s="61">
        <f>SUM('Stavební rozpočet'!AB12:AB49)+(F22+I22+F23+I23+I24+I25)</f>
        <v>0</v>
      </c>
      <c r="D29" s="107" t="s">
        <v>156</v>
      </c>
      <c r="E29" s="108"/>
      <c r="F29" s="61">
        <f>ROUND(C29*(21/100),2)</f>
        <v>0</v>
      </c>
      <c r="G29" s="107" t="s">
        <v>171</v>
      </c>
      <c r="H29" s="108"/>
      <c r="I29" s="61">
        <f>SUM(F28:F29)+I28</f>
        <v>0</v>
      </c>
      <c r="J29" s="31"/>
    </row>
    <row r="30" spans="1:9" ht="12.75">
      <c r="A30" s="50"/>
      <c r="B30" s="50"/>
      <c r="C30" s="50"/>
      <c r="D30" s="50"/>
      <c r="E30" s="50"/>
      <c r="F30" s="50"/>
      <c r="G30" s="50"/>
      <c r="H30" s="50"/>
      <c r="I30" s="50"/>
    </row>
    <row r="31" spans="1:10" ht="14.25" customHeight="1">
      <c r="A31" s="109" t="s">
        <v>144</v>
      </c>
      <c r="B31" s="110"/>
      <c r="C31" s="111"/>
      <c r="D31" s="109" t="s">
        <v>157</v>
      </c>
      <c r="E31" s="110"/>
      <c r="F31" s="111"/>
      <c r="G31" s="109" t="s">
        <v>172</v>
      </c>
      <c r="H31" s="110"/>
      <c r="I31" s="111"/>
      <c r="J31" s="32"/>
    </row>
    <row r="32" spans="1:10" ht="14.25" customHeight="1">
      <c r="A32" s="112"/>
      <c r="B32" s="113"/>
      <c r="C32" s="114"/>
      <c r="D32" s="112"/>
      <c r="E32" s="113"/>
      <c r="F32" s="114"/>
      <c r="G32" s="112"/>
      <c r="H32" s="113"/>
      <c r="I32" s="114"/>
      <c r="J32" s="32"/>
    </row>
    <row r="33" spans="1:10" ht="14.25" customHeight="1">
      <c r="A33" s="112"/>
      <c r="B33" s="113"/>
      <c r="C33" s="114"/>
      <c r="D33" s="112"/>
      <c r="E33" s="113"/>
      <c r="F33" s="114"/>
      <c r="G33" s="112"/>
      <c r="H33" s="113"/>
      <c r="I33" s="114"/>
      <c r="J33" s="32"/>
    </row>
    <row r="34" spans="1:10" ht="14.25" customHeight="1">
      <c r="A34" s="112"/>
      <c r="B34" s="113"/>
      <c r="C34" s="114"/>
      <c r="D34" s="112"/>
      <c r="E34" s="113"/>
      <c r="F34" s="114"/>
      <c r="G34" s="112"/>
      <c r="H34" s="113"/>
      <c r="I34" s="114"/>
      <c r="J34" s="32"/>
    </row>
    <row r="35" spans="1:10" ht="14.25" customHeight="1">
      <c r="A35" s="115" t="s">
        <v>145</v>
      </c>
      <c r="B35" s="116"/>
      <c r="C35" s="117"/>
      <c r="D35" s="115" t="s">
        <v>145</v>
      </c>
      <c r="E35" s="116"/>
      <c r="F35" s="117"/>
      <c r="G35" s="115" t="s">
        <v>145</v>
      </c>
      <c r="H35" s="116"/>
      <c r="I35" s="117"/>
      <c r="J35" s="32"/>
    </row>
    <row r="36" spans="1:9" ht="11.25" customHeight="1">
      <c r="A36" s="51" t="s">
        <v>19</v>
      </c>
      <c r="B36" s="53"/>
      <c r="C36" s="53"/>
      <c r="D36" s="53"/>
      <c r="E36" s="53"/>
      <c r="F36" s="53"/>
      <c r="G36" s="53"/>
      <c r="H36" s="53"/>
      <c r="I36" s="53"/>
    </row>
    <row r="37" spans="1:9" ht="409.5" customHeight="1" hidden="1">
      <c r="A37" s="76"/>
      <c r="B37" s="68"/>
      <c r="C37" s="68"/>
      <c r="D37" s="68"/>
      <c r="E37" s="68"/>
      <c r="F37" s="68"/>
      <c r="G37" s="68"/>
      <c r="H37" s="68"/>
      <c r="I37" s="68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trojan</dc:creator>
  <cp:keywords/>
  <dc:description/>
  <cp:lastModifiedBy>Mgr. Martin Chroust</cp:lastModifiedBy>
  <dcterms:created xsi:type="dcterms:W3CDTF">2017-01-17T15:37:34Z</dcterms:created>
  <dcterms:modified xsi:type="dcterms:W3CDTF">2019-04-17T06:08:49Z</dcterms:modified>
  <cp:category/>
  <cp:version/>
  <cp:contentType/>
  <cp:contentStatus/>
</cp:coreProperties>
</file>