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161013.2 - Stavební úpravy " sheetId="2" r:id="rId2"/>
    <sheet name="161013.3 - Zdravotně tech..." sheetId="3" r:id="rId3"/>
    <sheet name="161013.5 - Elektroinstalace" sheetId="4" r:id="rId4"/>
    <sheet name="161013.7 - Vedlejší rozpo..." sheetId="5" r:id="rId5"/>
  </sheets>
  <definedNames>
    <definedName name="_xlnm.Print_Titles" localSheetId="1">'161013.2 - Stavební úpravy '!$141:$141</definedName>
    <definedName name="_xlnm.Print_Titles" localSheetId="2">'161013.3 - Zdravotně tech...'!$116:$116</definedName>
    <definedName name="_xlnm.Print_Titles" localSheetId="3">'161013.5 - Elektroinstalace'!$123:$123</definedName>
    <definedName name="_xlnm.Print_Titles" localSheetId="4">'161013.7 - Vedlejší rozpo...'!$115:$115</definedName>
    <definedName name="_xlnm.Print_Titles" localSheetId="0">'Rekapitulace stavby'!$85:$85</definedName>
    <definedName name="_xlnm.Print_Area" localSheetId="1">'161013.2 - Stavební úpravy '!$C$4:$Q$70,'161013.2 - Stavební úpravy '!$C$76:$Q$125,'161013.2 - Stavební úpravy '!$C$131:$Q$615</definedName>
    <definedName name="_xlnm.Print_Area" localSheetId="2">'161013.3 - Zdravotně tech...'!$C$4:$Q$70,'161013.3 - Zdravotně tech...'!$C$76:$Q$100,'161013.3 - Zdravotně tech...'!$C$106:$Q$125</definedName>
    <definedName name="_xlnm.Print_Area" localSheetId="3">'161013.5 - Elektroinstalace'!$C$4:$Q$70,'161013.5 - Elektroinstalace'!$C$76:$Q$107,'161013.5 - Elektroinstalace'!$C$113:$Q$183</definedName>
    <definedName name="_xlnm.Print_Area" localSheetId="4">'161013.7 - Vedlejší rozpo...'!$C$4:$Q$70,'161013.7 - Vedlejší rozpo...'!$C$76:$Q$99,'161013.7 - Vedlejší rozpo...'!$C$105:$Q$122</definedName>
    <definedName name="_xlnm.Print_Area" localSheetId="0">'Rekapitulace stavby'!$C$4:$AP$70,'Rekapitulace stavby'!$C$76:$AP$108</definedName>
  </definedNames>
  <calcPr fullCalcOnLoad="1"/>
</workbook>
</file>

<file path=xl/sharedStrings.xml><?xml version="1.0" encoding="utf-8"?>
<sst xmlns="http://schemas.openxmlformats.org/spreadsheetml/2006/main" count="5705" uniqueCount="1122">
  <si>
    <t>2012</t>
  </si>
  <si>
    <t>List obsahuje:</t>
  </si>
  <si>
    <t>2.0</t>
  </si>
  <si>
    <t>ZAMOK</t>
  </si>
  <si>
    <t>False</t>
  </si>
  <si>
    <t>optimalizováno pro tisk sestav ve formátu A4 - na výšku</t>
  </si>
  <si>
    <t>&gt;&gt;  skryté sloupce  &lt;&lt;</t>
  </si>
  <si>
    <t>0,01</t>
  </si>
  <si>
    <t>21</t>
  </si>
  <si>
    <t>15</t>
  </si>
  <si>
    <t>SOUHRNNÝ LIST STAVBY</t>
  </si>
  <si>
    <t>v ---  níže se nacházejí doplnkové a pomocné údaje k sestavám  --- v</t>
  </si>
  <si>
    <t>Návod na vyplnění</t>
  </si>
  <si>
    <t>0,001</t>
  </si>
  <si>
    <t>Kód:</t>
  </si>
  <si>
    <t>161011</t>
  </si>
  <si>
    <t>Měnit lze pouze buňky se žlutým podbarvením!
1) na prvním listu Rekapitulace stavby vyplňte v sestavě
    a) Souhrnný list
       - údaje o Zhotoviteli
         (přenesou se do ostatních sestav i v jiných listech)
    b) Rekapitulace objektů
       - potřebné Ostatní náklady
2) na vybraných listech vyplňte v sestavě
    a) Krycí list
       - údaje o Zhotoviteli, pokud se liší od údajů o Zhotoviteli na Souhrnném listu
         (údaje se přenesou do ostatních sestav v daném listu)
    b) Rekapitulace rozpočtu
       - potřebné Ostatní náklady
    c) Celkové náklady za stavbu
       - ceny u položek
       - množství, pokud má žluté podbarvení
       - a v případe potřeby poznámku (ta je v skrytém sloupci)</t>
  </si>
  <si>
    <t>Stavba:</t>
  </si>
  <si>
    <t>Stavební úpravy Radnice Šluknov - imobilní</t>
  </si>
  <si>
    <t>JKSO:</t>
  </si>
  <si>
    <t>CC-CZ:</t>
  </si>
  <si>
    <t>Místo:</t>
  </si>
  <si>
    <t>Šluknov</t>
  </si>
  <si>
    <t>Datum:</t>
  </si>
  <si>
    <t>10.12.2014</t>
  </si>
  <si>
    <t>Objednavatel:</t>
  </si>
  <si>
    <t>IČ:</t>
  </si>
  <si>
    <t>0,1</t>
  </si>
  <si>
    <t>Město Šluknov</t>
  </si>
  <si>
    <t>DIČ:</t>
  </si>
  <si>
    <t>Zhotovitel:</t>
  </si>
  <si>
    <t>Vyplň údaj</t>
  </si>
  <si>
    <t>Projektant:</t>
  </si>
  <si>
    <t>Multitechnik Divize II, s.r.o.</t>
  </si>
  <si>
    <t>True</t>
  </si>
  <si>
    <t>Zpracovatel:</t>
  </si>
  <si>
    <t>Ing. Kulík Milan</t>
  </si>
  <si>
    <t>Poznámka:</t>
  </si>
  <si>
    <t>Náklady z rozpočtů</t>
  </si>
  <si>
    <t>Ostatní náklady ze souhrnného listu</t>
  </si>
  <si>
    <t>Cena bez DPH</t>
  </si>
  <si>
    <t>DPH</t>
  </si>
  <si>
    <t>základní</t>
  </si>
  <si>
    <t>ze</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</si>
  <si>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</si>
  <si>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</si>
  <si>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</si>
  <si>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</si>
  <si>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</si>
  <si>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</si>
  <si>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</si>
  <si>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</si>
  <si>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</si>
  <si>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</si>
  <si>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</si>
  <si>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</si>
  <si>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</si>
  <si>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t>
  </si>
  <si>
    <t>Informatívní údaje z listů zakázek</t>
  </si>
  <si>
    <t>Kód</t>
  </si>
  <si>
    <t>Objekt</t>
  </si>
  <si>
    <t>Cena bez DPH [CZK]</t>
  </si>
  <si>
    <t>Cena s DPH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</si>
  <si>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</si>
  <si>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</si>
  <si>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</si>
  <si>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</si>
  <si>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</si>
  <si>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</si>
  <si>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</si>
  <si>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</si>
  <si>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</si>
  <si>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</si>
  <si>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</si>
  <si>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</si>
  <si>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1) Náklady z rozpočtů</t>
  </si>
  <si>
    <t>D</t>
  </si>
  <si>
    <t>0</t>
  </si>
  <si>
    <t>###NOIMPORT###</t>
  </si>
  <si>
    <t>IMPORT</t>
  </si>
  <si>
    <t>{D62B70A7-D388-456E-A933-B2943CDE79FB}</t>
  </si>
  <si>
    <t>{00000000-0000-0000-0000-000000000000}</t>
  </si>
  <si>
    <t>161013.2</t>
  </si>
  <si>
    <t xml:space="preserve">Stavební úpravy </t>
  </si>
  <si>
    <t>1</t>
  </si>
  <si>
    <t>{A06F5C2E-558C-40B5-AAB3-FC670C1636F9}</t>
  </si>
  <si>
    <t>161013.3</t>
  </si>
  <si>
    <t>Zdravotně technické instalace</t>
  </si>
  <si>
    <t>{183EC348-6840-455D-A463-63A3C06C7279}</t>
  </si>
  <si>
    <t>161013.5</t>
  </si>
  <si>
    <t>Elektroinstalace</t>
  </si>
  <si>
    <t>{C239922A-5386-4CEA-83CE-1EBE4114FDD7}</t>
  </si>
  <si>
    <t>161013.7</t>
  </si>
  <si>
    <t>Vedlejší rozpočtové náklady</t>
  </si>
  <si>
    <t>{03CC9D00-8C53-4132-A3C0-40EA5286AC55}</t>
  </si>
  <si>
    <t>2) Ostatní náklady ze souhrnného listu</t>
  </si>
  <si>
    <t>Procent. zadání
[% nákladů rozpočtu]</t>
  </si>
  <si>
    <t>Zařazení nákladů</t>
  </si>
  <si>
    <t>Projektové práce</t>
  </si>
  <si>
    <t>stavební čast</t>
  </si>
  <si>
    <t>OSTATNENAKLADY</t>
  </si>
  <si>
    <t>Průzkumné práce</t>
  </si>
  <si>
    <t>Stroje, zařízení, inventář</t>
  </si>
  <si>
    <t>Umělecká díla</t>
  </si>
  <si>
    <t>Vedlejší náklady</t>
  </si>
  <si>
    <t>Ostatní náklady</t>
  </si>
  <si>
    <t>H. Rezerva</t>
  </si>
  <si>
    <t>I. Ostatní investice</t>
  </si>
  <si>
    <t>Nehmotný investiční majetek</t>
  </si>
  <si>
    <t>Provozní náklady</t>
  </si>
  <si>
    <t>Vyplň vlastní</t>
  </si>
  <si>
    <t>OSTATNENAKLADYVLASTNE</t>
  </si>
  <si>
    <t>Celkové náklady za stavbu 1) + 2)</t>
  </si>
  <si>
    <t>Zpět na list:</t>
  </si>
  <si>
    <t>2</t>
  </si>
  <si>
    <t>KRYCÍ LIST ROZPOČTU</t>
  </si>
  <si>
    <t>Objekt:</t>
  </si>
  <si>
    <t xml:space="preserve">161013.2 - Stavební úpravy </t>
  </si>
  <si>
    <t>Náklady z rozpočtu</t>
  </si>
  <si>
    <t>REKAPITULACE ROZPOČTU</t>
  </si>
  <si>
    <t>Kód - Popis</t>
  </si>
  <si>
    <t>Cena celkem [CZK]</t>
  </si>
  <si>
    <t>1) Náklady z rozpočtu</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</si>
  <si>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</si>
  <si>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</si>
  <si>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</si>
  <si>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</si>
  <si>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</si>
  <si>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</si>
  <si>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</si>
  <si>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6 - Úpravy povrchu, podlahy, osazení</t>
  </si>
  <si>
    <t xml:space="preserve">    9 - Ostatní konstrukce a práce-bourání </t>
  </si>
  <si>
    <t xml:space="preserve">      99 - Přesun hmot</t>
  </si>
  <si>
    <t>PSV - Práce a dodávky PSV</t>
  </si>
  <si>
    <t xml:space="preserve">    711 - Izolace proti vodě, vlhkosti a plynům</t>
  </si>
  <si>
    <t xml:space="preserve">    713 - Izolace tepelné</t>
  </si>
  <si>
    <t xml:space="preserve">    762 - Konstrukce tesařské</t>
  </si>
  <si>
    <t xml:space="preserve">    763 - Konstrukce suché výstavby</t>
  </si>
  <si>
    <t xml:space="preserve">    764 - Konstrukce klempířské</t>
  </si>
  <si>
    <t xml:space="preserve">    765 - Konstrukce pokrývačské</t>
  </si>
  <si>
    <t xml:space="preserve">    766 - Konstrukce truhlářské</t>
  </si>
  <si>
    <t xml:space="preserve">    771 - Podlahy z dlaždic</t>
  </si>
  <si>
    <t xml:space="preserve">    775 - Podlahy skládané (parkety, vlysy, lamely aj.)</t>
  </si>
  <si>
    <t xml:space="preserve">    776 - Podlahy povlakové</t>
  </si>
  <si>
    <t xml:space="preserve">    781 - Dokončovací práce - obklady keramické</t>
  </si>
  <si>
    <t xml:space="preserve">    783 - Dokončovací práce - nátěry</t>
  </si>
  <si>
    <t xml:space="preserve">    784 - Dokončovací práce - malby</t>
  </si>
  <si>
    <t>000 - Instalace</t>
  </si>
  <si>
    <t xml:space="preserve">    725 - Zdravotechnika</t>
  </si>
  <si>
    <t xml:space="preserve">    742 - Elektromontáže</t>
  </si>
  <si>
    <t xml:space="preserve">    33-M - Montáže dopr.zaříz.,sklad. zař. a váh</t>
  </si>
  <si>
    <t>2) Ostatní náklady</t>
  </si>
  <si>
    <t>Zařízení staveniště</t>
  </si>
  <si>
    <t>VRN</t>
  </si>
  <si>
    <t>Mimostav. doprava</t>
  </si>
  <si>
    <t>Územní vlivy</t>
  </si>
  <si>
    <t>Provozní vlivy</t>
  </si>
  <si>
    <t>Rozpočtová rezerva</t>
  </si>
  <si>
    <t>Kompletační činnost</t>
  </si>
  <si>
    <t>KOMPLETACNA</t>
  </si>
  <si>
    <t>ROZPOČET</t>
  </si>
  <si>
    <t>PČ</t>
  </si>
  <si>
    <t>Typ</t>
  </si>
  <si>
    <t>Popis</t>
  </si>
  <si>
    <t>MJ</t>
  </si>
  <si>
    <t>Množství</t>
  </si>
  <si>
    <t>J.cena [CZK]</t>
  </si>
  <si>
    <t>Cena celkem
[CZK]</t>
  </si>
  <si>
    <t>Poznámka</t>
  </si>
  <si>
    <t>J. Nh [h]</t>
  </si>
  <si>
    <t>Nh celkem [h]</t>
  </si>
  <si>
    <t>J. hmotnost
[t]</t>
  </si>
  <si>
    <t>Hmotnost
celkem [t]</t>
  </si>
  <si>
    <t>J. suť [t]</t>
  </si>
  <si>
    <t>Suť Celkem [t]</t>
  </si>
  <si>
    <t>ROZPOCET</t>
  </si>
  <si>
    <t>K</t>
  </si>
  <si>
    <t>139711101</t>
  </si>
  <si>
    <t>Vykopávky v uzavřených prostorách v hornině tř. 1 až 4</t>
  </si>
  <si>
    <t>m3</t>
  </si>
  <si>
    <t>4</t>
  </si>
  <si>
    <t>928424157</t>
  </si>
  <si>
    <t>"výtah"     (4,60*4,60+4,20*4,20)/2*4,35</t>
  </si>
  <si>
    <t>VV</t>
  </si>
  <si>
    <t>Součet</t>
  </si>
  <si>
    <t>162201102</t>
  </si>
  <si>
    <t>Vodorovné přemístění do 50 m výkopku/sypaniny z horniny tř. 1 až 4</t>
  </si>
  <si>
    <t>144835911</t>
  </si>
  <si>
    <t>18,304 "zásypy"</t>
  </si>
  <si>
    <t>3</t>
  </si>
  <si>
    <t>162701105</t>
  </si>
  <si>
    <t>Vodorovné přemístění do 10000 m výkopku/sypaniny z horniny tř. 1 až 4</t>
  </si>
  <si>
    <t>-1432783421</t>
  </si>
  <si>
    <t>84,39-18,304</t>
  </si>
  <si>
    <t>162701109</t>
  </si>
  <si>
    <t>Příplatek k vodorovnému přemístění výkopku/sypaniny z horniny tř. 1 až 4 ZKD 1000 m přes 10000 m</t>
  </si>
  <si>
    <t>-191166328</t>
  </si>
  <si>
    <t>5</t>
  </si>
  <si>
    <t>167101101</t>
  </si>
  <si>
    <t>Nakládání výkopku z hornin tř. 1 až 4 do 100 m3</t>
  </si>
  <si>
    <t>33893452</t>
  </si>
  <si>
    <t>6</t>
  </si>
  <si>
    <t>171201211</t>
  </si>
  <si>
    <t>Poplatek za uložení odpadu ze sypaniny na skládce (skládkovné)</t>
  </si>
  <si>
    <t>t</t>
  </si>
  <si>
    <t>276009102</t>
  </si>
  <si>
    <t>7</t>
  </si>
  <si>
    <t>174101101</t>
  </si>
  <si>
    <t>Zásyp jam, šachet rýh nebo kolem objektů sypaninou se zhutněním</t>
  </si>
  <si>
    <t>1227264532</t>
  </si>
  <si>
    <t>"výtahová šachta</t>
  </si>
  <si>
    <t>1,04*4,40*4</t>
  </si>
  <si>
    <t>8</t>
  </si>
  <si>
    <t>273321411</t>
  </si>
  <si>
    <t>Základové desky ze ŽB tř. C 20/25</t>
  </si>
  <si>
    <t>-2125790377</t>
  </si>
  <si>
    <t>"výtahová deska</t>
  </si>
  <si>
    <t>0,30*11,00</t>
  </si>
  <si>
    <t>9</t>
  </si>
  <si>
    <t>273351215</t>
  </si>
  <si>
    <t>Zřízení bednění stěn základových desek</t>
  </si>
  <si>
    <t>m2</t>
  </si>
  <si>
    <t>1139472521</t>
  </si>
  <si>
    <t>"výtahová šachta"     (3,70+3,80+0,85+0,90+1,70)*0,30</t>
  </si>
  <si>
    <t>10</t>
  </si>
  <si>
    <t>273351216</t>
  </si>
  <si>
    <t>Odstranění bednění stěn základových desek</t>
  </si>
  <si>
    <t>-768659401</t>
  </si>
  <si>
    <t>11</t>
  </si>
  <si>
    <t>273361821</t>
  </si>
  <si>
    <t>Výztuž základových desek betonářskou ocelí 10 505 (R)</t>
  </si>
  <si>
    <t>-1129555331</t>
  </si>
  <si>
    <t>3,30*120/1000</t>
  </si>
  <si>
    <t>12</t>
  </si>
  <si>
    <t>311231116</t>
  </si>
  <si>
    <t>Zdivo nosné z cihel dl 290 mm pevnosti P 7 až 15 na MC 10</t>
  </si>
  <si>
    <t>2052728177</t>
  </si>
  <si>
    <t>(8,40-2,05*1,90)*8,00</t>
  </si>
  <si>
    <t>-1,13*2,00*0,45*2</t>
  </si>
  <si>
    <t>"3.NP šachtová"     0,25*2,37*3,74+0,45*0,15*3,74</t>
  </si>
  <si>
    <t>13</t>
  </si>
  <si>
    <t>311321411</t>
  </si>
  <si>
    <t>Nosná zeď ze ŽB tř. C 25/30 bez výztuže</t>
  </si>
  <si>
    <t>1454816322</t>
  </si>
  <si>
    <t>(8,40-2,05*1,90)*5,00</t>
  </si>
  <si>
    <t>-1,13*2,00*0,45</t>
  </si>
  <si>
    <t>14</t>
  </si>
  <si>
    <t>311351101</t>
  </si>
  <si>
    <t>Zřízení jednostranného bednění zdí nosných</t>
  </si>
  <si>
    <t>238120609</t>
  </si>
  <si>
    <t>5,00*(1,90+0,47+0,63)</t>
  </si>
  <si>
    <t>311351102</t>
  </si>
  <si>
    <t>Odstranění jednostranného bednění zdí nosných</t>
  </si>
  <si>
    <t>1976247731</t>
  </si>
  <si>
    <t>16</t>
  </si>
  <si>
    <t>311351105</t>
  </si>
  <si>
    <t>Zřízení oboustranného bednění zdí nosných</t>
  </si>
  <si>
    <t>1952794758</t>
  </si>
  <si>
    <t>5,00*(2,05*2+1,90+2,35*2+2,65+0,65)</t>
  </si>
  <si>
    <t>17</t>
  </si>
  <si>
    <t>311351106</t>
  </si>
  <si>
    <t>Odstranění oboustranného bednění zdí nosných</t>
  </si>
  <si>
    <t>1087067966</t>
  </si>
  <si>
    <t>18</t>
  </si>
  <si>
    <t>311361821</t>
  </si>
  <si>
    <t>Výztuž nosných zdí betonářskou ocelí 10 505</t>
  </si>
  <si>
    <t>-1667928197</t>
  </si>
  <si>
    <t>21,508*120/1000</t>
  </si>
  <si>
    <t>19</t>
  </si>
  <si>
    <t>317941125</t>
  </si>
  <si>
    <t>Osazování ocelových válcovaných nosníků na zdivu I, IE, U, UE nebo L č 24 a vyšší</t>
  </si>
  <si>
    <t>664148445</t>
  </si>
  <si>
    <t>(3,047*2+3,135+3,222)*33,20/1000</t>
  </si>
  <si>
    <t>20</t>
  </si>
  <si>
    <t>M</t>
  </si>
  <si>
    <t>134834250</t>
  </si>
  <si>
    <t>tyč ocelová U , jakost S355J2 označení průřezu 240, ozn. P1 - P4</t>
  </si>
  <si>
    <t>560916016</t>
  </si>
  <si>
    <t>411321414</t>
  </si>
  <si>
    <t>Stropy deskové ze ŽB tř. C 25/30</t>
  </si>
  <si>
    <t>-820215113</t>
  </si>
  <si>
    <t>"výtahová šachta"</t>
  </si>
  <si>
    <t>0,20*3,345*2,818</t>
  </si>
  <si>
    <t>22</t>
  </si>
  <si>
    <t>411351101</t>
  </si>
  <si>
    <t>Zřízení bednění stropů deskových</t>
  </si>
  <si>
    <t>-1358906526</t>
  </si>
  <si>
    <t>2,37*0,45+2,05*1,90</t>
  </si>
  <si>
    <t>23</t>
  </si>
  <si>
    <t>411351102</t>
  </si>
  <si>
    <t>Odstranění bednění stropů deskových</t>
  </si>
  <si>
    <t>87147002</t>
  </si>
  <si>
    <t>24</t>
  </si>
  <si>
    <t>411354173</t>
  </si>
  <si>
    <t>Zřízení podpěrné konstrukce stropů v do 4 m pro zatížení do 12 kPa</t>
  </si>
  <si>
    <t>-1076550283</t>
  </si>
  <si>
    <t>25</t>
  </si>
  <si>
    <t>411354174</t>
  </si>
  <si>
    <t>Odstranění podpěrné konstrukce stropů v do 4 m pro zatížení do 12 kPa</t>
  </si>
  <si>
    <t>-313619830</t>
  </si>
  <si>
    <t>26</t>
  </si>
  <si>
    <t>411361821</t>
  </si>
  <si>
    <t>Výztuž stropů betonářskou ocelí 10 505</t>
  </si>
  <si>
    <t>-608035624</t>
  </si>
  <si>
    <t>0,20*3,345*2,818*120/1000</t>
  </si>
  <si>
    <t>166</t>
  </si>
  <si>
    <t>413941123</t>
  </si>
  <si>
    <t>Osazování ocelových válcovaných nosníků stropů I, IE, U, UE nebo L do č. 22</t>
  </si>
  <si>
    <t>-910567542</t>
  </si>
  <si>
    <t>"1.NP</t>
  </si>
  <si>
    <t>"IPE200"     (3,45*3+3,55+4,20*4+5,075*35,55+2,45+3,01+2,875+5,45+2,485*4+2,50)*23,00/1000</t>
  </si>
  <si>
    <t>167</t>
  </si>
  <si>
    <t>134827150</t>
  </si>
  <si>
    <t>tyč ocelová IPE, jakost S 235 JR označení průřezu 200</t>
  </si>
  <si>
    <t>-657436624</t>
  </si>
  <si>
    <t>Hmotnost: 22,4 kg/m</t>
  </si>
  <si>
    <t>P</t>
  </si>
  <si>
    <t>27</t>
  </si>
  <si>
    <t>594611112.1</t>
  </si>
  <si>
    <t>Přespádování dlažby z žulových kostek s navýšením podkladního lože</t>
  </si>
  <si>
    <t>472177618</t>
  </si>
  <si>
    <t>"uliční fasáda</t>
  </si>
  <si>
    <t>(2,50+4,70)/2*1,50</t>
  </si>
  <si>
    <t>28</t>
  </si>
  <si>
    <t>611321121</t>
  </si>
  <si>
    <t>Vápenocementová omítka hladká jednovrstvá vnitřních stropů rovných nanášená ručně</t>
  </si>
  <si>
    <t>1945639070</t>
  </si>
  <si>
    <t>"výtahová šachta"     2,05*1,90</t>
  </si>
  <si>
    <t>146</t>
  </si>
  <si>
    <t>611325423</t>
  </si>
  <si>
    <t>Oprava vnitřní vápenocementové štukové omítky stropů v rozsahu plochy do 50%</t>
  </si>
  <si>
    <t>1780862735</t>
  </si>
  <si>
    <t>"113"     5,84</t>
  </si>
  <si>
    <t>"115"     16,60</t>
  </si>
  <si>
    <t>29</t>
  </si>
  <si>
    <t>612321121</t>
  </si>
  <si>
    <t>Vápenocementová omítka hladká jednovrstvá vnitřních stěn nanášená ručně</t>
  </si>
  <si>
    <t>1641169901</t>
  </si>
  <si>
    <t>"výtah"     (2,05*2+1,90*2)*12,78</t>
  </si>
  <si>
    <t>"pod obklady"     2,00*2,15</t>
  </si>
  <si>
    <t>30</t>
  </si>
  <si>
    <t>612321141</t>
  </si>
  <si>
    <t>Vápenocementová omítka štuková dvouvrstvá vnitřních stěn nanášená ručně</t>
  </si>
  <si>
    <t>779300776</t>
  </si>
  <si>
    <t>"výtahová šachta"     (3,14+3,46)*(3,40+3,50+2,80)</t>
  </si>
  <si>
    <t>"nad obklady 115"     (3,28-2,00)*2,15</t>
  </si>
  <si>
    <t>"113"     3,28*1,92*2</t>
  </si>
  <si>
    <t>"114"     3,28*(4,58*2+3,75)</t>
  </si>
  <si>
    <t>31</t>
  </si>
  <si>
    <t>622221020</t>
  </si>
  <si>
    <t>Zateplení vnějších stěn z minerální vlny s podélnou orientací vláken tl 120 mm, vč perlinky</t>
  </si>
  <si>
    <t>-948194624</t>
  </si>
  <si>
    <t>4,328+2,104*2</t>
  </si>
  <si>
    <t>32</t>
  </si>
  <si>
    <t>622252002</t>
  </si>
  <si>
    <t>Montáž ostatních lišt zateplení</t>
  </si>
  <si>
    <t>m</t>
  </si>
  <si>
    <t>-639532244</t>
  </si>
  <si>
    <t>1,30*2</t>
  </si>
  <si>
    <t>33</t>
  </si>
  <si>
    <t>590514700</t>
  </si>
  <si>
    <t>lišta rohová Al 25 / 25 mm perforovaná</t>
  </si>
  <si>
    <t>2043649217</t>
  </si>
  <si>
    <t>34</t>
  </si>
  <si>
    <t>622521011</t>
  </si>
  <si>
    <t>Tenkovrstvá silikátová zrnitá omítka tl. 1,5 mm včetně penetrace vnějších stěn</t>
  </si>
  <si>
    <t>-2061531818</t>
  </si>
  <si>
    <t>35</t>
  </si>
  <si>
    <t>631311113</t>
  </si>
  <si>
    <t>Mazanina tl do 80 mm z betonu prostého tř. C 12/15</t>
  </si>
  <si>
    <t>1271316597</t>
  </si>
  <si>
    <t>"výtah pod desku</t>
  </si>
  <si>
    <t>0,05*4,60*4,60</t>
  </si>
  <si>
    <t>116</t>
  </si>
  <si>
    <t>631311114</t>
  </si>
  <si>
    <t>Mazanina tl do 80 mm z betonu prostého tř. C 16/20</t>
  </si>
  <si>
    <t>1870516238</t>
  </si>
  <si>
    <t>"B"     75,02*0,06</t>
  </si>
  <si>
    <t>"G"     69,49*0,07</t>
  </si>
  <si>
    <t>36</t>
  </si>
  <si>
    <t>631311134</t>
  </si>
  <si>
    <t>Mazanina tl do 240 mm z betonu prostého tř. C 16/20</t>
  </si>
  <si>
    <t>-1031998288</t>
  </si>
  <si>
    <t>"u výtahové šachty"     (4,60*4,60-8,36)*0,15</t>
  </si>
  <si>
    <t>152</t>
  </si>
  <si>
    <t>631319171</t>
  </si>
  <si>
    <t>Příplatek k mazanině tl do 80 mm za stržení povrchu spodní vrstvy před vložením výztuže</t>
  </si>
  <si>
    <t>-1098035070</t>
  </si>
  <si>
    <t>117</t>
  </si>
  <si>
    <t>631362021</t>
  </si>
  <si>
    <t>Výztuž mazanin svařovanými sítěmi Kari</t>
  </si>
  <si>
    <t>-180053206</t>
  </si>
  <si>
    <t>"G"     69,49*1,98/1000*1,08</t>
  </si>
  <si>
    <t>153</t>
  </si>
  <si>
    <t>632451455</t>
  </si>
  <si>
    <t>Potěr pískocementový tl do 50 mm tř. C 20 běžný</t>
  </si>
  <si>
    <t>-1462114732</t>
  </si>
  <si>
    <t>"D"     144,94</t>
  </si>
  <si>
    <t>118</t>
  </si>
  <si>
    <t>632481213</t>
  </si>
  <si>
    <t>Separační vrstva z PE fólie</t>
  </si>
  <si>
    <t>-927922661</t>
  </si>
  <si>
    <t>"G"     69,49</t>
  </si>
  <si>
    <t>119</t>
  </si>
  <si>
    <t>635211131</t>
  </si>
  <si>
    <t>Násyp pod podlahy z perlitu</t>
  </si>
  <si>
    <t>863154471</t>
  </si>
  <si>
    <t>"G"     69,49*0,30</t>
  </si>
  <si>
    <t>37</t>
  </si>
  <si>
    <t>642942111</t>
  </si>
  <si>
    <t>Osazování zárubní nebo rámů dveřních kovových do 2,5 m2 na MC</t>
  </si>
  <si>
    <t>kus</t>
  </si>
  <si>
    <t>-2002235885</t>
  </si>
  <si>
    <t>38</t>
  </si>
  <si>
    <t>553311321</t>
  </si>
  <si>
    <t>zárubeň ocelová pro běžné zdění 900 L/P</t>
  </si>
  <si>
    <t>-881162295</t>
  </si>
  <si>
    <t>39</t>
  </si>
  <si>
    <t>642945111</t>
  </si>
  <si>
    <t>Osazování protipožárních nebo protiplynových zárubní dveří jednokřídlových do 2,5 m2</t>
  </si>
  <si>
    <t>-1099756819</t>
  </si>
  <si>
    <t>40</t>
  </si>
  <si>
    <t>553314121</t>
  </si>
  <si>
    <t>zárubeň ocelová ocelová protipožární 900/1970 EI 30 DP 3 + C1</t>
  </si>
  <si>
    <t>-1813623589</t>
  </si>
  <si>
    <t>41</t>
  </si>
  <si>
    <t>553314131</t>
  </si>
  <si>
    <t>zárubeň ocelová ocelová protipožární 1100/1970 EI 30 DP 3 + C1</t>
  </si>
  <si>
    <t>-224372265</t>
  </si>
  <si>
    <t>42</t>
  </si>
  <si>
    <t>919735123</t>
  </si>
  <si>
    <t>Řezání stávajícího betonového krytu hl do 150 mm</t>
  </si>
  <si>
    <t>-1345548494</t>
  </si>
  <si>
    <t>4,75*4</t>
  </si>
  <si>
    <t>113</t>
  </si>
  <si>
    <t>962031132</t>
  </si>
  <si>
    <t>Bourání příček z cihel pálených na MVC tl do 100 mm</t>
  </si>
  <si>
    <t>715813988</t>
  </si>
  <si>
    <t>"1.NP radnice - sociálky</t>
  </si>
  <si>
    <t>3,40*(2,10+1,05*2)</t>
  </si>
  <si>
    <t>"odpočet otvorů</t>
  </si>
  <si>
    <t>-0,60*1,97*3</t>
  </si>
  <si>
    <t>"2.NP radnice</t>
  </si>
  <si>
    <t>3,50*(6,07)</t>
  </si>
  <si>
    <t>-0,80*1,97</t>
  </si>
  <si>
    <t>114</t>
  </si>
  <si>
    <t>962032231</t>
  </si>
  <si>
    <t>Bourání zdiva z cihel pálených nebo vápenopískových na MV nebo MVC</t>
  </si>
  <si>
    <t>-432550209</t>
  </si>
  <si>
    <t>3,40*(0,95*0,95+1,00*3,45)</t>
  </si>
  <si>
    <t>3,40*(0,18*2,39+0,35*(1,99+1,90+2,65)+0,30*8,30)</t>
  </si>
  <si>
    <t>3,40*(0,44*3,30+0,55*1,15)</t>
  </si>
  <si>
    <t>"odpočet otvorů"     -(0,18*0,80*1,97+0,30*0,80*1,97)</t>
  </si>
  <si>
    <t>3,50*(0,65*1,45+0,18*1,45)</t>
  </si>
  <si>
    <t>"odpočet otvorů"     -(0,88*0,65*2,00+0,18*0,80*2,00)</t>
  </si>
  <si>
    <t>120</t>
  </si>
  <si>
    <t>963051313</t>
  </si>
  <si>
    <t>Bourání ŽB stropů žebrových s rovným podhledem</t>
  </si>
  <si>
    <t>-1866582013</t>
  </si>
  <si>
    <t>39,72*(0,14+0,12)</t>
  </si>
  <si>
    <t>43</t>
  </si>
  <si>
    <t>965042241</t>
  </si>
  <si>
    <t>Bourání podkladů pod dlažby nebo mazanin betonových nebo z litého asfaltu tl přes 100 mm pl pře 4 m2</t>
  </si>
  <si>
    <t>1813979440</t>
  </si>
  <si>
    <t>"výtah"     4,75*4,75*0,15</t>
  </si>
  <si>
    <t>164</t>
  </si>
  <si>
    <t>965082923</t>
  </si>
  <si>
    <t>Odstranění násypů pod podlahy tl do 100 mm pl přes 2 m2</t>
  </si>
  <si>
    <t>-1515028876</t>
  </si>
  <si>
    <t>31,80*0,10</t>
  </si>
  <si>
    <t>165</t>
  </si>
  <si>
    <t>967031132</t>
  </si>
  <si>
    <t>Přisekání rovných ostění v cihelném zdivu na MV nebo MVC</t>
  </si>
  <si>
    <t>1209197407</t>
  </si>
  <si>
    <t>"1.NP radnice"     49,165</t>
  </si>
  <si>
    <t>"2.NP radnice"     9,32</t>
  </si>
  <si>
    <t>115</t>
  </si>
  <si>
    <t>968072455</t>
  </si>
  <si>
    <t>Vybourání kovových dveřních zárubní pl do 2 m2</t>
  </si>
  <si>
    <t>-1455461063</t>
  </si>
  <si>
    <t>"1.NP radnice</t>
  </si>
  <si>
    <t>0,60*1,97*3+0,80*1,97</t>
  </si>
  <si>
    <t>0,80*1,97*3+0,90*1,97*4</t>
  </si>
  <si>
    <t>0,60*1,97*4+0,80*1,97*6+0,90*1,97</t>
  </si>
  <si>
    <t>121</t>
  </si>
  <si>
    <t>968072456</t>
  </si>
  <si>
    <t>Vybourání kovových dveřních zárubní pl přes 2 m2</t>
  </si>
  <si>
    <t>1537820628</t>
  </si>
  <si>
    <t>1,28*1,97</t>
  </si>
  <si>
    <t>2,00*1,97</t>
  </si>
  <si>
    <t>44</t>
  </si>
  <si>
    <t>973031326</t>
  </si>
  <si>
    <t>Vysekání kapes ve zdivu cihelném na MV nebo MVC pl do 0,10 m2 hl do 450 mm</t>
  </si>
  <si>
    <t>599860883</t>
  </si>
  <si>
    <t>"pro průvlak výtah šachty ve 3.NP"     1</t>
  </si>
  <si>
    <t>122</t>
  </si>
  <si>
    <t>978011161</t>
  </si>
  <si>
    <t>Otlučení vnitřních omítek MV nebo MVC stropů o rozsahu do 50 %</t>
  </si>
  <si>
    <t>867618159</t>
  </si>
  <si>
    <t>"čekárna"     (3,05*3,75)</t>
  </si>
  <si>
    <t>123</t>
  </si>
  <si>
    <t>978012191</t>
  </si>
  <si>
    <t>Otlučení vnitřních omítek MV nebo MVC stropů rákosových o rozsahu do 100 %</t>
  </si>
  <si>
    <t>111109359</t>
  </si>
  <si>
    <t>31,80</t>
  </si>
  <si>
    <t>"2.NP</t>
  </si>
  <si>
    <t>25,57+13,99+9,82+133,82+25,52</t>
  </si>
  <si>
    <t>124</t>
  </si>
  <si>
    <t>978013191</t>
  </si>
  <si>
    <t>Otlučení vnitřních omítek stěn MV nebo MVC stěn v rozsahu do 100 %</t>
  </si>
  <si>
    <t>-1445288828</t>
  </si>
  <si>
    <t>"čekárna"     3,28*(3,05*2)</t>
  </si>
  <si>
    <t>"soc zařízení"     3,28*(6,80+2,10+3,013+2,14)</t>
  </si>
  <si>
    <t>125</t>
  </si>
  <si>
    <t>978059541</t>
  </si>
  <si>
    <t>Odsekání a odebrání obkladů stěn z vnitřních obkládaček plochy přes 1 m2</t>
  </si>
  <si>
    <t>1253946394</t>
  </si>
  <si>
    <t>"soc zařízení"     2,00*(6,80+2,10+3,013+2,14)</t>
  </si>
  <si>
    <t>126</t>
  </si>
  <si>
    <t>978110013</t>
  </si>
  <si>
    <t xml:space="preserve">Demontáže rozvodů kanalizace, vody, plynu, rozvodů UT vč. odvodzu a likvidace </t>
  </si>
  <si>
    <t>hod</t>
  </si>
  <si>
    <t>-495646879</t>
  </si>
  <si>
    <t>45</t>
  </si>
  <si>
    <t>997013112</t>
  </si>
  <si>
    <t>Vnitrostaveništní doprava suti a vybouraných hmot pro budovy v do 9 m s použitím mechanizace</t>
  </si>
  <si>
    <t>1499038227</t>
  </si>
  <si>
    <t>46</t>
  </si>
  <si>
    <t>997013501</t>
  </si>
  <si>
    <t>Odvoz suti na skládku a vybouraných hmot nebo meziskládku do 1 km se složením</t>
  </si>
  <si>
    <t>-2045046443</t>
  </si>
  <si>
    <t>47</t>
  </si>
  <si>
    <t>997013509</t>
  </si>
  <si>
    <t>Příplatek k odvozu suti a vybouraných hmot na skládku ZKD 1 km přes 1 km</t>
  </si>
  <si>
    <t>278398461</t>
  </si>
  <si>
    <t>48</t>
  </si>
  <si>
    <t>997013800</t>
  </si>
  <si>
    <t>Poplatek za uložení stavebního odpadu na skládce (skládkovné)</t>
  </si>
  <si>
    <t>125304751</t>
  </si>
  <si>
    <t>49</t>
  </si>
  <si>
    <t>998012023</t>
  </si>
  <si>
    <t>Přesun hmot pro budovy monolitické v do 24 m</t>
  </si>
  <si>
    <t>1041633302</t>
  </si>
  <si>
    <t>50</t>
  </si>
  <si>
    <t>711111001</t>
  </si>
  <si>
    <t>Provedení izolace proti zemní vlhkosti vodorovné za studena nátěrem penetračním</t>
  </si>
  <si>
    <t>1864797710</t>
  </si>
  <si>
    <t>51</t>
  </si>
  <si>
    <t>111631500</t>
  </si>
  <si>
    <t>lak asfaltový ALP/9 bal 9 kg</t>
  </si>
  <si>
    <t>-1062870305</t>
  </si>
  <si>
    <t>Spotřeba 0,3-0,4kg/m2 dle povrchu, ředidlo technický benzín</t>
  </si>
  <si>
    <t>52</t>
  </si>
  <si>
    <t>711112001</t>
  </si>
  <si>
    <t>Provedení izolace proti zemní vlhkosti svislé za studena nátěrem penetračním</t>
  </si>
  <si>
    <t>2122586869</t>
  </si>
  <si>
    <t>"výtahová šachta"     13,50*1,40</t>
  </si>
  <si>
    <t>53</t>
  </si>
  <si>
    <t>2051012118</t>
  </si>
  <si>
    <t>127</t>
  </si>
  <si>
    <t>711113116</t>
  </si>
  <si>
    <t>Stěrková hydroizolace</t>
  </si>
  <si>
    <t>1683568638</t>
  </si>
  <si>
    <t>"B"     75,02</t>
  </si>
  <si>
    <t>54</t>
  </si>
  <si>
    <t>711141559</t>
  </si>
  <si>
    <t>Provedení izolace proti zemní vlhkosti pásy přitavením vodorovné NAIP</t>
  </si>
  <si>
    <t>-1141528900</t>
  </si>
  <si>
    <t>55</t>
  </si>
  <si>
    <t>628331591</t>
  </si>
  <si>
    <t>Bitumenový hydroizolační pás</t>
  </si>
  <si>
    <t>-2088171709</t>
  </si>
  <si>
    <t>56</t>
  </si>
  <si>
    <t>711142559</t>
  </si>
  <si>
    <t>Provedení izolace proti zemní vlhkosti pásy přitavením svislé NAIP</t>
  </si>
  <si>
    <t>-1672495222</t>
  </si>
  <si>
    <t>57</t>
  </si>
  <si>
    <t>-1383650428</t>
  </si>
  <si>
    <t>58</t>
  </si>
  <si>
    <t>998711203</t>
  </si>
  <si>
    <t>Přesun hmot procentní pro izolace proti vodě, vlhkosti a plynům v objektech v do 60 m</t>
  </si>
  <si>
    <t>%</t>
  </si>
  <si>
    <t>-1708241718</t>
  </si>
  <si>
    <t>59</t>
  </si>
  <si>
    <t>713121111</t>
  </si>
  <si>
    <t>Montáž izolace tepelné podlah volně kladenými rohožemi, pásy, dílci, deskami 1 vrstva</t>
  </si>
  <si>
    <t>71857578</t>
  </si>
  <si>
    <t>"u výtahové šachty"     4,60*4,60-8,36</t>
  </si>
  <si>
    <t>128</t>
  </si>
  <si>
    <t>283758780</t>
  </si>
  <si>
    <t>deska z pěnového polystyrenu bílá EPS 100 Z 1000 x 1000 x 30 mm</t>
  </si>
  <si>
    <t>619089642</t>
  </si>
  <si>
    <t>60</t>
  </si>
  <si>
    <t>283764083</t>
  </si>
  <si>
    <t>tepelná izolace XPS t. 120mm</t>
  </si>
  <si>
    <t>-2047706293</t>
  </si>
  <si>
    <t>"u výtahové šachty"     (4,60*4,60-8,36)*1,02</t>
  </si>
  <si>
    <t>61</t>
  </si>
  <si>
    <t>713141111</t>
  </si>
  <si>
    <t>Montáž izolace tepelné střech plochých lepené asfaltem plně 1 vrstva rohoží, pásů, dílců, desek</t>
  </si>
  <si>
    <t>1505440109</t>
  </si>
  <si>
    <t>"výtah"     9,50</t>
  </si>
  <si>
    <t>62</t>
  </si>
  <si>
    <t>283723195</t>
  </si>
  <si>
    <t>deska z minerální vlny  240 mm</t>
  </si>
  <si>
    <t>-504183325</t>
  </si>
  <si>
    <t>63</t>
  </si>
  <si>
    <t>713191131</t>
  </si>
  <si>
    <t>Izolace tepelné podlah, stropů vrchem a střech překrytí PE fólií tl. 0,2 mm</t>
  </si>
  <si>
    <t>855885699</t>
  </si>
  <si>
    <t>64</t>
  </si>
  <si>
    <t>998713203</t>
  </si>
  <si>
    <t>Přesun hmot procentní pro izolace tepelné v objektech v do 24 m</t>
  </si>
  <si>
    <t>-579328084</t>
  </si>
  <si>
    <t>65</t>
  </si>
  <si>
    <t>762331942</t>
  </si>
  <si>
    <t>Vyřezání části střešní vazby průřezové plochy řeziva do 450 cm2 délky do 5 m</t>
  </si>
  <si>
    <t>764440485</t>
  </si>
  <si>
    <t>"pro výtahovou šachtu</t>
  </si>
  <si>
    <t>3,20*4</t>
  </si>
  <si>
    <t>66</t>
  </si>
  <si>
    <t>762332131</t>
  </si>
  <si>
    <t>Montáž vázaných kcí krovů pravidelných z hraněného řeziva průřezové plochy do 120 cm2</t>
  </si>
  <si>
    <t>-1794599885</t>
  </si>
  <si>
    <t>"krokve 60/120"     1,60*5*2+1,10*4+0,40*4</t>
  </si>
  <si>
    <t>"vaznice 80/120"     2,20*2+3,80+1,80*2</t>
  </si>
  <si>
    <t>"pozednice 100/100"     4,10*2+2,51</t>
  </si>
  <si>
    <t>"příložka 120/60"     10,71</t>
  </si>
  <si>
    <t>67</t>
  </si>
  <si>
    <t>605120010</t>
  </si>
  <si>
    <t>řezivo jehličnaté hranol jakost I do 120 cm2</t>
  </si>
  <si>
    <t>1463643193</t>
  </si>
  <si>
    <t>"krokve 60/120"     (1,60*5*2+1,10*4+0,40*4)*0,06*0,12*1,10</t>
  </si>
  <si>
    <t>"vaznice 80/120"     (2,20*2+3,80+1,80*2)*0,08*0,12</t>
  </si>
  <si>
    <t>"pozednice 100/100"     (4,10*2+2,51)*0,10*0,10*1,1</t>
  </si>
  <si>
    <t>"příložka 120/60"     10,71*0,12*0,06*1,10</t>
  </si>
  <si>
    <t>68</t>
  </si>
  <si>
    <t>762341025</t>
  </si>
  <si>
    <t>Bednění střech rovných z desek OSB tl 19 mm na pero a drážku šroubovaných na krokve</t>
  </si>
  <si>
    <t>1545022039</t>
  </si>
  <si>
    <t>"výtahová šachta"     17,28</t>
  </si>
  <si>
    <t>69</t>
  </si>
  <si>
    <t>762395000</t>
  </si>
  <si>
    <t>Spojovací prostředky pro montáž krovu, bednění, laťování, světlíky, klíny</t>
  </si>
  <si>
    <t>-643232214</t>
  </si>
  <si>
    <t>70</t>
  </si>
  <si>
    <t>762395002</t>
  </si>
  <si>
    <t>Uchycení krovu do výtahové šachty - viz detail č. 08 (kotevní příložkový plech navařený na věnec)</t>
  </si>
  <si>
    <t>188968722</t>
  </si>
  <si>
    <t>129</t>
  </si>
  <si>
    <t>762522811</t>
  </si>
  <si>
    <t>Demontáž podlah s polštáři z prken tloušťky do 32 mm</t>
  </si>
  <si>
    <t>-1016068450</t>
  </si>
  <si>
    <t>"strop 1.NP</t>
  </si>
  <si>
    <t>21,715+40,723</t>
  </si>
  <si>
    <t>130</t>
  </si>
  <si>
    <t>762841811</t>
  </si>
  <si>
    <t>Demontáž podbíjení obkladů stropů a střech sklonu do 60° z hrubých prken tl do 35 mm</t>
  </si>
  <si>
    <t>-921831733</t>
  </si>
  <si>
    <t>71</t>
  </si>
  <si>
    <t>998762203</t>
  </si>
  <si>
    <t>Přesun hmot procentní pro kce tesařské v objektech v do 24 m</t>
  </si>
  <si>
    <t>-374727087</t>
  </si>
  <si>
    <t>149</t>
  </si>
  <si>
    <t>763111316.1</t>
  </si>
  <si>
    <t>SDK příčka tl 125 mm profil CW+UW 100</t>
  </si>
  <si>
    <t>1153398118</t>
  </si>
  <si>
    <t>3,40*(3,75*2)</t>
  </si>
  <si>
    <t>131</t>
  </si>
  <si>
    <t>763111318.1</t>
  </si>
  <si>
    <t>SDK příčka tl 150 mm profil CW+UW 100</t>
  </si>
  <si>
    <t>736499099</t>
  </si>
  <si>
    <t>3,40*(1,97*2+2,15)-0,90*1,97</t>
  </si>
  <si>
    <t>147</t>
  </si>
  <si>
    <t>763132121</t>
  </si>
  <si>
    <t>SDK podhled samostatný požární předěl desky 2xDF12,5 TI40 mm EI Z/S45/60 dvouvrstvá spodní kce CD+UD</t>
  </si>
  <si>
    <t>319189038</t>
  </si>
  <si>
    <t>"115"     3,90</t>
  </si>
  <si>
    <t>148</t>
  </si>
  <si>
    <t>998763202</t>
  </si>
  <si>
    <t>Přesun hmot procentní pro dřevostavby v objektech v do 24 m</t>
  </si>
  <si>
    <t>412885750</t>
  </si>
  <si>
    <t>72</t>
  </si>
  <si>
    <t>764211521</t>
  </si>
  <si>
    <t>Krytina TiZn tl 0,7 mm hladká střešní ze svitků š 670 mm sklonu do 30°</t>
  </si>
  <si>
    <t>-729732108</t>
  </si>
  <si>
    <t>73</t>
  </si>
  <si>
    <t>764-K9</t>
  </si>
  <si>
    <t>LEMOVÁNÍ UKONČENÍ STŘECHY SVISLÉ STĚNY z TiZn plechu, r.š. 200 + 250mm, ozn. K9</t>
  </si>
  <si>
    <t>-162746488</t>
  </si>
  <si>
    <t>4,042*2+2,85</t>
  </si>
  <si>
    <t>74</t>
  </si>
  <si>
    <t>764-K10</t>
  </si>
  <si>
    <t>OKAPOVÉ ŽLABY pr 150 mm z TiZn plechu, r.š. 500mm, ozn. K10</t>
  </si>
  <si>
    <t>1815206926</t>
  </si>
  <si>
    <t>75</t>
  </si>
  <si>
    <t>764-K13</t>
  </si>
  <si>
    <t>LEMOVÁNÍ ÚŽLABÍ z TiZn plechu, r.š. 500mm, ozn. K13</t>
  </si>
  <si>
    <t>381191839</t>
  </si>
  <si>
    <t>76</t>
  </si>
  <si>
    <t>764-K17</t>
  </si>
  <si>
    <t>LEMOVÁNÍ KRYTINY U SVISLÉ STĚNY z TiZn plechu, r.š. 200 + 250mm, ozn. K17</t>
  </si>
  <si>
    <t>154764577</t>
  </si>
  <si>
    <t>77</t>
  </si>
  <si>
    <t>764-K18</t>
  </si>
  <si>
    <t>DEŠŤOVÉ SVODY VČETNĚ NAPOJOVACÍCH KOTLÍKŮ pr 125 mm z TiZn plechu, ozn. K18</t>
  </si>
  <si>
    <t>-1971133385</t>
  </si>
  <si>
    <t>78</t>
  </si>
  <si>
    <t>764-K22</t>
  </si>
  <si>
    <t>LEMOVÁNÍ PROST. VZT z TiZn plechu, pr. 160mm, ozn. K22</t>
  </si>
  <si>
    <t>-1532238020</t>
  </si>
  <si>
    <t>79</t>
  </si>
  <si>
    <t>764-K24</t>
  </si>
  <si>
    <t>LEMOVÁNÍ ÚŽLABÍ U SVISLÉ STĚNY z TiZn plechu, r.š. 200 + 750mm, ozn. K24</t>
  </si>
  <si>
    <t>1091014840</t>
  </si>
  <si>
    <t>80</t>
  </si>
  <si>
    <t>998764203</t>
  </si>
  <si>
    <t>Přesun hmot procentní pro konstrukce klempířské v objektech v do 24 m</t>
  </si>
  <si>
    <t>-1690077957</t>
  </si>
  <si>
    <t>81</t>
  </si>
  <si>
    <t>765191013</t>
  </si>
  <si>
    <t>Montáž pojistné hydroizolační fólie kladené ve sklonu do 30° volně na bednění nebo tepelnou izolaci</t>
  </si>
  <si>
    <t>328571192</t>
  </si>
  <si>
    <t>82</t>
  </si>
  <si>
    <t>283292931</t>
  </si>
  <si>
    <t>strukturní separační a pojistná kontaktní  difuzně otevřená fólie tl. 8 mm, typu např. Vapozink</t>
  </si>
  <si>
    <t>255636443</t>
  </si>
  <si>
    <t>83</t>
  </si>
  <si>
    <t>998765203</t>
  </si>
  <si>
    <t>Přesun hmot procentní pro krytiny skládané v objektech v do 24 m</t>
  </si>
  <si>
    <t>-144633514</t>
  </si>
  <si>
    <t>84</t>
  </si>
  <si>
    <t>766-08</t>
  </si>
  <si>
    <t>Dřevěný pult u přepážky š. 600mm, dl. 1200mm</t>
  </si>
  <si>
    <t>154560950</t>
  </si>
  <si>
    <t>85</t>
  </si>
  <si>
    <t>766-09</t>
  </si>
  <si>
    <t>Dřevěný pult u přepážky š. 600mm, dl. 4100mm</t>
  </si>
  <si>
    <t>-1059605993</t>
  </si>
  <si>
    <t>86</t>
  </si>
  <si>
    <t>7663-Tr1</t>
  </si>
  <si>
    <t>Madlo schodišťového zábradlí úprava pro imobilní osoby (prodloužení o 250mm), ozn Tr1</t>
  </si>
  <si>
    <t>-143579155</t>
  </si>
  <si>
    <t>87</t>
  </si>
  <si>
    <t>7663-Tr2</t>
  </si>
  <si>
    <t>Dřevěné madlo na stěnu, kompletní provedení, dl. 2m, ozn Tr2</t>
  </si>
  <si>
    <t>290612685</t>
  </si>
  <si>
    <t>88</t>
  </si>
  <si>
    <t>76668-01</t>
  </si>
  <si>
    <t>Obložková zárubeň 800/1970, kompletní konstrukce</t>
  </si>
  <si>
    <t>-2060380846</t>
  </si>
  <si>
    <t>89</t>
  </si>
  <si>
    <t>76668-03</t>
  </si>
  <si>
    <t>Obložková zárubeň 800/1970 + 750, kompletní konstrukce</t>
  </si>
  <si>
    <t>-1019609516</t>
  </si>
  <si>
    <t>90</t>
  </si>
  <si>
    <t>76668-04</t>
  </si>
  <si>
    <t>Obložková zárubeň 900/1970 + 750, kompletní konstrukce</t>
  </si>
  <si>
    <t>-16067805</t>
  </si>
  <si>
    <t>91</t>
  </si>
  <si>
    <t>76668-05</t>
  </si>
  <si>
    <t>Obložková zárubeň 1650/2150 + 750, kompletní konstrukce</t>
  </si>
  <si>
    <t>-837511059</t>
  </si>
  <si>
    <t>92</t>
  </si>
  <si>
    <t>766-D1</t>
  </si>
  <si>
    <t>Dveře dřevěné vnitřní,plné, otvíravé, 800 x 1970, vč kování, kompletní konstrukce, ozn. D1</t>
  </si>
  <si>
    <t>1649037527</t>
  </si>
  <si>
    <t>93</t>
  </si>
  <si>
    <t>766-D3</t>
  </si>
  <si>
    <t>Dveře dřevěné vnitřní,plné, otvíravé, 900 x 1970, vč kování, kompletní konstrukce, ozn. D3</t>
  </si>
  <si>
    <t>-943237377</t>
  </si>
  <si>
    <t>94</t>
  </si>
  <si>
    <t>766-D3a</t>
  </si>
  <si>
    <t>Dveře dřevěné vnitřní,plné, otvíravé, 900 x 1970, vč kování, kompletní konstrukce, ozn. D3a</t>
  </si>
  <si>
    <t>102704640</t>
  </si>
  <si>
    <t>95</t>
  </si>
  <si>
    <t>766-D4</t>
  </si>
  <si>
    <t>Dveře dřevěné vnitřní,plné, otvíravé, 800 x 1970+750, vč kování, kompletní konstrukce, ozn. D4</t>
  </si>
  <si>
    <t>880008332</t>
  </si>
  <si>
    <t>96</t>
  </si>
  <si>
    <t>766-D6</t>
  </si>
  <si>
    <t>Dveře dřevěné vnitřní,plné, otvíravé, 900 x 1970+750, vč kování, kompletní konstrukce, ozn. D6</t>
  </si>
  <si>
    <t>1253776655</t>
  </si>
  <si>
    <t>97</t>
  </si>
  <si>
    <t>766-D7</t>
  </si>
  <si>
    <t>Dveře dřevěné vnitřní,plné, otvíravé, 650 x 2100+1500, vč kování, kompletní konstrukce, ozn. D7</t>
  </si>
  <si>
    <t>-663345722</t>
  </si>
  <si>
    <t>98</t>
  </si>
  <si>
    <t>766-D9</t>
  </si>
  <si>
    <t>Dveře dřevěné vnější,sklo, otvíravé, 1100 + 700 x 2000, vč rámu, kování, elektro zámek, kompletní konstrukce, ozn. D9</t>
  </si>
  <si>
    <t>-683143639</t>
  </si>
  <si>
    <t>99</t>
  </si>
  <si>
    <t>766-Dp1</t>
  </si>
  <si>
    <t>Dveře dřevěné vnitřní, plné, otvíravé, s požární odolností EI 15 DP 3 + C1, 80 x 1970, vč kování, kompletní konstrukce, ozn. Dp1</t>
  </si>
  <si>
    <t>1211015608</t>
  </si>
  <si>
    <t>100</t>
  </si>
  <si>
    <t>766-Dp3</t>
  </si>
  <si>
    <t>Dveře dřevěné vnitřní, sklo, otvíravé, s požární odolností EI 30 DP 3 + C1, 1100 x 1970, vč kování, kompletní konstrukce, ozn. Dp3</t>
  </si>
  <si>
    <t>-165070595</t>
  </si>
  <si>
    <t>101</t>
  </si>
  <si>
    <t>766-Dp4</t>
  </si>
  <si>
    <t>Prosklená stěna s dveřmi dřevěné vnitřní, sklo, otvíravé, s požární odolností EI 30 DP 3 + C1, 3050 x 2100, vč kování, kompletní konstrukce, ozn. Dp4</t>
  </si>
  <si>
    <t>-1692527591</t>
  </si>
  <si>
    <t>102</t>
  </si>
  <si>
    <t>766-Dst1</t>
  </si>
  <si>
    <t>Dveře dřevěné vvnitřní,plné, otvíravé, 2-kř, 1300(900+400)x 2200, kování, kompletní konstrukce, repase oblož.zárubně, ozn. Dst1</t>
  </si>
  <si>
    <t>871404796</t>
  </si>
  <si>
    <t>103</t>
  </si>
  <si>
    <t>766-Dst2</t>
  </si>
  <si>
    <t>Repase křídla i zárubně, 2000/2200, elektrický zámek a otvírač, kompletní provedení, ozn. Dst2</t>
  </si>
  <si>
    <t>909922319</t>
  </si>
  <si>
    <t>104</t>
  </si>
  <si>
    <t>766-O22</t>
  </si>
  <si>
    <t>Vnitřní pokladní okno 900/1000 mm zaskleno bezpečnostním lepeným sklem, ozn. O22</t>
  </si>
  <si>
    <t>-190751666</t>
  </si>
  <si>
    <t>dvoukřídlé vodorovně dělené, vrchní křídlo pevné, spodní 
křídlo výsuvné, rám je hliníkový s integrovaným protizávažím,
zámek s blokováním z vnitřní strany pro uzamčení v 
otevřené i uzavřené poloze,rám bude s možností víceúrovňového 
nastavení okénka při pohybu vzhůru,
spodní příčel rámu okna bude nízkoprofilová zapuštěná do pultu okna</t>
  </si>
  <si>
    <t>105</t>
  </si>
  <si>
    <t>998766203</t>
  </si>
  <si>
    <t>Přesun hmot procentní pro konstrukce truhlářské v objektech v do 24 m</t>
  </si>
  <si>
    <t>-327394377</t>
  </si>
  <si>
    <t>154</t>
  </si>
  <si>
    <t>771473113</t>
  </si>
  <si>
    <t>Montáž soklíků z dlaždic keramických lepených rovných v do 120 mm</t>
  </si>
  <si>
    <t>-1490386238</t>
  </si>
  <si>
    <t>"102"     43,526-0,80*2-0,90*2-1,80-1,32-1,10-1,60-2,85</t>
  </si>
  <si>
    <t>"103"     29,71-0,80*5-1,10-1,13</t>
  </si>
  <si>
    <t>"126"     2,13*2+1,10*2-0,80*2-0,60</t>
  </si>
  <si>
    <t>"131"     2,15*12+1,10+1,03-0,60</t>
  </si>
  <si>
    <t>155</t>
  </si>
  <si>
    <t>597610001</t>
  </si>
  <si>
    <t>dodávka keramické dlažby</t>
  </si>
  <si>
    <t>-599142972</t>
  </si>
  <si>
    <t>86,526*0,10*1,03</t>
  </si>
  <si>
    <t>162</t>
  </si>
  <si>
    <t>771551810</t>
  </si>
  <si>
    <t>Demontáž podlah z dlaždic teracových kladených do malty</t>
  </si>
  <si>
    <t>-636816086</t>
  </si>
  <si>
    <t>"chodba"     5,60</t>
  </si>
  <si>
    <t>"chodba"     40,66</t>
  </si>
  <si>
    <t>132</t>
  </si>
  <si>
    <t>771571810</t>
  </si>
  <si>
    <t>Demontáž podlah z dlaždic keramických kladených do malty</t>
  </si>
  <si>
    <t>-483777626</t>
  </si>
  <si>
    <t>"soc zařízení"     (6,80*3,013)</t>
  </si>
  <si>
    <t>"zázemí pokladny"     (3,014*2,06)</t>
  </si>
  <si>
    <t>"chodba"     31,74 "vč býv kotelny"</t>
  </si>
  <si>
    <t xml:space="preserve">"býv kotelna"     </t>
  </si>
  <si>
    <t>133</t>
  </si>
  <si>
    <t>771573110.1</t>
  </si>
  <si>
    <t>Montáž podlah keramických režných hladkých do hydroizolační tekuté fólie</t>
  </si>
  <si>
    <t>-1813969864</t>
  </si>
  <si>
    <t>134</t>
  </si>
  <si>
    <t>-836615895</t>
  </si>
  <si>
    <t>75,02*1,05</t>
  </si>
  <si>
    <t>135</t>
  </si>
  <si>
    <t>771591111</t>
  </si>
  <si>
    <t>Podlahy penetrace podkladu</t>
  </si>
  <si>
    <t>-1735417188</t>
  </si>
  <si>
    <t>136</t>
  </si>
  <si>
    <t>998771203</t>
  </si>
  <si>
    <t>Přesun hmot procentní pro podlahy z dlaždic v objektech v do 24 m</t>
  </si>
  <si>
    <t>178895079</t>
  </si>
  <si>
    <t>156</t>
  </si>
  <si>
    <t>775413120</t>
  </si>
  <si>
    <t>Montáž podlahové lišty ze dřeva tvrdého nebo měkkého připevněné vruty s přetmelením</t>
  </si>
  <si>
    <t>396150140</t>
  </si>
  <si>
    <t>"104"     31,902-0,80-1,30</t>
  </si>
  <si>
    <t>"105"     19,327-0,80*2</t>
  </si>
  <si>
    <t>"106"     19,687-0,80*2</t>
  </si>
  <si>
    <t>"107"     17,195-0,80</t>
  </si>
  <si>
    <t>"108"     16,507-0,80*2</t>
  </si>
  <si>
    <t>"108"     16,047-0,80</t>
  </si>
  <si>
    <t>157</t>
  </si>
  <si>
    <t>614181511</t>
  </si>
  <si>
    <t>dodávka podlahové lišty dřevěné 28/28mm</t>
  </si>
  <si>
    <t>1169343673</t>
  </si>
  <si>
    <t>158</t>
  </si>
  <si>
    <t>775511411</t>
  </si>
  <si>
    <t>Podlahy z vlysů lepených, tl do 22 mm, š do 50 mm, dl do 300 mm, dub I</t>
  </si>
  <si>
    <t>-1814610237</t>
  </si>
  <si>
    <t>163</t>
  </si>
  <si>
    <t>775511810</t>
  </si>
  <si>
    <t>Demontáž podlah vlysových přibíjených s lištami přibíjenými</t>
  </si>
  <si>
    <t>-203814971</t>
  </si>
  <si>
    <t>"obřadní síň"     (9,70*5,38)</t>
  </si>
  <si>
    <t>159</t>
  </si>
  <si>
    <t>775990104</t>
  </si>
  <si>
    <t>Vyrovnání podkladu samonivelační stěrkou tl. 3 mm</t>
  </si>
  <si>
    <t>-384211370</t>
  </si>
  <si>
    <t>160</t>
  </si>
  <si>
    <t>775990201</t>
  </si>
  <si>
    <t>Penetrace podkladu</t>
  </si>
  <si>
    <t>715377498</t>
  </si>
  <si>
    <t>161</t>
  </si>
  <si>
    <t>998775203</t>
  </si>
  <si>
    <t>Přesun hmot procentní pro podlahy dřevěné v objektech v do 24 m</t>
  </si>
  <si>
    <t>-66720487</t>
  </si>
  <si>
    <t>137</t>
  </si>
  <si>
    <t>77649110</t>
  </si>
  <si>
    <t>Lepení plastové lišty ukončovací samolepicí soklíky a lišty vč dodávky</t>
  </si>
  <si>
    <t>1773005209</t>
  </si>
  <si>
    <t>"113"     1,56*2+3,74*2-0,80*2</t>
  </si>
  <si>
    <t>"110"     24,066-0,80*2-1,30</t>
  </si>
  <si>
    <t>"112"     10,615-0,80</t>
  </si>
  <si>
    <t>"114"     4,63*2+3,74*2-0,80</t>
  </si>
  <si>
    <t>"122"     19,289-0,80</t>
  </si>
  <si>
    <t>"123"     2,85*2+4,50*2-0,80</t>
  </si>
  <si>
    <t>"124"     2,85*2+2,80*2-0,80</t>
  </si>
  <si>
    <t>"125"     16,57*2-0,80</t>
  </si>
  <si>
    <t>138</t>
  </si>
  <si>
    <t>776511821</t>
  </si>
  <si>
    <t>Demontáž povlakových podlah lepených s podložkou vč lišt a soklíků</t>
  </si>
  <si>
    <t>-82080573</t>
  </si>
  <si>
    <t>"pokladna"     (4,64*3,75)</t>
  </si>
  <si>
    <t>"bankomat"     (3,014*2,83)</t>
  </si>
  <si>
    <t>"kancelář"     (6,35*5,39)</t>
  </si>
  <si>
    <t>"kancelář"     (4,70*3,655)</t>
  </si>
  <si>
    <t>"kancelář"     (4,75*3,255)</t>
  </si>
  <si>
    <t>"kancelář"     (4,685*3,95)</t>
  </si>
  <si>
    <t>"kancelář"     (4,62*5,45*2)</t>
  </si>
  <si>
    <t>139</t>
  </si>
  <si>
    <t>776561110</t>
  </si>
  <si>
    <t>Lepení pásů povlakových podlah z přírodního nebo korkového linolea</t>
  </si>
  <si>
    <t>-987582057</t>
  </si>
  <si>
    <t>140</t>
  </si>
  <si>
    <t>607561110</t>
  </si>
  <si>
    <t>krytina podlahová, přírodní linoleum, tl. 2,5 mm</t>
  </si>
  <si>
    <t>-620808616</t>
  </si>
  <si>
    <t>141</t>
  </si>
  <si>
    <t>776990105</t>
  </si>
  <si>
    <t xml:space="preserve">Vyrovnání podkladu samonivelační stěrkou tl 2,5 mm </t>
  </si>
  <si>
    <t>-396446345</t>
  </si>
  <si>
    <t>142</t>
  </si>
  <si>
    <t>998776203</t>
  </si>
  <si>
    <t>Přesun hmot procentní pro podlahy povlakové v objektech v do 24 m</t>
  </si>
  <si>
    <t>955721442</t>
  </si>
  <si>
    <t>143</t>
  </si>
  <si>
    <t>781473115</t>
  </si>
  <si>
    <t>Montáž obkladů vnitřních keramických hladkých lepených standardním lepidlem</t>
  </si>
  <si>
    <t>1489962541</t>
  </si>
  <si>
    <t>"115"     2,00*(1,81*2+2,15*2)-0,90*1,97</t>
  </si>
  <si>
    <t>145</t>
  </si>
  <si>
    <t>597610111</t>
  </si>
  <si>
    <t>Dodávka keramického obkladu</t>
  </si>
  <si>
    <t>75762537</t>
  </si>
  <si>
    <t>14,067*1,05</t>
  </si>
  <si>
    <t>144</t>
  </si>
  <si>
    <t>998781203</t>
  </si>
  <si>
    <t>Přesun hmot procentní pro obklady keramické v objektech v do 24 m</t>
  </si>
  <si>
    <t>-352004066</t>
  </si>
  <si>
    <t>106</t>
  </si>
  <si>
    <t>783783322</t>
  </si>
  <si>
    <t>Nátěry tesařských konstrukcí proti dřevokazným houbám, hmyzu a plísním sanační dvojnásobný</t>
  </si>
  <si>
    <t>-2082155778</t>
  </si>
  <si>
    <t>17,28*2</t>
  </si>
  <si>
    <t>150</t>
  </si>
  <si>
    <t>784440001</t>
  </si>
  <si>
    <t>Malba z malířských směsí na omítky</t>
  </si>
  <si>
    <t>1744166943</t>
  </si>
  <si>
    <t>5,84+94,714</t>
  </si>
  <si>
    <t>151</t>
  </si>
  <si>
    <t>784440002</t>
  </si>
  <si>
    <t>Malba z malířských směsí na SDK</t>
  </si>
  <si>
    <t>2137268956</t>
  </si>
  <si>
    <t>18,933*2+3,90+25,50*2</t>
  </si>
  <si>
    <t>107</t>
  </si>
  <si>
    <t>725001010</t>
  </si>
  <si>
    <t>Zdravotnětechnické instalace (viz samostatný rozpočet)</t>
  </si>
  <si>
    <t>soubor</t>
  </si>
  <si>
    <t>-1555845484</t>
  </si>
  <si>
    <t>108</t>
  </si>
  <si>
    <t>725291706</t>
  </si>
  <si>
    <t>Doplňky zařízení koupelen a záchodů smaltované madlo rovné dl 800 mm</t>
  </si>
  <si>
    <t>-1178955831</t>
  </si>
  <si>
    <t>109</t>
  </si>
  <si>
    <t>725291722</t>
  </si>
  <si>
    <t>Doplňky zařízení koupelen a záchodů smaltované madlo krakorcové sklopné dl 834 mm</t>
  </si>
  <si>
    <t>-2143079306</t>
  </si>
  <si>
    <t>110</t>
  </si>
  <si>
    <t>725291725</t>
  </si>
  <si>
    <t>Zrcadlo sklopné pro TP 600/400</t>
  </si>
  <si>
    <t>142273329</t>
  </si>
  <si>
    <t>111</t>
  </si>
  <si>
    <t>742001010</t>
  </si>
  <si>
    <t>Elektroinstalace (viz samostatný rozpočet)</t>
  </si>
  <si>
    <t>234197240</t>
  </si>
  <si>
    <t>112</t>
  </si>
  <si>
    <t>33-01</t>
  </si>
  <si>
    <t>Výtah např OTIS GEN2, GeNESIS, pro 12 osob, nosnost 900 kg</t>
  </si>
  <si>
    <t>1200488286</t>
  </si>
  <si>
    <t xml:space="preserve">TECHNICKÉ PARAMETRY VÝTAHU 
Typ výtah pro dopravu osob
Nosnost 900 kg (12 osob)
Rychlost 1,0 m/s
Šachta 2050x1900 mm
Hlava 1500 mm
Zdvih 12600 mm
Prohlubeň 1100 mm
Stanice 1, 2, 3
Nástupiště stanice neprůchozí
Kabina  š.1400 x hl. 1500 x v.2200 mm
Podlaha tmavě šedá pryž
Stěny Panely verze LUMINA s obložením nerez brus doplňky, 
 ovladač nerez bruss Braillovým písmem, gong, nouzové osvětlení,
 telefon GSM,digitální polohová a směrová signalizace,
 madlo ONDA typ A pod zrcadlem
Strop difuzní osvětlení v podhledu, panel nerez brus
Dveře  Automatické teleskopické TLD 900x2100 mm
 požární odolnost EW 30 D1
Strojovna Bez strojovny
Pohon trakční
Řízení nerez brus LUMINA, pro jednosměrné sběrné řízení, ve 
 výchozí stanici 0, digitální ukazatel směru(šipka) a polohy(číslo)
Prostředí Šachta prostředí normální dle ČSN EN 332000-5-51, ODST.2.
 TAB. 51A s ohledem na ČSN 81-1-čl.0.3.15
 (požadovaná teplota 5-40°C)
Příkon 12,5 kW
třída energ. účinnosti třída A
</t>
  </si>
  <si>
    <t>VP - Vícepráce</t>
  </si>
  <si>
    <t>PN</t>
  </si>
  <si>
    <t>161013.3 - Zdravotně technické instalace</t>
  </si>
  <si>
    <t>D1 - Zařizovací předměty</t>
  </si>
  <si>
    <t>D5 - Armatury</t>
  </si>
  <si>
    <t>Pol3</t>
  </si>
  <si>
    <t>umyvadlo pro TP</t>
  </si>
  <si>
    <t>ks</t>
  </si>
  <si>
    <t>594156819</t>
  </si>
  <si>
    <t>Pol5</t>
  </si>
  <si>
    <t>WC kombi závěsné pro TP</t>
  </si>
  <si>
    <t>-1501177245</t>
  </si>
  <si>
    <t>Pol26</t>
  </si>
  <si>
    <t>KK 1/2"</t>
  </si>
  <si>
    <t>-932347175</t>
  </si>
  <si>
    <t>Pol33</t>
  </si>
  <si>
    <t>baterie umyvadlová stojan. 1/2"</t>
  </si>
  <si>
    <t>-1414171790</t>
  </si>
  <si>
    <t>Pol39</t>
  </si>
  <si>
    <t>ventil WC 3/8"</t>
  </si>
  <si>
    <t>1983393369</t>
  </si>
  <si>
    <t>161013.5 - Elektroinstalace</t>
  </si>
  <si>
    <t xml:space="preserve"> </t>
  </si>
  <si>
    <t xml:space="preserve">    743 - Elektromontáže - hrubá montáž</t>
  </si>
  <si>
    <t xml:space="preserve">    744 - Elektromontáže - rozvody vodičů měděných</t>
  </si>
  <si>
    <t xml:space="preserve">    747 - Elektromontáže - kompletace rozvodů</t>
  </si>
  <si>
    <t xml:space="preserve">    748 - Elektromontáže - osvětlovací zařízení a svítidla</t>
  </si>
  <si>
    <t>M - Práce a dodávky M</t>
  </si>
  <si>
    <t xml:space="preserve">    21-M - Elektromontáže</t>
  </si>
  <si>
    <t xml:space="preserve">    22-M - Montáže oznam. a zabezp. zařízení</t>
  </si>
  <si>
    <t xml:space="preserve">    46-M - Zemní práce při extr.mont.pracích</t>
  </si>
  <si>
    <t>743411111</t>
  </si>
  <si>
    <t>Montáž krabice zapuštěná plastová kruhová typ KU68/2-1902, KO125</t>
  </si>
  <si>
    <t>345715130</t>
  </si>
  <si>
    <t>krabice přístrojová instalační KPR 68</t>
  </si>
  <si>
    <t>744411220</t>
  </si>
  <si>
    <t>Montáž kabel Cu sk.2 do 1 kV do 0,20 kg pod omítku stěn</t>
  </si>
  <si>
    <t>341110300</t>
  </si>
  <si>
    <t>kabel silový s Cu jádrem CYKY 3x1,5 mm2</t>
  </si>
  <si>
    <t>744411240</t>
  </si>
  <si>
    <t>Montáž kabel Cu sk.2 do 1 kV do 0,63 kg pod omítku stěn</t>
  </si>
  <si>
    <t>Poznámka k položce: připojení výtahu</t>
  </si>
  <si>
    <t>341111000</t>
  </si>
  <si>
    <t>kabel silový s Cu jádrem CYKY 5x6 mm2</t>
  </si>
  <si>
    <t>345551010</t>
  </si>
  <si>
    <t>zásuvka 1násobná 16A Swing bílý</t>
  </si>
  <si>
    <t>Poznámka k položce: připojení otvírání dveří a akustického majáku</t>
  </si>
  <si>
    <t>747161240</t>
  </si>
  <si>
    <t>Montáž zásuvka (polo)zapuštěná šroubové připojení 2P+PE dvojí zapojení - průběžná</t>
  </si>
  <si>
    <t>747231110</t>
  </si>
  <si>
    <t>Montáž jistič jednopólový nn do 25 A bez krytu</t>
  </si>
  <si>
    <t>35822-286531</t>
  </si>
  <si>
    <t>jistič 1pólový-charakteristika C, 10A, PL6-C10/1</t>
  </si>
  <si>
    <t>Poznámka k položce: obj. č. 286531</t>
  </si>
  <si>
    <t>747233110</t>
  </si>
  <si>
    <t>Montáž jistič třípólový nn do 25 A bez krytu</t>
  </si>
  <si>
    <t>35822-286603</t>
  </si>
  <si>
    <t>jistič 3pólový-charakteristika C, 25A, PL6-C25/3</t>
  </si>
  <si>
    <t>Poznámka k položce: obj. č. 286603</t>
  </si>
  <si>
    <t>0+1+0+0</t>
  </si>
  <si>
    <t>74723r001</t>
  </si>
  <si>
    <t>rozmístění a osazení přístrojů v rozváděči, propojení pomocí hřebenů a vodičů,</t>
  </si>
  <si>
    <t>74723r002</t>
  </si>
  <si>
    <t>odizolování kabeů, popis kabelů, popis vodičů pomocí návleček, připojení vodičů do svorek přístrojů, PE, N. V ceně je i dodávka návleček, použití popisovacího stroje.</t>
  </si>
  <si>
    <t>748123115</t>
  </si>
  <si>
    <t>Montáž svítidlo LED bytové přisazené nástěnné bez čidla</t>
  </si>
  <si>
    <t>34821f23104</t>
  </si>
  <si>
    <t>svítidlo venkovní přisazené IP65, LED 20W, MELISSA MINI C LED 20W</t>
  </si>
  <si>
    <t>748123126</t>
  </si>
  <si>
    <t>Montáž svítidlo LED bytové přisazené stropní s čidlem</t>
  </si>
  <si>
    <t>35051m72004</t>
  </si>
  <si>
    <t>svítidlo přisazené stropní BRS3KOPC300V1/NDSM - LED 15 W, 3000K,  kryt opál PC, mikrovlnný senzor</t>
  </si>
  <si>
    <t>KS</t>
  </si>
  <si>
    <t>Poznámka k položce: EAN 8595073720044</t>
  </si>
  <si>
    <t>210290811R02</t>
  </si>
  <si>
    <t>Připojení spotřebiče</t>
  </si>
  <si>
    <t>220281303R2</t>
  </si>
  <si>
    <t>Montáž kabelu datového kabelu v trubce / v podhledu</t>
  </si>
  <si>
    <t>Poznámka k položce: kabely vedeny ve stěnách v trubce, nad podhledy vyvázané do svazků, svazky zavěšené na příchytkách ze stropu</t>
  </si>
  <si>
    <t>341210r01</t>
  </si>
  <si>
    <t>kabel sdělovací s Cu jádrem 4x2x0,5 mm, UTP cat 5e</t>
  </si>
  <si>
    <t>341261660</t>
  </si>
  <si>
    <t>kabel sdělovací Cu TCEPKPFLE 1x4x0,8 č.výrobku 1328001</t>
  </si>
  <si>
    <t>Poznámka k položce: kabel pro indukční smyčky ve stěnách/podlaze</t>
  </si>
  <si>
    <t>15+14</t>
  </si>
  <si>
    <t>220320233</t>
  </si>
  <si>
    <t>Montáž tlačítko koupelnové na zeď se šňůrou</t>
  </si>
  <si>
    <t>220320301</t>
  </si>
  <si>
    <t>Montáž hovorové soupravy</t>
  </si>
  <si>
    <t>is01</t>
  </si>
  <si>
    <t>zesilovač indukční smyčky + mikrofon</t>
  </si>
  <si>
    <t>220320307</t>
  </si>
  <si>
    <t>Montáž hlasitého vrátného</t>
  </si>
  <si>
    <t>220330172</t>
  </si>
  <si>
    <t>Montáž majáku na budovu</t>
  </si>
  <si>
    <t>aom01</t>
  </si>
  <si>
    <t>akustický orietnační maják s dálkovým ovládáním</t>
  </si>
  <si>
    <t>220490049</t>
  </si>
  <si>
    <t>Montáž rozvodů a  zařízení domácího telefonu - kompletní instalace a oživení (vstup / podatelna)</t>
  </si>
  <si>
    <t>Poznámka k položce: od 2 vstupů pro vozíčkáře do podatelny komunikátor na WC komunikátor ve výtahu</t>
  </si>
  <si>
    <t>dt01</t>
  </si>
  <si>
    <t>systém domácího telefonu - dodávka</t>
  </si>
  <si>
    <t>kpl</t>
  </si>
  <si>
    <t>460680401</t>
  </si>
  <si>
    <t>Vysekání kapes a výklenků ve zdivu z lehkých betonů, dutých cihel a tvárnic pro krabice 7x7x5 cm</t>
  </si>
  <si>
    <t>Poznámka k souboru cen:, 1. V cenách -0011 až -0013 nejsou započteny náklady na dodávku tvárnic. Tato dodávka se oceňuje ve specifikaci.</t>
  </si>
  <si>
    <t>460680502</t>
  </si>
  <si>
    <t>Vysekání rýh pro montáž trubek a kabelů ve zdivu betonovém hloubky do 3 cm a šířky do 5 cm</t>
  </si>
  <si>
    <t>5+23+25</t>
  </si>
  <si>
    <t>460710032</t>
  </si>
  <si>
    <t>Vyplnění a omítnutí rýh ve stěnách hloubky do 3 cm a šířky do 5 cm</t>
  </si>
  <si>
    <t>161013.7 - Vedlejší rozpočtové náklady</t>
  </si>
  <si>
    <t>VRN - Vedlejší rozpočtové náklady</t>
  </si>
  <si>
    <t>030001000</t>
  </si>
  <si>
    <t>…</t>
  </si>
  <si>
    <t>1024</t>
  </si>
  <si>
    <t>-1184822698</t>
  </si>
  <si>
    <t>060001000</t>
  </si>
  <si>
    <t>1520625266</t>
  </si>
  <si>
    <t>065002000</t>
  </si>
  <si>
    <t>Mimostaveništní doprava materiálů</t>
  </si>
  <si>
    <t>-257544359</t>
  </si>
  <si>
    <t>070001000</t>
  </si>
  <si>
    <t>-551463948</t>
  </si>
  <si>
    <t>1) Souhrnný list stavby</t>
  </si>
  <si>
    <t>2) Rekapitulace objektů</t>
  </si>
  <si>
    <t>/</t>
  </si>
  <si>
    <t>1) Krycí list rozpočtu</t>
  </si>
  <si>
    <t>2) Rekapitulace rozpočtu</t>
  </si>
  <si>
    <t>3) Rozpočet</t>
  </si>
  <si>
    <t>Rekapitulace stavby</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</si>
</sst>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4">
    <font>
      <sz val="8"/>
      <name val="Trebuchet MS"/>
      <family val="0"/>
    </font>
    <font>
      <sz val="8"/>
      <color indexed="43"/>
      <name val="Trebuchet MS"/>
      <family val="0"/>
    </font>
    <font>
      <sz val="10"/>
      <color indexed="16"/>
      <name val="Trebuchet MS"/>
      <family val="0"/>
    </font>
    <font>
      <sz val="8"/>
      <color indexed="48"/>
      <name val="Trebuchet MS"/>
      <family val="0"/>
    </font>
    <font>
      <b/>
      <sz val="16"/>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sz val="10"/>
      <color indexed="63"/>
      <name val="Trebuchet MS"/>
      <family val="0"/>
    </font>
    <font>
      <sz val="10"/>
      <name val="Trebuchet MS"/>
      <family val="0"/>
    </font>
    <font>
      <b/>
      <sz val="10"/>
      <name val="Trebuchet MS"/>
      <family val="0"/>
    </font>
    <font>
      <sz val="8"/>
      <color indexed="55"/>
      <name val="Trebuchet MS"/>
      <family val="0"/>
    </font>
    <font>
      <b/>
      <sz val="10"/>
      <color indexed="63"/>
      <name val="Trebuchet MS"/>
      <family val="0"/>
    </font>
    <font>
      <sz val="10"/>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sz val="11"/>
      <color indexed="55"/>
      <name val="Trebuchet MS"/>
      <family val="0"/>
    </font>
    <font>
      <sz val="10"/>
      <color indexed="56"/>
      <name val="Trebuchet MS"/>
      <family val="0"/>
    </font>
    <font>
      <sz val="12"/>
      <color indexed="56"/>
      <name val="Trebuchet MS"/>
      <family val="0"/>
    </font>
    <font>
      <sz val="8"/>
      <color indexed="16"/>
      <name val="Trebuchet MS"/>
      <family val="0"/>
    </font>
    <font>
      <b/>
      <sz val="8"/>
      <name val="Trebuchet MS"/>
      <family val="0"/>
    </font>
    <font>
      <sz val="8"/>
      <color indexed="56"/>
      <name val="Trebuchet MS"/>
      <family val="0"/>
    </font>
    <font>
      <sz val="8"/>
      <color indexed="63"/>
      <name val="Trebuchet MS"/>
      <family val="0"/>
    </font>
    <font>
      <sz val="8"/>
      <color indexed="10"/>
      <name val="Trebuchet MS"/>
      <family val="0"/>
    </font>
    <font>
      <sz val="8"/>
      <color indexed="20"/>
      <name val="Trebuchet MS"/>
      <family val="0"/>
    </font>
    <font>
      <i/>
      <sz val="8"/>
      <color indexed="12"/>
      <name val="Trebuchet MS"/>
      <family val="0"/>
    </font>
    <font>
      <i/>
      <sz val="7"/>
      <color indexed="55"/>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12"/>
      <name val="Trebuchet MS"/>
      <family val="0"/>
    </font>
    <font>
      <sz val="18"/>
      <color indexed="12"/>
      <name val="Wingdings 2"/>
      <family val="1"/>
    </font>
    <font>
      <u val="single"/>
      <sz val="10"/>
      <color indexed="12"/>
      <name val="Trebuchet MS"/>
      <family val="2"/>
    </font>
    <font>
      <sz val="11"/>
      <color theme="1"/>
      <name val="Calibri"/>
      <family val="2"/>
    </font>
    <font>
      <sz val="11"/>
      <color theme="0"/>
      <name val="Calibri"/>
      <family val="2"/>
    </font>
    <font>
      <b/>
      <sz val="11"/>
      <color theme="1"/>
      <name val="Calibri"/>
      <family val="2"/>
    </font>
    <font>
      <u val="single"/>
      <sz val="8"/>
      <color theme="10"/>
      <name val="Trebuchet MS"/>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hair">
        <color indexed="55"/>
      </left>
      <right/>
      <top style="hair">
        <color indexed="55"/>
      </top>
      <bottom/>
    </border>
    <border>
      <left/>
      <right/>
      <top style="hair">
        <color indexed="55"/>
      </top>
      <bottom/>
    </border>
    <border>
      <left/>
      <right style="hair">
        <color indexed="55"/>
      </right>
      <top style="hair">
        <color indexed="55"/>
      </top>
      <bottom/>
    </border>
    <border>
      <left style="hair">
        <color indexed="55"/>
      </left>
      <right/>
      <top/>
      <bottom/>
    </border>
    <border>
      <left/>
      <right style="hair">
        <color indexed="55"/>
      </right>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style="hair">
        <color indexed="55"/>
      </left>
      <right style="hair">
        <color indexed="55"/>
      </right>
      <top/>
      <bottom/>
    </border>
    <border>
      <left style="hair">
        <color indexed="55"/>
      </left>
      <right style="hair">
        <color indexed="55"/>
      </right>
      <top/>
      <bottom style="hair">
        <color indexed="55"/>
      </bottom>
    </border>
    <border>
      <left/>
      <right style="hair">
        <color indexed="8"/>
      </right>
      <top style="hair">
        <color indexed="8"/>
      </top>
      <bottom style="hair">
        <color indexed="8"/>
      </bottom>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7" fillId="0" borderId="0" applyNumberFormat="0" applyFill="0" applyBorder="0" applyAlignment="0" applyProtection="0"/>
    <xf numFmtId="0" fontId="58" fillId="20" borderId="0" applyNumberFormat="0" applyBorder="0" applyAlignment="0" applyProtection="0"/>
    <xf numFmtId="0" fontId="5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258">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0" fillId="0" borderId="14" xfId="0" applyBorder="1" applyAlignment="1" applyProtection="1">
      <alignment horizontal="left" vertical="top"/>
      <protection/>
    </xf>
    <xf numFmtId="0" fontId="3"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pplyProtection="1">
      <alignment horizontal="left" vertical="top"/>
      <protection/>
    </xf>
    <xf numFmtId="0" fontId="7" fillId="0" borderId="0" xfId="0" applyFont="1" applyAlignment="1" applyProtection="1">
      <alignment horizontal="left" vertical="center"/>
      <protection/>
    </xf>
    <xf numFmtId="0" fontId="9" fillId="0" borderId="0" xfId="0" applyFont="1" applyAlignment="1" applyProtection="1">
      <alignment horizontal="left" vertical="top"/>
      <protection/>
    </xf>
    <xf numFmtId="0" fontId="6" fillId="0" borderId="0" xfId="0" applyFont="1" applyAlignment="1" applyProtection="1">
      <alignment horizontal="left" vertical="center"/>
      <protection/>
    </xf>
    <xf numFmtId="0" fontId="7" fillId="34" borderId="0" xfId="0" applyFont="1" applyFill="1" applyAlignment="1">
      <alignment horizontal="left" vertical="center"/>
    </xf>
    <xf numFmtId="49" fontId="7" fillId="34" borderId="0" xfId="0" applyNumberFormat="1" applyFont="1" applyFill="1" applyAlignment="1">
      <alignment horizontal="left" vertical="top"/>
    </xf>
    <xf numFmtId="0" fontId="0" fillId="0" borderId="15" xfId="0" applyBorder="1" applyAlignment="1" applyProtection="1">
      <alignment horizontal="left" vertical="top"/>
      <protection/>
    </xf>
    <xf numFmtId="0" fontId="10" fillId="0" borderId="0" xfId="0" applyFont="1" applyAlignment="1" applyProtection="1">
      <alignment horizontal="left" vertical="center"/>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0" fillId="0" borderId="14" xfId="0" applyBorder="1" applyAlignment="1" applyProtection="1">
      <alignment horizontal="left" vertical="center"/>
      <protection/>
    </xf>
    <xf numFmtId="0" fontId="12"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13" fillId="0" borderId="13" xfId="0" applyFont="1" applyBorder="1" applyAlignment="1" applyProtection="1">
      <alignment horizontal="left" vertical="center"/>
      <protection/>
    </xf>
    <xf numFmtId="0" fontId="13" fillId="0" borderId="0" xfId="0" applyFont="1" applyAlignment="1" applyProtection="1">
      <alignment horizontal="left" vertical="center"/>
      <protection/>
    </xf>
    <xf numFmtId="165" fontId="13" fillId="0" borderId="0" xfId="0" applyNumberFormat="1" applyFont="1" applyAlignment="1" applyProtection="1">
      <alignment horizontal="right" vertical="center"/>
      <protection/>
    </xf>
    <xf numFmtId="0" fontId="13" fillId="0" borderId="0" xfId="0" applyFont="1" applyAlignment="1" applyProtection="1">
      <alignment horizontal="center" vertical="center"/>
      <protection/>
    </xf>
    <xf numFmtId="0" fontId="13" fillId="0" borderId="14" xfId="0" applyFont="1" applyBorder="1" applyAlignment="1" applyProtection="1">
      <alignment horizontal="left" vertical="center"/>
      <protection/>
    </xf>
    <xf numFmtId="0" fontId="0" fillId="35" borderId="0" xfId="0" applyFill="1" applyAlignment="1" applyProtection="1">
      <alignment horizontal="left" vertical="center"/>
      <protection/>
    </xf>
    <xf numFmtId="0" fontId="9" fillId="35" borderId="17"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9" fillId="35" borderId="18" xfId="0" applyFont="1" applyFill="1" applyBorder="1" applyAlignment="1" applyProtection="1">
      <alignment horizontal="center" vertical="center"/>
      <protection/>
    </xf>
    <xf numFmtId="0" fontId="14" fillId="0" borderId="19" xfId="0" applyFont="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22" xfId="0" applyBorder="1" applyAlignment="1" applyProtection="1">
      <alignment horizontal="left" vertical="top"/>
      <protection/>
    </xf>
    <xf numFmtId="0" fontId="0" fillId="0" borderId="23" xfId="0" applyBorder="1" applyAlignment="1" applyProtection="1">
      <alignment horizontal="left" vertical="top"/>
      <protection/>
    </xf>
    <xf numFmtId="0" fontId="15" fillId="0" borderId="24" xfId="0" applyFont="1" applyBorder="1" applyAlignment="1" applyProtection="1">
      <alignment horizontal="left" vertical="center"/>
      <protection/>
    </xf>
    <xf numFmtId="0" fontId="0" fillId="0" borderId="25" xfId="0" applyBorder="1" applyAlignment="1" applyProtection="1">
      <alignment horizontal="left" vertical="center"/>
      <protection/>
    </xf>
    <xf numFmtId="0" fontId="15" fillId="0" borderId="25" xfId="0" applyFont="1" applyBorder="1" applyAlignment="1" applyProtection="1">
      <alignment horizontal="left" vertical="center"/>
      <protection/>
    </xf>
    <xf numFmtId="0" fontId="0" fillId="0" borderId="26" xfId="0" applyBorder="1" applyAlignment="1" applyProtection="1">
      <alignment horizontal="left" vertical="center"/>
      <protection/>
    </xf>
    <xf numFmtId="0" fontId="0" fillId="0" borderId="27" xfId="0" applyBorder="1" applyAlignment="1" applyProtection="1">
      <alignment horizontal="left" vertical="center"/>
      <protection/>
    </xf>
    <xf numFmtId="0" fontId="0" fillId="0" borderId="28" xfId="0" applyBorder="1" applyAlignment="1" applyProtection="1">
      <alignment horizontal="left" vertical="center"/>
      <protection/>
    </xf>
    <xf numFmtId="0" fontId="0" fillId="0" borderId="29"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4" xfId="0" applyFont="1" applyBorder="1" applyAlignment="1" applyProtection="1">
      <alignment horizontal="left" vertical="center"/>
      <protection/>
    </xf>
    <xf numFmtId="0" fontId="9" fillId="0" borderId="0" xfId="0" applyFont="1" applyAlignment="1">
      <alignment horizontal="left" vertical="center"/>
    </xf>
    <xf numFmtId="0" fontId="9" fillId="0" borderId="13"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9" fillId="0" borderId="14" xfId="0" applyFont="1" applyBorder="1" applyAlignment="1" applyProtection="1">
      <alignment horizontal="left" vertical="center"/>
      <protection/>
    </xf>
    <xf numFmtId="0" fontId="16"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20" xfId="0" applyBorder="1" applyAlignment="1">
      <alignment horizontal="left" vertical="center"/>
    </xf>
    <xf numFmtId="0" fontId="0" fillId="0" borderId="21" xfId="0" applyBorder="1" applyAlignment="1">
      <alignment horizontal="left" vertical="center"/>
    </xf>
    <xf numFmtId="0" fontId="0" fillId="0" borderId="23" xfId="0" applyBorder="1" applyAlignment="1">
      <alignment horizontal="left" vertical="center"/>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6" fillId="0" borderId="30" xfId="0" applyFont="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6" fillId="0" borderId="32" xfId="0" applyFont="1" applyBorder="1" applyAlignment="1" applyProtection="1">
      <alignment horizontal="center" vertical="center" wrapText="1"/>
      <protection/>
    </xf>
    <xf numFmtId="0" fontId="0" fillId="0" borderId="0" xfId="0" applyAlignment="1">
      <alignment horizontal="left" vertical="center"/>
    </xf>
    <xf numFmtId="0" fontId="0" fillId="0" borderId="19" xfId="0" applyBorder="1" applyAlignment="1" applyProtection="1">
      <alignment horizontal="left" vertical="center"/>
      <protection/>
    </xf>
    <xf numFmtId="0" fontId="18" fillId="0" borderId="0" xfId="0" applyFont="1" applyAlignment="1" applyProtection="1">
      <alignment horizontal="left" vertical="center"/>
      <protection/>
    </xf>
    <xf numFmtId="164" fontId="17" fillId="0" borderId="22" xfId="0" applyNumberFormat="1" applyFont="1" applyBorder="1" applyAlignment="1" applyProtection="1">
      <alignment horizontal="right" vertical="center"/>
      <protection/>
    </xf>
    <xf numFmtId="164" fontId="17" fillId="0" borderId="0" xfId="0" applyNumberFormat="1" applyFont="1" applyAlignment="1" applyProtection="1">
      <alignment horizontal="right" vertical="center"/>
      <protection/>
    </xf>
    <xf numFmtId="167" fontId="17" fillId="0" borderId="0" xfId="0" applyNumberFormat="1" applyFont="1" applyAlignment="1" applyProtection="1">
      <alignment horizontal="right" vertical="center"/>
      <protection/>
    </xf>
    <xf numFmtId="164" fontId="17" fillId="0" borderId="23" xfId="0" applyNumberFormat="1" applyFont="1" applyBorder="1" applyAlignment="1" applyProtection="1">
      <alignment horizontal="right" vertical="center"/>
      <protection/>
    </xf>
    <xf numFmtId="0" fontId="19" fillId="0" borderId="0" xfId="0" applyFont="1" applyAlignment="1">
      <alignment horizontal="left" vertical="center"/>
    </xf>
    <xf numFmtId="0" fontId="20" fillId="0" borderId="0" xfId="0" applyFont="1" applyAlignment="1">
      <alignment horizontal="left" vertical="center"/>
    </xf>
    <xf numFmtId="0" fontId="20" fillId="0" borderId="13"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0" fillId="0" borderId="14" xfId="0" applyFont="1" applyBorder="1" applyAlignment="1" applyProtection="1">
      <alignment horizontal="left" vertical="center"/>
      <protection/>
    </xf>
    <xf numFmtId="164" fontId="23" fillId="0" borderId="22" xfId="0" applyNumberFormat="1" applyFont="1" applyBorder="1" applyAlignment="1" applyProtection="1">
      <alignment horizontal="right" vertical="center"/>
      <protection/>
    </xf>
    <xf numFmtId="164" fontId="23" fillId="0" borderId="0" xfId="0" applyNumberFormat="1" applyFont="1" applyAlignment="1" applyProtection="1">
      <alignment horizontal="right" vertical="center"/>
      <protection/>
    </xf>
    <xf numFmtId="167" fontId="23" fillId="0" borderId="0" xfId="0" applyNumberFormat="1" applyFont="1" applyAlignment="1" applyProtection="1">
      <alignment horizontal="right" vertical="center"/>
      <protection/>
    </xf>
    <xf numFmtId="164" fontId="23" fillId="0" borderId="23" xfId="0" applyNumberFormat="1" applyFont="1" applyBorder="1" applyAlignment="1" applyProtection="1">
      <alignment horizontal="right" vertical="center"/>
      <protection/>
    </xf>
    <xf numFmtId="164" fontId="23" fillId="0" borderId="24" xfId="0" applyNumberFormat="1" applyFont="1" applyBorder="1" applyAlignment="1" applyProtection="1">
      <alignment horizontal="right" vertical="center"/>
      <protection/>
    </xf>
    <xf numFmtId="164" fontId="23" fillId="0" borderId="25" xfId="0" applyNumberFormat="1" applyFont="1" applyBorder="1" applyAlignment="1" applyProtection="1">
      <alignment horizontal="right" vertical="center"/>
      <protection/>
    </xf>
    <xf numFmtId="167" fontId="23" fillId="0" borderId="25" xfId="0" applyNumberFormat="1" applyFont="1" applyBorder="1" applyAlignment="1" applyProtection="1">
      <alignment horizontal="right" vertical="center"/>
      <protection/>
    </xf>
    <xf numFmtId="164" fontId="23" fillId="0" borderId="26" xfId="0" applyNumberFormat="1" applyFont="1" applyBorder="1" applyAlignment="1" applyProtection="1">
      <alignment horizontal="right" vertical="center"/>
      <protection/>
    </xf>
    <xf numFmtId="0" fontId="24" fillId="0" borderId="0" xfId="0" applyFont="1" applyAlignment="1" applyProtection="1">
      <alignment horizontal="left" vertical="center"/>
      <protection/>
    </xf>
    <xf numFmtId="165" fontId="15" fillId="34" borderId="19" xfId="0" applyNumberFormat="1" applyFont="1" applyFill="1" applyBorder="1" applyAlignment="1">
      <alignment horizontal="center" vertical="center"/>
    </xf>
    <xf numFmtId="0" fontId="15" fillId="34" borderId="20" xfId="0" applyFont="1" applyFill="1" applyBorder="1" applyAlignment="1">
      <alignment horizontal="center" vertical="center"/>
    </xf>
    <xf numFmtId="164" fontId="15" fillId="0" borderId="21"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165" fontId="15" fillId="34" borderId="22" xfId="0" applyNumberFormat="1" applyFont="1" applyFill="1" applyBorder="1" applyAlignment="1">
      <alignment horizontal="center" vertical="center"/>
    </xf>
    <xf numFmtId="0" fontId="15" fillId="34" borderId="0" xfId="0" applyFont="1" applyFill="1" applyAlignment="1">
      <alignment horizontal="center" vertical="center"/>
    </xf>
    <xf numFmtId="164" fontId="15" fillId="0" borderId="23" xfId="0" applyNumberFormat="1" applyFont="1" applyBorder="1" applyAlignment="1" applyProtection="1">
      <alignment horizontal="right" vertical="center"/>
      <protection/>
    </xf>
    <xf numFmtId="165" fontId="15" fillId="34" borderId="24" xfId="0" applyNumberFormat="1" applyFont="1" applyFill="1" applyBorder="1" applyAlignment="1">
      <alignment horizontal="center" vertical="center"/>
    </xf>
    <xf numFmtId="0" fontId="15" fillId="34" borderId="25" xfId="0" applyFont="1" applyFill="1" applyBorder="1" applyAlignment="1">
      <alignment horizontal="center" vertical="center"/>
    </xf>
    <xf numFmtId="164" fontId="15" fillId="0" borderId="26" xfId="0" applyNumberFormat="1" applyFont="1" applyBorder="1" applyAlignment="1" applyProtection="1">
      <alignment horizontal="right" vertical="center"/>
      <protection/>
    </xf>
    <xf numFmtId="0" fontId="18" fillId="35" borderId="0" xfId="0" applyFont="1" applyFill="1" applyAlignment="1" applyProtection="1">
      <alignment horizontal="left" vertical="center"/>
      <protection/>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11" fillId="0" borderId="0" xfId="0" applyFont="1" applyAlignment="1" applyProtection="1">
      <alignment horizontal="left" vertical="center"/>
      <protection/>
    </xf>
    <xf numFmtId="0" fontId="12" fillId="0" borderId="0" xfId="0" applyFont="1" applyAlignment="1" applyProtection="1">
      <alignment horizontal="left" vertical="center"/>
      <protection/>
    </xf>
    <xf numFmtId="0" fontId="13" fillId="0" borderId="0" xfId="0" applyFont="1" applyAlignment="1" applyProtection="1">
      <alignment horizontal="right" vertical="center"/>
      <protection/>
    </xf>
    <xf numFmtId="0" fontId="9" fillId="35" borderId="18" xfId="0" applyFont="1" applyFill="1" applyBorder="1" applyAlignment="1" applyProtection="1">
      <alignment horizontal="right" vertical="center"/>
      <protection/>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5" fillId="0" borderId="13" xfId="0" applyFont="1" applyBorder="1" applyAlignment="1" applyProtection="1">
      <alignment horizontal="left" vertical="center"/>
      <protection/>
    </xf>
    <xf numFmtId="0" fontId="25" fillId="0" borderId="0" xfId="0" applyFont="1" applyAlignment="1" applyProtection="1">
      <alignment horizontal="left" vertical="center"/>
      <protection/>
    </xf>
    <xf numFmtId="0" fontId="25" fillId="0" borderId="14" xfId="0" applyFont="1" applyBorder="1" applyAlignment="1" applyProtection="1">
      <alignment horizontal="left" vertical="center"/>
      <protection/>
    </xf>
    <xf numFmtId="0" fontId="11" fillId="0" borderId="0" xfId="0" applyFont="1" applyAlignment="1">
      <alignment horizontal="left" vertical="center"/>
    </xf>
    <xf numFmtId="0" fontId="24" fillId="0" borderId="13" xfId="0" applyFont="1" applyBorder="1" applyAlignment="1" applyProtection="1">
      <alignment horizontal="left" vertical="center"/>
      <protection/>
    </xf>
    <xf numFmtId="0" fontId="24" fillId="0" borderId="14" xfId="0" applyFont="1" applyBorder="1" applyAlignment="1" applyProtection="1">
      <alignment horizontal="left" vertical="center"/>
      <protection/>
    </xf>
    <xf numFmtId="0" fontId="0" fillId="0" borderId="33" xfId="0" applyBorder="1" applyAlignment="1" applyProtection="1">
      <alignment horizontal="left" vertical="center"/>
      <protection/>
    </xf>
    <xf numFmtId="0" fontId="6" fillId="0" borderId="33" xfId="0" applyFont="1" applyBorder="1" applyAlignment="1" applyProtection="1">
      <alignment horizontal="center" vertical="center"/>
      <protection/>
    </xf>
    <xf numFmtId="0" fontId="0" fillId="0" borderId="34" xfId="0" applyBorder="1" applyAlignment="1" applyProtection="1">
      <alignment horizontal="left" vertical="center"/>
      <protection/>
    </xf>
    <xf numFmtId="0" fontId="15" fillId="0" borderId="34" xfId="0" applyFont="1" applyBorder="1" applyAlignment="1" applyProtection="1">
      <alignment horizontal="center" vertical="center"/>
      <protection/>
    </xf>
    <xf numFmtId="0" fontId="0" fillId="0" borderId="35" xfId="0" applyBorder="1" applyAlignment="1" applyProtection="1">
      <alignment horizontal="left" vertical="center"/>
      <protection/>
    </xf>
    <xf numFmtId="0" fontId="15" fillId="0" borderId="35" xfId="0" applyFont="1" applyBorder="1" applyAlignment="1" applyProtection="1">
      <alignment horizontal="center" vertical="center"/>
      <protection/>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7" fillId="35" borderId="30" xfId="0" applyFont="1" applyFill="1" applyBorder="1" applyAlignment="1" applyProtection="1">
      <alignment horizontal="center" vertical="center" wrapText="1"/>
      <protection/>
    </xf>
    <xf numFmtId="0" fontId="7" fillId="35" borderId="31"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167" fontId="26" fillId="0" borderId="20" xfId="0" applyNumberFormat="1" applyFont="1" applyBorder="1" applyAlignment="1" applyProtection="1">
      <alignment horizontal="right"/>
      <protection/>
    </xf>
    <xf numFmtId="167" fontId="26" fillId="0" borderId="21" xfId="0" applyNumberFormat="1" applyFont="1" applyBorder="1" applyAlignment="1" applyProtection="1">
      <alignment horizontal="right"/>
      <protection/>
    </xf>
    <xf numFmtId="164" fontId="27" fillId="0" borderId="0" xfId="0" applyNumberFormat="1" applyFont="1" applyAlignment="1">
      <alignment horizontal="right" vertical="center"/>
    </xf>
    <xf numFmtId="0" fontId="0" fillId="0" borderId="0" xfId="0" applyFont="1" applyAlignment="1">
      <alignment horizontal="left"/>
    </xf>
    <xf numFmtId="0" fontId="28" fillId="0" borderId="13" xfId="0" applyFont="1" applyBorder="1" applyAlignment="1" applyProtection="1">
      <alignment horizontal="left"/>
      <protection/>
    </xf>
    <xf numFmtId="0" fontId="28" fillId="0" borderId="0" xfId="0" applyFont="1" applyAlignment="1" applyProtection="1">
      <alignment horizontal="left"/>
      <protection/>
    </xf>
    <xf numFmtId="0" fontId="25" fillId="0" borderId="0" xfId="0" applyFont="1" applyAlignment="1" applyProtection="1">
      <alignment horizontal="left"/>
      <protection/>
    </xf>
    <xf numFmtId="0" fontId="28" fillId="0" borderId="14" xfId="0" applyFont="1" applyBorder="1" applyAlignment="1" applyProtection="1">
      <alignment horizontal="left"/>
      <protection/>
    </xf>
    <xf numFmtId="0" fontId="28" fillId="0" borderId="22" xfId="0" applyFont="1" applyBorder="1" applyAlignment="1" applyProtection="1">
      <alignment horizontal="left"/>
      <protection/>
    </xf>
    <xf numFmtId="167" fontId="28" fillId="0" borderId="0" xfId="0" applyNumberFormat="1" applyFont="1" applyAlignment="1" applyProtection="1">
      <alignment horizontal="right"/>
      <protection/>
    </xf>
    <xf numFmtId="167" fontId="28" fillId="0" borderId="23" xfId="0" applyNumberFormat="1" applyFont="1" applyBorder="1" applyAlignment="1" applyProtection="1">
      <alignment horizontal="right"/>
      <protection/>
    </xf>
    <xf numFmtId="0" fontId="28" fillId="0" borderId="0" xfId="0" applyFont="1" applyAlignment="1">
      <alignment horizontal="left"/>
    </xf>
    <xf numFmtId="164" fontId="28" fillId="0" borderId="0" xfId="0" applyNumberFormat="1" applyFont="1" applyAlignment="1">
      <alignment horizontal="right" vertical="center"/>
    </xf>
    <xf numFmtId="0" fontId="24" fillId="0" borderId="0" xfId="0" applyFont="1" applyAlignment="1" applyProtection="1">
      <alignment horizontal="left"/>
      <protection/>
    </xf>
    <xf numFmtId="0" fontId="0" fillId="0" borderId="33" xfId="0" applyFont="1" applyBorder="1" applyAlignment="1" applyProtection="1">
      <alignment horizontal="center" vertical="center"/>
      <protection/>
    </xf>
    <xf numFmtId="49" fontId="0" fillId="0" borderId="33" xfId="0" applyNumberFormat="1" applyFont="1" applyBorder="1" applyAlignment="1" applyProtection="1">
      <alignment horizontal="left" vertical="center" wrapText="1"/>
      <protection/>
    </xf>
    <xf numFmtId="0" fontId="0" fillId="0" borderId="33" xfId="0" applyFont="1" applyBorder="1" applyAlignment="1" applyProtection="1">
      <alignment horizontal="center" vertical="center" wrapText="1"/>
      <protection/>
    </xf>
    <xf numFmtId="168" fontId="0" fillId="0" borderId="33" xfId="0" applyNumberFormat="1" applyFont="1" applyBorder="1" applyAlignment="1" applyProtection="1">
      <alignment horizontal="right" vertical="center"/>
      <protection/>
    </xf>
    <xf numFmtId="0" fontId="13" fillId="34" borderId="33" xfId="0" applyFont="1" applyFill="1" applyBorder="1" applyAlignment="1">
      <alignment horizontal="left" vertical="center"/>
    </xf>
    <xf numFmtId="167" fontId="13" fillId="0" borderId="0" xfId="0" applyNumberFormat="1" applyFont="1" applyAlignment="1" applyProtection="1">
      <alignment horizontal="right" vertical="center"/>
      <protection/>
    </xf>
    <xf numFmtId="167" fontId="13" fillId="0" borderId="23" xfId="0" applyNumberFormat="1" applyFont="1" applyBorder="1" applyAlignment="1" applyProtection="1">
      <alignment horizontal="right" vertical="center"/>
      <protection/>
    </xf>
    <xf numFmtId="0" fontId="29" fillId="0" borderId="13" xfId="0" applyFont="1" applyBorder="1" applyAlignment="1" applyProtection="1">
      <alignment horizontal="left" vertical="center"/>
      <protection/>
    </xf>
    <xf numFmtId="0" fontId="29" fillId="0" borderId="0" xfId="0" applyFont="1" applyAlignment="1" applyProtection="1">
      <alignment horizontal="left" vertical="center"/>
      <protection/>
    </xf>
    <xf numFmtId="168" fontId="29" fillId="0" borderId="0" xfId="0" applyNumberFormat="1" applyFont="1" applyAlignment="1" applyProtection="1">
      <alignment horizontal="right" vertical="center"/>
      <protection/>
    </xf>
    <xf numFmtId="0" fontId="29" fillId="0" borderId="14" xfId="0" applyFont="1" applyBorder="1" applyAlignment="1" applyProtection="1">
      <alignment horizontal="left" vertical="center"/>
      <protection/>
    </xf>
    <xf numFmtId="0" fontId="29" fillId="0" borderId="22" xfId="0" applyFont="1" applyBorder="1" applyAlignment="1" applyProtection="1">
      <alignment horizontal="left" vertical="center"/>
      <protection/>
    </xf>
    <xf numFmtId="0" fontId="29" fillId="0" borderId="23" xfId="0" applyFont="1" applyBorder="1" applyAlignment="1" applyProtection="1">
      <alignment horizontal="left" vertical="center"/>
      <protection/>
    </xf>
    <xf numFmtId="0" fontId="29" fillId="0" borderId="0" xfId="0" applyFont="1" applyAlignment="1">
      <alignment horizontal="left" vertical="center"/>
    </xf>
    <xf numFmtId="0" fontId="30" fillId="0" borderId="13" xfId="0" applyFont="1" applyBorder="1" applyAlignment="1" applyProtection="1">
      <alignment horizontal="left" vertical="center"/>
      <protection/>
    </xf>
    <xf numFmtId="0" fontId="30" fillId="0" borderId="0" xfId="0" applyFont="1" applyAlignment="1" applyProtection="1">
      <alignment horizontal="left" vertical="center"/>
      <protection/>
    </xf>
    <xf numFmtId="168" fontId="30" fillId="0" borderId="0" xfId="0" applyNumberFormat="1" applyFont="1" applyAlignment="1" applyProtection="1">
      <alignment horizontal="right" vertical="center"/>
      <protection/>
    </xf>
    <xf numFmtId="0" fontId="30" fillId="0" borderId="14" xfId="0" applyFont="1" applyBorder="1" applyAlignment="1" applyProtection="1">
      <alignment horizontal="left" vertical="center"/>
      <protection/>
    </xf>
    <xf numFmtId="0" fontId="30" fillId="0" borderId="22" xfId="0" applyFont="1" applyBorder="1" applyAlignment="1" applyProtection="1">
      <alignment horizontal="left" vertical="center"/>
      <protection/>
    </xf>
    <xf numFmtId="0" fontId="30" fillId="0" borderId="23" xfId="0" applyFont="1" applyBorder="1" applyAlignment="1" applyProtection="1">
      <alignment horizontal="left" vertical="center"/>
      <protection/>
    </xf>
    <xf numFmtId="0" fontId="30" fillId="0" borderId="0" xfId="0" applyFont="1" applyAlignment="1">
      <alignment horizontal="left" vertical="center"/>
    </xf>
    <xf numFmtId="0" fontId="31" fillId="0" borderId="13" xfId="0" applyFont="1" applyBorder="1" applyAlignment="1" applyProtection="1">
      <alignment horizontal="left" vertical="center"/>
      <protection/>
    </xf>
    <xf numFmtId="0" fontId="31" fillId="0" borderId="0" xfId="0" applyFont="1" applyAlignment="1" applyProtection="1">
      <alignment horizontal="left" vertical="center"/>
      <protection/>
    </xf>
    <xf numFmtId="0" fontId="31" fillId="0" borderId="14" xfId="0" applyFont="1" applyBorder="1" applyAlignment="1" applyProtection="1">
      <alignment horizontal="left" vertical="center"/>
      <protection/>
    </xf>
    <xf numFmtId="0" fontId="31" fillId="0" borderId="22" xfId="0" applyFont="1" applyBorder="1" applyAlignment="1" applyProtection="1">
      <alignment horizontal="left" vertical="center"/>
      <protection/>
    </xf>
    <xf numFmtId="0" fontId="31" fillId="0" borderId="23" xfId="0" applyFont="1" applyBorder="1" applyAlignment="1" applyProtection="1">
      <alignment horizontal="left" vertical="center"/>
      <protection/>
    </xf>
    <xf numFmtId="0" fontId="31" fillId="0" borderId="0" xfId="0" applyFont="1" applyAlignment="1">
      <alignment horizontal="left" vertical="center"/>
    </xf>
    <xf numFmtId="0" fontId="32" fillId="0" borderId="33" xfId="0" applyFont="1" applyBorder="1" applyAlignment="1" applyProtection="1">
      <alignment horizontal="center" vertical="center"/>
      <protection/>
    </xf>
    <xf numFmtId="49" fontId="32" fillId="0" borderId="33" xfId="0" applyNumberFormat="1" applyFont="1" applyBorder="1" applyAlignment="1" applyProtection="1">
      <alignment horizontal="left" vertical="center" wrapText="1"/>
      <protection/>
    </xf>
    <xf numFmtId="0" fontId="32" fillId="0" borderId="33" xfId="0" applyFont="1" applyBorder="1" applyAlignment="1" applyProtection="1">
      <alignment horizontal="center" vertical="center" wrapText="1"/>
      <protection/>
    </xf>
    <xf numFmtId="168" fontId="32" fillId="0" borderId="33" xfId="0" applyNumberFormat="1" applyFont="1" applyBorder="1" applyAlignment="1" applyProtection="1">
      <alignment horizontal="right" vertical="center"/>
      <protection/>
    </xf>
    <xf numFmtId="168" fontId="0" fillId="34" borderId="33" xfId="0" applyNumberFormat="1" applyFont="1" applyFill="1" applyBorder="1" applyAlignment="1">
      <alignment horizontal="right" vertical="center"/>
    </xf>
    <xf numFmtId="0" fontId="0" fillId="0" borderId="24" xfId="0" applyBorder="1" applyAlignment="1" applyProtection="1">
      <alignment horizontal="left" vertical="center"/>
      <protection/>
    </xf>
    <xf numFmtId="0" fontId="3" fillId="0" borderId="0" xfId="0" applyFont="1" applyAlignment="1">
      <alignment horizontal="center" vertical="center"/>
    </xf>
    <xf numFmtId="0" fontId="0" fillId="0" borderId="0" xfId="0" applyFont="1" applyAlignment="1">
      <alignment horizontal="left" vertical="top"/>
    </xf>
    <xf numFmtId="0" fontId="4" fillId="0" borderId="0" xfId="0" applyFont="1" applyAlignment="1" applyProtection="1">
      <alignment horizontal="center" vertical="center"/>
      <protection/>
    </xf>
    <xf numFmtId="0" fontId="0" fillId="0" borderId="0" xfId="0" applyAlignment="1" applyProtection="1">
      <alignment horizontal="left" vertical="top"/>
      <protection/>
    </xf>
    <xf numFmtId="0" fontId="8" fillId="0" borderId="0" xfId="0" applyFont="1" applyAlignment="1">
      <alignment horizontal="left" vertical="center" wrapText="1"/>
    </xf>
    <xf numFmtId="0" fontId="0" fillId="0" borderId="0" xfId="0" applyFont="1" applyAlignment="1">
      <alignment horizontal="left" vertical="center"/>
    </xf>
    <xf numFmtId="0" fontId="13" fillId="0" borderId="0" xfId="0" applyFont="1" applyAlignment="1">
      <alignment horizontal="left" vertical="center"/>
    </xf>
    <xf numFmtId="0" fontId="7" fillId="0" borderId="0" xfId="0" applyFont="1" applyAlignment="1" applyProtection="1">
      <alignment horizontal="left" vertical="center"/>
      <protection/>
    </xf>
    <xf numFmtId="0" fontId="9" fillId="0" borderId="0" xfId="0" applyFont="1" applyAlignment="1" applyProtection="1">
      <alignment horizontal="left" vertical="top" wrapText="1"/>
      <protection/>
    </xf>
    <xf numFmtId="49" fontId="7" fillId="34" borderId="0" xfId="0" applyNumberFormat="1" applyFont="1" applyFill="1" applyAlignment="1">
      <alignment horizontal="left" vertical="top"/>
    </xf>
    <xf numFmtId="0" fontId="7" fillId="0" borderId="0" xfId="0" applyFont="1" applyAlignment="1" applyProtection="1">
      <alignment horizontal="left" vertical="center" wrapText="1"/>
      <protection/>
    </xf>
    <xf numFmtId="164" fontId="11" fillId="0" borderId="0" xfId="0" applyNumberFormat="1" applyFont="1" applyAlignment="1" applyProtection="1">
      <alignment horizontal="right" vertical="center"/>
      <protection/>
    </xf>
    <xf numFmtId="164" fontId="12"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165" fontId="13" fillId="0" borderId="0" xfId="0" applyNumberFormat="1" applyFont="1" applyAlignment="1" applyProtection="1">
      <alignment horizontal="right" vertical="center"/>
      <protection/>
    </xf>
    <xf numFmtId="0" fontId="13" fillId="0" borderId="0" xfId="0" applyFont="1" applyAlignment="1" applyProtection="1">
      <alignment horizontal="left" vertical="center"/>
      <protection/>
    </xf>
    <xf numFmtId="164" fontId="8" fillId="0" borderId="0" xfId="0" applyNumberFormat="1" applyFont="1" applyAlignment="1" applyProtection="1">
      <alignment horizontal="right" vertical="center"/>
      <protection/>
    </xf>
    <xf numFmtId="0" fontId="9" fillId="35" borderId="18"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164" fontId="9" fillId="35" borderId="18" xfId="0" applyNumberFormat="1" applyFont="1" applyFill="1" applyBorder="1" applyAlignment="1" applyProtection="1">
      <alignment horizontal="right" vertical="center"/>
      <protection/>
    </xf>
    <xf numFmtId="0" fontId="0" fillId="35" borderId="36" xfId="0" applyFill="1" applyBorder="1" applyAlignment="1" applyProtection="1">
      <alignment horizontal="left" vertical="center"/>
      <protection/>
    </xf>
    <xf numFmtId="0" fontId="0" fillId="0" borderId="0" xfId="0"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17" fillId="0" borderId="19" xfId="0" applyFont="1" applyBorder="1" applyAlignment="1">
      <alignment horizontal="center"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22" xfId="0" applyBorder="1" applyAlignment="1" applyProtection="1">
      <alignment horizontal="left" vertical="center"/>
      <protection/>
    </xf>
    <xf numFmtId="0" fontId="7" fillId="35" borderId="17" xfId="0"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protection/>
    </xf>
    <xf numFmtId="164" fontId="22" fillId="0" borderId="0" xfId="0" applyNumberFormat="1" applyFont="1" applyAlignment="1" applyProtection="1">
      <alignment horizontal="right" vertical="center"/>
      <protection/>
    </xf>
    <xf numFmtId="0" fontId="22" fillId="0" borderId="0" xfId="0" applyFont="1" applyAlignment="1" applyProtection="1">
      <alignment horizontal="left" vertical="center"/>
      <protection/>
    </xf>
    <xf numFmtId="0" fontId="21" fillId="0" borderId="0" xfId="0" applyFont="1" applyAlignment="1" applyProtection="1">
      <alignment horizontal="left" vertical="center" wrapText="1"/>
      <protection/>
    </xf>
    <xf numFmtId="0" fontId="21" fillId="0" borderId="0" xfId="0" applyFont="1" applyAlignment="1" applyProtection="1">
      <alignment horizontal="left" vertical="center"/>
      <protection/>
    </xf>
    <xf numFmtId="164" fontId="24" fillId="34" borderId="0" xfId="0" applyNumberFormat="1" applyFont="1" applyFill="1" applyAlignment="1">
      <alignment horizontal="right" vertical="center"/>
    </xf>
    <xf numFmtId="164" fontId="24" fillId="0" borderId="0" xfId="0" applyNumberFormat="1" applyFont="1" applyAlignment="1" applyProtection="1">
      <alignment horizontal="right" vertical="center"/>
      <protection/>
    </xf>
    <xf numFmtId="0" fontId="24" fillId="34" borderId="0" xfId="0" applyFont="1" applyFill="1" applyAlignment="1">
      <alignment horizontal="left" vertical="center"/>
    </xf>
    <xf numFmtId="164" fontId="18" fillId="0" borderId="0" xfId="0" applyNumberFormat="1" applyFont="1" applyAlignment="1" applyProtection="1">
      <alignment horizontal="right" vertical="center"/>
      <protection/>
    </xf>
    <xf numFmtId="0" fontId="18" fillId="0" borderId="0" xfId="0" applyFont="1" applyAlignment="1" applyProtection="1">
      <alignment horizontal="left" vertical="center"/>
      <protection/>
    </xf>
    <xf numFmtId="164" fontId="18" fillId="35" borderId="0" xfId="0" applyNumberFormat="1" applyFont="1" applyFill="1" applyAlignment="1" applyProtection="1">
      <alignment horizontal="right" vertical="center"/>
      <protection/>
    </xf>
    <xf numFmtId="0" fontId="0" fillId="35" borderId="0" xfId="0" applyFill="1" applyAlignment="1" applyProtection="1">
      <alignment horizontal="left" vertical="center"/>
      <protection/>
    </xf>
    <xf numFmtId="0" fontId="3" fillId="35" borderId="0" xfId="0" applyFont="1" applyFill="1" applyAlignment="1">
      <alignment horizontal="center" vertical="center"/>
    </xf>
    <xf numFmtId="0" fontId="6" fillId="0" borderId="0" xfId="0" applyFont="1" applyAlignment="1" applyProtection="1">
      <alignment horizontal="left" vertical="center" wrapText="1"/>
      <protection/>
    </xf>
    <xf numFmtId="166" fontId="7" fillId="34" borderId="0" xfId="0" applyNumberFormat="1" applyFont="1" applyFill="1" applyAlignment="1">
      <alignment horizontal="left" vertical="top"/>
    </xf>
    <xf numFmtId="0" fontId="7" fillId="34" borderId="0" xfId="0" applyFont="1" applyFill="1" applyAlignment="1">
      <alignment horizontal="left" vertical="center"/>
    </xf>
    <xf numFmtId="0" fontId="0" fillId="0" borderId="0" xfId="0" applyAlignment="1" applyProtection="1">
      <alignment horizontal="left" vertical="center" wrapText="1"/>
      <protection/>
    </xf>
    <xf numFmtId="164" fontId="12" fillId="0" borderId="0" xfId="0" applyNumberFormat="1" applyFont="1" applyAlignment="1" applyProtection="1">
      <alignment horizontal="right" vertical="center"/>
      <protection/>
    </xf>
    <xf numFmtId="164" fontId="13" fillId="0" borderId="0" xfId="0" applyNumberFormat="1" applyFont="1" applyAlignment="1" applyProtection="1">
      <alignment horizontal="right" vertical="center"/>
      <protection/>
    </xf>
    <xf numFmtId="166" fontId="7" fillId="0" borderId="0" xfId="0" applyNumberFormat="1" applyFont="1" applyAlignment="1" applyProtection="1">
      <alignment horizontal="left" vertical="top"/>
      <protection/>
    </xf>
    <xf numFmtId="0" fontId="7" fillId="35" borderId="0" xfId="0" applyFont="1" applyFill="1" applyAlignment="1" applyProtection="1">
      <alignment horizontal="center" vertical="center"/>
      <protection/>
    </xf>
    <xf numFmtId="164" fontId="25" fillId="0" borderId="0" xfId="0" applyNumberFormat="1" applyFont="1" applyAlignment="1" applyProtection="1">
      <alignment horizontal="right" vertical="center"/>
      <protection/>
    </xf>
    <xf numFmtId="0" fontId="25" fillId="0" borderId="0" xfId="0" applyFont="1" applyAlignment="1" applyProtection="1">
      <alignment horizontal="left" vertical="center"/>
      <protection/>
    </xf>
    <xf numFmtId="0" fontId="24" fillId="0" borderId="0" xfId="0" applyFont="1" applyAlignment="1" applyProtection="1">
      <alignment horizontal="left" vertical="center"/>
      <protection/>
    </xf>
    <xf numFmtId="0" fontId="7" fillId="35" borderId="31" xfId="0" applyFont="1" applyFill="1" applyBorder="1" applyAlignment="1" applyProtection="1">
      <alignment horizontal="center" vertical="center" wrapText="1"/>
      <protection/>
    </xf>
    <xf numFmtId="0" fontId="0" fillId="35" borderId="31" xfId="0" applyFill="1" applyBorder="1" applyAlignment="1" applyProtection="1">
      <alignment horizontal="center" vertical="center" wrapText="1"/>
      <protection/>
    </xf>
    <xf numFmtId="0" fontId="0" fillId="35" borderId="32" xfId="0" applyFill="1" applyBorder="1" applyAlignment="1" applyProtection="1">
      <alignment horizontal="center" vertical="center" wrapText="1"/>
      <protection/>
    </xf>
    <xf numFmtId="0" fontId="0" fillId="0" borderId="33" xfId="0" applyFont="1" applyBorder="1" applyAlignment="1" applyProtection="1">
      <alignment horizontal="left" vertical="center" wrapText="1"/>
      <protection/>
    </xf>
    <xf numFmtId="0" fontId="0" fillId="0" borderId="33" xfId="0" applyBorder="1" applyAlignment="1" applyProtection="1">
      <alignment horizontal="left" vertical="center"/>
      <protection/>
    </xf>
    <xf numFmtId="164" fontId="0" fillId="34" borderId="33" xfId="0" applyNumberFormat="1" applyFont="1" applyFill="1" applyBorder="1" applyAlignment="1">
      <alignment horizontal="right" vertical="center"/>
    </xf>
    <xf numFmtId="164" fontId="0" fillId="0" borderId="33" xfId="0" applyNumberFormat="1" applyFont="1" applyBorder="1" applyAlignment="1" applyProtection="1">
      <alignment horizontal="right" vertical="center"/>
      <protection/>
    </xf>
    <xf numFmtId="0" fontId="29" fillId="0" borderId="0" xfId="0" applyFont="1" applyAlignment="1" applyProtection="1">
      <alignment horizontal="left" vertical="center" wrapText="1"/>
      <protection/>
    </xf>
    <xf numFmtId="0" fontId="29"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0" fontId="30"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0" fontId="31" fillId="0" borderId="0" xfId="0" applyFont="1" applyAlignment="1" applyProtection="1">
      <alignment horizontal="left" vertical="center"/>
      <protection/>
    </xf>
    <xf numFmtId="0" fontId="32" fillId="0" borderId="33" xfId="0" applyFont="1" applyBorder="1" applyAlignment="1" applyProtection="1">
      <alignment horizontal="left" vertical="center" wrapText="1"/>
      <protection/>
    </xf>
    <xf numFmtId="0" fontId="32" fillId="0" borderId="33" xfId="0" applyFont="1" applyBorder="1" applyAlignment="1" applyProtection="1">
      <alignment horizontal="left" vertical="center"/>
      <protection/>
    </xf>
    <xf numFmtId="164" fontId="32" fillId="34" borderId="33" xfId="0" applyNumberFormat="1" applyFont="1" applyFill="1" applyBorder="1" applyAlignment="1">
      <alignment horizontal="right" vertical="center"/>
    </xf>
    <xf numFmtId="164" fontId="32" fillId="0" borderId="33" xfId="0" applyNumberFormat="1" applyFont="1" applyBorder="1" applyAlignment="1" applyProtection="1">
      <alignment horizontal="right" vertical="center"/>
      <protection/>
    </xf>
    <xf numFmtId="0" fontId="33" fillId="0" borderId="0" xfId="0" applyFont="1" applyAlignment="1" applyProtection="1">
      <alignment horizontal="left" vertical="top" wrapText="1"/>
      <protection/>
    </xf>
    <xf numFmtId="164" fontId="18" fillId="0" borderId="0" xfId="0" applyNumberFormat="1" applyFont="1" applyAlignment="1" applyProtection="1">
      <alignment horizontal="right"/>
      <protection/>
    </xf>
    <xf numFmtId="164" fontId="25" fillId="0" borderId="0" xfId="0" applyNumberFormat="1" applyFont="1" applyAlignment="1" applyProtection="1">
      <alignment horizontal="right"/>
      <protection/>
    </xf>
    <xf numFmtId="0" fontId="28" fillId="0" borderId="0" xfId="0" applyFont="1" applyAlignment="1" applyProtection="1">
      <alignment horizontal="left"/>
      <protection/>
    </xf>
    <xf numFmtId="164" fontId="24" fillId="0" borderId="0" xfId="0" applyNumberFormat="1" applyFont="1" applyAlignment="1" applyProtection="1">
      <alignment horizontal="right"/>
      <protection/>
    </xf>
    <xf numFmtId="0" fontId="72" fillId="0" borderId="0" xfId="36" applyFont="1" applyAlignment="1">
      <alignment horizontal="center" vertical="center"/>
    </xf>
    <xf numFmtId="0" fontId="1" fillId="33" borderId="0" xfId="0" applyFont="1" applyFill="1" applyAlignment="1" applyProtection="1">
      <alignment horizontal="left" vertical="center"/>
      <protection/>
    </xf>
    <xf numFmtId="0" fontId="11"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3" fillId="33" borderId="0" xfId="36" applyFont="1" applyFill="1" applyAlignment="1" applyProtection="1">
      <alignment horizontal="left" vertical="center"/>
      <protection/>
    </xf>
    <xf numFmtId="0" fontId="0" fillId="33" borderId="0" xfId="0" applyFont="1" applyFill="1" applyAlignment="1" applyProtection="1">
      <alignment horizontal="left" vertical="top"/>
      <protection/>
    </xf>
    <xf numFmtId="0" fontId="73" fillId="33" borderId="0" xfId="36" applyFont="1" applyFill="1" applyAlignment="1" applyProtection="1">
      <alignment horizontal="center" vertical="center"/>
      <protection/>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073F1.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1D384.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15387.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476F2.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KROSplusData\System\Temp\rad09F0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073F1.tmp" descr="C:\KROSplusData\System\Temp\rad073F1.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1D384.tmp" descr="C:\KROSplusData\System\Temp\rad1D384.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15387.tmp" descr="C:\KROSplusData\System\Temp\rad15387.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476F2.tmp" descr="C:\KROSplusData\System\Temp\rad476F2.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09F09.tmp" descr="C:\KROSplusData\System\Temp\rad09F09.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109"/>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66796875" style="2" customWidth="1"/>
    <col min="44" max="44" width="10.66015625" style="1"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89" width="10.66015625" style="2" hidden="1" customWidth="1"/>
    <col min="90" max="16384" width="10.66015625" style="1" customWidth="1"/>
  </cols>
  <sheetData>
    <row r="1" spans="1:256" s="3" customFormat="1" ht="22.5" customHeight="1">
      <c r="A1" s="252" t="s">
        <v>0</v>
      </c>
      <c r="B1" s="253"/>
      <c r="C1" s="253"/>
      <c r="D1" s="254" t="s">
        <v>1</v>
      </c>
      <c r="E1" s="253"/>
      <c r="F1" s="253"/>
      <c r="G1" s="253"/>
      <c r="H1" s="253"/>
      <c r="I1" s="253"/>
      <c r="J1" s="253"/>
      <c r="K1" s="255" t="s">
        <v>1115</v>
      </c>
      <c r="L1" s="255"/>
      <c r="M1" s="255"/>
      <c r="N1" s="255"/>
      <c r="O1" s="255"/>
      <c r="P1" s="255"/>
      <c r="Q1" s="255"/>
      <c r="R1" s="255"/>
      <c r="S1" s="255"/>
      <c r="T1" s="253"/>
      <c r="U1" s="253"/>
      <c r="V1" s="253"/>
      <c r="W1" s="255" t="s">
        <v>1116</v>
      </c>
      <c r="X1" s="255"/>
      <c r="Y1" s="255"/>
      <c r="Z1" s="255"/>
      <c r="AA1" s="255"/>
      <c r="AB1" s="255"/>
      <c r="AC1" s="255"/>
      <c r="AD1" s="255"/>
      <c r="AE1" s="255"/>
      <c r="AF1" s="255"/>
      <c r="AG1" s="253"/>
      <c r="AH1" s="253"/>
      <c r="AI1" s="5"/>
      <c r="AJ1" s="5"/>
      <c r="AK1" s="5"/>
      <c r="AL1" s="5"/>
      <c r="AM1" s="5"/>
      <c r="AN1" s="5"/>
      <c r="AO1" s="5"/>
      <c r="AP1" s="5"/>
      <c r="AQ1" s="5"/>
      <c r="AR1" s="5"/>
      <c r="AS1" s="5"/>
      <c r="AT1" s="5"/>
      <c r="AU1" s="5"/>
      <c r="AV1" s="5"/>
      <c r="AW1" s="5"/>
      <c r="AX1" s="5"/>
      <c r="AY1" s="5"/>
      <c r="AZ1" s="5"/>
      <c r="BA1" s="4" t="s">
        <v>2</v>
      </c>
      <c r="BB1" s="4" t="s">
        <v>3</v>
      </c>
      <c r="BC1" s="5"/>
      <c r="BD1" s="5"/>
      <c r="BE1" s="5"/>
      <c r="BF1" s="5"/>
      <c r="BG1" s="5"/>
      <c r="BH1" s="5"/>
      <c r="BI1" s="5"/>
      <c r="BJ1" s="5"/>
      <c r="BK1" s="5"/>
      <c r="BL1" s="5"/>
      <c r="BM1" s="5"/>
      <c r="BN1" s="5"/>
      <c r="BO1" s="5"/>
      <c r="BP1" s="5"/>
      <c r="BQ1" s="5"/>
      <c r="BR1" s="5"/>
      <c r="BS1" s="5"/>
      <c r="BT1" s="4" t="s">
        <v>4</v>
      </c>
      <c r="BU1" s="4" t="s">
        <v>4</v>
      </c>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176" t="s">
        <v>5</v>
      </c>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R2" s="217" t="s">
        <v>6</v>
      </c>
      <c r="AS2" s="177"/>
      <c r="AT2" s="177"/>
      <c r="AU2" s="177"/>
      <c r="AV2" s="177"/>
      <c r="AW2" s="177"/>
      <c r="AX2" s="177"/>
      <c r="AY2" s="177"/>
      <c r="AZ2" s="177"/>
      <c r="BA2" s="177"/>
      <c r="BB2" s="177"/>
      <c r="BC2" s="177"/>
      <c r="BD2" s="177"/>
      <c r="BE2" s="177"/>
      <c r="BS2" s="6" t="s">
        <v>7</v>
      </c>
      <c r="BT2" s="6" t="s">
        <v>8</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7</v>
      </c>
      <c r="BT3" s="6" t="s">
        <v>9</v>
      </c>
    </row>
    <row r="4" spans="2:71" s="2" customFormat="1" ht="37.5" customHeight="1">
      <c r="B4" s="10"/>
      <c r="C4" s="178" t="s">
        <v>10</v>
      </c>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2"/>
      <c r="AS4" s="13" t="s">
        <v>11</v>
      </c>
      <c r="BE4" s="14" t="s">
        <v>12</v>
      </c>
      <c r="BS4" s="6" t="s">
        <v>13</v>
      </c>
    </row>
    <row r="5" spans="2:71" s="2" customFormat="1" ht="15" customHeight="1">
      <c r="B5" s="10"/>
      <c r="C5" s="11"/>
      <c r="D5" s="15" t="s">
        <v>14</v>
      </c>
      <c r="E5" s="11"/>
      <c r="F5" s="11"/>
      <c r="G5" s="11"/>
      <c r="H5" s="11"/>
      <c r="I5" s="11"/>
      <c r="J5" s="11"/>
      <c r="K5" s="183" t="s">
        <v>15</v>
      </c>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1"/>
      <c r="AQ5" s="12"/>
      <c r="BE5" s="180" t="s">
        <v>16</v>
      </c>
      <c r="BS5" s="6" t="s">
        <v>7</v>
      </c>
    </row>
    <row r="6" spans="2:71" s="2" customFormat="1" ht="37.5" customHeight="1">
      <c r="B6" s="10"/>
      <c r="C6" s="11"/>
      <c r="D6" s="17" t="s">
        <v>17</v>
      </c>
      <c r="E6" s="11"/>
      <c r="F6" s="11"/>
      <c r="G6" s="11"/>
      <c r="H6" s="11"/>
      <c r="I6" s="11"/>
      <c r="J6" s="11"/>
      <c r="K6" s="184" t="s">
        <v>18</v>
      </c>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1"/>
      <c r="AQ6" s="12"/>
      <c r="BE6" s="177"/>
      <c r="BS6" s="6" t="s">
        <v>7</v>
      </c>
    </row>
    <row r="7" spans="2:71" s="2" customFormat="1" ht="15" customHeight="1">
      <c r="B7" s="10"/>
      <c r="C7" s="11"/>
      <c r="D7" s="18" t="s">
        <v>19</v>
      </c>
      <c r="E7" s="11"/>
      <c r="F7" s="11"/>
      <c r="G7" s="11"/>
      <c r="H7" s="11"/>
      <c r="I7" s="11"/>
      <c r="J7" s="11"/>
      <c r="K7" s="16"/>
      <c r="L7" s="11"/>
      <c r="M7" s="11"/>
      <c r="N7" s="11"/>
      <c r="O7" s="11"/>
      <c r="P7" s="11"/>
      <c r="Q7" s="11"/>
      <c r="R7" s="11"/>
      <c r="S7" s="11"/>
      <c r="T7" s="11"/>
      <c r="U7" s="11"/>
      <c r="V7" s="11"/>
      <c r="W7" s="11"/>
      <c r="X7" s="11"/>
      <c r="Y7" s="11"/>
      <c r="Z7" s="11"/>
      <c r="AA7" s="11"/>
      <c r="AB7" s="11"/>
      <c r="AC7" s="11"/>
      <c r="AD7" s="11"/>
      <c r="AE7" s="11"/>
      <c r="AF7" s="11"/>
      <c r="AG7" s="11"/>
      <c r="AH7" s="11"/>
      <c r="AI7" s="11"/>
      <c r="AJ7" s="11"/>
      <c r="AK7" s="18" t="s">
        <v>20</v>
      </c>
      <c r="AL7" s="11"/>
      <c r="AM7" s="11"/>
      <c r="AN7" s="16"/>
      <c r="AO7" s="11"/>
      <c r="AP7" s="11"/>
      <c r="AQ7" s="12"/>
      <c r="BE7" s="177"/>
      <c r="BS7" s="6" t="s">
        <v>7</v>
      </c>
    </row>
    <row r="8" spans="2:71" s="2" customFormat="1" ht="15" customHeight="1">
      <c r="B8" s="10"/>
      <c r="C8" s="11"/>
      <c r="D8" s="18" t="s">
        <v>21</v>
      </c>
      <c r="E8" s="11"/>
      <c r="F8" s="11"/>
      <c r="G8" s="11"/>
      <c r="H8" s="11"/>
      <c r="I8" s="11"/>
      <c r="J8" s="11"/>
      <c r="K8" s="16" t="s">
        <v>22</v>
      </c>
      <c r="L8" s="11"/>
      <c r="M8" s="11"/>
      <c r="N8" s="11"/>
      <c r="O8" s="11"/>
      <c r="P8" s="11"/>
      <c r="Q8" s="11"/>
      <c r="R8" s="11"/>
      <c r="S8" s="11"/>
      <c r="T8" s="11"/>
      <c r="U8" s="11"/>
      <c r="V8" s="11"/>
      <c r="W8" s="11"/>
      <c r="X8" s="11"/>
      <c r="Y8" s="11"/>
      <c r="Z8" s="11"/>
      <c r="AA8" s="11"/>
      <c r="AB8" s="11"/>
      <c r="AC8" s="11"/>
      <c r="AD8" s="11"/>
      <c r="AE8" s="11"/>
      <c r="AF8" s="11"/>
      <c r="AG8" s="11"/>
      <c r="AH8" s="11"/>
      <c r="AI8" s="11"/>
      <c r="AJ8" s="11"/>
      <c r="AK8" s="18" t="s">
        <v>23</v>
      </c>
      <c r="AL8" s="11"/>
      <c r="AM8" s="11"/>
      <c r="AN8" s="19" t="s">
        <v>24</v>
      </c>
      <c r="AO8" s="11"/>
      <c r="AP8" s="11"/>
      <c r="AQ8" s="12"/>
      <c r="BE8" s="177"/>
      <c r="BS8" s="6" t="s">
        <v>7</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2"/>
      <c r="BE9" s="177"/>
      <c r="BS9" s="6" t="s">
        <v>7</v>
      </c>
    </row>
    <row r="10" spans="2:71" s="2" customFormat="1" ht="15" customHeight="1">
      <c r="B10" s="10"/>
      <c r="C10" s="11"/>
      <c r="D10" s="18" t="s">
        <v>25</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8" t="s">
        <v>26</v>
      </c>
      <c r="AL10" s="11"/>
      <c r="AM10" s="11"/>
      <c r="AN10" s="16"/>
      <c r="AO10" s="11"/>
      <c r="AP10" s="11"/>
      <c r="AQ10" s="12"/>
      <c r="BE10" s="177"/>
      <c r="BS10" s="6" t="s">
        <v>27</v>
      </c>
    </row>
    <row r="11" spans="2:71" s="2" customFormat="1" ht="19.5" customHeight="1">
      <c r="B11" s="10"/>
      <c r="C11" s="11"/>
      <c r="D11" s="11"/>
      <c r="E11" s="16" t="s">
        <v>28</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8" t="s">
        <v>29</v>
      </c>
      <c r="AL11" s="11"/>
      <c r="AM11" s="11"/>
      <c r="AN11" s="16"/>
      <c r="AO11" s="11"/>
      <c r="AP11" s="11"/>
      <c r="AQ11" s="12"/>
      <c r="BE11" s="177"/>
      <c r="BS11" s="6" t="s">
        <v>27</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2"/>
      <c r="BE12" s="177"/>
      <c r="BS12" s="6" t="s">
        <v>27</v>
      </c>
    </row>
    <row r="13" spans="2:71" s="2" customFormat="1" ht="15" customHeight="1">
      <c r="B13" s="10"/>
      <c r="C13" s="11"/>
      <c r="D13" s="18" t="s">
        <v>30</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8" t="s">
        <v>26</v>
      </c>
      <c r="AL13" s="11"/>
      <c r="AM13" s="11"/>
      <c r="AN13" s="20" t="s">
        <v>31</v>
      </c>
      <c r="AO13" s="11"/>
      <c r="AP13" s="11"/>
      <c r="AQ13" s="12"/>
      <c r="BE13" s="177"/>
      <c r="BS13" s="6" t="s">
        <v>27</v>
      </c>
    </row>
    <row r="14" spans="2:71" s="2" customFormat="1" ht="15.75" customHeight="1">
      <c r="B14" s="10"/>
      <c r="C14" s="11"/>
      <c r="D14" s="11"/>
      <c r="E14" s="185" t="s">
        <v>31</v>
      </c>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8" t="s">
        <v>29</v>
      </c>
      <c r="AL14" s="11"/>
      <c r="AM14" s="11"/>
      <c r="AN14" s="20" t="s">
        <v>31</v>
      </c>
      <c r="AO14" s="11"/>
      <c r="AP14" s="11"/>
      <c r="AQ14" s="12"/>
      <c r="BE14" s="177"/>
      <c r="BS14" s="6" t="s">
        <v>27</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2"/>
      <c r="BE15" s="177"/>
      <c r="BS15" s="6" t="s">
        <v>4</v>
      </c>
    </row>
    <row r="16" spans="2:71" s="2" customFormat="1" ht="15" customHeight="1">
      <c r="B16" s="10"/>
      <c r="C16" s="11"/>
      <c r="D16" s="18" t="s">
        <v>32</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8" t="s">
        <v>26</v>
      </c>
      <c r="AL16" s="11"/>
      <c r="AM16" s="11"/>
      <c r="AN16" s="16"/>
      <c r="AO16" s="11"/>
      <c r="AP16" s="11"/>
      <c r="AQ16" s="12"/>
      <c r="BE16" s="177"/>
      <c r="BS16" s="6" t="s">
        <v>4</v>
      </c>
    </row>
    <row r="17" spans="2:71" s="2" customFormat="1" ht="19.5" customHeight="1">
      <c r="B17" s="10"/>
      <c r="C17" s="11"/>
      <c r="D17" s="11"/>
      <c r="E17" s="16" t="s">
        <v>33</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8" t="s">
        <v>29</v>
      </c>
      <c r="AL17" s="11"/>
      <c r="AM17" s="11"/>
      <c r="AN17" s="16"/>
      <c r="AO17" s="11"/>
      <c r="AP17" s="11"/>
      <c r="AQ17" s="12"/>
      <c r="BE17" s="177"/>
      <c r="BS17" s="6" t="s">
        <v>34</v>
      </c>
    </row>
    <row r="18" spans="2:71" s="2" customFormat="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2"/>
      <c r="BE18" s="177"/>
      <c r="BS18" s="6" t="s">
        <v>7</v>
      </c>
    </row>
    <row r="19" spans="2:71" s="2" customFormat="1" ht="15" customHeight="1">
      <c r="B19" s="10"/>
      <c r="C19" s="11"/>
      <c r="D19" s="18" t="s">
        <v>35</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8" t="s">
        <v>26</v>
      </c>
      <c r="AL19" s="11"/>
      <c r="AM19" s="11"/>
      <c r="AN19" s="16"/>
      <c r="AO19" s="11"/>
      <c r="AP19" s="11"/>
      <c r="AQ19" s="12"/>
      <c r="BE19" s="177"/>
      <c r="BS19" s="6" t="s">
        <v>7</v>
      </c>
    </row>
    <row r="20" spans="2:57" s="2" customFormat="1" ht="15.75" customHeight="1">
      <c r="B20" s="10"/>
      <c r="C20" s="11"/>
      <c r="D20" s="11"/>
      <c r="E20" s="16" t="s">
        <v>36</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8" t="s">
        <v>29</v>
      </c>
      <c r="AL20" s="11"/>
      <c r="AM20" s="11"/>
      <c r="AN20" s="16"/>
      <c r="AO20" s="11"/>
      <c r="AP20" s="11"/>
      <c r="AQ20" s="12"/>
      <c r="BE20" s="177"/>
    </row>
    <row r="21" spans="2:57" s="2" customFormat="1"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2"/>
      <c r="BE21" s="177"/>
    </row>
    <row r="22" spans="2:57" s="2" customFormat="1" ht="15.75" customHeight="1">
      <c r="B22" s="10"/>
      <c r="C22" s="11"/>
      <c r="D22" s="18" t="s">
        <v>37</v>
      </c>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2"/>
      <c r="BE22" s="177"/>
    </row>
    <row r="23" spans="2:57" s="2" customFormat="1" ht="15.75" customHeight="1">
      <c r="B23" s="10"/>
      <c r="C23" s="11"/>
      <c r="D23" s="11"/>
      <c r="E23" s="186"/>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1"/>
      <c r="AP23" s="11"/>
      <c r="AQ23" s="12"/>
      <c r="BE23" s="177"/>
    </row>
    <row r="24" spans="2:57" s="2" customFormat="1" ht="7.5" customHeight="1">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2"/>
      <c r="BE24" s="177"/>
    </row>
    <row r="25" spans="2:57" s="2" customFormat="1" ht="7.5" customHeight="1">
      <c r="B25" s="10"/>
      <c r="C25" s="1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11"/>
      <c r="AQ25" s="12"/>
      <c r="BE25" s="177"/>
    </row>
    <row r="26" spans="2:57" s="2" customFormat="1" ht="15" customHeight="1">
      <c r="B26" s="10"/>
      <c r="C26" s="11"/>
      <c r="D26" s="22" t="s">
        <v>38</v>
      </c>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87">
        <f>ROUND($AG$87,2)</f>
        <v>0</v>
      </c>
      <c r="AL26" s="179"/>
      <c r="AM26" s="179"/>
      <c r="AN26" s="179"/>
      <c r="AO26" s="179"/>
      <c r="AP26" s="11"/>
      <c r="AQ26" s="12"/>
      <c r="BE26" s="177"/>
    </row>
    <row r="27" spans="2:57" s="2" customFormat="1" ht="15" customHeight="1">
      <c r="B27" s="10"/>
      <c r="C27" s="11"/>
      <c r="D27" s="22" t="s">
        <v>39</v>
      </c>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87">
        <f>ROUND($AG$93,2)</f>
        <v>0</v>
      </c>
      <c r="AL27" s="179"/>
      <c r="AM27" s="179"/>
      <c r="AN27" s="179"/>
      <c r="AO27" s="179"/>
      <c r="AP27" s="11"/>
      <c r="AQ27" s="12"/>
      <c r="BE27" s="177"/>
    </row>
    <row r="28" spans="2:57" s="6" customFormat="1" ht="7.5" customHeight="1">
      <c r="B28" s="23"/>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5"/>
      <c r="BE28" s="181"/>
    </row>
    <row r="29" spans="2:57" s="6" customFormat="1" ht="27" customHeight="1">
      <c r="B29" s="23"/>
      <c r="C29" s="24"/>
      <c r="D29" s="26" t="s">
        <v>40</v>
      </c>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188">
        <f>ROUND($AK$26+$AK$27,2)</f>
        <v>0</v>
      </c>
      <c r="AL29" s="189"/>
      <c r="AM29" s="189"/>
      <c r="AN29" s="189"/>
      <c r="AO29" s="189"/>
      <c r="AP29" s="24"/>
      <c r="AQ29" s="25"/>
      <c r="BE29" s="181"/>
    </row>
    <row r="30" spans="2:57" s="6" customFormat="1" ht="7.5" customHeight="1">
      <c r="B30" s="2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5"/>
      <c r="BE30" s="181"/>
    </row>
    <row r="31" spans="2:57" s="6" customFormat="1" ht="15" customHeight="1">
      <c r="B31" s="28"/>
      <c r="C31" s="29"/>
      <c r="D31" s="29" t="s">
        <v>41</v>
      </c>
      <c r="E31" s="29"/>
      <c r="F31" s="29" t="s">
        <v>42</v>
      </c>
      <c r="G31" s="29"/>
      <c r="H31" s="29"/>
      <c r="I31" s="29"/>
      <c r="J31" s="29"/>
      <c r="K31" s="29"/>
      <c r="L31" s="190">
        <v>0.21</v>
      </c>
      <c r="M31" s="191"/>
      <c r="N31" s="191"/>
      <c r="O31" s="191"/>
      <c r="P31" s="29"/>
      <c r="Q31" s="29"/>
      <c r="R31" s="29"/>
      <c r="S31" s="29"/>
      <c r="T31" s="31" t="s">
        <v>43</v>
      </c>
      <c r="U31" s="29"/>
      <c r="V31" s="29"/>
      <c r="W31" s="192">
        <f>ROUND($AZ$87+SUM($CD$94:$CD$107),2)</f>
        <v>0</v>
      </c>
      <c r="X31" s="191"/>
      <c r="Y31" s="191"/>
      <c r="Z31" s="191"/>
      <c r="AA31" s="191"/>
      <c r="AB31" s="191"/>
      <c r="AC31" s="191"/>
      <c r="AD31" s="191"/>
      <c r="AE31" s="191"/>
      <c r="AF31" s="29"/>
      <c r="AG31" s="29"/>
      <c r="AH31" s="29"/>
      <c r="AI31" s="29"/>
      <c r="AJ31" s="29"/>
      <c r="AK31" s="192">
        <f>ROUND($AV$87+SUM($BY$94:$BY$107),2)</f>
        <v>0</v>
      </c>
      <c r="AL31" s="191"/>
      <c r="AM31" s="191"/>
      <c r="AN31" s="191"/>
      <c r="AO31" s="191"/>
      <c r="AP31" s="29"/>
      <c r="AQ31" s="32"/>
      <c r="BE31" s="182"/>
    </row>
    <row r="32" spans="2:57" s="6" customFormat="1" ht="15" customHeight="1">
      <c r="B32" s="28"/>
      <c r="C32" s="29"/>
      <c r="D32" s="29"/>
      <c r="E32" s="29"/>
      <c r="F32" s="29" t="s">
        <v>44</v>
      </c>
      <c r="G32" s="29"/>
      <c r="H32" s="29"/>
      <c r="I32" s="29"/>
      <c r="J32" s="29"/>
      <c r="K32" s="29"/>
      <c r="L32" s="190">
        <v>0.15</v>
      </c>
      <c r="M32" s="191"/>
      <c r="N32" s="191"/>
      <c r="O32" s="191"/>
      <c r="P32" s="29"/>
      <c r="Q32" s="29"/>
      <c r="R32" s="29"/>
      <c r="S32" s="29"/>
      <c r="T32" s="31" t="s">
        <v>43</v>
      </c>
      <c r="U32" s="29"/>
      <c r="V32" s="29"/>
      <c r="W32" s="192">
        <f>ROUND($BA$87+SUM($CE$94:$CE$107),2)</f>
        <v>0</v>
      </c>
      <c r="X32" s="191"/>
      <c r="Y32" s="191"/>
      <c r="Z32" s="191"/>
      <c r="AA32" s="191"/>
      <c r="AB32" s="191"/>
      <c r="AC32" s="191"/>
      <c r="AD32" s="191"/>
      <c r="AE32" s="191"/>
      <c r="AF32" s="29"/>
      <c r="AG32" s="29"/>
      <c r="AH32" s="29"/>
      <c r="AI32" s="29"/>
      <c r="AJ32" s="29"/>
      <c r="AK32" s="192">
        <f>ROUND($AW$87+SUM($BZ$94:$BZ$107),2)</f>
        <v>0</v>
      </c>
      <c r="AL32" s="191"/>
      <c r="AM32" s="191"/>
      <c r="AN32" s="191"/>
      <c r="AO32" s="191"/>
      <c r="AP32" s="29"/>
      <c r="AQ32" s="32"/>
      <c r="BE32" s="182"/>
    </row>
    <row r="33" spans="2:57" s="6" customFormat="1" ht="15" customHeight="1" hidden="1">
      <c r="B33" s="28"/>
      <c r="C33" s="29"/>
      <c r="D33" s="29"/>
      <c r="E33" s="29"/>
      <c r="F33" s="29" t="s">
        <v>45</v>
      </c>
      <c r="G33" s="29"/>
      <c r="H33" s="29"/>
      <c r="I33" s="29"/>
      <c r="J33" s="29"/>
      <c r="K33" s="29"/>
      <c r="L33" s="190">
        <v>0.21</v>
      </c>
      <c r="M33" s="191"/>
      <c r="N33" s="191"/>
      <c r="O33" s="191"/>
      <c r="P33" s="29"/>
      <c r="Q33" s="29"/>
      <c r="R33" s="29"/>
      <c r="S33" s="29"/>
      <c r="T33" s="31" t="s">
        <v>43</v>
      </c>
      <c r="U33" s="29"/>
      <c r="V33" s="29"/>
      <c r="W33" s="192">
        <f>ROUND($BB$87+SUM($CF$94:$CF$107),2)</f>
        <v>0</v>
      </c>
      <c r="X33" s="191"/>
      <c r="Y33" s="191"/>
      <c r="Z33" s="191"/>
      <c r="AA33" s="191"/>
      <c r="AB33" s="191"/>
      <c r="AC33" s="191"/>
      <c r="AD33" s="191"/>
      <c r="AE33" s="191"/>
      <c r="AF33" s="29"/>
      <c r="AG33" s="29"/>
      <c r="AH33" s="29"/>
      <c r="AI33" s="29"/>
      <c r="AJ33" s="29"/>
      <c r="AK33" s="192">
        <v>0</v>
      </c>
      <c r="AL33" s="191"/>
      <c r="AM33" s="191"/>
      <c r="AN33" s="191"/>
      <c r="AO33" s="191"/>
      <c r="AP33" s="29"/>
      <c r="AQ33" s="32"/>
      <c r="BE33" s="182"/>
    </row>
    <row r="34" spans="2:57" s="6" customFormat="1" ht="15" customHeight="1" hidden="1">
      <c r="B34" s="28"/>
      <c r="C34" s="29"/>
      <c r="D34" s="29"/>
      <c r="E34" s="29"/>
      <c r="F34" s="29" t="s">
        <v>46</v>
      </c>
      <c r="G34" s="29"/>
      <c r="H34" s="29"/>
      <c r="I34" s="29"/>
      <c r="J34" s="29"/>
      <c r="K34" s="29"/>
      <c r="L34" s="190">
        <v>0.15</v>
      </c>
      <c r="M34" s="191"/>
      <c r="N34" s="191"/>
      <c r="O34" s="191"/>
      <c r="P34" s="29"/>
      <c r="Q34" s="29"/>
      <c r="R34" s="29"/>
      <c r="S34" s="29"/>
      <c r="T34" s="31" t="s">
        <v>43</v>
      </c>
      <c r="U34" s="29"/>
      <c r="V34" s="29"/>
      <c r="W34" s="192">
        <f>ROUND($BC$87+SUM($CG$94:$CG$107),2)</f>
        <v>0</v>
      </c>
      <c r="X34" s="191"/>
      <c r="Y34" s="191"/>
      <c r="Z34" s="191"/>
      <c r="AA34" s="191"/>
      <c r="AB34" s="191"/>
      <c r="AC34" s="191"/>
      <c r="AD34" s="191"/>
      <c r="AE34" s="191"/>
      <c r="AF34" s="29"/>
      <c r="AG34" s="29"/>
      <c r="AH34" s="29"/>
      <c r="AI34" s="29"/>
      <c r="AJ34" s="29"/>
      <c r="AK34" s="192">
        <v>0</v>
      </c>
      <c r="AL34" s="191"/>
      <c r="AM34" s="191"/>
      <c r="AN34" s="191"/>
      <c r="AO34" s="191"/>
      <c r="AP34" s="29"/>
      <c r="AQ34" s="32"/>
      <c r="BE34" s="182"/>
    </row>
    <row r="35" spans="2:43" s="6" customFormat="1" ht="15" customHeight="1" hidden="1">
      <c r="B35" s="28"/>
      <c r="C35" s="29"/>
      <c r="D35" s="29"/>
      <c r="E35" s="29"/>
      <c r="F35" s="29" t="s">
        <v>47</v>
      </c>
      <c r="G35" s="29"/>
      <c r="H35" s="29"/>
      <c r="I35" s="29"/>
      <c r="J35" s="29"/>
      <c r="K35" s="29"/>
      <c r="L35" s="190">
        <v>0</v>
      </c>
      <c r="M35" s="191"/>
      <c r="N35" s="191"/>
      <c r="O35" s="191"/>
      <c r="P35" s="29"/>
      <c r="Q35" s="29"/>
      <c r="R35" s="29"/>
      <c r="S35" s="29"/>
      <c r="T35" s="31" t="s">
        <v>43</v>
      </c>
      <c r="U35" s="29"/>
      <c r="V35" s="29"/>
      <c r="W35" s="192">
        <f>ROUND($BD$87+SUM($CH$94:$CH$107),2)</f>
        <v>0</v>
      </c>
      <c r="X35" s="191"/>
      <c r="Y35" s="191"/>
      <c r="Z35" s="191"/>
      <c r="AA35" s="191"/>
      <c r="AB35" s="191"/>
      <c r="AC35" s="191"/>
      <c r="AD35" s="191"/>
      <c r="AE35" s="191"/>
      <c r="AF35" s="29"/>
      <c r="AG35" s="29"/>
      <c r="AH35" s="29"/>
      <c r="AI35" s="29"/>
      <c r="AJ35" s="29"/>
      <c r="AK35" s="192">
        <v>0</v>
      </c>
      <c r="AL35" s="191"/>
      <c r="AM35" s="191"/>
      <c r="AN35" s="191"/>
      <c r="AO35" s="191"/>
      <c r="AP35" s="29"/>
      <c r="AQ35" s="32"/>
    </row>
    <row r="36" spans="2:43" s="6" customFormat="1" ht="7.5" customHeight="1">
      <c r="B36" s="23"/>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5"/>
    </row>
    <row r="37" spans="2:43" s="6" customFormat="1" ht="27" customHeight="1">
      <c r="B37" s="23"/>
      <c r="C37" s="33"/>
      <c r="D37" s="34" t="s">
        <v>48</v>
      </c>
      <c r="E37" s="35"/>
      <c r="F37" s="35"/>
      <c r="G37" s="35"/>
      <c r="H37" s="35"/>
      <c r="I37" s="35"/>
      <c r="J37" s="35"/>
      <c r="K37" s="35"/>
      <c r="L37" s="35"/>
      <c r="M37" s="35"/>
      <c r="N37" s="35"/>
      <c r="O37" s="35"/>
      <c r="P37" s="35"/>
      <c r="Q37" s="35"/>
      <c r="R37" s="35"/>
      <c r="S37" s="35"/>
      <c r="T37" s="36" t="s">
        <v>49</v>
      </c>
      <c r="U37" s="35"/>
      <c r="V37" s="35"/>
      <c r="W37" s="35"/>
      <c r="X37" s="193" t="s">
        <v>50</v>
      </c>
      <c r="Y37" s="194"/>
      <c r="Z37" s="194"/>
      <c r="AA37" s="194"/>
      <c r="AB37" s="194"/>
      <c r="AC37" s="35"/>
      <c r="AD37" s="35"/>
      <c r="AE37" s="35"/>
      <c r="AF37" s="35"/>
      <c r="AG37" s="35"/>
      <c r="AH37" s="35"/>
      <c r="AI37" s="35"/>
      <c r="AJ37" s="35"/>
      <c r="AK37" s="195">
        <f>SUM($AK$29:$AK$35)</f>
        <v>0</v>
      </c>
      <c r="AL37" s="194"/>
      <c r="AM37" s="194"/>
      <c r="AN37" s="194"/>
      <c r="AO37" s="196"/>
      <c r="AP37" s="33"/>
      <c r="AQ37" s="25"/>
    </row>
    <row r="38" spans="2:43" s="6" customFormat="1" ht="15" customHeight="1">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5"/>
    </row>
    <row r="39" spans="2:43" s="2" customFormat="1" ht="14.25" customHeight="1">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2"/>
    </row>
    <row r="40" spans="2:43" s="2" customFormat="1" ht="14.25" customHeight="1">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2"/>
    </row>
    <row r="41" spans="2:43" s="2" customFormat="1" ht="14.25" customHeight="1">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2"/>
    </row>
    <row r="42" spans="2:43" s="2" customFormat="1" ht="14.25" customHeight="1">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2"/>
    </row>
    <row r="43" spans="2:43" s="2" customFormat="1" ht="14.25" customHeight="1">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2"/>
    </row>
    <row r="44" spans="2:43" s="2" customFormat="1" ht="14.25" customHeight="1">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2"/>
    </row>
    <row r="45" spans="2:43" s="2" customFormat="1" ht="14.25" customHeight="1">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2"/>
    </row>
    <row r="46" spans="2:43" s="2" customFormat="1" ht="14.25" customHeight="1">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2"/>
    </row>
    <row r="47" spans="2:43" s="2" customFormat="1" ht="14.25" customHeight="1">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2"/>
    </row>
    <row r="48" spans="2:43" s="2" customFormat="1" ht="14.25" customHeight="1">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2"/>
    </row>
    <row r="49" spans="2:43" s="6" customFormat="1" ht="15.75" customHeight="1">
      <c r="B49" s="23"/>
      <c r="C49" s="24"/>
      <c r="D49" s="37" t="s">
        <v>51</v>
      </c>
      <c r="E49" s="38"/>
      <c r="F49" s="38"/>
      <c r="G49" s="38"/>
      <c r="H49" s="38"/>
      <c r="I49" s="38"/>
      <c r="J49" s="38"/>
      <c r="K49" s="38"/>
      <c r="L49" s="38"/>
      <c r="M49" s="38"/>
      <c r="N49" s="38"/>
      <c r="O49" s="38"/>
      <c r="P49" s="38"/>
      <c r="Q49" s="38"/>
      <c r="R49" s="38"/>
      <c r="S49" s="38"/>
      <c r="T49" s="38"/>
      <c r="U49" s="38"/>
      <c r="V49" s="38"/>
      <c r="W49" s="38"/>
      <c r="X49" s="38"/>
      <c r="Y49" s="38"/>
      <c r="Z49" s="39"/>
      <c r="AA49" s="24"/>
      <c r="AB49" s="24"/>
      <c r="AC49" s="37" t="s">
        <v>52</v>
      </c>
      <c r="AD49" s="38"/>
      <c r="AE49" s="38"/>
      <c r="AF49" s="38"/>
      <c r="AG49" s="38"/>
      <c r="AH49" s="38"/>
      <c r="AI49" s="38"/>
      <c r="AJ49" s="38"/>
      <c r="AK49" s="38"/>
      <c r="AL49" s="38"/>
      <c r="AM49" s="38"/>
      <c r="AN49" s="38"/>
      <c r="AO49" s="39"/>
      <c r="AP49" s="24"/>
      <c r="AQ49" s="25"/>
    </row>
    <row r="50" spans="2:43" s="2" customFormat="1" ht="14.25" customHeight="1">
      <c r="B50" s="10"/>
      <c r="C50" s="11"/>
      <c r="D50" s="40"/>
      <c r="E50" s="11"/>
      <c r="F50" s="11"/>
      <c r="G50" s="11"/>
      <c r="H50" s="11"/>
      <c r="I50" s="11"/>
      <c r="J50" s="11"/>
      <c r="K50" s="11"/>
      <c r="L50" s="11"/>
      <c r="M50" s="11"/>
      <c r="N50" s="11"/>
      <c r="O50" s="11"/>
      <c r="P50" s="11"/>
      <c r="Q50" s="11"/>
      <c r="R50" s="11"/>
      <c r="S50" s="11"/>
      <c r="T50" s="11"/>
      <c r="U50" s="11"/>
      <c r="V50" s="11"/>
      <c r="W50" s="11"/>
      <c r="X50" s="11"/>
      <c r="Y50" s="11"/>
      <c r="Z50" s="41"/>
      <c r="AA50" s="11"/>
      <c r="AB50" s="11"/>
      <c r="AC50" s="40"/>
      <c r="AD50" s="11"/>
      <c r="AE50" s="11"/>
      <c r="AF50" s="11"/>
      <c r="AG50" s="11"/>
      <c r="AH50" s="11"/>
      <c r="AI50" s="11"/>
      <c r="AJ50" s="11"/>
      <c r="AK50" s="11"/>
      <c r="AL50" s="11"/>
      <c r="AM50" s="11"/>
      <c r="AN50" s="11"/>
      <c r="AO50" s="41"/>
      <c r="AP50" s="11"/>
      <c r="AQ50" s="12"/>
    </row>
    <row r="51" spans="2:43" s="2" customFormat="1" ht="14.25" customHeight="1">
      <c r="B51" s="10"/>
      <c r="C51" s="11"/>
      <c r="D51" s="40"/>
      <c r="E51" s="11"/>
      <c r="F51" s="11"/>
      <c r="G51" s="11"/>
      <c r="H51" s="11"/>
      <c r="I51" s="11"/>
      <c r="J51" s="11"/>
      <c r="K51" s="11"/>
      <c r="L51" s="11"/>
      <c r="M51" s="11"/>
      <c r="N51" s="11"/>
      <c r="O51" s="11"/>
      <c r="P51" s="11"/>
      <c r="Q51" s="11"/>
      <c r="R51" s="11"/>
      <c r="S51" s="11"/>
      <c r="T51" s="11"/>
      <c r="U51" s="11"/>
      <c r="V51" s="11"/>
      <c r="W51" s="11"/>
      <c r="X51" s="11"/>
      <c r="Y51" s="11"/>
      <c r="Z51" s="41"/>
      <c r="AA51" s="11"/>
      <c r="AB51" s="11"/>
      <c r="AC51" s="40"/>
      <c r="AD51" s="11"/>
      <c r="AE51" s="11"/>
      <c r="AF51" s="11"/>
      <c r="AG51" s="11"/>
      <c r="AH51" s="11"/>
      <c r="AI51" s="11"/>
      <c r="AJ51" s="11"/>
      <c r="AK51" s="11"/>
      <c r="AL51" s="11"/>
      <c r="AM51" s="11"/>
      <c r="AN51" s="11"/>
      <c r="AO51" s="41"/>
      <c r="AP51" s="11"/>
      <c r="AQ51" s="12"/>
    </row>
    <row r="52" spans="2:43" s="2" customFormat="1" ht="14.25" customHeight="1">
      <c r="B52" s="10"/>
      <c r="C52" s="11"/>
      <c r="D52" s="40"/>
      <c r="E52" s="11"/>
      <c r="F52" s="11"/>
      <c r="G52" s="11"/>
      <c r="H52" s="11"/>
      <c r="I52" s="11"/>
      <c r="J52" s="11"/>
      <c r="K52" s="11"/>
      <c r="L52" s="11"/>
      <c r="M52" s="11"/>
      <c r="N52" s="11"/>
      <c r="O52" s="11"/>
      <c r="P52" s="11"/>
      <c r="Q52" s="11"/>
      <c r="R52" s="11"/>
      <c r="S52" s="11"/>
      <c r="T52" s="11"/>
      <c r="U52" s="11"/>
      <c r="V52" s="11"/>
      <c r="W52" s="11"/>
      <c r="X52" s="11"/>
      <c r="Y52" s="11"/>
      <c r="Z52" s="41"/>
      <c r="AA52" s="11"/>
      <c r="AB52" s="11"/>
      <c r="AC52" s="40"/>
      <c r="AD52" s="11"/>
      <c r="AE52" s="11"/>
      <c r="AF52" s="11"/>
      <c r="AG52" s="11"/>
      <c r="AH52" s="11"/>
      <c r="AI52" s="11"/>
      <c r="AJ52" s="11"/>
      <c r="AK52" s="11"/>
      <c r="AL52" s="11"/>
      <c r="AM52" s="11"/>
      <c r="AN52" s="11"/>
      <c r="AO52" s="41"/>
      <c r="AP52" s="11"/>
      <c r="AQ52" s="12"/>
    </row>
    <row r="53" spans="2:43" s="2" customFormat="1" ht="14.25" customHeight="1">
      <c r="B53" s="10"/>
      <c r="C53" s="11"/>
      <c r="D53" s="40"/>
      <c r="E53" s="11"/>
      <c r="F53" s="11"/>
      <c r="G53" s="11"/>
      <c r="H53" s="11"/>
      <c r="I53" s="11"/>
      <c r="J53" s="11"/>
      <c r="K53" s="11"/>
      <c r="L53" s="11"/>
      <c r="M53" s="11"/>
      <c r="N53" s="11"/>
      <c r="O53" s="11"/>
      <c r="P53" s="11"/>
      <c r="Q53" s="11"/>
      <c r="R53" s="11"/>
      <c r="S53" s="11"/>
      <c r="T53" s="11"/>
      <c r="U53" s="11"/>
      <c r="V53" s="11"/>
      <c r="W53" s="11"/>
      <c r="X53" s="11"/>
      <c r="Y53" s="11"/>
      <c r="Z53" s="41"/>
      <c r="AA53" s="11"/>
      <c r="AB53" s="11"/>
      <c r="AC53" s="40"/>
      <c r="AD53" s="11"/>
      <c r="AE53" s="11"/>
      <c r="AF53" s="11"/>
      <c r="AG53" s="11"/>
      <c r="AH53" s="11"/>
      <c r="AI53" s="11"/>
      <c r="AJ53" s="11"/>
      <c r="AK53" s="11"/>
      <c r="AL53" s="11"/>
      <c r="AM53" s="11"/>
      <c r="AN53" s="11"/>
      <c r="AO53" s="41"/>
      <c r="AP53" s="11"/>
      <c r="AQ53" s="12"/>
    </row>
    <row r="54" spans="2:43" s="2" customFormat="1" ht="14.25" customHeight="1">
      <c r="B54" s="10"/>
      <c r="C54" s="11"/>
      <c r="D54" s="40"/>
      <c r="E54" s="11"/>
      <c r="F54" s="11"/>
      <c r="G54" s="11"/>
      <c r="H54" s="11"/>
      <c r="I54" s="11"/>
      <c r="J54" s="11"/>
      <c r="K54" s="11"/>
      <c r="L54" s="11"/>
      <c r="M54" s="11"/>
      <c r="N54" s="11"/>
      <c r="O54" s="11"/>
      <c r="P54" s="11"/>
      <c r="Q54" s="11"/>
      <c r="R54" s="11"/>
      <c r="S54" s="11"/>
      <c r="T54" s="11"/>
      <c r="U54" s="11"/>
      <c r="V54" s="11"/>
      <c r="W54" s="11"/>
      <c r="X54" s="11"/>
      <c r="Y54" s="11"/>
      <c r="Z54" s="41"/>
      <c r="AA54" s="11"/>
      <c r="AB54" s="11"/>
      <c r="AC54" s="40"/>
      <c r="AD54" s="11"/>
      <c r="AE54" s="11"/>
      <c r="AF54" s="11"/>
      <c r="AG54" s="11"/>
      <c r="AH54" s="11"/>
      <c r="AI54" s="11"/>
      <c r="AJ54" s="11"/>
      <c r="AK54" s="11"/>
      <c r="AL54" s="11"/>
      <c r="AM54" s="11"/>
      <c r="AN54" s="11"/>
      <c r="AO54" s="41"/>
      <c r="AP54" s="11"/>
      <c r="AQ54" s="12"/>
    </row>
    <row r="55" spans="2:43" s="2" customFormat="1" ht="14.25" customHeight="1">
      <c r="B55" s="10"/>
      <c r="C55" s="11"/>
      <c r="D55" s="40"/>
      <c r="E55" s="11"/>
      <c r="F55" s="11"/>
      <c r="G55" s="11"/>
      <c r="H55" s="11"/>
      <c r="I55" s="11"/>
      <c r="J55" s="11"/>
      <c r="K55" s="11"/>
      <c r="L55" s="11"/>
      <c r="M55" s="11"/>
      <c r="N55" s="11"/>
      <c r="O55" s="11"/>
      <c r="P55" s="11"/>
      <c r="Q55" s="11"/>
      <c r="R55" s="11"/>
      <c r="S55" s="11"/>
      <c r="T55" s="11"/>
      <c r="U55" s="11"/>
      <c r="V55" s="11"/>
      <c r="W55" s="11"/>
      <c r="X55" s="11"/>
      <c r="Y55" s="11"/>
      <c r="Z55" s="41"/>
      <c r="AA55" s="11"/>
      <c r="AB55" s="11"/>
      <c r="AC55" s="40"/>
      <c r="AD55" s="11"/>
      <c r="AE55" s="11"/>
      <c r="AF55" s="11"/>
      <c r="AG55" s="11"/>
      <c r="AH55" s="11"/>
      <c r="AI55" s="11"/>
      <c r="AJ55" s="11"/>
      <c r="AK55" s="11"/>
      <c r="AL55" s="11"/>
      <c r="AM55" s="11"/>
      <c r="AN55" s="11"/>
      <c r="AO55" s="41"/>
      <c r="AP55" s="11"/>
      <c r="AQ55" s="12"/>
    </row>
    <row r="56" spans="2:43" s="2" customFormat="1" ht="14.25" customHeight="1">
      <c r="B56" s="10"/>
      <c r="C56" s="11"/>
      <c r="D56" s="40"/>
      <c r="E56" s="11"/>
      <c r="F56" s="11"/>
      <c r="G56" s="11"/>
      <c r="H56" s="11"/>
      <c r="I56" s="11"/>
      <c r="J56" s="11"/>
      <c r="K56" s="11"/>
      <c r="L56" s="11"/>
      <c r="M56" s="11"/>
      <c r="N56" s="11"/>
      <c r="O56" s="11"/>
      <c r="P56" s="11"/>
      <c r="Q56" s="11"/>
      <c r="R56" s="11"/>
      <c r="S56" s="11"/>
      <c r="T56" s="11"/>
      <c r="U56" s="11"/>
      <c r="V56" s="11"/>
      <c r="W56" s="11"/>
      <c r="X56" s="11"/>
      <c r="Y56" s="11"/>
      <c r="Z56" s="41"/>
      <c r="AA56" s="11"/>
      <c r="AB56" s="11"/>
      <c r="AC56" s="40"/>
      <c r="AD56" s="11"/>
      <c r="AE56" s="11"/>
      <c r="AF56" s="11"/>
      <c r="AG56" s="11"/>
      <c r="AH56" s="11"/>
      <c r="AI56" s="11"/>
      <c r="AJ56" s="11"/>
      <c r="AK56" s="11"/>
      <c r="AL56" s="11"/>
      <c r="AM56" s="11"/>
      <c r="AN56" s="11"/>
      <c r="AO56" s="41"/>
      <c r="AP56" s="11"/>
      <c r="AQ56" s="12"/>
    </row>
    <row r="57" spans="2:43" s="2" customFormat="1" ht="14.25" customHeight="1">
      <c r="B57" s="10"/>
      <c r="C57" s="11"/>
      <c r="D57" s="40"/>
      <c r="E57" s="11"/>
      <c r="F57" s="11"/>
      <c r="G57" s="11"/>
      <c r="H57" s="11"/>
      <c r="I57" s="11"/>
      <c r="J57" s="11"/>
      <c r="K57" s="11"/>
      <c r="L57" s="11"/>
      <c r="M57" s="11"/>
      <c r="N57" s="11"/>
      <c r="O57" s="11"/>
      <c r="P57" s="11"/>
      <c r="Q57" s="11"/>
      <c r="R57" s="11"/>
      <c r="S57" s="11"/>
      <c r="T57" s="11"/>
      <c r="U57" s="11"/>
      <c r="V57" s="11"/>
      <c r="W57" s="11"/>
      <c r="X57" s="11"/>
      <c r="Y57" s="11"/>
      <c r="Z57" s="41"/>
      <c r="AA57" s="11"/>
      <c r="AB57" s="11"/>
      <c r="AC57" s="40"/>
      <c r="AD57" s="11"/>
      <c r="AE57" s="11"/>
      <c r="AF57" s="11"/>
      <c r="AG57" s="11"/>
      <c r="AH57" s="11"/>
      <c r="AI57" s="11"/>
      <c r="AJ57" s="11"/>
      <c r="AK57" s="11"/>
      <c r="AL57" s="11"/>
      <c r="AM57" s="11"/>
      <c r="AN57" s="11"/>
      <c r="AO57" s="41"/>
      <c r="AP57" s="11"/>
      <c r="AQ57" s="12"/>
    </row>
    <row r="58" spans="2:43" s="6" customFormat="1" ht="15.75" customHeight="1">
      <c r="B58" s="23"/>
      <c r="C58" s="24"/>
      <c r="D58" s="42" t="s">
        <v>53</v>
      </c>
      <c r="E58" s="43"/>
      <c r="F58" s="43"/>
      <c r="G58" s="43"/>
      <c r="H58" s="43"/>
      <c r="I58" s="43"/>
      <c r="J58" s="43"/>
      <c r="K58" s="43"/>
      <c r="L58" s="43"/>
      <c r="M58" s="43"/>
      <c r="N58" s="43"/>
      <c r="O58" s="43"/>
      <c r="P58" s="43"/>
      <c r="Q58" s="43"/>
      <c r="R58" s="44" t="s">
        <v>54</v>
      </c>
      <c r="S58" s="43"/>
      <c r="T58" s="43"/>
      <c r="U58" s="43"/>
      <c r="V58" s="43"/>
      <c r="W58" s="43"/>
      <c r="X58" s="43"/>
      <c r="Y58" s="43"/>
      <c r="Z58" s="45"/>
      <c r="AA58" s="24"/>
      <c r="AB58" s="24"/>
      <c r="AC58" s="42" t="s">
        <v>53</v>
      </c>
      <c r="AD58" s="43"/>
      <c r="AE58" s="43"/>
      <c r="AF58" s="43"/>
      <c r="AG58" s="43"/>
      <c r="AH58" s="43"/>
      <c r="AI58" s="43"/>
      <c r="AJ58" s="43"/>
      <c r="AK58" s="43"/>
      <c r="AL58" s="43"/>
      <c r="AM58" s="44" t="s">
        <v>54</v>
      </c>
      <c r="AN58" s="43"/>
      <c r="AO58" s="45"/>
      <c r="AP58" s="24"/>
      <c r="AQ58" s="25"/>
    </row>
    <row r="59" spans="2:43" s="2" customFormat="1" ht="14.25" customHeight="1">
      <c r="B59" s="10"/>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2"/>
    </row>
    <row r="60" spans="2:43" s="6" customFormat="1" ht="15.75" customHeight="1">
      <c r="B60" s="23"/>
      <c r="C60" s="24"/>
      <c r="D60" s="37" t="s">
        <v>55</v>
      </c>
      <c r="E60" s="38"/>
      <c r="F60" s="38"/>
      <c r="G60" s="38"/>
      <c r="H60" s="38"/>
      <c r="I60" s="38"/>
      <c r="J60" s="38"/>
      <c r="K60" s="38"/>
      <c r="L60" s="38"/>
      <c r="M60" s="38"/>
      <c r="N60" s="38"/>
      <c r="O60" s="38"/>
      <c r="P60" s="38"/>
      <c r="Q60" s="38"/>
      <c r="R60" s="38"/>
      <c r="S60" s="38"/>
      <c r="T60" s="38"/>
      <c r="U60" s="38"/>
      <c r="V60" s="38"/>
      <c r="W60" s="38"/>
      <c r="X60" s="38"/>
      <c r="Y60" s="38"/>
      <c r="Z60" s="39"/>
      <c r="AA60" s="24"/>
      <c r="AB60" s="24"/>
      <c r="AC60" s="37" t="s">
        <v>56</v>
      </c>
      <c r="AD60" s="38"/>
      <c r="AE60" s="38"/>
      <c r="AF60" s="38"/>
      <c r="AG60" s="38"/>
      <c r="AH60" s="38"/>
      <c r="AI60" s="38"/>
      <c r="AJ60" s="38"/>
      <c r="AK60" s="38"/>
      <c r="AL60" s="38"/>
      <c r="AM60" s="38"/>
      <c r="AN60" s="38"/>
      <c r="AO60" s="39"/>
      <c r="AP60" s="24"/>
      <c r="AQ60" s="25"/>
    </row>
    <row r="61" spans="2:43" s="2" customFormat="1" ht="14.25" customHeight="1">
      <c r="B61" s="10"/>
      <c r="C61" s="11"/>
      <c r="D61" s="40"/>
      <c r="E61" s="11"/>
      <c r="F61" s="11"/>
      <c r="G61" s="11"/>
      <c r="H61" s="11"/>
      <c r="I61" s="11"/>
      <c r="J61" s="11"/>
      <c r="K61" s="11"/>
      <c r="L61" s="11"/>
      <c r="M61" s="11"/>
      <c r="N61" s="11"/>
      <c r="O61" s="11"/>
      <c r="P61" s="11"/>
      <c r="Q61" s="11"/>
      <c r="R61" s="11"/>
      <c r="S61" s="11"/>
      <c r="T61" s="11"/>
      <c r="U61" s="11"/>
      <c r="V61" s="11"/>
      <c r="W61" s="11"/>
      <c r="X61" s="11"/>
      <c r="Y61" s="11"/>
      <c r="Z61" s="41"/>
      <c r="AA61" s="11"/>
      <c r="AB61" s="11"/>
      <c r="AC61" s="40"/>
      <c r="AD61" s="11"/>
      <c r="AE61" s="11"/>
      <c r="AF61" s="11"/>
      <c r="AG61" s="11"/>
      <c r="AH61" s="11"/>
      <c r="AI61" s="11"/>
      <c r="AJ61" s="11"/>
      <c r="AK61" s="11"/>
      <c r="AL61" s="11"/>
      <c r="AM61" s="11"/>
      <c r="AN61" s="11"/>
      <c r="AO61" s="41"/>
      <c r="AP61" s="11"/>
      <c r="AQ61" s="12"/>
    </row>
    <row r="62" spans="2:43" s="2" customFormat="1" ht="14.25" customHeight="1">
      <c r="B62" s="10"/>
      <c r="C62" s="11"/>
      <c r="D62" s="40"/>
      <c r="E62" s="11"/>
      <c r="F62" s="11"/>
      <c r="G62" s="11"/>
      <c r="H62" s="11"/>
      <c r="I62" s="11"/>
      <c r="J62" s="11"/>
      <c r="K62" s="11"/>
      <c r="L62" s="11"/>
      <c r="M62" s="11"/>
      <c r="N62" s="11"/>
      <c r="O62" s="11"/>
      <c r="P62" s="11"/>
      <c r="Q62" s="11"/>
      <c r="R62" s="11"/>
      <c r="S62" s="11"/>
      <c r="T62" s="11"/>
      <c r="U62" s="11"/>
      <c r="V62" s="11"/>
      <c r="W62" s="11"/>
      <c r="X62" s="11"/>
      <c r="Y62" s="11"/>
      <c r="Z62" s="41"/>
      <c r="AA62" s="11"/>
      <c r="AB62" s="11"/>
      <c r="AC62" s="40"/>
      <c r="AD62" s="11"/>
      <c r="AE62" s="11"/>
      <c r="AF62" s="11"/>
      <c r="AG62" s="11"/>
      <c r="AH62" s="11"/>
      <c r="AI62" s="11"/>
      <c r="AJ62" s="11"/>
      <c r="AK62" s="11"/>
      <c r="AL62" s="11"/>
      <c r="AM62" s="11"/>
      <c r="AN62" s="11"/>
      <c r="AO62" s="41"/>
      <c r="AP62" s="11"/>
      <c r="AQ62" s="12"/>
    </row>
    <row r="63" spans="2:43" s="2" customFormat="1" ht="14.25" customHeight="1">
      <c r="B63" s="10"/>
      <c r="C63" s="11"/>
      <c r="D63" s="40"/>
      <c r="E63" s="11"/>
      <c r="F63" s="11"/>
      <c r="G63" s="11"/>
      <c r="H63" s="11"/>
      <c r="I63" s="11"/>
      <c r="J63" s="11"/>
      <c r="K63" s="11"/>
      <c r="L63" s="11"/>
      <c r="M63" s="11"/>
      <c r="N63" s="11"/>
      <c r="O63" s="11"/>
      <c r="P63" s="11"/>
      <c r="Q63" s="11"/>
      <c r="R63" s="11"/>
      <c r="S63" s="11"/>
      <c r="T63" s="11"/>
      <c r="U63" s="11"/>
      <c r="V63" s="11"/>
      <c r="W63" s="11"/>
      <c r="X63" s="11"/>
      <c r="Y63" s="11"/>
      <c r="Z63" s="41"/>
      <c r="AA63" s="11"/>
      <c r="AB63" s="11"/>
      <c r="AC63" s="40"/>
      <c r="AD63" s="11"/>
      <c r="AE63" s="11"/>
      <c r="AF63" s="11"/>
      <c r="AG63" s="11"/>
      <c r="AH63" s="11"/>
      <c r="AI63" s="11"/>
      <c r="AJ63" s="11"/>
      <c r="AK63" s="11"/>
      <c r="AL63" s="11"/>
      <c r="AM63" s="11"/>
      <c r="AN63" s="11"/>
      <c r="AO63" s="41"/>
      <c r="AP63" s="11"/>
      <c r="AQ63" s="12"/>
    </row>
    <row r="64" spans="2:43" s="2" customFormat="1" ht="14.25" customHeight="1">
      <c r="B64" s="10"/>
      <c r="C64" s="11"/>
      <c r="D64" s="40"/>
      <c r="E64" s="11"/>
      <c r="F64" s="11"/>
      <c r="G64" s="11"/>
      <c r="H64" s="11"/>
      <c r="I64" s="11"/>
      <c r="J64" s="11"/>
      <c r="K64" s="11"/>
      <c r="L64" s="11"/>
      <c r="M64" s="11"/>
      <c r="N64" s="11"/>
      <c r="O64" s="11"/>
      <c r="P64" s="11"/>
      <c r="Q64" s="11"/>
      <c r="R64" s="11"/>
      <c r="S64" s="11"/>
      <c r="T64" s="11"/>
      <c r="U64" s="11"/>
      <c r="V64" s="11"/>
      <c r="W64" s="11"/>
      <c r="X64" s="11"/>
      <c r="Y64" s="11"/>
      <c r="Z64" s="41"/>
      <c r="AA64" s="11"/>
      <c r="AB64" s="11"/>
      <c r="AC64" s="40"/>
      <c r="AD64" s="11"/>
      <c r="AE64" s="11"/>
      <c r="AF64" s="11"/>
      <c r="AG64" s="11"/>
      <c r="AH64" s="11"/>
      <c r="AI64" s="11"/>
      <c r="AJ64" s="11"/>
      <c r="AK64" s="11"/>
      <c r="AL64" s="11"/>
      <c r="AM64" s="11"/>
      <c r="AN64" s="11"/>
      <c r="AO64" s="41"/>
      <c r="AP64" s="11"/>
      <c r="AQ64" s="12"/>
    </row>
    <row r="65" spans="2:43" s="2" customFormat="1" ht="14.25" customHeight="1">
      <c r="B65" s="10"/>
      <c r="C65" s="11"/>
      <c r="D65" s="40"/>
      <c r="E65" s="11"/>
      <c r="F65" s="11"/>
      <c r="G65" s="11"/>
      <c r="H65" s="11"/>
      <c r="I65" s="11"/>
      <c r="J65" s="11"/>
      <c r="K65" s="11"/>
      <c r="L65" s="11"/>
      <c r="M65" s="11"/>
      <c r="N65" s="11"/>
      <c r="O65" s="11"/>
      <c r="P65" s="11"/>
      <c r="Q65" s="11"/>
      <c r="R65" s="11"/>
      <c r="S65" s="11"/>
      <c r="T65" s="11"/>
      <c r="U65" s="11"/>
      <c r="V65" s="11"/>
      <c r="W65" s="11"/>
      <c r="X65" s="11"/>
      <c r="Y65" s="11"/>
      <c r="Z65" s="41"/>
      <c r="AA65" s="11"/>
      <c r="AB65" s="11"/>
      <c r="AC65" s="40"/>
      <c r="AD65" s="11"/>
      <c r="AE65" s="11"/>
      <c r="AF65" s="11"/>
      <c r="AG65" s="11"/>
      <c r="AH65" s="11"/>
      <c r="AI65" s="11"/>
      <c r="AJ65" s="11"/>
      <c r="AK65" s="11"/>
      <c r="AL65" s="11"/>
      <c r="AM65" s="11"/>
      <c r="AN65" s="11"/>
      <c r="AO65" s="41"/>
      <c r="AP65" s="11"/>
      <c r="AQ65" s="12"/>
    </row>
    <row r="66" spans="2:43" s="2" customFormat="1" ht="14.25" customHeight="1">
      <c r="B66" s="10"/>
      <c r="C66" s="11"/>
      <c r="D66" s="40"/>
      <c r="E66" s="11"/>
      <c r="F66" s="11"/>
      <c r="G66" s="11"/>
      <c r="H66" s="11"/>
      <c r="I66" s="11"/>
      <c r="J66" s="11"/>
      <c r="K66" s="11"/>
      <c r="L66" s="11"/>
      <c r="M66" s="11"/>
      <c r="N66" s="11"/>
      <c r="O66" s="11"/>
      <c r="P66" s="11"/>
      <c r="Q66" s="11"/>
      <c r="R66" s="11"/>
      <c r="S66" s="11"/>
      <c r="T66" s="11"/>
      <c r="U66" s="11"/>
      <c r="V66" s="11"/>
      <c r="W66" s="11"/>
      <c r="X66" s="11"/>
      <c r="Y66" s="11"/>
      <c r="Z66" s="41"/>
      <c r="AA66" s="11"/>
      <c r="AB66" s="11"/>
      <c r="AC66" s="40"/>
      <c r="AD66" s="11"/>
      <c r="AE66" s="11"/>
      <c r="AF66" s="11"/>
      <c r="AG66" s="11"/>
      <c r="AH66" s="11"/>
      <c r="AI66" s="11"/>
      <c r="AJ66" s="11"/>
      <c r="AK66" s="11"/>
      <c r="AL66" s="11"/>
      <c r="AM66" s="11"/>
      <c r="AN66" s="11"/>
      <c r="AO66" s="41"/>
      <c r="AP66" s="11"/>
      <c r="AQ66" s="12"/>
    </row>
    <row r="67" spans="2:43" s="2" customFormat="1" ht="14.25" customHeight="1">
      <c r="B67" s="10"/>
      <c r="C67" s="11"/>
      <c r="D67" s="40"/>
      <c r="E67" s="11"/>
      <c r="F67" s="11"/>
      <c r="G67" s="11"/>
      <c r="H67" s="11"/>
      <c r="I67" s="11"/>
      <c r="J67" s="11"/>
      <c r="K67" s="11"/>
      <c r="L67" s="11"/>
      <c r="M67" s="11"/>
      <c r="N67" s="11"/>
      <c r="O67" s="11"/>
      <c r="P67" s="11"/>
      <c r="Q67" s="11"/>
      <c r="R67" s="11"/>
      <c r="S67" s="11"/>
      <c r="T67" s="11"/>
      <c r="U67" s="11"/>
      <c r="V67" s="11"/>
      <c r="W67" s="11"/>
      <c r="X67" s="11"/>
      <c r="Y67" s="11"/>
      <c r="Z67" s="41"/>
      <c r="AA67" s="11"/>
      <c r="AB67" s="11"/>
      <c r="AC67" s="40"/>
      <c r="AD67" s="11"/>
      <c r="AE67" s="11"/>
      <c r="AF67" s="11"/>
      <c r="AG67" s="11"/>
      <c r="AH67" s="11"/>
      <c r="AI67" s="11"/>
      <c r="AJ67" s="11"/>
      <c r="AK67" s="11"/>
      <c r="AL67" s="11"/>
      <c r="AM67" s="11"/>
      <c r="AN67" s="11"/>
      <c r="AO67" s="41"/>
      <c r="AP67" s="11"/>
      <c r="AQ67" s="12"/>
    </row>
    <row r="68" spans="2:43" s="2" customFormat="1" ht="14.25" customHeight="1">
      <c r="B68" s="10"/>
      <c r="C68" s="11"/>
      <c r="D68" s="40"/>
      <c r="E68" s="11"/>
      <c r="F68" s="11"/>
      <c r="G68" s="11"/>
      <c r="H68" s="11"/>
      <c r="I68" s="11"/>
      <c r="J68" s="11"/>
      <c r="K68" s="11"/>
      <c r="L68" s="11"/>
      <c r="M68" s="11"/>
      <c r="N68" s="11"/>
      <c r="O68" s="11"/>
      <c r="P68" s="11"/>
      <c r="Q68" s="11"/>
      <c r="R68" s="11"/>
      <c r="S68" s="11"/>
      <c r="T68" s="11"/>
      <c r="U68" s="11"/>
      <c r="V68" s="11"/>
      <c r="W68" s="11"/>
      <c r="X68" s="11"/>
      <c r="Y68" s="11"/>
      <c r="Z68" s="41"/>
      <c r="AA68" s="11"/>
      <c r="AB68" s="11"/>
      <c r="AC68" s="40"/>
      <c r="AD68" s="11"/>
      <c r="AE68" s="11"/>
      <c r="AF68" s="11"/>
      <c r="AG68" s="11"/>
      <c r="AH68" s="11"/>
      <c r="AI68" s="11"/>
      <c r="AJ68" s="11"/>
      <c r="AK68" s="11"/>
      <c r="AL68" s="11"/>
      <c r="AM68" s="11"/>
      <c r="AN68" s="11"/>
      <c r="AO68" s="41"/>
      <c r="AP68" s="11"/>
      <c r="AQ68" s="12"/>
    </row>
    <row r="69" spans="2:43" s="6" customFormat="1" ht="15.75" customHeight="1">
      <c r="B69" s="23"/>
      <c r="C69" s="24"/>
      <c r="D69" s="42" t="s">
        <v>53</v>
      </c>
      <c r="E69" s="43"/>
      <c r="F69" s="43"/>
      <c r="G69" s="43"/>
      <c r="H69" s="43"/>
      <c r="I69" s="43"/>
      <c r="J69" s="43"/>
      <c r="K69" s="43"/>
      <c r="L69" s="43"/>
      <c r="M69" s="43"/>
      <c r="N69" s="43"/>
      <c r="O69" s="43"/>
      <c r="P69" s="43"/>
      <c r="Q69" s="43"/>
      <c r="R69" s="44" t="s">
        <v>54</v>
      </c>
      <c r="S69" s="43"/>
      <c r="T69" s="43"/>
      <c r="U69" s="43"/>
      <c r="V69" s="43"/>
      <c r="W69" s="43"/>
      <c r="X69" s="43"/>
      <c r="Y69" s="43"/>
      <c r="Z69" s="45"/>
      <c r="AA69" s="24"/>
      <c r="AB69" s="24"/>
      <c r="AC69" s="42" t="s">
        <v>53</v>
      </c>
      <c r="AD69" s="43"/>
      <c r="AE69" s="43"/>
      <c r="AF69" s="43"/>
      <c r="AG69" s="43"/>
      <c r="AH69" s="43"/>
      <c r="AI69" s="43"/>
      <c r="AJ69" s="43"/>
      <c r="AK69" s="43"/>
      <c r="AL69" s="43"/>
      <c r="AM69" s="44" t="s">
        <v>54</v>
      </c>
      <c r="AN69" s="43"/>
      <c r="AO69" s="45"/>
      <c r="AP69" s="24"/>
      <c r="AQ69" s="25"/>
    </row>
    <row r="70" spans="2:43" s="6" customFormat="1" ht="7.5" customHeight="1">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5"/>
    </row>
    <row r="71" spans="2:43" s="6" customFormat="1" ht="7.5" customHeight="1">
      <c r="B71" s="46"/>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8"/>
    </row>
    <row r="75" spans="2:43" s="6" customFormat="1" ht="7.5" customHeight="1">
      <c r="B75" s="49"/>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1"/>
    </row>
    <row r="76" spans="2:43" s="6" customFormat="1" ht="37.5" customHeight="1">
      <c r="B76" s="23"/>
      <c r="C76" s="178" t="s">
        <v>57</v>
      </c>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25"/>
    </row>
    <row r="77" spans="2:43" s="52" customFormat="1" ht="15" customHeight="1">
      <c r="B77" s="53"/>
      <c r="C77" s="18" t="s">
        <v>14</v>
      </c>
      <c r="D77" s="16"/>
      <c r="E77" s="16"/>
      <c r="F77" s="16"/>
      <c r="G77" s="16"/>
      <c r="H77" s="16"/>
      <c r="I77" s="16"/>
      <c r="J77" s="16"/>
      <c r="K77" s="16"/>
      <c r="L77" s="16" t="str">
        <f>$K$5</f>
        <v>161011</v>
      </c>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54"/>
    </row>
    <row r="78" spans="2:43" s="55" customFormat="1" ht="37.5" customHeight="1">
      <c r="B78" s="56"/>
      <c r="C78" s="57" t="s">
        <v>17</v>
      </c>
      <c r="D78" s="57"/>
      <c r="E78" s="57"/>
      <c r="F78" s="57"/>
      <c r="G78" s="57"/>
      <c r="H78" s="57"/>
      <c r="I78" s="57"/>
      <c r="J78" s="57"/>
      <c r="K78" s="57"/>
      <c r="L78" s="198" t="str">
        <f>$K$6</f>
        <v>Stavební úpravy Radnice Šluknov - imobilní</v>
      </c>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57"/>
      <c r="AQ78" s="58"/>
    </row>
    <row r="79" spans="2:43" s="6" customFormat="1" ht="7.5" customHeight="1">
      <c r="B79" s="23"/>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5"/>
    </row>
    <row r="80" spans="2:43" s="6" customFormat="1" ht="15.75" customHeight="1">
      <c r="B80" s="23"/>
      <c r="C80" s="18" t="s">
        <v>21</v>
      </c>
      <c r="D80" s="24"/>
      <c r="E80" s="24"/>
      <c r="F80" s="24"/>
      <c r="G80" s="24"/>
      <c r="H80" s="24"/>
      <c r="I80" s="24"/>
      <c r="J80" s="24"/>
      <c r="K80" s="24"/>
      <c r="L80" s="59" t="str">
        <f>IF($K$8="","",$K$8)</f>
        <v>Šluknov</v>
      </c>
      <c r="M80" s="24"/>
      <c r="N80" s="24"/>
      <c r="O80" s="24"/>
      <c r="P80" s="24"/>
      <c r="Q80" s="24"/>
      <c r="R80" s="24"/>
      <c r="S80" s="24"/>
      <c r="T80" s="24"/>
      <c r="U80" s="24"/>
      <c r="V80" s="24"/>
      <c r="W80" s="24"/>
      <c r="X80" s="24"/>
      <c r="Y80" s="24"/>
      <c r="Z80" s="24"/>
      <c r="AA80" s="24"/>
      <c r="AB80" s="24"/>
      <c r="AC80" s="24"/>
      <c r="AD80" s="24"/>
      <c r="AE80" s="24"/>
      <c r="AF80" s="24"/>
      <c r="AG80" s="24"/>
      <c r="AH80" s="24"/>
      <c r="AI80" s="18" t="s">
        <v>23</v>
      </c>
      <c r="AJ80" s="24"/>
      <c r="AK80" s="24"/>
      <c r="AL80" s="24"/>
      <c r="AM80" s="60" t="str">
        <f>IF($AN$8="","",$AN$8)</f>
        <v>10.12.2014</v>
      </c>
      <c r="AN80" s="24"/>
      <c r="AO80" s="24"/>
      <c r="AP80" s="24"/>
      <c r="AQ80" s="25"/>
    </row>
    <row r="81" spans="2:43" s="6" customFormat="1" ht="7.5" customHeight="1">
      <c r="B81" s="23"/>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5"/>
    </row>
    <row r="82" spans="2:56" s="6" customFormat="1" ht="18.75" customHeight="1">
      <c r="B82" s="23"/>
      <c r="C82" s="18" t="s">
        <v>25</v>
      </c>
      <c r="D82" s="24"/>
      <c r="E82" s="24"/>
      <c r="F82" s="24"/>
      <c r="G82" s="24"/>
      <c r="H82" s="24"/>
      <c r="I82" s="24"/>
      <c r="J82" s="24"/>
      <c r="K82" s="24"/>
      <c r="L82" s="16" t="str">
        <f>IF($E$11="","",$E$11)</f>
        <v>Město Šluknov</v>
      </c>
      <c r="M82" s="24"/>
      <c r="N82" s="24"/>
      <c r="O82" s="24"/>
      <c r="P82" s="24"/>
      <c r="Q82" s="24"/>
      <c r="R82" s="24"/>
      <c r="S82" s="24"/>
      <c r="T82" s="24"/>
      <c r="U82" s="24"/>
      <c r="V82" s="24"/>
      <c r="W82" s="24"/>
      <c r="X82" s="24"/>
      <c r="Y82" s="24"/>
      <c r="Z82" s="24"/>
      <c r="AA82" s="24"/>
      <c r="AB82" s="24"/>
      <c r="AC82" s="24"/>
      <c r="AD82" s="24"/>
      <c r="AE82" s="24"/>
      <c r="AF82" s="24"/>
      <c r="AG82" s="24"/>
      <c r="AH82" s="24"/>
      <c r="AI82" s="18" t="s">
        <v>32</v>
      </c>
      <c r="AJ82" s="24"/>
      <c r="AK82" s="24"/>
      <c r="AL82" s="24"/>
      <c r="AM82" s="183" t="str">
        <f>IF($E$17="","",$E$17)</f>
        <v>Multitechnik Divize II, s.r.o.</v>
      </c>
      <c r="AN82" s="197"/>
      <c r="AO82" s="197"/>
      <c r="AP82" s="197"/>
      <c r="AQ82" s="25"/>
      <c r="AS82" s="200" t="s">
        <v>58</v>
      </c>
      <c r="AT82" s="201"/>
      <c r="AU82" s="61"/>
      <c r="AV82" s="61"/>
      <c r="AW82" s="61"/>
      <c r="AX82" s="61"/>
      <c r="AY82" s="61"/>
      <c r="AZ82" s="61"/>
      <c r="BA82" s="61"/>
      <c r="BB82" s="61"/>
      <c r="BC82" s="61"/>
      <c r="BD82" s="62"/>
    </row>
    <row r="83" spans="2:56" s="6" customFormat="1" ht="15.75" customHeight="1">
      <c r="B83" s="23"/>
      <c r="C83" s="18" t="s">
        <v>30</v>
      </c>
      <c r="D83" s="24"/>
      <c r="E83" s="24"/>
      <c r="F83" s="24"/>
      <c r="G83" s="24"/>
      <c r="H83" s="24"/>
      <c r="I83" s="24"/>
      <c r="J83" s="24"/>
      <c r="K83" s="24"/>
      <c r="L83" s="16">
        <f>IF($E$14="Vyplň údaj","",$E$14)</f>
      </c>
      <c r="M83" s="24"/>
      <c r="N83" s="24"/>
      <c r="O83" s="24"/>
      <c r="P83" s="24"/>
      <c r="Q83" s="24"/>
      <c r="R83" s="24"/>
      <c r="S83" s="24"/>
      <c r="T83" s="24"/>
      <c r="U83" s="24"/>
      <c r="V83" s="24"/>
      <c r="W83" s="24"/>
      <c r="X83" s="24"/>
      <c r="Y83" s="24"/>
      <c r="Z83" s="24"/>
      <c r="AA83" s="24"/>
      <c r="AB83" s="24"/>
      <c r="AC83" s="24"/>
      <c r="AD83" s="24"/>
      <c r="AE83" s="24"/>
      <c r="AF83" s="24"/>
      <c r="AG83" s="24"/>
      <c r="AH83" s="24"/>
      <c r="AI83" s="18" t="s">
        <v>35</v>
      </c>
      <c r="AJ83" s="24"/>
      <c r="AK83" s="24"/>
      <c r="AL83" s="24"/>
      <c r="AM83" s="183" t="str">
        <f>IF($E$20="","",$E$20)</f>
        <v>Ing. Kulík Milan</v>
      </c>
      <c r="AN83" s="197"/>
      <c r="AO83" s="197"/>
      <c r="AP83" s="197"/>
      <c r="AQ83" s="25"/>
      <c r="AS83" s="202"/>
      <c r="AT83" s="181"/>
      <c r="BD83" s="63"/>
    </row>
    <row r="84" spans="2:56" s="6" customFormat="1" ht="12" customHeight="1">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5"/>
      <c r="AS84" s="203"/>
      <c r="AT84" s="197"/>
      <c r="AU84" s="24"/>
      <c r="AV84" s="24"/>
      <c r="AW84" s="24"/>
      <c r="AX84" s="24"/>
      <c r="AY84" s="24"/>
      <c r="AZ84" s="24"/>
      <c r="BA84" s="24"/>
      <c r="BB84" s="24"/>
      <c r="BC84" s="24"/>
      <c r="BD84" s="65"/>
    </row>
    <row r="85" spans="2:57" s="6" customFormat="1" ht="30" customHeight="1">
      <c r="B85" s="23"/>
      <c r="C85" s="204" t="s">
        <v>59</v>
      </c>
      <c r="D85" s="194"/>
      <c r="E85" s="194"/>
      <c r="F85" s="194"/>
      <c r="G85" s="194"/>
      <c r="H85" s="35"/>
      <c r="I85" s="205" t="s">
        <v>60</v>
      </c>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205" t="s">
        <v>61</v>
      </c>
      <c r="AH85" s="194"/>
      <c r="AI85" s="194"/>
      <c r="AJ85" s="194"/>
      <c r="AK85" s="194"/>
      <c r="AL85" s="194"/>
      <c r="AM85" s="194"/>
      <c r="AN85" s="205" t="s">
        <v>62</v>
      </c>
      <c r="AO85" s="194"/>
      <c r="AP85" s="196"/>
      <c r="AQ85" s="25"/>
      <c r="AS85" s="66" t="s">
        <v>63</v>
      </c>
      <c r="AT85" s="67" t="s">
        <v>64</v>
      </c>
      <c r="AU85" s="67" t="s">
        <v>65</v>
      </c>
      <c r="AV85" s="67" t="s">
        <v>66</v>
      </c>
      <c r="AW85" s="67" t="s">
        <v>67</v>
      </c>
      <c r="AX85" s="67" t="s">
        <v>68</v>
      </c>
      <c r="AY85" s="67" t="s">
        <v>69</v>
      </c>
      <c r="AZ85" s="67" t="s">
        <v>70</v>
      </c>
      <c r="BA85" s="67" t="s">
        <v>71</v>
      </c>
      <c r="BB85" s="67" t="s">
        <v>72</v>
      </c>
      <c r="BC85" s="67" t="s">
        <v>73</v>
      </c>
      <c r="BD85" s="68" t="s">
        <v>74</v>
      </c>
      <c r="BE85" s="69"/>
    </row>
    <row r="86" spans="2:56" s="6" customFormat="1" ht="12" customHeight="1">
      <c r="B86" s="23"/>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5"/>
      <c r="AS86" s="70"/>
      <c r="AT86" s="38"/>
      <c r="AU86" s="38"/>
      <c r="AV86" s="38"/>
      <c r="AW86" s="38"/>
      <c r="AX86" s="38"/>
      <c r="AY86" s="38"/>
      <c r="AZ86" s="38"/>
      <c r="BA86" s="38"/>
      <c r="BB86" s="38"/>
      <c r="BC86" s="38"/>
      <c r="BD86" s="39"/>
    </row>
    <row r="87" spans="2:76" s="55" customFormat="1" ht="33" customHeight="1">
      <c r="B87" s="56"/>
      <c r="C87" s="71" t="s">
        <v>75</v>
      </c>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213">
        <f>ROUND(SUM($AG$88:$AG$91),2)</f>
        <v>0</v>
      </c>
      <c r="AH87" s="214"/>
      <c r="AI87" s="214"/>
      <c r="AJ87" s="214"/>
      <c r="AK87" s="214"/>
      <c r="AL87" s="214"/>
      <c r="AM87" s="214"/>
      <c r="AN87" s="213">
        <f>SUM($AG$87,$AT$87)</f>
        <v>0</v>
      </c>
      <c r="AO87" s="214"/>
      <c r="AP87" s="214"/>
      <c r="AQ87" s="58"/>
      <c r="AS87" s="72">
        <f>ROUND(SUM($AS$88:$AS$91),2)</f>
        <v>0</v>
      </c>
      <c r="AT87" s="73">
        <f>ROUND(SUM($AV$87:$AW$87),2)</f>
        <v>0</v>
      </c>
      <c r="AU87" s="74">
        <f>ROUND(SUM($AU$88:$AU$91),5)</f>
        <v>0</v>
      </c>
      <c r="AV87" s="73">
        <f>ROUND($AZ$87*$L$31,2)</f>
        <v>0</v>
      </c>
      <c r="AW87" s="73">
        <f>ROUND($BA$87*$L$32,2)</f>
        <v>0</v>
      </c>
      <c r="AX87" s="73">
        <f>ROUND($BB$87*$L$31,2)</f>
        <v>0</v>
      </c>
      <c r="AY87" s="73">
        <f>ROUND($BC$87*$L$32,2)</f>
        <v>0</v>
      </c>
      <c r="AZ87" s="73">
        <f>ROUND(SUM($AZ$88:$AZ$91),2)</f>
        <v>0</v>
      </c>
      <c r="BA87" s="73">
        <f>ROUND(SUM($BA$88:$BA$91),2)</f>
        <v>0</v>
      </c>
      <c r="BB87" s="73">
        <f>ROUND(SUM($BB$88:$BB$91),2)</f>
        <v>0</v>
      </c>
      <c r="BC87" s="73">
        <f>ROUND(SUM($BC$88:$BC$91),2)</f>
        <v>0</v>
      </c>
      <c r="BD87" s="75">
        <f>ROUND(SUM($BD$88:$BD$91),2)</f>
        <v>0</v>
      </c>
      <c r="BS87" s="55" t="s">
        <v>76</v>
      </c>
      <c r="BT87" s="55" t="s">
        <v>77</v>
      </c>
      <c r="BU87" s="76" t="s">
        <v>78</v>
      </c>
      <c r="BV87" s="55" t="s">
        <v>79</v>
      </c>
      <c r="BW87" s="55" t="s">
        <v>80</v>
      </c>
      <c r="BX87" s="55" t="s">
        <v>81</v>
      </c>
    </row>
    <row r="88" spans="1:76" s="77" customFormat="1" ht="28.5" customHeight="1">
      <c r="A88" s="251" t="s">
        <v>1117</v>
      </c>
      <c r="B88" s="78"/>
      <c r="C88" s="79"/>
      <c r="D88" s="208" t="s">
        <v>82</v>
      </c>
      <c r="E88" s="209"/>
      <c r="F88" s="209"/>
      <c r="G88" s="209"/>
      <c r="H88" s="209"/>
      <c r="I88" s="79"/>
      <c r="J88" s="208" t="s">
        <v>83</v>
      </c>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6">
        <f>'161013.2 - Stavební úpravy '!$M$30</f>
        <v>0</v>
      </c>
      <c r="AH88" s="207"/>
      <c r="AI88" s="207"/>
      <c r="AJ88" s="207"/>
      <c r="AK88" s="207"/>
      <c r="AL88" s="207"/>
      <c r="AM88" s="207"/>
      <c r="AN88" s="206">
        <f>SUM($AG$88,$AT$88)</f>
        <v>0</v>
      </c>
      <c r="AO88" s="207"/>
      <c r="AP88" s="207"/>
      <c r="AQ88" s="80"/>
      <c r="AS88" s="81">
        <f>'161013.2 - Stavební úpravy '!$M$28</f>
        <v>0</v>
      </c>
      <c r="AT88" s="82">
        <f>ROUND(SUM($AV$88:$AW$88),2)</f>
        <v>0</v>
      </c>
      <c r="AU88" s="83">
        <f>'161013.2 - Stavební úpravy '!$W$142</f>
        <v>0</v>
      </c>
      <c r="AV88" s="82">
        <f>'161013.2 - Stavební úpravy '!$M$32</f>
        <v>0</v>
      </c>
      <c r="AW88" s="82">
        <f>'161013.2 - Stavební úpravy '!$M$33</f>
        <v>0</v>
      </c>
      <c r="AX88" s="82">
        <f>'161013.2 - Stavební úpravy '!$M$34</f>
        <v>0</v>
      </c>
      <c r="AY88" s="82">
        <f>'161013.2 - Stavební úpravy '!$M$35</f>
        <v>0</v>
      </c>
      <c r="AZ88" s="82">
        <f>'161013.2 - Stavební úpravy '!$H$32</f>
        <v>0</v>
      </c>
      <c r="BA88" s="82">
        <f>'161013.2 - Stavební úpravy '!$H$33</f>
        <v>0</v>
      </c>
      <c r="BB88" s="82">
        <f>'161013.2 - Stavební úpravy '!$H$34</f>
        <v>0</v>
      </c>
      <c r="BC88" s="82">
        <f>'161013.2 - Stavební úpravy '!$H$35</f>
        <v>0</v>
      </c>
      <c r="BD88" s="84">
        <f>'161013.2 - Stavební úpravy '!$H$36</f>
        <v>0</v>
      </c>
      <c r="BT88" s="77" t="s">
        <v>84</v>
      </c>
      <c r="BV88" s="77" t="s">
        <v>79</v>
      </c>
      <c r="BW88" s="77" t="s">
        <v>85</v>
      </c>
      <c r="BX88" s="77" t="s">
        <v>80</v>
      </c>
    </row>
    <row r="89" spans="1:76" s="77" customFormat="1" ht="28.5" customHeight="1">
      <c r="A89" s="251" t="s">
        <v>1117</v>
      </c>
      <c r="B89" s="78"/>
      <c r="C89" s="79"/>
      <c r="D89" s="208" t="s">
        <v>86</v>
      </c>
      <c r="E89" s="209"/>
      <c r="F89" s="209"/>
      <c r="G89" s="209"/>
      <c r="H89" s="209"/>
      <c r="I89" s="79"/>
      <c r="J89" s="208" t="s">
        <v>87</v>
      </c>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6">
        <f>'161013.3 - Zdravotně tech...'!$M$30</f>
        <v>0</v>
      </c>
      <c r="AH89" s="207"/>
      <c r="AI89" s="207"/>
      <c r="AJ89" s="207"/>
      <c r="AK89" s="207"/>
      <c r="AL89" s="207"/>
      <c r="AM89" s="207"/>
      <c r="AN89" s="206">
        <f>SUM($AG$89,$AT$89)</f>
        <v>0</v>
      </c>
      <c r="AO89" s="207"/>
      <c r="AP89" s="207"/>
      <c r="AQ89" s="80"/>
      <c r="AS89" s="81">
        <f>'161013.3 - Zdravotně tech...'!$M$28</f>
        <v>0</v>
      </c>
      <c r="AT89" s="82">
        <f>ROUND(SUM($AV$89:$AW$89),2)</f>
        <v>0</v>
      </c>
      <c r="AU89" s="83">
        <f>'161013.3 - Zdravotně tech...'!$W$117</f>
        <v>0</v>
      </c>
      <c r="AV89" s="82">
        <f>'161013.3 - Zdravotně tech...'!$M$32</f>
        <v>0</v>
      </c>
      <c r="AW89" s="82">
        <f>'161013.3 - Zdravotně tech...'!$M$33</f>
        <v>0</v>
      </c>
      <c r="AX89" s="82">
        <f>'161013.3 - Zdravotně tech...'!$M$34</f>
        <v>0</v>
      </c>
      <c r="AY89" s="82">
        <f>'161013.3 - Zdravotně tech...'!$M$35</f>
        <v>0</v>
      </c>
      <c r="AZ89" s="82">
        <f>'161013.3 - Zdravotně tech...'!$H$32</f>
        <v>0</v>
      </c>
      <c r="BA89" s="82">
        <f>'161013.3 - Zdravotně tech...'!$H$33</f>
        <v>0</v>
      </c>
      <c r="BB89" s="82">
        <f>'161013.3 - Zdravotně tech...'!$H$34</f>
        <v>0</v>
      </c>
      <c r="BC89" s="82">
        <f>'161013.3 - Zdravotně tech...'!$H$35</f>
        <v>0</v>
      </c>
      <c r="BD89" s="84">
        <f>'161013.3 - Zdravotně tech...'!$H$36</f>
        <v>0</v>
      </c>
      <c r="BT89" s="77" t="s">
        <v>84</v>
      </c>
      <c r="BV89" s="77" t="s">
        <v>79</v>
      </c>
      <c r="BW89" s="77" t="s">
        <v>88</v>
      </c>
      <c r="BX89" s="77" t="s">
        <v>80</v>
      </c>
    </row>
    <row r="90" spans="1:76" s="77" customFormat="1" ht="28.5" customHeight="1">
      <c r="A90" s="251" t="s">
        <v>1117</v>
      </c>
      <c r="B90" s="78"/>
      <c r="C90" s="79"/>
      <c r="D90" s="208" t="s">
        <v>89</v>
      </c>
      <c r="E90" s="209"/>
      <c r="F90" s="209"/>
      <c r="G90" s="209"/>
      <c r="H90" s="209"/>
      <c r="I90" s="79"/>
      <c r="J90" s="208" t="s">
        <v>90</v>
      </c>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6">
        <f>'161013.5 - Elektroinstalace'!$M$30</f>
        <v>0</v>
      </c>
      <c r="AH90" s="207"/>
      <c r="AI90" s="207"/>
      <c r="AJ90" s="207"/>
      <c r="AK90" s="207"/>
      <c r="AL90" s="207"/>
      <c r="AM90" s="207"/>
      <c r="AN90" s="206">
        <f>SUM($AG$90,$AT$90)</f>
        <v>0</v>
      </c>
      <c r="AO90" s="207"/>
      <c r="AP90" s="207"/>
      <c r="AQ90" s="80"/>
      <c r="AS90" s="81">
        <f>'161013.5 - Elektroinstalace'!$M$28</f>
        <v>0</v>
      </c>
      <c r="AT90" s="82">
        <f>ROUND(SUM($AV$90:$AW$90),2)</f>
        <v>0</v>
      </c>
      <c r="AU90" s="83">
        <f>'161013.5 - Elektroinstalace'!$W$124</f>
        <v>0</v>
      </c>
      <c r="AV90" s="82">
        <f>'161013.5 - Elektroinstalace'!$M$32</f>
        <v>0</v>
      </c>
      <c r="AW90" s="82">
        <f>'161013.5 - Elektroinstalace'!$M$33</f>
        <v>0</v>
      </c>
      <c r="AX90" s="82">
        <f>'161013.5 - Elektroinstalace'!$M$34</f>
        <v>0</v>
      </c>
      <c r="AY90" s="82">
        <f>'161013.5 - Elektroinstalace'!$M$35</f>
        <v>0</v>
      </c>
      <c r="AZ90" s="82">
        <f>'161013.5 - Elektroinstalace'!$H$32</f>
        <v>0</v>
      </c>
      <c r="BA90" s="82">
        <f>'161013.5 - Elektroinstalace'!$H$33</f>
        <v>0</v>
      </c>
      <c r="BB90" s="82">
        <f>'161013.5 - Elektroinstalace'!$H$34</f>
        <v>0</v>
      </c>
      <c r="BC90" s="82">
        <f>'161013.5 - Elektroinstalace'!$H$35</f>
        <v>0</v>
      </c>
      <c r="BD90" s="84">
        <f>'161013.5 - Elektroinstalace'!$H$36</f>
        <v>0</v>
      </c>
      <c r="BT90" s="77" t="s">
        <v>84</v>
      </c>
      <c r="BV90" s="77" t="s">
        <v>79</v>
      </c>
      <c r="BW90" s="77" t="s">
        <v>91</v>
      </c>
      <c r="BX90" s="77" t="s">
        <v>80</v>
      </c>
    </row>
    <row r="91" spans="1:76" s="77" customFormat="1" ht="28.5" customHeight="1">
      <c r="A91" s="251" t="s">
        <v>1117</v>
      </c>
      <c r="B91" s="78"/>
      <c r="C91" s="79"/>
      <c r="D91" s="208" t="s">
        <v>92</v>
      </c>
      <c r="E91" s="209"/>
      <c r="F91" s="209"/>
      <c r="G91" s="209"/>
      <c r="H91" s="209"/>
      <c r="I91" s="79"/>
      <c r="J91" s="208" t="s">
        <v>93</v>
      </c>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6">
        <f>'161013.7 - Vedlejší rozpo...'!$M$30</f>
        <v>0</v>
      </c>
      <c r="AH91" s="207"/>
      <c r="AI91" s="207"/>
      <c r="AJ91" s="207"/>
      <c r="AK91" s="207"/>
      <c r="AL91" s="207"/>
      <c r="AM91" s="207"/>
      <c r="AN91" s="206">
        <f>SUM($AG$91,$AT$91)</f>
        <v>0</v>
      </c>
      <c r="AO91" s="207"/>
      <c r="AP91" s="207"/>
      <c r="AQ91" s="80"/>
      <c r="AS91" s="85">
        <f>'161013.7 - Vedlejší rozpo...'!$M$28</f>
        <v>0</v>
      </c>
      <c r="AT91" s="86">
        <f>ROUND(SUM($AV$91:$AW$91),2)</f>
        <v>0</v>
      </c>
      <c r="AU91" s="87">
        <f>'161013.7 - Vedlejší rozpo...'!$W$116</f>
        <v>0</v>
      </c>
      <c r="AV91" s="86">
        <f>'161013.7 - Vedlejší rozpo...'!$M$32</f>
        <v>0</v>
      </c>
      <c r="AW91" s="86">
        <f>'161013.7 - Vedlejší rozpo...'!$M$33</f>
        <v>0</v>
      </c>
      <c r="AX91" s="86">
        <f>'161013.7 - Vedlejší rozpo...'!$M$34</f>
        <v>0</v>
      </c>
      <c r="AY91" s="86">
        <f>'161013.7 - Vedlejší rozpo...'!$M$35</f>
        <v>0</v>
      </c>
      <c r="AZ91" s="86">
        <f>'161013.7 - Vedlejší rozpo...'!$H$32</f>
        <v>0</v>
      </c>
      <c r="BA91" s="86">
        <f>'161013.7 - Vedlejší rozpo...'!$H$33</f>
        <v>0</v>
      </c>
      <c r="BB91" s="86">
        <f>'161013.7 - Vedlejší rozpo...'!$H$34</f>
        <v>0</v>
      </c>
      <c r="BC91" s="86">
        <f>'161013.7 - Vedlejší rozpo...'!$H$35</f>
        <v>0</v>
      </c>
      <c r="BD91" s="88">
        <f>'161013.7 - Vedlejší rozpo...'!$H$36</f>
        <v>0</v>
      </c>
      <c r="BT91" s="77" t="s">
        <v>84</v>
      </c>
      <c r="BV91" s="77" t="s">
        <v>79</v>
      </c>
      <c r="BW91" s="77" t="s">
        <v>94</v>
      </c>
      <c r="BX91" s="77" t="s">
        <v>80</v>
      </c>
    </row>
    <row r="92" spans="2:43" s="2" customFormat="1" ht="14.25" customHeight="1">
      <c r="B92" s="10"/>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2"/>
    </row>
    <row r="93" spans="2:49" s="6" customFormat="1" ht="30.75" customHeight="1">
      <c r="B93" s="23"/>
      <c r="C93" s="71" t="s">
        <v>95</v>
      </c>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13">
        <f>ROUND(SUM($AG$94:$AG$106),2)</f>
        <v>0</v>
      </c>
      <c r="AH93" s="197"/>
      <c r="AI93" s="197"/>
      <c r="AJ93" s="197"/>
      <c r="AK93" s="197"/>
      <c r="AL93" s="197"/>
      <c r="AM93" s="197"/>
      <c r="AN93" s="213">
        <f>ROUND(SUM($AN$94:$AN$106),2)</f>
        <v>0</v>
      </c>
      <c r="AO93" s="197"/>
      <c r="AP93" s="197"/>
      <c r="AQ93" s="25"/>
      <c r="AS93" s="66" t="s">
        <v>96</v>
      </c>
      <c r="AT93" s="67" t="s">
        <v>97</v>
      </c>
      <c r="AU93" s="67" t="s">
        <v>41</v>
      </c>
      <c r="AV93" s="68" t="s">
        <v>64</v>
      </c>
      <c r="AW93" s="69"/>
    </row>
    <row r="94" spans="2:89" s="6" customFormat="1" ht="21" customHeight="1">
      <c r="B94" s="23"/>
      <c r="C94" s="24"/>
      <c r="D94" s="89" t="s">
        <v>98</v>
      </c>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10">
        <f>ROUND($AG$87*$AS$94,2)</f>
        <v>0</v>
      </c>
      <c r="AH94" s="197"/>
      <c r="AI94" s="197"/>
      <c r="AJ94" s="197"/>
      <c r="AK94" s="197"/>
      <c r="AL94" s="197"/>
      <c r="AM94" s="197"/>
      <c r="AN94" s="211">
        <f>ROUND($AG$94+$AV$94,2)</f>
        <v>0</v>
      </c>
      <c r="AO94" s="197"/>
      <c r="AP94" s="197"/>
      <c r="AQ94" s="25"/>
      <c r="AS94" s="90">
        <v>0</v>
      </c>
      <c r="AT94" s="91" t="s">
        <v>99</v>
      </c>
      <c r="AU94" s="91" t="s">
        <v>42</v>
      </c>
      <c r="AV94" s="92">
        <f>ROUND(IF($AU$94="základní",$AG$94*$L$31,IF($AU$94="snížená",$AG$94*$L$32,0)),2)</f>
        <v>0</v>
      </c>
      <c r="BV94" s="6" t="s">
        <v>100</v>
      </c>
      <c r="BY94" s="93">
        <f>IF($AU$94="základní",$AV$94,0)</f>
        <v>0</v>
      </c>
      <c r="BZ94" s="93">
        <f>IF($AU$94="snížená",$AV$94,0)</f>
        <v>0</v>
      </c>
      <c r="CA94" s="93">
        <v>0</v>
      </c>
      <c r="CB94" s="93">
        <v>0</v>
      </c>
      <c r="CC94" s="93">
        <v>0</v>
      </c>
      <c r="CD94" s="93">
        <f>IF($AU$94="základní",$AG$94,0)</f>
        <v>0</v>
      </c>
      <c r="CE94" s="93">
        <f>IF($AU$94="snížená",$AG$94,0)</f>
        <v>0</v>
      </c>
      <c r="CF94" s="93">
        <f>IF($AU$94="zákl. přenesená",$AG$94,0)</f>
        <v>0</v>
      </c>
      <c r="CG94" s="93">
        <f>IF($AU$94="sníž. přenesená",$AG$94,0)</f>
        <v>0</v>
      </c>
      <c r="CH94" s="93">
        <f>IF($AU$94="nulová",$AG$94,0)</f>
        <v>0</v>
      </c>
      <c r="CI94" s="6">
        <f>IF($AU$94="základní",1,IF($AU$94="snížená",2,IF($AU$94="zákl. přenesená",4,IF($AU$94="sníž. přenesená",5,3))))</f>
        <v>1</v>
      </c>
      <c r="CJ94" s="6">
        <f>IF($AT$94="stavební čast",1,IF(8894="investiční čast",2,3))</f>
        <v>1</v>
      </c>
      <c r="CK94" s="6" t="str">
        <f>IF($D$94="Vyplň vlastní","","x")</f>
        <v>x</v>
      </c>
    </row>
    <row r="95" spans="2:89" s="6" customFormat="1" ht="21" customHeight="1">
      <c r="B95" s="23"/>
      <c r="C95" s="24"/>
      <c r="D95" s="89" t="s">
        <v>101</v>
      </c>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10">
        <f>ROUND($AG$87*$AS$95,2)</f>
        <v>0</v>
      </c>
      <c r="AH95" s="197"/>
      <c r="AI95" s="197"/>
      <c r="AJ95" s="197"/>
      <c r="AK95" s="197"/>
      <c r="AL95" s="197"/>
      <c r="AM95" s="197"/>
      <c r="AN95" s="211">
        <f>ROUND($AG$95+$AV$95,2)</f>
        <v>0</v>
      </c>
      <c r="AO95" s="197"/>
      <c r="AP95" s="197"/>
      <c r="AQ95" s="25"/>
      <c r="AS95" s="94">
        <v>0</v>
      </c>
      <c r="AT95" s="95" t="s">
        <v>99</v>
      </c>
      <c r="AU95" s="95" t="s">
        <v>42</v>
      </c>
      <c r="AV95" s="96">
        <f>ROUND(IF($AU$95="základní",$AG$95*$L$31,IF($AU$95="snížená",$AG$95*$L$32,0)),2)</f>
        <v>0</v>
      </c>
      <c r="BV95" s="6" t="s">
        <v>100</v>
      </c>
      <c r="BY95" s="93">
        <f>IF($AU$95="základní",$AV$95,0)</f>
        <v>0</v>
      </c>
      <c r="BZ95" s="93">
        <f>IF($AU$95="snížená",$AV$95,0)</f>
        <v>0</v>
      </c>
      <c r="CA95" s="93">
        <v>0</v>
      </c>
      <c r="CB95" s="93">
        <v>0</v>
      </c>
      <c r="CC95" s="93">
        <v>0</v>
      </c>
      <c r="CD95" s="93">
        <f>IF($AU$95="základní",$AG$95,0)</f>
        <v>0</v>
      </c>
      <c r="CE95" s="93">
        <f>IF($AU$95="snížená",$AG$95,0)</f>
        <v>0</v>
      </c>
      <c r="CF95" s="93">
        <f>IF($AU$95="zákl. přenesená",$AG$95,0)</f>
        <v>0</v>
      </c>
      <c r="CG95" s="93">
        <f>IF($AU$95="sníž. přenesená",$AG$95,0)</f>
        <v>0</v>
      </c>
      <c r="CH95" s="93">
        <f>IF($AU$95="nulová",$AG$95,0)</f>
        <v>0</v>
      </c>
      <c r="CI95" s="6">
        <f>IF($AU$95="základní",1,IF($AU$95="snížená",2,IF($AU$95="zákl. přenesená",4,IF($AU$95="sníž. přenesená",5,3))))</f>
        <v>1</v>
      </c>
      <c r="CJ95" s="6">
        <f>IF($AT$95="stavební čast",1,IF(8895="investiční čast",2,3))</f>
        <v>1</v>
      </c>
      <c r="CK95" s="6" t="str">
        <f>IF($D$95="Vyplň vlastní","","x")</f>
        <v>x</v>
      </c>
    </row>
    <row r="96" spans="2:89" s="6" customFormat="1" ht="21" customHeight="1">
      <c r="B96" s="23"/>
      <c r="C96" s="24"/>
      <c r="D96" s="89" t="s">
        <v>102</v>
      </c>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10">
        <f>ROUND($AG$87*$AS$96,2)</f>
        <v>0</v>
      </c>
      <c r="AH96" s="197"/>
      <c r="AI96" s="197"/>
      <c r="AJ96" s="197"/>
      <c r="AK96" s="197"/>
      <c r="AL96" s="197"/>
      <c r="AM96" s="197"/>
      <c r="AN96" s="211">
        <f>ROUND($AG$96+$AV$96,2)</f>
        <v>0</v>
      </c>
      <c r="AO96" s="197"/>
      <c r="AP96" s="197"/>
      <c r="AQ96" s="25"/>
      <c r="AS96" s="94">
        <v>0</v>
      </c>
      <c r="AT96" s="95" t="s">
        <v>99</v>
      </c>
      <c r="AU96" s="95" t="s">
        <v>42</v>
      </c>
      <c r="AV96" s="96">
        <f>ROUND(IF($AU$96="základní",$AG$96*$L$31,IF($AU$96="snížená",$AG$96*$L$32,0)),2)</f>
        <v>0</v>
      </c>
      <c r="BV96" s="6" t="s">
        <v>100</v>
      </c>
      <c r="BY96" s="93">
        <f>IF($AU$96="základní",$AV$96,0)</f>
        <v>0</v>
      </c>
      <c r="BZ96" s="93">
        <f>IF($AU$96="snížená",$AV$96,0)</f>
        <v>0</v>
      </c>
      <c r="CA96" s="93">
        <v>0</v>
      </c>
      <c r="CB96" s="93">
        <v>0</v>
      </c>
      <c r="CC96" s="93">
        <v>0</v>
      </c>
      <c r="CD96" s="93">
        <f>IF($AU$96="základní",$AG$96,0)</f>
        <v>0</v>
      </c>
      <c r="CE96" s="93">
        <f>IF($AU$96="snížená",$AG$96,0)</f>
        <v>0</v>
      </c>
      <c r="CF96" s="93">
        <f>IF($AU$96="zákl. přenesená",$AG$96,0)</f>
        <v>0</v>
      </c>
      <c r="CG96" s="93">
        <f>IF($AU$96="sníž. přenesená",$AG$96,0)</f>
        <v>0</v>
      </c>
      <c r="CH96" s="93">
        <f>IF($AU$96="nulová",$AG$96,0)</f>
        <v>0</v>
      </c>
      <c r="CI96" s="6">
        <f>IF($AU$96="základní",1,IF($AU$96="snížená",2,IF($AU$96="zákl. přenesená",4,IF($AU$96="sníž. přenesená",5,3))))</f>
        <v>1</v>
      </c>
      <c r="CJ96" s="6">
        <f>IF($AT$96="stavební čast",1,IF(8896="investiční čast",2,3))</f>
        <v>1</v>
      </c>
      <c r="CK96" s="6" t="str">
        <f>IF($D$96="Vyplň vlastní","","x")</f>
        <v>x</v>
      </c>
    </row>
    <row r="97" spans="2:89" s="6" customFormat="1" ht="21" customHeight="1">
      <c r="B97" s="23"/>
      <c r="C97" s="24"/>
      <c r="D97" s="89" t="s">
        <v>103</v>
      </c>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10">
        <f>ROUND($AG$87*$AS$97,2)</f>
        <v>0</v>
      </c>
      <c r="AH97" s="197"/>
      <c r="AI97" s="197"/>
      <c r="AJ97" s="197"/>
      <c r="AK97" s="197"/>
      <c r="AL97" s="197"/>
      <c r="AM97" s="197"/>
      <c r="AN97" s="211">
        <f>ROUND($AG$97+$AV$97,2)</f>
        <v>0</v>
      </c>
      <c r="AO97" s="197"/>
      <c r="AP97" s="197"/>
      <c r="AQ97" s="25"/>
      <c r="AS97" s="94">
        <v>0</v>
      </c>
      <c r="AT97" s="95" t="s">
        <v>99</v>
      </c>
      <c r="AU97" s="95" t="s">
        <v>42</v>
      </c>
      <c r="AV97" s="96">
        <f>ROUND(IF($AU$97="základní",$AG$97*$L$31,IF($AU$97="snížená",$AG$97*$L$32,0)),2)</f>
        <v>0</v>
      </c>
      <c r="BV97" s="6" t="s">
        <v>100</v>
      </c>
      <c r="BY97" s="93">
        <f>IF($AU$97="základní",$AV$97,0)</f>
        <v>0</v>
      </c>
      <c r="BZ97" s="93">
        <f>IF($AU$97="snížená",$AV$97,0)</f>
        <v>0</v>
      </c>
      <c r="CA97" s="93">
        <v>0</v>
      </c>
      <c r="CB97" s="93">
        <v>0</v>
      </c>
      <c r="CC97" s="93">
        <v>0</v>
      </c>
      <c r="CD97" s="93">
        <f>IF($AU$97="základní",$AG$97,0)</f>
        <v>0</v>
      </c>
      <c r="CE97" s="93">
        <f>IF($AU$97="snížená",$AG$97,0)</f>
        <v>0</v>
      </c>
      <c r="CF97" s="93">
        <f>IF($AU$97="zákl. přenesená",$AG$97,0)</f>
        <v>0</v>
      </c>
      <c r="CG97" s="93">
        <f>IF($AU$97="sníž. přenesená",$AG$97,0)</f>
        <v>0</v>
      </c>
      <c r="CH97" s="93">
        <f>IF($AU$97="nulová",$AG$97,0)</f>
        <v>0</v>
      </c>
      <c r="CI97" s="6">
        <f>IF($AU$97="základní",1,IF($AU$97="snížená",2,IF($AU$97="zákl. přenesená",4,IF($AU$97="sníž. přenesená",5,3))))</f>
        <v>1</v>
      </c>
      <c r="CJ97" s="6">
        <f>IF($AT$97="stavební čast",1,IF(8897="investiční čast",2,3))</f>
        <v>1</v>
      </c>
      <c r="CK97" s="6" t="str">
        <f>IF($D$97="Vyplň vlastní","","x")</f>
        <v>x</v>
      </c>
    </row>
    <row r="98" spans="2:89" s="6" customFormat="1" ht="21" customHeight="1">
      <c r="B98" s="23"/>
      <c r="C98" s="24"/>
      <c r="D98" s="89" t="s">
        <v>104</v>
      </c>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10">
        <f>ROUND($AG$87*$AS$98,2)</f>
        <v>0</v>
      </c>
      <c r="AH98" s="197"/>
      <c r="AI98" s="197"/>
      <c r="AJ98" s="197"/>
      <c r="AK98" s="197"/>
      <c r="AL98" s="197"/>
      <c r="AM98" s="197"/>
      <c r="AN98" s="211">
        <f>ROUND($AG$98+$AV$98,2)</f>
        <v>0</v>
      </c>
      <c r="AO98" s="197"/>
      <c r="AP98" s="197"/>
      <c r="AQ98" s="25"/>
      <c r="AS98" s="94">
        <v>0</v>
      </c>
      <c r="AT98" s="95" t="s">
        <v>99</v>
      </c>
      <c r="AU98" s="95" t="s">
        <v>42</v>
      </c>
      <c r="AV98" s="96">
        <f>ROUND(IF($AU$98="základní",$AG$98*$L$31,IF($AU$98="snížená",$AG$98*$L$32,0)),2)</f>
        <v>0</v>
      </c>
      <c r="BV98" s="6" t="s">
        <v>100</v>
      </c>
      <c r="BY98" s="93">
        <f>IF($AU$98="základní",$AV$98,0)</f>
        <v>0</v>
      </c>
      <c r="BZ98" s="93">
        <f>IF($AU$98="snížená",$AV$98,0)</f>
        <v>0</v>
      </c>
      <c r="CA98" s="93">
        <v>0</v>
      </c>
      <c r="CB98" s="93">
        <v>0</v>
      </c>
      <c r="CC98" s="93">
        <v>0</v>
      </c>
      <c r="CD98" s="93">
        <f>IF($AU$98="základní",$AG$98,0)</f>
        <v>0</v>
      </c>
      <c r="CE98" s="93">
        <f>IF($AU$98="snížená",$AG$98,0)</f>
        <v>0</v>
      </c>
      <c r="CF98" s="93">
        <f>IF($AU$98="zákl. přenesená",$AG$98,0)</f>
        <v>0</v>
      </c>
      <c r="CG98" s="93">
        <f>IF($AU$98="sníž. přenesená",$AG$98,0)</f>
        <v>0</v>
      </c>
      <c r="CH98" s="93">
        <f>IF($AU$98="nulová",$AG$98,0)</f>
        <v>0</v>
      </c>
      <c r="CI98" s="6">
        <f>IF($AU$98="základní",1,IF($AU$98="snížená",2,IF($AU$98="zákl. přenesená",4,IF($AU$98="sníž. přenesená",5,3))))</f>
        <v>1</v>
      </c>
      <c r="CJ98" s="6">
        <f>IF($AT$98="stavební čast",1,IF(8898="investiční čast",2,3))</f>
        <v>1</v>
      </c>
      <c r="CK98" s="6" t="str">
        <f>IF($D$98="Vyplň vlastní","","x")</f>
        <v>x</v>
      </c>
    </row>
    <row r="99" spans="2:89" s="6" customFormat="1" ht="21" customHeight="1">
      <c r="B99" s="23"/>
      <c r="C99" s="24"/>
      <c r="D99" s="89" t="s">
        <v>105</v>
      </c>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10">
        <f>ROUND($AG$87*$AS$99,2)</f>
        <v>0</v>
      </c>
      <c r="AH99" s="197"/>
      <c r="AI99" s="197"/>
      <c r="AJ99" s="197"/>
      <c r="AK99" s="197"/>
      <c r="AL99" s="197"/>
      <c r="AM99" s="197"/>
      <c r="AN99" s="211">
        <f>ROUND($AG$99+$AV$99,2)</f>
        <v>0</v>
      </c>
      <c r="AO99" s="197"/>
      <c r="AP99" s="197"/>
      <c r="AQ99" s="25"/>
      <c r="AS99" s="94">
        <v>0</v>
      </c>
      <c r="AT99" s="95" t="s">
        <v>99</v>
      </c>
      <c r="AU99" s="95" t="s">
        <v>42</v>
      </c>
      <c r="AV99" s="96">
        <f>ROUND(IF($AU$99="základní",$AG$99*$L$31,IF($AU$99="snížená",$AG$99*$L$32,0)),2)</f>
        <v>0</v>
      </c>
      <c r="BV99" s="6" t="s">
        <v>100</v>
      </c>
      <c r="BY99" s="93">
        <f>IF($AU$99="základní",$AV$99,0)</f>
        <v>0</v>
      </c>
      <c r="BZ99" s="93">
        <f>IF($AU$99="snížená",$AV$99,0)</f>
        <v>0</v>
      </c>
      <c r="CA99" s="93">
        <v>0</v>
      </c>
      <c r="CB99" s="93">
        <v>0</v>
      </c>
      <c r="CC99" s="93">
        <v>0</v>
      </c>
      <c r="CD99" s="93">
        <f>IF($AU$99="základní",$AG$99,0)</f>
        <v>0</v>
      </c>
      <c r="CE99" s="93">
        <f>IF($AU$99="snížená",$AG$99,0)</f>
        <v>0</v>
      </c>
      <c r="CF99" s="93">
        <f>IF($AU$99="zákl. přenesená",$AG$99,0)</f>
        <v>0</v>
      </c>
      <c r="CG99" s="93">
        <f>IF($AU$99="sníž. přenesená",$AG$99,0)</f>
        <v>0</v>
      </c>
      <c r="CH99" s="93">
        <f>IF($AU$99="nulová",$AG$99,0)</f>
        <v>0</v>
      </c>
      <c r="CI99" s="6">
        <f>IF($AU$99="základní",1,IF($AU$99="snížená",2,IF($AU$99="zákl. přenesená",4,IF($AU$99="sníž. přenesená",5,3))))</f>
        <v>1</v>
      </c>
      <c r="CJ99" s="6">
        <f>IF($AT$99="stavební čast",1,IF(8899="investiční čast",2,3))</f>
        <v>1</v>
      </c>
      <c r="CK99" s="6" t="str">
        <f>IF($D$99="Vyplň vlastní","","x")</f>
        <v>x</v>
      </c>
    </row>
    <row r="100" spans="2:89" s="6" customFormat="1" ht="21" customHeight="1">
      <c r="B100" s="23"/>
      <c r="C100" s="24"/>
      <c r="D100" s="89" t="s">
        <v>106</v>
      </c>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10">
        <f>ROUND($AG$87*$AS$100,2)</f>
        <v>0</v>
      </c>
      <c r="AH100" s="197"/>
      <c r="AI100" s="197"/>
      <c r="AJ100" s="197"/>
      <c r="AK100" s="197"/>
      <c r="AL100" s="197"/>
      <c r="AM100" s="197"/>
      <c r="AN100" s="211">
        <f>ROUND($AG$100+$AV$100,2)</f>
        <v>0</v>
      </c>
      <c r="AO100" s="197"/>
      <c r="AP100" s="197"/>
      <c r="AQ100" s="25"/>
      <c r="AS100" s="94">
        <v>0</v>
      </c>
      <c r="AT100" s="95" t="s">
        <v>99</v>
      </c>
      <c r="AU100" s="95" t="s">
        <v>42</v>
      </c>
      <c r="AV100" s="96">
        <f>ROUND(IF($AU$100="základní",$AG$100*$L$31,IF($AU$100="snížená",$AG$100*$L$32,0)),2)</f>
        <v>0</v>
      </c>
      <c r="BV100" s="6" t="s">
        <v>100</v>
      </c>
      <c r="BY100" s="93">
        <f>IF($AU$100="základní",$AV$100,0)</f>
        <v>0</v>
      </c>
      <c r="BZ100" s="93">
        <f>IF($AU$100="snížená",$AV$100,0)</f>
        <v>0</v>
      </c>
      <c r="CA100" s="93">
        <v>0</v>
      </c>
      <c r="CB100" s="93">
        <v>0</v>
      </c>
      <c r="CC100" s="93">
        <v>0</v>
      </c>
      <c r="CD100" s="93">
        <f>IF($AU$100="základní",$AG$100,0)</f>
        <v>0</v>
      </c>
      <c r="CE100" s="93">
        <f>IF($AU$100="snížená",$AG$100,0)</f>
        <v>0</v>
      </c>
      <c r="CF100" s="93">
        <f>IF($AU$100="zákl. přenesená",$AG$100,0)</f>
        <v>0</v>
      </c>
      <c r="CG100" s="93">
        <f>IF($AU$100="sníž. přenesená",$AG$100,0)</f>
        <v>0</v>
      </c>
      <c r="CH100" s="93">
        <f>IF($AU$100="nulová",$AG$100,0)</f>
        <v>0</v>
      </c>
      <c r="CI100" s="6">
        <f>IF($AU$100="základní",1,IF($AU$100="snížená",2,IF($AU$100="zákl. přenesená",4,IF($AU$100="sníž. přenesená",5,3))))</f>
        <v>1</v>
      </c>
      <c r="CJ100" s="6">
        <f>IF($AT$100="stavební čast",1,IF(88100="investiční čast",2,3))</f>
        <v>1</v>
      </c>
      <c r="CK100" s="6" t="str">
        <f>IF($D$100="Vyplň vlastní","","x")</f>
        <v>x</v>
      </c>
    </row>
    <row r="101" spans="2:89" s="6" customFormat="1" ht="21" customHeight="1">
      <c r="B101" s="23"/>
      <c r="C101" s="24"/>
      <c r="D101" s="89" t="s">
        <v>107</v>
      </c>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10">
        <f>ROUND($AG$87*$AS$101,2)</f>
        <v>0</v>
      </c>
      <c r="AH101" s="197"/>
      <c r="AI101" s="197"/>
      <c r="AJ101" s="197"/>
      <c r="AK101" s="197"/>
      <c r="AL101" s="197"/>
      <c r="AM101" s="197"/>
      <c r="AN101" s="211">
        <f>ROUND($AG$101+$AV$101,2)</f>
        <v>0</v>
      </c>
      <c r="AO101" s="197"/>
      <c r="AP101" s="197"/>
      <c r="AQ101" s="25"/>
      <c r="AS101" s="94">
        <v>0</v>
      </c>
      <c r="AT101" s="95" t="s">
        <v>99</v>
      </c>
      <c r="AU101" s="95" t="s">
        <v>42</v>
      </c>
      <c r="AV101" s="96">
        <f>ROUND(IF($AU$101="základní",$AG$101*$L$31,IF($AU$101="snížená",$AG$101*$L$32,0)),2)</f>
        <v>0</v>
      </c>
      <c r="BV101" s="6" t="s">
        <v>100</v>
      </c>
      <c r="BY101" s="93">
        <f>IF($AU$101="základní",$AV$101,0)</f>
        <v>0</v>
      </c>
      <c r="BZ101" s="93">
        <f>IF($AU$101="snížená",$AV$101,0)</f>
        <v>0</v>
      </c>
      <c r="CA101" s="93">
        <v>0</v>
      </c>
      <c r="CB101" s="93">
        <v>0</v>
      </c>
      <c r="CC101" s="93">
        <v>0</v>
      </c>
      <c r="CD101" s="93">
        <f>IF($AU$101="základní",$AG$101,0)</f>
        <v>0</v>
      </c>
      <c r="CE101" s="93">
        <f>IF($AU$101="snížená",$AG$101,0)</f>
        <v>0</v>
      </c>
      <c r="CF101" s="93">
        <f>IF($AU$101="zákl. přenesená",$AG$101,0)</f>
        <v>0</v>
      </c>
      <c r="CG101" s="93">
        <f>IF($AU$101="sníž. přenesená",$AG$101,0)</f>
        <v>0</v>
      </c>
      <c r="CH101" s="93">
        <f>IF($AU$101="nulová",$AG$101,0)</f>
        <v>0</v>
      </c>
      <c r="CI101" s="6">
        <f>IF($AU$101="základní",1,IF($AU$101="snížená",2,IF($AU$101="zákl. přenesená",4,IF($AU$101="sníž. přenesená",5,3))))</f>
        <v>1</v>
      </c>
      <c r="CJ101" s="6">
        <f>IF($AT$101="stavební čast",1,IF(88101="investiční čast",2,3))</f>
        <v>1</v>
      </c>
      <c r="CK101" s="6" t="str">
        <f>IF($D$101="Vyplň vlastní","","x")</f>
        <v>x</v>
      </c>
    </row>
    <row r="102" spans="2:89" s="6" customFormat="1" ht="21" customHeight="1">
      <c r="B102" s="23"/>
      <c r="C102" s="24"/>
      <c r="D102" s="89" t="s">
        <v>108</v>
      </c>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10">
        <f>ROUND($AG$87*$AS$102,2)</f>
        <v>0</v>
      </c>
      <c r="AH102" s="197"/>
      <c r="AI102" s="197"/>
      <c r="AJ102" s="197"/>
      <c r="AK102" s="197"/>
      <c r="AL102" s="197"/>
      <c r="AM102" s="197"/>
      <c r="AN102" s="211">
        <f>ROUND($AG$102+$AV$102,2)</f>
        <v>0</v>
      </c>
      <c r="AO102" s="197"/>
      <c r="AP102" s="197"/>
      <c r="AQ102" s="25"/>
      <c r="AS102" s="94">
        <v>0</v>
      </c>
      <c r="AT102" s="95" t="s">
        <v>99</v>
      </c>
      <c r="AU102" s="95" t="s">
        <v>42</v>
      </c>
      <c r="AV102" s="96">
        <f>ROUND(IF($AU$102="základní",$AG$102*$L$31,IF($AU$102="snížená",$AG$102*$L$32,0)),2)</f>
        <v>0</v>
      </c>
      <c r="BV102" s="6" t="s">
        <v>100</v>
      </c>
      <c r="BY102" s="93">
        <f>IF($AU$102="základní",$AV$102,0)</f>
        <v>0</v>
      </c>
      <c r="BZ102" s="93">
        <f>IF($AU$102="snížená",$AV$102,0)</f>
        <v>0</v>
      </c>
      <c r="CA102" s="93">
        <v>0</v>
      </c>
      <c r="CB102" s="93">
        <v>0</v>
      </c>
      <c r="CC102" s="93">
        <v>0</v>
      </c>
      <c r="CD102" s="93">
        <f>IF($AU$102="základní",$AG$102,0)</f>
        <v>0</v>
      </c>
      <c r="CE102" s="93">
        <f>IF($AU$102="snížená",$AG$102,0)</f>
        <v>0</v>
      </c>
      <c r="CF102" s="93">
        <f>IF($AU$102="zákl. přenesená",$AG$102,0)</f>
        <v>0</v>
      </c>
      <c r="CG102" s="93">
        <f>IF($AU$102="sníž. přenesená",$AG$102,0)</f>
        <v>0</v>
      </c>
      <c r="CH102" s="93">
        <f>IF($AU$102="nulová",$AG$102,0)</f>
        <v>0</v>
      </c>
      <c r="CI102" s="6">
        <f>IF($AU$102="základní",1,IF($AU$102="snížená",2,IF($AU$102="zákl. přenesená",4,IF($AU$102="sníž. přenesená",5,3))))</f>
        <v>1</v>
      </c>
      <c r="CJ102" s="6">
        <f>IF($AT$102="stavební čast",1,IF(88102="investiční čast",2,3))</f>
        <v>1</v>
      </c>
      <c r="CK102" s="6" t="str">
        <f>IF($D$102="Vyplň vlastní","","x")</f>
        <v>x</v>
      </c>
    </row>
    <row r="103" spans="2:89" s="6" customFormat="1" ht="21" customHeight="1">
      <c r="B103" s="23"/>
      <c r="C103" s="24"/>
      <c r="D103" s="89" t="s">
        <v>109</v>
      </c>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10">
        <f>ROUND($AG$87*$AS$103,2)</f>
        <v>0</v>
      </c>
      <c r="AH103" s="197"/>
      <c r="AI103" s="197"/>
      <c r="AJ103" s="197"/>
      <c r="AK103" s="197"/>
      <c r="AL103" s="197"/>
      <c r="AM103" s="197"/>
      <c r="AN103" s="211">
        <f>ROUND($AG$103+$AV$103,2)</f>
        <v>0</v>
      </c>
      <c r="AO103" s="197"/>
      <c r="AP103" s="197"/>
      <c r="AQ103" s="25"/>
      <c r="AS103" s="94">
        <v>0</v>
      </c>
      <c r="AT103" s="95" t="s">
        <v>99</v>
      </c>
      <c r="AU103" s="95" t="s">
        <v>42</v>
      </c>
      <c r="AV103" s="96">
        <f>ROUND(IF($AU$103="základní",$AG$103*$L$31,IF($AU$103="snížená",$AG$103*$L$32,0)),2)</f>
        <v>0</v>
      </c>
      <c r="BV103" s="6" t="s">
        <v>100</v>
      </c>
      <c r="BY103" s="93">
        <f>IF($AU$103="základní",$AV$103,0)</f>
        <v>0</v>
      </c>
      <c r="BZ103" s="93">
        <f>IF($AU$103="snížená",$AV$103,0)</f>
        <v>0</v>
      </c>
      <c r="CA103" s="93">
        <v>0</v>
      </c>
      <c r="CB103" s="93">
        <v>0</v>
      </c>
      <c r="CC103" s="93">
        <v>0</v>
      </c>
      <c r="CD103" s="93">
        <f>IF($AU$103="základní",$AG$103,0)</f>
        <v>0</v>
      </c>
      <c r="CE103" s="93">
        <f>IF($AU$103="snížená",$AG$103,0)</f>
        <v>0</v>
      </c>
      <c r="CF103" s="93">
        <f>IF($AU$103="zákl. přenesená",$AG$103,0)</f>
        <v>0</v>
      </c>
      <c r="CG103" s="93">
        <f>IF($AU$103="sníž. přenesená",$AG$103,0)</f>
        <v>0</v>
      </c>
      <c r="CH103" s="93">
        <f>IF($AU$103="nulová",$AG$103,0)</f>
        <v>0</v>
      </c>
      <c r="CI103" s="6">
        <f>IF($AU$103="základní",1,IF($AU$103="snížená",2,IF($AU$103="zákl. přenesená",4,IF($AU$103="sníž. přenesená",5,3))))</f>
        <v>1</v>
      </c>
      <c r="CJ103" s="6">
        <f>IF($AT$103="stavební čast",1,IF(88103="investiční čast",2,3))</f>
        <v>1</v>
      </c>
      <c r="CK103" s="6" t="str">
        <f>IF($D$103="Vyplň vlastní","","x")</f>
        <v>x</v>
      </c>
    </row>
    <row r="104" spans="2:89" s="6" customFormat="1" ht="21" customHeight="1">
      <c r="B104" s="23"/>
      <c r="C104" s="24"/>
      <c r="D104" s="212" t="s">
        <v>110</v>
      </c>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24"/>
      <c r="AD104" s="24"/>
      <c r="AE104" s="24"/>
      <c r="AF104" s="24"/>
      <c r="AG104" s="210">
        <f>$AG$87*$AS$104</f>
        <v>0</v>
      </c>
      <c r="AH104" s="197"/>
      <c r="AI104" s="197"/>
      <c r="AJ104" s="197"/>
      <c r="AK104" s="197"/>
      <c r="AL104" s="197"/>
      <c r="AM104" s="197"/>
      <c r="AN104" s="211">
        <f>$AG$104+$AV$104</f>
        <v>0</v>
      </c>
      <c r="AO104" s="197"/>
      <c r="AP104" s="197"/>
      <c r="AQ104" s="25"/>
      <c r="AS104" s="94">
        <v>0</v>
      </c>
      <c r="AT104" s="95" t="s">
        <v>99</v>
      </c>
      <c r="AU104" s="95" t="s">
        <v>42</v>
      </c>
      <c r="AV104" s="96">
        <f>ROUND(IF($AU$104="nulová",0,IF(OR($AU$104="základní",$AU$104="zákl. přenesená"),$AG$104*$L$31,$AG$104*$L$32)),2)</f>
        <v>0</v>
      </c>
      <c r="BV104" s="6" t="s">
        <v>111</v>
      </c>
      <c r="BY104" s="93">
        <f>IF($AU$104="základní",$AV$104,0)</f>
        <v>0</v>
      </c>
      <c r="BZ104" s="93">
        <f>IF($AU$104="snížená",$AV$104,0)</f>
        <v>0</v>
      </c>
      <c r="CA104" s="93">
        <f>IF($AU$104="zákl. přenesená",$AV$104,0)</f>
        <v>0</v>
      </c>
      <c r="CB104" s="93">
        <f>IF($AU$104="sníž. přenesená",$AV$104,0)</f>
        <v>0</v>
      </c>
      <c r="CC104" s="93">
        <f>IF($AU$104="nulová",$AV$104,0)</f>
        <v>0</v>
      </c>
      <c r="CD104" s="93">
        <f>IF($AU$104="základní",$AG$104,0)</f>
        <v>0</v>
      </c>
      <c r="CE104" s="93">
        <f>IF($AU$104="snížená",$AG$104,0)</f>
        <v>0</v>
      </c>
      <c r="CF104" s="93">
        <f>IF($AU$104="zákl. přenesená",$AG$104,0)</f>
        <v>0</v>
      </c>
      <c r="CG104" s="93">
        <f>IF($AU$104="sníž. přenesená",$AG$104,0)</f>
        <v>0</v>
      </c>
      <c r="CH104" s="93">
        <f>IF($AU$104="nulová",$AG$104,0)</f>
        <v>0</v>
      </c>
      <c r="CI104" s="6">
        <f>IF($AU$104="základní",1,IF($AU$104="snížená",2,IF($AU$104="zákl. přenesená",4,IF($AU$104="sníž. přenesená",5,3))))</f>
        <v>1</v>
      </c>
      <c r="CJ104" s="6">
        <f>IF($AT$104="stavební čast",1,IF(88104="investiční čast",2,3))</f>
        <v>1</v>
      </c>
      <c r="CK104" s="6">
        <f>IF($D$104="Vyplň vlastní","","x")</f>
      </c>
    </row>
    <row r="105" spans="2:89" s="6" customFormat="1" ht="21" customHeight="1">
      <c r="B105" s="23"/>
      <c r="C105" s="24"/>
      <c r="D105" s="212" t="s">
        <v>110</v>
      </c>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24"/>
      <c r="AD105" s="24"/>
      <c r="AE105" s="24"/>
      <c r="AF105" s="24"/>
      <c r="AG105" s="210">
        <f>$AG$87*$AS$105</f>
        <v>0</v>
      </c>
      <c r="AH105" s="197"/>
      <c r="AI105" s="197"/>
      <c r="AJ105" s="197"/>
      <c r="AK105" s="197"/>
      <c r="AL105" s="197"/>
      <c r="AM105" s="197"/>
      <c r="AN105" s="211">
        <f>$AG$105+$AV$105</f>
        <v>0</v>
      </c>
      <c r="AO105" s="197"/>
      <c r="AP105" s="197"/>
      <c r="AQ105" s="25"/>
      <c r="AS105" s="94">
        <v>0</v>
      </c>
      <c r="AT105" s="95" t="s">
        <v>99</v>
      </c>
      <c r="AU105" s="95" t="s">
        <v>42</v>
      </c>
      <c r="AV105" s="96">
        <f>ROUND(IF($AU$105="nulová",0,IF(OR($AU$105="základní",$AU$105="zákl. přenesená"),$AG$105*$L$31,$AG$105*$L$32)),2)</f>
        <v>0</v>
      </c>
      <c r="BV105" s="6" t="s">
        <v>111</v>
      </c>
      <c r="BY105" s="93">
        <f>IF($AU$105="základní",$AV$105,0)</f>
        <v>0</v>
      </c>
      <c r="BZ105" s="93">
        <f>IF($AU$105="snížená",$AV$105,0)</f>
        <v>0</v>
      </c>
      <c r="CA105" s="93">
        <f>IF($AU$105="zákl. přenesená",$AV$105,0)</f>
        <v>0</v>
      </c>
      <c r="CB105" s="93">
        <f>IF($AU$105="sníž. přenesená",$AV$105,0)</f>
        <v>0</v>
      </c>
      <c r="CC105" s="93">
        <f>IF($AU$105="nulová",$AV$105,0)</f>
        <v>0</v>
      </c>
      <c r="CD105" s="93">
        <f>IF($AU$105="základní",$AG$105,0)</f>
        <v>0</v>
      </c>
      <c r="CE105" s="93">
        <f>IF($AU$105="snížená",$AG$105,0)</f>
        <v>0</v>
      </c>
      <c r="CF105" s="93">
        <f>IF($AU$105="zákl. přenesená",$AG$105,0)</f>
        <v>0</v>
      </c>
      <c r="CG105" s="93">
        <f>IF($AU$105="sníž. přenesená",$AG$105,0)</f>
        <v>0</v>
      </c>
      <c r="CH105" s="93">
        <f>IF($AU$105="nulová",$AG$105,0)</f>
        <v>0</v>
      </c>
      <c r="CI105" s="6">
        <f>IF($AU$105="základní",1,IF($AU$105="snížená",2,IF($AU$105="zákl. přenesená",4,IF($AU$105="sníž. přenesená",5,3))))</f>
        <v>1</v>
      </c>
      <c r="CJ105" s="6">
        <f>IF($AT$105="stavební čast",1,IF(88105="investiční čast",2,3))</f>
        <v>1</v>
      </c>
      <c r="CK105" s="6">
        <f>IF($D$105="Vyplň vlastní","","x")</f>
      </c>
    </row>
    <row r="106" spans="2:89" s="6" customFormat="1" ht="21" customHeight="1">
      <c r="B106" s="23"/>
      <c r="C106" s="24"/>
      <c r="D106" s="212" t="s">
        <v>110</v>
      </c>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24"/>
      <c r="AD106" s="24"/>
      <c r="AE106" s="24"/>
      <c r="AF106" s="24"/>
      <c r="AG106" s="210">
        <f>$AG$87*$AS$106</f>
        <v>0</v>
      </c>
      <c r="AH106" s="197"/>
      <c r="AI106" s="197"/>
      <c r="AJ106" s="197"/>
      <c r="AK106" s="197"/>
      <c r="AL106" s="197"/>
      <c r="AM106" s="197"/>
      <c r="AN106" s="211">
        <f>$AG$106+$AV$106</f>
        <v>0</v>
      </c>
      <c r="AO106" s="197"/>
      <c r="AP106" s="197"/>
      <c r="AQ106" s="25"/>
      <c r="AS106" s="97">
        <v>0</v>
      </c>
      <c r="AT106" s="98" t="s">
        <v>99</v>
      </c>
      <c r="AU106" s="98" t="s">
        <v>42</v>
      </c>
      <c r="AV106" s="99">
        <f>ROUND(IF($AU$106="nulová",0,IF(OR($AU$106="základní",$AU$106="zákl. přenesená"),$AG$106*$L$31,$AG$106*$L$32)),2)</f>
        <v>0</v>
      </c>
      <c r="BV106" s="6" t="s">
        <v>111</v>
      </c>
      <c r="BY106" s="93">
        <f>IF($AU$106="základní",$AV$106,0)</f>
        <v>0</v>
      </c>
      <c r="BZ106" s="93">
        <f>IF($AU$106="snížená",$AV$106,0)</f>
        <v>0</v>
      </c>
      <c r="CA106" s="93">
        <f>IF($AU$106="zákl. přenesená",$AV$106,0)</f>
        <v>0</v>
      </c>
      <c r="CB106" s="93">
        <f>IF($AU$106="sníž. přenesená",$AV$106,0)</f>
        <v>0</v>
      </c>
      <c r="CC106" s="93">
        <f>IF($AU$106="nulová",$AV$106,0)</f>
        <v>0</v>
      </c>
      <c r="CD106" s="93">
        <f>IF($AU$106="základní",$AG$106,0)</f>
        <v>0</v>
      </c>
      <c r="CE106" s="93">
        <f>IF($AU$106="snížená",$AG$106,0)</f>
        <v>0</v>
      </c>
      <c r="CF106" s="93">
        <f>IF($AU$106="zákl. přenesená",$AG$106,0)</f>
        <v>0</v>
      </c>
      <c r="CG106" s="93">
        <f>IF($AU$106="sníž. přenesená",$AG$106,0)</f>
        <v>0</v>
      </c>
      <c r="CH106" s="93">
        <f>IF($AU$106="nulová",$AG$106,0)</f>
        <v>0</v>
      </c>
      <c r="CI106" s="6">
        <f>IF($AU$106="základní",1,IF($AU$106="snížená",2,IF($AU$106="zákl. přenesená",4,IF($AU$106="sníž. přenesená",5,3))))</f>
        <v>1</v>
      </c>
      <c r="CJ106" s="6">
        <f>IF($AT$106="stavební čast",1,IF(88106="investiční čast",2,3))</f>
        <v>1</v>
      </c>
      <c r="CK106" s="6">
        <f>IF($D$106="Vyplň vlastní","","x")</f>
      </c>
    </row>
    <row r="107" spans="2:43" s="6" customFormat="1" ht="12" customHeight="1">
      <c r="B107" s="23"/>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5"/>
    </row>
    <row r="108" spans="2:43" s="6" customFormat="1" ht="30.75" customHeight="1">
      <c r="B108" s="23"/>
      <c r="C108" s="100" t="s">
        <v>112</v>
      </c>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215">
        <f>ROUND($AG$87+$AG$93,2)</f>
        <v>0</v>
      </c>
      <c r="AH108" s="216"/>
      <c r="AI108" s="216"/>
      <c r="AJ108" s="216"/>
      <c r="AK108" s="216"/>
      <c r="AL108" s="216"/>
      <c r="AM108" s="216"/>
      <c r="AN108" s="215">
        <f>$AN$87+$AN$93</f>
        <v>0</v>
      </c>
      <c r="AO108" s="216"/>
      <c r="AP108" s="216"/>
      <c r="AQ108" s="25"/>
    </row>
    <row r="109" spans="2:43" s="6" customFormat="1" ht="7.5" customHeight="1">
      <c r="B109" s="46"/>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8"/>
    </row>
  </sheetData>
  <sheetProtection password="CC35" sheet="1" objects="1" scenarios="1" formatColumns="0" formatRows="0" sort="0" autoFilter="0"/>
  <mergeCells count="88">
    <mergeCell ref="AG108:AM108"/>
    <mergeCell ref="AN108:AP108"/>
    <mergeCell ref="AR2:BE2"/>
    <mergeCell ref="D106:AB106"/>
    <mergeCell ref="AG106:AM106"/>
    <mergeCell ref="AN106:AP106"/>
    <mergeCell ref="AG87:AM87"/>
    <mergeCell ref="AN87:AP87"/>
    <mergeCell ref="AG93:AM93"/>
    <mergeCell ref="AN93:AP93"/>
    <mergeCell ref="AG103:AM103"/>
    <mergeCell ref="AN103:AP103"/>
    <mergeCell ref="D104:AB104"/>
    <mergeCell ref="AG104:AM104"/>
    <mergeCell ref="AN104:AP104"/>
    <mergeCell ref="D105:AB105"/>
    <mergeCell ref="AG105:AM105"/>
    <mergeCell ref="AN105:AP105"/>
    <mergeCell ref="AG100:AM100"/>
    <mergeCell ref="AN100:AP100"/>
    <mergeCell ref="AG101:AM101"/>
    <mergeCell ref="AN101:AP101"/>
    <mergeCell ref="AG102:AM102"/>
    <mergeCell ref="AN102:AP102"/>
    <mergeCell ref="AG97:AM97"/>
    <mergeCell ref="AN97:AP97"/>
    <mergeCell ref="AG98:AM98"/>
    <mergeCell ref="AN98:AP98"/>
    <mergeCell ref="AG99:AM99"/>
    <mergeCell ref="AN99:AP99"/>
    <mergeCell ref="AG94:AM94"/>
    <mergeCell ref="AN94:AP94"/>
    <mergeCell ref="AG95:AM95"/>
    <mergeCell ref="AN95:AP95"/>
    <mergeCell ref="AG96:AM96"/>
    <mergeCell ref="AN96:AP96"/>
    <mergeCell ref="AN90:AP90"/>
    <mergeCell ref="AG90:AM90"/>
    <mergeCell ref="D90:H90"/>
    <mergeCell ref="J90:AF90"/>
    <mergeCell ref="AN91:AP91"/>
    <mergeCell ref="AG91:AM91"/>
    <mergeCell ref="D91:H91"/>
    <mergeCell ref="J91:AF91"/>
    <mergeCell ref="AN88:AP88"/>
    <mergeCell ref="AG88:AM88"/>
    <mergeCell ref="D88:H88"/>
    <mergeCell ref="J88:AF88"/>
    <mergeCell ref="AN89:AP89"/>
    <mergeCell ref="AG89:AM89"/>
    <mergeCell ref="D89:H89"/>
    <mergeCell ref="J89:AF89"/>
    <mergeCell ref="L78:AO78"/>
    <mergeCell ref="AM82:AP82"/>
    <mergeCell ref="AS82:AT84"/>
    <mergeCell ref="AM83:AP83"/>
    <mergeCell ref="C85:G85"/>
    <mergeCell ref="I85:AF85"/>
    <mergeCell ref="AG85:AM85"/>
    <mergeCell ref="AN85:AP85"/>
    <mergeCell ref="L35:O35"/>
    <mergeCell ref="W35:AE35"/>
    <mergeCell ref="AK35:AO35"/>
    <mergeCell ref="X37:AB37"/>
    <mergeCell ref="AK37:AO37"/>
    <mergeCell ref="C76:AP76"/>
    <mergeCell ref="L33:O33"/>
    <mergeCell ref="W33:AE33"/>
    <mergeCell ref="AK33:AO33"/>
    <mergeCell ref="L34:O34"/>
    <mergeCell ref="W34:AE34"/>
    <mergeCell ref="AK34:AO34"/>
    <mergeCell ref="L31:O31"/>
    <mergeCell ref="W31:AE31"/>
    <mergeCell ref="AK31:AO31"/>
    <mergeCell ref="L32:O32"/>
    <mergeCell ref="W32:AE32"/>
    <mergeCell ref="AK32:AO32"/>
    <mergeCell ref="C2:AP2"/>
    <mergeCell ref="C4:AP4"/>
    <mergeCell ref="BE5:BE34"/>
    <mergeCell ref="K5:AO5"/>
    <mergeCell ref="K6:AO6"/>
    <mergeCell ref="E14:AJ14"/>
    <mergeCell ref="E23:AN23"/>
    <mergeCell ref="AK26:AO26"/>
    <mergeCell ref="AK27:AO27"/>
    <mergeCell ref="AK29:AO29"/>
  </mergeCells>
  <dataValidations count="2">
    <dataValidation type="list" allowBlank="1" showInputMessage="1" showErrorMessage="1" error="Povoleny jsou hodnoty základní, snížená, zákl. přenesená, sníž. přenesená, nulová." sqref="AU94:AU107">
      <formula1>"základní,snížená,zákl. přenesená,sníž. přenesená,nulová"</formula1>
    </dataValidation>
    <dataValidation type="list" allowBlank="1" showInputMessage="1" showErrorMessage="1" error="Povoleny jsou hodnoty stavební čast, technologická čast, investiční čast." sqref="AT94:AT107">
      <formula1>"stavební čast,technologická čast,investiční čast"</formula1>
    </dataValidation>
  </dataValidations>
  <hyperlinks>
    <hyperlink ref="K1:S1" location="C2" tooltip="Souhrnný list stavby" display="1) Souhrnný list stavby"/>
    <hyperlink ref="W1:AF1" location="C87" tooltip="Rekapitulace objektů" display="2) Rekapitulace objektů"/>
    <hyperlink ref="A88" location="'161013.2 - Stavební úpravy '!C2" tooltip="161013.2 - Stavební úpravy " display="/"/>
    <hyperlink ref="A89" location="'161013.3 - Zdravotně tech...'!C2" tooltip="161013.3 - Zdravotně tech..." display="/"/>
    <hyperlink ref="A90" location="'161013.5 - Elektroinstalace'!C2" tooltip="161013.5 - Elektroinstalace" display="/"/>
    <hyperlink ref="A91" location="'161013.7 - Vedlejší rozpo...'!C2" tooltip="161013.7 - Vedlejší rozpo..." display="/"/>
  </hyperlinks>
  <printOptions/>
  <pageMargins left="0.5902777910232544" right="0.5902777910232544" top="0.5208333730697632" bottom="0.4861111342906952" header="0" footer="0"/>
  <pageSetup blackAndWhite="1" fitToHeight="100" fitToWidth="1" horizontalDpi="600" verticalDpi="600" orientation="portrait" paperSize="9" scale="95"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616"/>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6679687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4" width="10.5" style="2" hidden="1" customWidth="1"/>
    <col min="65" max="16384" width="10.5" style="1" customWidth="1"/>
  </cols>
  <sheetData>
    <row r="1" spans="1:256" s="3" customFormat="1" ht="22.5" customHeight="1">
      <c r="A1" s="256"/>
      <c r="B1" s="253"/>
      <c r="C1" s="253"/>
      <c r="D1" s="254" t="s">
        <v>1</v>
      </c>
      <c r="E1" s="253"/>
      <c r="F1" s="255" t="s">
        <v>1118</v>
      </c>
      <c r="G1" s="255"/>
      <c r="H1" s="257" t="s">
        <v>1119</v>
      </c>
      <c r="I1" s="257"/>
      <c r="J1" s="257"/>
      <c r="K1" s="257"/>
      <c r="L1" s="255" t="s">
        <v>1120</v>
      </c>
      <c r="M1" s="253"/>
      <c r="N1" s="253"/>
      <c r="O1" s="254" t="s">
        <v>113</v>
      </c>
      <c r="P1" s="253"/>
      <c r="Q1" s="253"/>
      <c r="R1" s="253"/>
      <c r="S1" s="255" t="s">
        <v>1121</v>
      </c>
      <c r="T1" s="255"/>
      <c r="U1" s="256"/>
      <c r="V1" s="256"/>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76" t="s">
        <v>5</v>
      </c>
      <c r="D2" s="177"/>
      <c r="E2" s="177"/>
      <c r="F2" s="177"/>
      <c r="G2" s="177"/>
      <c r="H2" s="177"/>
      <c r="I2" s="177"/>
      <c r="J2" s="177"/>
      <c r="K2" s="177"/>
      <c r="L2" s="177"/>
      <c r="M2" s="177"/>
      <c r="N2" s="177"/>
      <c r="O2" s="177"/>
      <c r="P2" s="177"/>
      <c r="Q2" s="177"/>
      <c r="S2" s="217" t="s">
        <v>6</v>
      </c>
      <c r="T2" s="177"/>
      <c r="U2" s="177"/>
      <c r="V2" s="177"/>
      <c r="W2" s="177"/>
      <c r="X2" s="177"/>
      <c r="Y2" s="177"/>
      <c r="Z2" s="177"/>
      <c r="AA2" s="177"/>
      <c r="AB2" s="177"/>
      <c r="AC2" s="177"/>
      <c r="AT2" s="2" t="s">
        <v>85</v>
      </c>
    </row>
    <row r="3" spans="2:46" s="2" customFormat="1" ht="7.5" customHeight="1">
      <c r="B3" s="7"/>
      <c r="C3" s="8"/>
      <c r="D3" s="8"/>
      <c r="E3" s="8"/>
      <c r="F3" s="8"/>
      <c r="G3" s="8"/>
      <c r="H3" s="8"/>
      <c r="I3" s="8"/>
      <c r="J3" s="8"/>
      <c r="K3" s="8"/>
      <c r="L3" s="8"/>
      <c r="M3" s="8"/>
      <c r="N3" s="8"/>
      <c r="O3" s="8"/>
      <c r="P3" s="8"/>
      <c r="Q3" s="8"/>
      <c r="R3" s="9"/>
      <c r="AT3" s="2" t="s">
        <v>114</v>
      </c>
    </row>
    <row r="4" spans="2:46" s="2" customFormat="1" ht="37.5" customHeight="1">
      <c r="B4" s="10"/>
      <c r="C4" s="178" t="s">
        <v>115</v>
      </c>
      <c r="D4" s="179"/>
      <c r="E4" s="179"/>
      <c r="F4" s="179"/>
      <c r="G4" s="179"/>
      <c r="H4" s="179"/>
      <c r="I4" s="179"/>
      <c r="J4" s="179"/>
      <c r="K4" s="179"/>
      <c r="L4" s="179"/>
      <c r="M4" s="179"/>
      <c r="N4" s="179"/>
      <c r="O4" s="179"/>
      <c r="P4" s="179"/>
      <c r="Q4" s="179"/>
      <c r="R4" s="12"/>
      <c r="T4" s="13" t="s">
        <v>11</v>
      </c>
      <c r="AT4" s="2" t="s">
        <v>4</v>
      </c>
    </row>
    <row r="5" spans="2:18" s="2" customFormat="1" ht="7.5" customHeight="1">
      <c r="B5" s="10"/>
      <c r="C5" s="11"/>
      <c r="D5" s="11"/>
      <c r="E5" s="11"/>
      <c r="F5" s="11"/>
      <c r="G5" s="11"/>
      <c r="H5" s="11"/>
      <c r="I5" s="11"/>
      <c r="J5" s="11"/>
      <c r="K5" s="11"/>
      <c r="L5" s="11"/>
      <c r="M5" s="11"/>
      <c r="N5" s="11"/>
      <c r="O5" s="11"/>
      <c r="P5" s="11"/>
      <c r="Q5" s="11"/>
      <c r="R5" s="12"/>
    </row>
    <row r="6" spans="2:18" s="2" customFormat="1" ht="26.25" customHeight="1">
      <c r="B6" s="10"/>
      <c r="C6" s="11"/>
      <c r="D6" s="18" t="s">
        <v>17</v>
      </c>
      <c r="E6" s="11"/>
      <c r="F6" s="218" t="str">
        <f>'Rekapitulace stavby'!$K$6</f>
        <v>Stavební úpravy Radnice Šluknov - imobilní</v>
      </c>
      <c r="G6" s="179"/>
      <c r="H6" s="179"/>
      <c r="I6" s="179"/>
      <c r="J6" s="179"/>
      <c r="K6" s="179"/>
      <c r="L6" s="179"/>
      <c r="M6" s="179"/>
      <c r="N6" s="179"/>
      <c r="O6" s="179"/>
      <c r="P6" s="179"/>
      <c r="Q6" s="11"/>
      <c r="R6" s="12"/>
    </row>
    <row r="7" spans="2:18" s="6" customFormat="1" ht="33.75" customHeight="1">
      <c r="B7" s="23"/>
      <c r="C7" s="24"/>
      <c r="D7" s="17" t="s">
        <v>116</v>
      </c>
      <c r="E7" s="24"/>
      <c r="F7" s="184" t="s">
        <v>117</v>
      </c>
      <c r="G7" s="197"/>
      <c r="H7" s="197"/>
      <c r="I7" s="197"/>
      <c r="J7" s="197"/>
      <c r="K7" s="197"/>
      <c r="L7" s="197"/>
      <c r="M7" s="197"/>
      <c r="N7" s="197"/>
      <c r="O7" s="197"/>
      <c r="P7" s="197"/>
      <c r="Q7" s="24"/>
      <c r="R7" s="25"/>
    </row>
    <row r="8" spans="2:18" s="6" customFormat="1" ht="15" customHeight="1">
      <c r="B8" s="23"/>
      <c r="C8" s="24"/>
      <c r="D8" s="18" t="s">
        <v>19</v>
      </c>
      <c r="E8" s="24"/>
      <c r="F8" s="16"/>
      <c r="G8" s="24"/>
      <c r="H8" s="24"/>
      <c r="I8" s="24"/>
      <c r="J8" s="24"/>
      <c r="K8" s="24"/>
      <c r="L8" s="24"/>
      <c r="M8" s="18" t="s">
        <v>20</v>
      </c>
      <c r="N8" s="24"/>
      <c r="O8" s="16"/>
      <c r="P8" s="24"/>
      <c r="Q8" s="24"/>
      <c r="R8" s="25"/>
    </row>
    <row r="9" spans="2:18" s="6" customFormat="1" ht="15" customHeight="1">
      <c r="B9" s="23"/>
      <c r="C9" s="24"/>
      <c r="D9" s="18" t="s">
        <v>21</v>
      </c>
      <c r="E9" s="24"/>
      <c r="F9" s="16" t="s">
        <v>22</v>
      </c>
      <c r="G9" s="24"/>
      <c r="H9" s="24"/>
      <c r="I9" s="24"/>
      <c r="J9" s="24"/>
      <c r="K9" s="24"/>
      <c r="L9" s="24"/>
      <c r="M9" s="18" t="s">
        <v>23</v>
      </c>
      <c r="N9" s="24"/>
      <c r="O9" s="219" t="str">
        <f>'Rekapitulace stavby'!$AN$8</f>
        <v>10.12.2014</v>
      </c>
      <c r="P9" s="197"/>
      <c r="Q9" s="24"/>
      <c r="R9" s="25"/>
    </row>
    <row r="10" spans="2:18" s="6" customFormat="1" ht="12" customHeight="1">
      <c r="B10" s="23"/>
      <c r="C10" s="24"/>
      <c r="D10" s="24"/>
      <c r="E10" s="24"/>
      <c r="F10" s="24"/>
      <c r="G10" s="24"/>
      <c r="H10" s="24"/>
      <c r="I10" s="24"/>
      <c r="J10" s="24"/>
      <c r="K10" s="24"/>
      <c r="L10" s="24"/>
      <c r="M10" s="24"/>
      <c r="N10" s="24"/>
      <c r="O10" s="24"/>
      <c r="P10" s="24"/>
      <c r="Q10" s="24"/>
      <c r="R10" s="25"/>
    </row>
    <row r="11" spans="2:18" s="6" customFormat="1" ht="15" customHeight="1">
      <c r="B11" s="23"/>
      <c r="C11" s="24"/>
      <c r="D11" s="18" t="s">
        <v>25</v>
      </c>
      <c r="E11" s="24"/>
      <c r="F11" s="24"/>
      <c r="G11" s="24"/>
      <c r="H11" s="24"/>
      <c r="I11" s="24"/>
      <c r="J11" s="24"/>
      <c r="K11" s="24"/>
      <c r="L11" s="24"/>
      <c r="M11" s="18" t="s">
        <v>26</v>
      </c>
      <c r="N11" s="24"/>
      <c r="O11" s="183"/>
      <c r="P11" s="197"/>
      <c r="Q11" s="24"/>
      <c r="R11" s="25"/>
    </row>
    <row r="12" spans="2:18" s="6" customFormat="1" ht="18.75" customHeight="1">
      <c r="B12" s="23"/>
      <c r="C12" s="24"/>
      <c r="D12" s="24"/>
      <c r="E12" s="16" t="s">
        <v>28</v>
      </c>
      <c r="F12" s="24"/>
      <c r="G12" s="24"/>
      <c r="H12" s="24"/>
      <c r="I12" s="24"/>
      <c r="J12" s="24"/>
      <c r="K12" s="24"/>
      <c r="L12" s="24"/>
      <c r="M12" s="18" t="s">
        <v>29</v>
      </c>
      <c r="N12" s="24"/>
      <c r="O12" s="183"/>
      <c r="P12" s="197"/>
      <c r="Q12" s="24"/>
      <c r="R12" s="25"/>
    </row>
    <row r="13" spans="2:18" s="6" customFormat="1" ht="7.5" customHeight="1">
      <c r="B13" s="23"/>
      <c r="C13" s="24"/>
      <c r="D13" s="24"/>
      <c r="E13" s="24"/>
      <c r="F13" s="24"/>
      <c r="G13" s="24"/>
      <c r="H13" s="24"/>
      <c r="I13" s="24"/>
      <c r="J13" s="24"/>
      <c r="K13" s="24"/>
      <c r="L13" s="24"/>
      <c r="M13" s="24"/>
      <c r="N13" s="24"/>
      <c r="O13" s="24"/>
      <c r="P13" s="24"/>
      <c r="Q13" s="24"/>
      <c r="R13" s="25"/>
    </row>
    <row r="14" spans="2:18" s="6" customFormat="1" ht="15" customHeight="1">
      <c r="B14" s="23"/>
      <c r="C14" s="24"/>
      <c r="D14" s="18" t="s">
        <v>30</v>
      </c>
      <c r="E14" s="24"/>
      <c r="F14" s="24"/>
      <c r="G14" s="24"/>
      <c r="H14" s="24"/>
      <c r="I14" s="24"/>
      <c r="J14" s="24"/>
      <c r="K14" s="24"/>
      <c r="L14" s="24"/>
      <c r="M14" s="18" t="s">
        <v>26</v>
      </c>
      <c r="N14" s="24"/>
      <c r="O14" s="220" t="str">
        <f>IF('Rekapitulace stavby'!$AN$13="","",'Rekapitulace stavby'!$AN$13)</f>
        <v>Vyplň údaj</v>
      </c>
      <c r="P14" s="197"/>
      <c r="Q14" s="24"/>
      <c r="R14" s="25"/>
    </row>
    <row r="15" spans="2:18" s="6" customFormat="1" ht="18.75" customHeight="1">
      <c r="B15" s="23"/>
      <c r="C15" s="24"/>
      <c r="D15" s="24"/>
      <c r="E15" s="220" t="str">
        <f>IF('Rekapitulace stavby'!$E$14="","",'Rekapitulace stavby'!$E$14)</f>
        <v>Vyplň údaj</v>
      </c>
      <c r="F15" s="197"/>
      <c r="G15" s="197"/>
      <c r="H15" s="197"/>
      <c r="I15" s="197"/>
      <c r="J15" s="197"/>
      <c r="K15" s="197"/>
      <c r="L15" s="197"/>
      <c r="M15" s="18" t="s">
        <v>29</v>
      </c>
      <c r="N15" s="24"/>
      <c r="O15" s="220" t="str">
        <f>IF('Rekapitulace stavby'!$AN$14="","",'Rekapitulace stavby'!$AN$14)</f>
        <v>Vyplň údaj</v>
      </c>
      <c r="P15" s="197"/>
      <c r="Q15" s="24"/>
      <c r="R15" s="25"/>
    </row>
    <row r="16" spans="2:18" s="6" customFormat="1" ht="7.5" customHeight="1">
      <c r="B16" s="23"/>
      <c r="C16" s="24"/>
      <c r="D16" s="24"/>
      <c r="E16" s="24"/>
      <c r="F16" s="24"/>
      <c r="G16" s="24"/>
      <c r="H16" s="24"/>
      <c r="I16" s="24"/>
      <c r="J16" s="24"/>
      <c r="K16" s="24"/>
      <c r="L16" s="24"/>
      <c r="M16" s="24"/>
      <c r="N16" s="24"/>
      <c r="O16" s="24"/>
      <c r="P16" s="24"/>
      <c r="Q16" s="24"/>
      <c r="R16" s="25"/>
    </row>
    <row r="17" spans="2:18" s="6" customFormat="1" ht="15" customHeight="1">
      <c r="B17" s="23"/>
      <c r="C17" s="24"/>
      <c r="D17" s="18" t="s">
        <v>32</v>
      </c>
      <c r="E17" s="24"/>
      <c r="F17" s="24"/>
      <c r="G17" s="24"/>
      <c r="H17" s="24"/>
      <c r="I17" s="24"/>
      <c r="J17" s="24"/>
      <c r="K17" s="24"/>
      <c r="L17" s="24"/>
      <c r="M17" s="18" t="s">
        <v>26</v>
      </c>
      <c r="N17" s="24"/>
      <c r="O17" s="183"/>
      <c r="P17" s="197"/>
      <c r="Q17" s="24"/>
      <c r="R17" s="25"/>
    </row>
    <row r="18" spans="2:18" s="6" customFormat="1" ht="18.75" customHeight="1">
      <c r="B18" s="23"/>
      <c r="C18" s="24"/>
      <c r="D18" s="24"/>
      <c r="E18" s="16" t="s">
        <v>33</v>
      </c>
      <c r="F18" s="24"/>
      <c r="G18" s="24"/>
      <c r="H18" s="24"/>
      <c r="I18" s="24"/>
      <c r="J18" s="24"/>
      <c r="K18" s="24"/>
      <c r="L18" s="24"/>
      <c r="M18" s="18" t="s">
        <v>29</v>
      </c>
      <c r="N18" s="24"/>
      <c r="O18" s="183"/>
      <c r="P18" s="197"/>
      <c r="Q18" s="24"/>
      <c r="R18" s="25"/>
    </row>
    <row r="19" spans="2:18" s="6" customFormat="1" ht="7.5" customHeight="1">
      <c r="B19" s="23"/>
      <c r="C19" s="24"/>
      <c r="D19" s="24"/>
      <c r="E19" s="24"/>
      <c r="F19" s="24"/>
      <c r="G19" s="24"/>
      <c r="H19" s="24"/>
      <c r="I19" s="24"/>
      <c r="J19" s="24"/>
      <c r="K19" s="24"/>
      <c r="L19" s="24"/>
      <c r="M19" s="24"/>
      <c r="N19" s="24"/>
      <c r="O19" s="24"/>
      <c r="P19" s="24"/>
      <c r="Q19" s="24"/>
      <c r="R19" s="25"/>
    </row>
    <row r="20" spans="2:18" s="6" customFormat="1" ht="15" customHeight="1">
      <c r="B20" s="23"/>
      <c r="C20" s="24"/>
      <c r="D20" s="18" t="s">
        <v>35</v>
      </c>
      <c r="E20" s="24"/>
      <c r="F20" s="24"/>
      <c r="G20" s="24"/>
      <c r="H20" s="24"/>
      <c r="I20" s="24"/>
      <c r="J20" s="24"/>
      <c r="K20" s="24"/>
      <c r="L20" s="24"/>
      <c r="M20" s="18" t="s">
        <v>26</v>
      </c>
      <c r="N20" s="24"/>
      <c r="O20" s="183"/>
      <c r="P20" s="197"/>
      <c r="Q20" s="24"/>
      <c r="R20" s="25"/>
    </row>
    <row r="21" spans="2:18" s="6" customFormat="1" ht="18.75" customHeight="1">
      <c r="B21" s="23"/>
      <c r="C21" s="24"/>
      <c r="D21" s="24"/>
      <c r="E21" s="16" t="s">
        <v>36</v>
      </c>
      <c r="F21" s="24"/>
      <c r="G21" s="24"/>
      <c r="H21" s="24"/>
      <c r="I21" s="24"/>
      <c r="J21" s="24"/>
      <c r="K21" s="24"/>
      <c r="L21" s="24"/>
      <c r="M21" s="18" t="s">
        <v>29</v>
      </c>
      <c r="N21" s="24"/>
      <c r="O21" s="183"/>
      <c r="P21" s="197"/>
      <c r="Q21" s="24"/>
      <c r="R21" s="25"/>
    </row>
    <row r="22" spans="2:18" s="6" customFormat="1" ht="7.5" customHeight="1">
      <c r="B22" s="23"/>
      <c r="C22" s="24"/>
      <c r="D22" s="24"/>
      <c r="E22" s="24"/>
      <c r="F22" s="24"/>
      <c r="G22" s="24"/>
      <c r="H22" s="24"/>
      <c r="I22" s="24"/>
      <c r="J22" s="24"/>
      <c r="K22" s="24"/>
      <c r="L22" s="24"/>
      <c r="M22" s="24"/>
      <c r="N22" s="24"/>
      <c r="O22" s="24"/>
      <c r="P22" s="24"/>
      <c r="Q22" s="24"/>
      <c r="R22" s="25"/>
    </row>
    <row r="23" spans="2:18" s="6" customFormat="1" ht="15" customHeight="1">
      <c r="B23" s="23"/>
      <c r="C23" s="24"/>
      <c r="D23" s="18" t="s">
        <v>37</v>
      </c>
      <c r="E23" s="24"/>
      <c r="F23" s="24"/>
      <c r="G23" s="24"/>
      <c r="H23" s="24"/>
      <c r="I23" s="24"/>
      <c r="J23" s="24"/>
      <c r="K23" s="24"/>
      <c r="L23" s="24"/>
      <c r="M23" s="24"/>
      <c r="N23" s="24"/>
      <c r="O23" s="24"/>
      <c r="P23" s="24"/>
      <c r="Q23" s="24"/>
      <c r="R23" s="25"/>
    </row>
    <row r="24" spans="2:18" s="101" customFormat="1" ht="15.75" customHeight="1">
      <c r="B24" s="102"/>
      <c r="C24" s="103"/>
      <c r="D24" s="103"/>
      <c r="E24" s="186"/>
      <c r="F24" s="221"/>
      <c r="G24" s="221"/>
      <c r="H24" s="221"/>
      <c r="I24" s="221"/>
      <c r="J24" s="221"/>
      <c r="K24" s="221"/>
      <c r="L24" s="221"/>
      <c r="M24" s="103"/>
      <c r="N24" s="103"/>
      <c r="O24" s="103"/>
      <c r="P24" s="103"/>
      <c r="Q24" s="103"/>
      <c r="R24" s="104"/>
    </row>
    <row r="25" spans="2:18" s="6" customFormat="1" ht="7.5" customHeight="1">
      <c r="B25" s="23"/>
      <c r="C25" s="24"/>
      <c r="D25" s="24"/>
      <c r="E25" s="24"/>
      <c r="F25" s="24"/>
      <c r="G25" s="24"/>
      <c r="H25" s="24"/>
      <c r="I25" s="24"/>
      <c r="J25" s="24"/>
      <c r="K25" s="24"/>
      <c r="L25" s="24"/>
      <c r="M25" s="24"/>
      <c r="N25" s="24"/>
      <c r="O25" s="24"/>
      <c r="P25" s="24"/>
      <c r="Q25" s="24"/>
      <c r="R25" s="25"/>
    </row>
    <row r="26" spans="2:18" s="6" customFormat="1" ht="7.5" customHeight="1">
      <c r="B26" s="23"/>
      <c r="C26" s="24"/>
      <c r="D26" s="38"/>
      <c r="E26" s="38"/>
      <c r="F26" s="38"/>
      <c r="G26" s="38"/>
      <c r="H26" s="38"/>
      <c r="I26" s="38"/>
      <c r="J26" s="38"/>
      <c r="K26" s="38"/>
      <c r="L26" s="38"/>
      <c r="M26" s="38"/>
      <c r="N26" s="38"/>
      <c r="O26" s="38"/>
      <c r="P26" s="38"/>
      <c r="Q26" s="24"/>
      <c r="R26" s="25"/>
    </row>
    <row r="27" spans="2:18" s="6" customFormat="1" ht="15" customHeight="1">
      <c r="B27" s="23"/>
      <c r="C27" s="24"/>
      <c r="D27" s="105" t="s">
        <v>118</v>
      </c>
      <c r="E27" s="24"/>
      <c r="F27" s="24"/>
      <c r="G27" s="24"/>
      <c r="H27" s="24"/>
      <c r="I27" s="24"/>
      <c r="J27" s="24"/>
      <c r="K27" s="24"/>
      <c r="L27" s="24"/>
      <c r="M27" s="187">
        <f>$N$88</f>
        <v>0</v>
      </c>
      <c r="N27" s="197"/>
      <c r="O27" s="197"/>
      <c r="P27" s="197"/>
      <c r="Q27" s="24"/>
      <c r="R27" s="25"/>
    </row>
    <row r="28" spans="2:18" s="6" customFormat="1" ht="15" customHeight="1">
      <c r="B28" s="23"/>
      <c r="C28" s="24"/>
      <c r="D28" s="22" t="s">
        <v>105</v>
      </c>
      <c r="E28" s="24"/>
      <c r="F28" s="24"/>
      <c r="G28" s="24"/>
      <c r="H28" s="24"/>
      <c r="I28" s="24"/>
      <c r="J28" s="24"/>
      <c r="K28" s="24"/>
      <c r="L28" s="24"/>
      <c r="M28" s="187">
        <f>$N$117</f>
        <v>0</v>
      </c>
      <c r="N28" s="197"/>
      <c r="O28" s="197"/>
      <c r="P28" s="197"/>
      <c r="Q28" s="24"/>
      <c r="R28" s="25"/>
    </row>
    <row r="29" spans="2:18" s="6" customFormat="1" ht="7.5" customHeight="1">
      <c r="B29" s="23"/>
      <c r="C29" s="24"/>
      <c r="D29" s="24"/>
      <c r="E29" s="24"/>
      <c r="F29" s="24"/>
      <c r="G29" s="24"/>
      <c r="H29" s="24"/>
      <c r="I29" s="24"/>
      <c r="J29" s="24"/>
      <c r="K29" s="24"/>
      <c r="L29" s="24"/>
      <c r="M29" s="24"/>
      <c r="N29" s="24"/>
      <c r="O29" s="24"/>
      <c r="P29" s="24"/>
      <c r="Q29" s="24"/>
      <c r="R29" s="25"/>
    </row>
    <row r="30" spans="2:18" s="6" customFormat="1" ht="26.25" customHeight="1">
      <c r="B30" s="23"/>
      <c r="C30" s="24"/>
      <c r="D30" s="106" t="s">
        <v>40</v>
      </c>
      <c r="E30" s="24"/>
      <c r="F30" s="24"/>
      <c r="G30" s="24"/>
      <c r="H30" s="24"/>
      <c r="I30" s="24"/>
      <c r="J30" s="24"/>
      <c r="K30" s="24"/>
      <c r="L30" s="24"/>
      <c r="M30" s="222">
        <f>ROUND($M$27+$M$28,2)</f>
        <v>0</v>
      </c>
      <c r="N30" s="197"/>
      <c r="O30" s="197"/>
      <c r="P30" s="197"/>
      <c r="Q30" s="24"/>
      <c r="R30" s="25"/>
    </row>
    <row r="31" spans="2:18" s="6" customFormat="1" ht="7.5" customHeight="1">
      <c r="B31" s="23"/>
      <c r="C31" s="24"/>
      <c r="D31" s="38"/>
      <c r="E31" s="38"/>
      <c r="F31" s="38"/>
      <c r="G31" s="38"/>
      <c r="H31" s="38"/>
      <c r="I31" s="38"/>
      <c r="J31" s="38"/>
      <c r="K31" s="38"/>
      <c r="L31" s="38"/>
      <c r="M31" s="38"/>
      <c r="N31" s="38"/>
      <c r="O31" s="38"/>
      <c r="P31" s="38"/>
      <c r="Q31" s="24"/>
      <c r="R31" s="25"/>
    </row>
    <row r="32" spans="2:18" s="6" customFormat="1" ht="15" customHeight="1">
      <c r="B32" s="23"/>
      <c r="C32" s="24"/>
      <c r="D32" s="29" t="s">
        <v>41</v>
      </c>
      <c r="E32" s="29" t="s">
        <v>42</v>
      </c>
      <c r="F32" s="30">
        <v>0.21</v>
      </c>
      <c r="G32" s="107" t="s">
        <v>43</v>
      </c>
      <c r="H32" s="223">
        <f>(SUM($BE$117:$BE$124)+SUM($BE$142:$BE$614))</f>
        <v>0</v>
      </c>
      <c r="I32" s="197"/>
      <c r="J32" s="197"/>
      <c r="K32" s="24"/>
      <c r="L32" s="24"/>
      <c r="M32" s="223">
        <f>ROUND((SUM($BE$117:$BE$124)+SUM($BE$142:$BE$614)),2)*$F$32</f>
        <v>0</v>
      </c>
      <c r="N32" s="197"/>
      <c r="O32" s="197"/>
      <c r="P32" s="197"/>
      <c r="Q32" s="24"/>
      <c r="R32" s="25"/>
    </row>
    <row r="33" spans="2:18" s="6" customFormat="1" ht="15" customHeight="1">
      <c r="B33" s="23"/>
      <c r="C33" s="24"/>
      <c r="D33" s="24"/>
      <c r="E33" s="29" t="s">
        <v>44</v>
      </c>
      <c r="F33" s="30">
        <v>0.15</v>
      </c>
      <c r="G33" s="107" t="s">
        <v>43</v>
      </c>
      <c r="H33" s="223">
        <f>(SUM($BF$117:$BF$124)+SUM($BF$142:$BF$614))</f>
        <v>0</v>
      </c>
      <c r="I33" s="197"/>
      <c r="J33" s="197"/>
      <c r="K33" s="24"/>
      <c r="L33" s="24"/>
      <c r="M33" s="223">
        <f>ROUND((SUM($BF$117:$BF$124)+SUM($BF$142:$BF$614)),2)*$F$33</f>
        <v>0</v>
      </c>
      <c r="N33" s="197"/>
      <c r="O33" s="197"/>
      <c r="P33" s="197"/>
      <c r="Q33" s="24"/>
      <c r="R33" s="25"/>
    </row>
    <row r="34" spans="2:18" s="6" customFormat="1" ht="15" customHeight="1" hidden="1">
      <c r="B34" s="23"/>
      <c r="C34" s="24"/>
      <c r="D34" s="24"/>
      <c r="E34" s="29" t="s">
        <v>45</v>
      </c>
      <c r="F34" s="30">
        <v>0.21</v>
      </c>
      <c r="G34" s="107" t="s">
        <v>43</v>
      </c>
      <c r="H34" s="223">
        <f>(SUM($BG$117:$BG$124)+SUM($BG$142:$BG$614))</f>
        <v>0</v>
      </c>
      <c r="I34" s="197"/>
      <c r="J34" s="197"/>
      <c r="K34" s="24"/>
      <c r="L34" s="24"/>
      <c r="M34" s="223">
        <v>0</v>
      </c>
      <c r="N34" s="197"/>
      <c r="O34" s="197"/>
      <c r="P34" s="197"/>
      <c r="Q34" s="24"/>
      <c r="R34" s="25"/>
    </row>
    <row r="35" spans="2:18" s="6" customFormat="1" ht="15" customHeight="1" hidden="1">
      <c r="B35" s="23"/>
      <c r="C35" s="24"/>
      <c r="D35" s="24"/>
      <c r="E35" s="29" t="s">
        <v>46</v>
      </c>
      <c r="F35" s="30">
        <v>0.15</v>
      </c>
      <c r="G35" s="107" t="s">
        <v>43</v>
      </c>
      <c r="H35" s="223">
        <f>(SUM($BH$117:$BH$124)+SUM($BH$142:$BH$614))</f>
        <v>0</v>
      </c>
      <c r="I35" s="197"/>
      <c r="J35" s="197"/>
      <c r="K35" s="24"/>
      <c r="L35" s="24"/>
      <c r="M35" s="223">
        <v>0</v>
      </c>
      <c r="N35" s="197"/>
      <c r="O35" s="197"/>
      <c r="P35" s="197"/>
      <c r="Q35" s="24"/>
      <c r="R35" s="25"/>
    </row>
    <row r="36" spans="2:18" s="6" customFormat="1" ht="15" customHeight="1" hidden="1">
      <c r="B36" s="23"/>
      <c r="C36" s="24"/>
      <c r="D36" s="24"/>
      <c r="E36" s="29" t="s">
        <v>47</v>
      </c>
      <c r="F36" s="30">
        <v>0</v>
      </c>
      <c r="G36" s="107" t="s">
        <v>43</v>
      </c>
      <c r="H36" s="223">
        <f>(SUM($BI$117:$BI$124)+SUM($BI$142:$BI$614))</f>
        <v>0</v>
      </c>
      <c r="I36" s="197"/>
      <c r="J36" s="197"/>
      <c r="K36" s="24"/>
      <c r="L36" s="24"/>
      <c r="M36" s="223">
        <v>0</v>
      </c>
      <c r="N36" s="197"/>
      <c r="O36" s="197"/>
      <c r="P36" s="197"/>
      <c r="Q36" s="24"/>
      <c r="R36" s="25"/>
    </row>
    <row r="37" spans="2:18" s="6" customFormat="1" ht="7.5" customHeight="1">
      <c r="B37" s="23"/>
      <c r="C37" s="24"/>
      <c r="D37" s="24"/>
      <c r="E37" s="24"/>
      <c r="F37" s="24"/>
      <c r="G37" s="24"/>
      <c r="H37" s="24"/>
      <c r="I37" s="24"/>
      <c r="J37" s="24"/>
      <c r="K37" s="24"/>
      <c r="L37" s="24"/>
      <c r="M37" s="24"/>
      <c r="N37" s="24"/>
      <c r="O37" s="24"/>
      <c r="P37" s="24"/>
      <c r="Q37" s="24"/>
      <c r="R37" s="25"/>
    </row>
    <row r="38" spans="2:18" s="6" customFormat="1" ht="26.25" customHeight="1">
      <c r="B38" s="23"/>
      <c r="C38" s="33"/>
      <c r="D38" s="34" t="s">
        <v>48</v>
      </c>
      <c r="E38" s="35"/>
      <c r="F38" s="35"/>
      <c r="G38" s="108" t="s">
        <v>49</v>
      </c>
      <c r="H38" s="36" t="s">
        <v>50</v>
      </c>
      <c r="I38" s="35"/>
      <c r="J38" s="35"/>
      <c r="K38" s="35"/>
      <c r="L38" s="195">
        <f>SUM($M$30:$M$36)</f>
        <v>0</v>
      </c>
      <c r="M38" s="194"/>
      <c r="N38" s="194"/>
      <c r="O38" s="194"/>
      <c r="P38" s="196"/>
      <c r="Q38" s="33"/>
      <c r="R38" s="25"/>
    </row>
    <row r="39" spans="2:18" s="6" customFormat="1" ht="15" customHeight="1">
      <c r="B39" s="23"/>
      <c r="C39" s="24"/>
      <c r="D39" s="24"/>
      <c r="E39" s="24"/>
      <c r="F39" s="24"/>
      <c r="G39" s="24"/>
      <c r="H39" s="24"/>
      <c r="I39" s="24"/>
      <c r="J39" s="24"/>
      <c r="K39" s="24"/>
      <c r="L39" s="24"/>
      <c r="M39" s="24"/>
      <c r="N39" s="24"/>
      <c r="O39" s="24"/>
      <c r="P39" s="24"/>
      <c r="Q39" s="24"/>
      <c r="R39" s="25"/>
    </row>
    <row r="40" spans="2:18" s="6" customFormat="1" ht="15" customHeight="1">
      <c r="B40" s="23"/>
      <c r="C40" s="24"/>
      <c r="D40" s="24"/>
      <c r="E40" s="24"/>
      <c r="F40" s="24"/>
      <c r="G40" s="24"/>
      <c r="H40" s="24"/>
      <c r="I40" s="24"/>
      <c r="J40" s="24"/>
      <c r="K40" s="24"/>
      <c r="L40" s="24"/>
      <c r="M40" s="24"/>
      <c r="N40" s="24"/>
      <c r="O40" s="24"/>
      <c r="P40" s="24"/>
      <c r="Q40" s="24"/>
      <c r="R40" s="25"/>
    </row>
    <row r="41" spans="2:18" s="2" customFormat="1" ht="14.25" customHeight="1">
      <c r="B41" s="10"/>
      <c r="C41" s="11"/>
      <c r="D41" s="11"/>
      <c r="E41" s="11"/>
      <c r="F41" s="11"/>
      <c r="G41" s="11"/>
      <c r="H41" s="11"/>
      <c r="I41" s="11"/>
      <c r="J41" s="11"/>
      <c r="K41" s="11"/>
      <c r="L41" s="11"/>
      <c r="M41" s="11"/>
      <c r="N41" s="11"/>
      <c r="O41" s="11"/>
      <c r="P41" s="11"/>
      <c r="Q41" s="11"/>
      <c r="R41" s="12"/>
    </row>
    <row r="42" spans="2:18" s="2" customFormat="1" ht="14.25" customHeight="1">
      <c r="B42" s="10"/>
      <c r="C42" s="11"/>
      <c r="D42" s="11"/>
      <c r="E42" s="11"/>
      <c r="F42" s="11"/>
      <c r="G42" s="11"/>
      <c r="H42" s="11"/>
      <c r="I42" s="11"/>
      <c r="J42" s="11"/>
      <c r="K42" s="11"/>
      <c r="L42" s="11"/>
      <c r="M42" s="11"/>
      <c r="N42" s="11"/>
      <c r="O42" s="11"/>
      <c r="P42" s="11"/>
      <c r="Q42" s="11"/>
      <c r="R42" s="12"/>
    </row>
    <row r="43" spans="2:18" s="2" customFormat="1" ht="14.25" customHeight="1">
      <c r="B43" s="10"/>
      <c r="C43" s="11"/>
      <c r="D43" s="11"/>
      <c r="E43" s="11"/>
      <c r="F43" s="11"/>
      <c r="G43" s="11"/>
      <c r="H43" s="11"/>
      <c r="I43" s="11"/>
      <c r="J43" s="11"/>
      <c r="K43" s="11"/>
      <c r="L43" s="11"/>
      <c r="M43" s="11"/>
      <c r="N43" s="11"/>
      <c r="O43" s="11"/>
      <c r="P43" s="11"/>
      <c r="Q43" s="11"/>
      <c r="R43" s="12"/>
    </row>
    <row r="44" spans="2:18" s="2" customFormat="1" ht="14.25" customHeight="1">
      <c r="B44" s="10"/>
      <c r="C44" s="11"/>
      <c r="D44" s="11"/>
      <c r="E44" s="11"/>
      <c r="F44" s="11"/>
      <c r="G44" s="11"/>
      <c r="H44" s="11"/>
      <c r="I44" s="11"/>
      <c r="J44" s="11"/>
      <c r="K44" s="11"/>
      <c r="L44" s="11"/>
      <c r="M44" s="11"/>
      <c r="N44" s="11"/>
      <c r="O44" s="11"/>
      <c r="P44" s="11"/>
      <c r="Q44" s="11"/>
      <c r="R44" s="12"/>
    </row>
    <row r="45" spans="2:18" s="2" customFormat="1" ht="14.25" customHeight="1">
      <c r="B45" s="10"/>
      <c r="C45" s="11"/>
      <c r="D45" s="11"/>
      <c r="E45" s="11"/>
      <c r="F45" s="11"/>
      <c r="G45" s="11"/>
      <c r="H45" s="11"/>
      <c r="I45" s="11"/>
      <c r="J45" s="11"/>
      <c r="K45" s="11"/>
      <c r="L45" s="11"/>
      <c r="M45" s="11"/>
      <c r="N45" s="11"/>
      <c r="O45" s="11"/>
      <c r="P45" s="11"/>
      <c r="Q45" s="11"/>
      <c r="R45" s="12"/>
    </row>
    <row r="46" spans="2:18" s="2" customFormat="1" ht="14.25" customHeight="1">
      <c r="B46" s="10"/>
      <c r="C46" s="11"/>
      <c r="D46" s="11"/>
      <c r="E46" s="11"/>
      <c r="F46" s="11"/>
      <c r="G46" s="11"/>
      <c r="H46" s="11"/>
      <c r="I46" s="11"/>
      <c r="J46" s="11"/>
      <c r="K46" s="11"/>
      <c r="L46" s="11"/>
      <c r="M46" s="11"/>
      <c r="N46" s="11"/>
      <c r="O46" s="11"/>
      <c r="P46" s="11"/>
      <c r="Q46" s="11"/>
      <c r="R46" s="12"/>
    </row>
    <row r="47" spans="2:18" s="2" customFormat="1" ht="14.25" customHeight="1">
      <c r="B47" s="10"/>
      <c r="C47" s="11"/>
      <c r="D47" s="11"/>
      <c r="E47" s="11"/>
      <c r="F47" s="11"/>
      <c r="G47" s="11"/>
      <c r="H47" s="11"/>
      <c r="I47" s="11"/>
      <c r="J47" s="11"/>
      <c r="K47" s="11"/>
      <c r="L47" s="11"/>
      <c r="M47" s="11"/>
      <c r="N47" s="11"/>
      <c r="O47" s="11"/>
      <c r="P47" s="11"/>
      <c r="Q47" s="11"/>
      <c r="R47" s="12"/>
    </row>
    <row r="48" spans="2:18" s="2" customFormat="1" ht="14.25" customHeight="1">
      <c r="B48" s="10"/>
      <c r="C48" s="11"/>
      <c r="D48" s="11"/>
      <c r="E48" s="11"/>
      <c r="F48" s="11"/>
      <c r="G48" s="11"/>
      <c r="H48" s="11"/>
      <c r="I48" s="11"/>
      <c r="J48" s="11"/>
      <c r="K48" s="11"/>
      <c r="L48" s="11"/>
      <c r="M48" s="11"/>
      <c r="N48" s="11"/>
      <c r="O48" s="11"/>
      <c r="P48" s="11"/>
      <c r="Q48" s="11"/>
      <c r="R48" s="12"/>
    </row>
    <row r="49" spans="2:18" s="2" customFormat="1" ht="14.25" customHeight="1">
      <c r="B49" s="10"/>
      <c r="C49" s="11"/>
      <c r="D49" s="11"/>
      <c r="E49" s="11"/>
      <c r="F49" s="11"/>
      <c r="G49" s="11"/>
      <c r="H49" s="11"/>
      <c r="I49" s="11"/>
      <c r="J49" s="11"/>
      <c r="K49" s="11"/>
      <c r="L49" s="11"/>
      <c r="M49" s="11"/>
      <c r="N49" s="11"/>
      <c r="O49" s="11"/>
      <c r="P49" s="11"/>
      <c r="Q49" s="11"/>
      <c r="R49" s="12"/>
    </row>
    <row r="50" spans="2:18" s="6" customFormat="1" ht="15.75" customHeight="1">
      <c r="B50" s="23"/>
      <c r="C50" s="24"/>
      <c r="D50" s="37" t="s">
        <v>51</v>
      </c>
      <c r="E50" s="38"/>
      <c r="F50" s="38"/>
      <c r="G50" s="38"/>
      <c r="H50" s="39"/>
      <c r="I50" s="24"/>
      <c r="J50" s="37" t="s">
        <v>52</v>
      </c>
      <c r="K50" s="38"/>
      <c r="L50" s="38"/>
      <c r="M50" s="38"/>
      <c r="N50" s="38"/>
      <c r="O50" s="38"/>
      <c r="P50" s="39"/>
      <c r="Q50" s="24"/>
      <c r="R50" s="25"/>
    </row>
    <row r="51" spans="2:18" s="2" customFormat="1" ht="14.25" customHeight="1">
      <c r="B51" s="10"/>
      <c r="C51" s="11"/>
      <c r="D51" s="40"/>
      <c r="E51" s="11"/>
      <c r="F51" s="11"/>
      <c r="G51" s="11"/>
      <c r="H51" s="41"/>
      <c r="I51" s="11"/>
      <c r="J51" s="40"/>
      <c r="K51" s="11"/>
      <c r="L51" s="11"/>
      <c r="M51" s="11"/>
      <c r="N51" s="11"/>
      <c r="O51" s="11"/>
      <c r="P51" s="41"/>
      <c r="Q51" s="11"/>
      <c r="R51" s="12"/>
    </row>
    <row r="52" spans="2:18" s="2" customFormat="1" ht="14.25" customHeight="1">
      <c r="B52" s="10"/>
      <c r="C52" s="11"/>
      <c r="D52" s="40"/>
      <c r="E52" s="11"/>
      <c r="F52" s="11"/>
      <c r="G52" s="11"/>
      <c r="H52" s="41"/>
      <c r="I52" s="11"/>
      <c r="J52" s="40"/>
      <c r="K52" s="11"/>
      <c r="L52" s="11"/>
      <c r="M52" s="11"/>
      <c r="N52" s="11"/>
      <c r="O52" s="11"/>
      <c r="P52" s="41"/>
      <c r="Q52" s="11"/>
      <c r="R52" s="12"/>
    </row>
    <row r="53" spans="2:18" s="2" customFormat="1" ht="14.25" customHeight="1">
      <c r="B53" s="10"/>
      <c r="C53" s="11"/>
      <c r="D53" s="40"/>
      <c r="E53" s="11"/>
      <c r="F53" s="11"/>
      <c r="G53" s="11"/>
      <c r="H53" s="41"/>
      <c r="I53" s="11"/>
      <c r="J53" s="40"/>
      <c r="K53" s="11"/>
      <c r="L53" s="11"/>
      <c r="M53" s="11"/>
      <c r="N53" s="11"/>
      <c r="O53" s="11"/>
      <c r="P53" s="41"/>
      <c r="Q53" s="11"/>
      <c r="R53" s="12"/>
    </row>
    <row r="54" spans="2:18" s="2" customFormat="1" ht="14.25" customHeight="1">
      <c r="B54" s="10"/>
      <c r="C54" s="11"/>
      <c r="D54" s="40"/>
      <c r="E54" s="11"/>
      <c r="F54" s="11"/>
      <c r="G54" s="11"/>
      <c r="H54" s="41"/>
      <c r="I54" s="11"/>
      <c r="J54" s="40"/>
      <c r="K54" s="11"/>
      <c r="L54" s="11"/>
      <c r="M54" s="11"/>
      <c r="N54" s="11"/>
      <c r="O54" s="11"/>
      <c r="P54" s="41"/>
      <c r="Q54" s="11"/>
      <c r="R54" s="12"/>
    </row>
    <row r="55" spans="2:18" s="2" customFormat="1" ht="14.25" customHeight="1">
      <c r="B55" s="10"/>
      <c r="C55" s="11"/>
      <c r="D55" s="40"/>
      <c r="E55" s="11"/>
      <c r="F55" s="11"/>
      <c r="G55" s="11"/>
      <c r="H55" s="41"/>
      <c r="I55" s="11"/>
      <c r="J55" s="40"/>
      <c r="K55" s="11"/>
      <c r="L55" s="11"/>
      <c r="M55" s="11"/>
      <c r="N55" s="11"/>
      <c r="O55" s="11"/>
      <c r="P55" s="41"/>
      <c r="Q55" s="11"/>
      <c r="R55" s="12"/>
    </row>
    <row r="56" spans="2:18" s="2" customFormat="1" ht="14.25" customHeight="1">
      <c r="B56" s="10"/>
      <c r="C56" s="11"/>
      <c r="D56" s="40"/>
      <c r="E56" s="11"/>
      <c r="F56" s="11"/>
      <c r="G56" s="11"/>
      <c r="H56" s="41"/>
      <c r="I56" s="11"/>
      <c r="J56" s="40"/>
      <c r="K56" s="11"/>
      <c r="L56" s="11"/>
      <c r="M56" s="11"/>
      <c r="N56" s="11"/>
      <c r="O56" s="11"/>
      <c r="P56" s="41"/>
      <c r="Q56" s="11"/>
      <c r="R56" s="12"/>
    </row>
    <row r="57" spans="2:18" s="2" customFormat="1" ht="14.25" customHeight="1">
      <c r="B57" s="10"/>
      <c r="C57" s="11"/>
      <c r="D57" s="40"/>
      <c r="E57" s="11"/>
      <c r="F57" s="11"/>
      <c r="G57" s="11"/>
      <c r="H57" s="41"/>
      <c r="I57" s="11"/>
      <c r="J57" s="40"/>
      <c r="K57" s="11"/>
      <c r="L57" s="11"/>
      <c r="M57" s="11"/>
      <c r="N57" s="11"/>
      <c r="O57" s="11"/>
      <c r="P57" s="41"/>
      <c r="Q57" s="11"/>
      <c r="R57" s="12"/>
    </row>
    <row r="58" spans="2:18" s="2" customFormat="1" ht="14.25" customHeight="1">
      <c r="B58" s="10"/>
      <c r="C58" s="11"/>
      <c r="D58" s="40"/>
      <c r="E58" s="11"/>
      <c r="F58" s="11"/>
      <c r="G58" s="11"/>
      <c r="H58" s="41"/>
      <c r="I58" s="11"/>
      <c r="J58" s="40"/>
      <c r="K58" s="11"/>
      <c r="L58" s="11"/>
      <c r="M58" s="11"/>
      <c r="N58" s="11"/>
      <c r="O58" s="11"/>
      <c r="P58" s="41"/>
      <c r="Q58" s="11"/>
      <c r="R58" s="12"/>
    </row>
    <row r="59" spans="2:18" s="6" customFormat="1" ht="15.75" customHeight="1">
      <c r="B59" s="23"/>
      <c r="C59" s="24"/>
      <c r="D59" s="42" t="s">
        <v>53</v>
      </c>
      <c r="E59" s="43"/>
      <c r="F59" s="43"/>
      <c r="G59" s="44" t="s">
        <v>54</v>
      </c>
      <c r="H59" s="45"/>
      <c r="I59" s="24"/>
      <c r="J59" s="42" t="s">
        <v>53</v>
      </c>
      <c r="K59" s="43"/>
      <c r="L59" s="43"/>
      <c r="M59" s="43"/>
      <c r="N59" s="44" t="s">
        <v>54</v>
      </c>
      <c r="O59" s="43"/>
      <c r="P59" s="45"/>
      <c r="Q59" s="24"/>
      <c r="R59" s="25"/>
    </row>
    <row r="60" spans="2:18" s="2" customFormat="1" ht="14.25" customHeight="1">
      <c r="B60" s="10"/>
      <c r="C60" s="11"/>
      <c r="D60" s="11"/>
      <c r="E60" s="11"/>
      <c r="F60" s="11"/>
      <c r="G60" s="11"/>
      <c r="H60" s="11"/>
      <c r="I60" s="11"/>
      <c r="J60" s="11"/>
      <c r="K60" s="11"/>
      <c r="L60" s="11"/>
      <c r="M60" s="11"/>
      <c r="N60" s="11"/>
      <c r="O60" s="11"/>
      <c r="P60" s="11"/>
      <c r="Q60" s="11"/>
      <c r="R60" s="12"/>
    </row>
    <row r="61" spans="2:18" s="6" customFormat="1" ht="15.75" customHeight="1">
      <c r="B61" s="23"/>
      <c r="C61" s="24"/>
      <c r="D61" s="37" t="s">
        <v>55</v>
      </c>
      <c r="E61" s="38"/>
      <c r="F61" s="38"/>
      <c r="G61" s="38"/>
      <c r="H61" s="39"/>
      <c r="I61" s="24"/>
      <c r="J61" s="37" t="s">
        <v>56</v>
      </c>
      <c r="K61" s="38"/>
      <c r="L61" s="38"/>
      <c r="M61" s="38"/>
      <c r="N61" s="38"/>
      <c r="O61" s="38"/>
      <c r="P61" s="39"/>
      <c r="Q61" s="24"/>
      <c r="R61" s="25"/>
    </row>
    <row r="62" spans="2:18" s="2" customFormat="1" ht="14.25" customHeight="1">
      <c r="B62" s="10"/>
      <c r="C62" s="11"/>
      <c r="D62" s="40"/>
      <c r="E62" s="11"/>
      <c r="F62" s="11"/>
      <c r="G62" s="11"/>
      <c r="H62" s="41"/>
      <c r="I62" s="11"/>
      <c r="J62" s="40"/>
      <c r="K62" s="11"/>
      <c r="L62" s="11"/>
      <c r="M62" s="11"/>
      <c r="N62" s="11"/>
      <c r="O62" s="11"/>
      <c r="P62" s="41"/>
      <c r="Q62" s="11"/>
      <c r="R62" s="12"/>
    </row>
    <row r="63" spans="2:18" s="2" customFormat="1" ht="14.25" customHeight="1">
      <c r="B63" s="10"/>
      <c r="C63" s="11"/>
      <c r="D63" s="40"/>
      <c r="E63" s="11"/>
      <c r="F63" s="11"/>
      <c r="G63" s="11"/>
      <c r="H63" s="41"/>
      <c r="I63" s="11"/>
      <c r="J63" s="40"/>
      <c r="K63" s="11"/>
      <c r="L63" s="11"/>
      <c r="M63" s="11"/>
      <c r="N63" s="11"/>
      <c r="O63" s="11"/>
      <c r="P63" s="41"/>
      <c r="Q63" s="11"/>
      <c r="R63" s="12"/>
    </row>
    <row r="64" spans="2:18" s="2" customFormat="1" ht="14.25" customHeight="1">
      <c r="B64" s="10"/>
      <c r="C64" s="11"/>
      <c r="D64" s="40"/>
      <c r="E64" s="11"/>
      <c r="F64" s="11"/>
      <c r="G64" s="11"/>
      <c r="H64" s="41"/>
      <c r="I64" s="11"/>
      <c r="J64" s="40"/>
      <c r="K64" s="11"/>
      <c r="L64" s="11"/>
      <c r="M64" s="11"/>
      <c r="N64" s="11"/>
      <c r="O64" s="11"/>
      <c r="P64" s="41"/>
      <c r="Q64" s="11"/>
      <c r="R64" s="12"/>
    </row>
    <row r="65" spans="2:18" s="2" customFormat="1" ht="14.25" customHeight="1">
      <c r="B65" s="10"/>
      <c r="C65" s="11"/>
      <c r="D65" s="40"/>
      <c r="E65" s="11"/>
      <c r="F65" s="11"/>
      <c r="G65" s="11"/>
      <c r="H65" s="41"/>
      <c r="I65" s="11"/>
      <c r="J65" s="40"/>
      <c r="K65" s="11"/>
      <c r="L65" s="11"/>
      <c r="M65" s="11"/>
      <c r="N65" s="11"/>
      <c r="O65" s="11"/>
      <c r="P65" s="41"/>
      <c r="Q65" s="11"/>
      <c r="R65" s="12"/>
    </row>
    <row r="66" spans="2:18" s="2" customFormat="1" ht="14.25" customHeight="1">
      <c r="B66" s="10"/>
      <c r="C66" s="11"/>
      <c r="D66" s="40"/>
      <c r="E66" s="11"/>
      <c r="F66" s="11"/>
      <c r="G66" s="11"/>
      <c r="H66" s="41"/>
      <c r="I66" s="11"/>
      <c r="J66" s="40"/>
      <c r="K66" s="11"/>
      <c r="L66" s="11"/>
      <c r="M66" s="11"/>
      <c r="N66" s="11"/>
      <c r="O66" s="11"/>
      <c r="P66" s="41"/>
      <c r="Q66" s="11"/>
      <c r="R66" s="12"/>
    </row>
    <row r="67" spans="2:18" s="2" customFormat="1" ht="14.25" customHeight="1">
      <c r="B67" s="10"/>
      <c r="C67" s="11"/>
      <c r="D67" s="40"/>
      <c r="E67" s="11"/>
      <c r="F67" s="11"/>
      <c r="G67" s="11"/>
      <c r="H67" s="41"/>
      <c r="I67" s="11"/>
      <c r="J67" s="40"/>
      <c r="K67" s="11"/>
      <c r="L67" s="11"/>
      <c r="M67" s="11"/>
      <c r="N67" s="11"/>
      <c r="O67" s="11"/>
      <c r="P67" s="41"/>
      <c r="Q67" s="11"/>
      <c r="R67" s="12"/>
    </row>
    <row r="68" spans="2:18" s="2" customFormat="1" ht="14.25" customHeight="1">
      <c r="B68" s="10"/>
      <c r="C68" s="11"/>
      <c r="D68" s="40"/>
      <c r="E68" s="11"/>
      <c r="F68" s="11"/>
      <c r="G68" s="11"/>
      <c r="H68" s="41"/>
      <c r="I68" s="11"/>
      <c r="J68" s="40"/>
      <c r="K68" s="11"/>
      <c r="L68" s="11"/>
      <c r="M68" s="11"/>
      <c r="N68" s="11"/>
      <c r="O68" s="11"/>
      <c r="P68" s="41"/>
      <c r="Q68" s="11"/>
      <c r="R68" s="12"/>
    </row>
    <row r="69" spans="2:18" s="2" customFormat="1" ht="14.25" customHeight="1">
      <c r="B69" s="10"/>
      <c r="C69" s="11"/>
      <c r="D69" s="40"/>
      <c r="E69" s="11"/>
      <c r="F69" s="11"/>
      <c r="G69" s="11"/>
      <c r="H69" s="41"/>
      <c r="I69" s="11"/>
      <c r="J69" s="40"/>
      <c r="K69" s="11"/>
      <c r="L69" s="11"/>
      <c r="M69" s="11"/>
      <c r="N69" s="11"/>
      <c r="O69" s="11"/>
      <c r="P69" s="41"/>
      <c r="Q69" s="11"/>
      <c r="R69" s="12"/>
    </row>
    <row r="70" spans="2:18" s="6" customFormat="1" ht="15.75" customHeight="1">
      <c r="B70" s="23"/>
      <c r="C70" s="24"/>
      <c r="D70" s="42" t="s">
        <v>53</v>
      </c>
      <c r="E70" s="43"/>
      <c r="F70" s="43"/>
      <c r="G70" s="44" t="s">
        <v>54</v>
      </c>
      <c r="H70" s="45"/>
      <c r="I70" s="24"/>
      <c r="J70" s="42" t="s">
        <v>53</v>
      </c>
      <c r="K70" s="43"/>
      <c r="L70" s="43"/>
      <c r="M70" s="43"/>
      <c r="N70" s="44" t="s">
        <v>54</v>
      </c>
      <c r="O70" s="43"/>
      <c r="P70" s="45"/>
      <c r="Q70" s="24"/>
      <c r="R70" s="25"/>
    </row>
    <row r="71" spans="2:18" s="6" customFormat="1" ht="15" customHeight="1">
      <c r="B71" s="46"/>
      <c r="C71" s="47"/>
      <c r="D71" s="47"/>
      <c r="E71" s="47"/>
      <c r="F71" s="47"/>
      <c r="G71" s="47"/>
      <c r="H71" s="47"/>
      <c r="I71" s="47"/>
      <c r="J71" s="47"/>
      <c r="K71" s="47"/>
      <c r="L71" s="47"/>
      <c r="M71" s="47"/>
      <c r="N71" s="47"/>
      <c r="O71" s="47"/>
      <c r="P71" s="47"/>
      <c r="Q71" s="47"/>
      <c r="R71" s="48"/>
    </row>
    <row r="75" spans="2:18" s="6" customFormat="1" ht="7.5" customHeight="1">
      <c r="B75" s="109"/>
      <c r="C75" s="110"/>
      <c r="D75" s="110"/>
      <c r="E75" s="110"/>
      <c r="F75" s="110"/>
      <c r="G75" s="110"/>
      <c r="H75" s="110"/>
      <c r="I75" s="110"/>
      <c r="J75" s="110"/>
      <c r="K75" s="110"/>
      <c r="L75" s="110"/>
      <c r="M75" s="110"/>
      <c r="N75" s="110"/>
      <c r="O75" s="110"/>
      <c r="P75" s="110"/>
      <c r="Q75" s="110"/>
      <c r="R75" s="111"/>
    </row>
    <row r="76" spans="2:21" s="6" customFormat="1" ht="37.5" customHeight="1">
      <c r="B76" s="23"/>
      <c r="C76" s="178" t="s">
        <v>119</v>
      </c>
      <c r="D76" s="197"/>
      <c r="E76" s="197"/>
      <c r="F76" s="197"/>
      <c r="G76" s="197"/>
      <c r="H76" s="197"/>
      <c r="I76" s="197"/>
      <c r="J76" s="197"/>
      <c r="K76" s="197"/>
      <c r="L76" s="197"/>
      <c r="M76" s="197"/>
      <c r="N76" s="197"/>
      <c r="O76" s="197"/>
      <c r="P76" s="197"/>
      <c r="Q76" s="197"/>
      <c r="R76" s="25"/>
      <c r="T76" s="24"/>
      <c r="U76" s="24"/>
    </row>
    <row r="77" spans="2:21" s="6" customFormat="1" ht="7.5" customHeight="1">
      <c r="B77" s="23"/>
      <c r="C77" s="24"/>
      <c r="D77" s="24"/>
      <c r="E77" s="24"/>
      <c r="F77" s="24"/>
      <c r="G77" s="24"/>
      <c r="H77" s="24"/>
      <c r="I77" s="24"/>
      <c r="J77" s="24"/>
      <c r="K77" s="24"/>
      <c r="L77" s="24"/>
      <c r="M77" s="24"/>
      <c r="N77" s="24"/>
      <c r="O77" s="24"/>
      <c r="P77" s="24"/>
      <c r="Q77" s="24"/>
      <c r="R77" s="25"/>
      <c r="T77" s="24"/>
      <c r="U77" s="24"/>
    </row>
    <row r="78" spans="2:21" s="6" customFormat="1" ht="30.75" customHeight="1">
      <c r="B78" s="23"/>
      <c r="C78" s="18" t="s">
        <v>17</v>
      </c>
      <c r="D78" s="24"/>
      <c r="E78" s="24"/>
      <c r="F78" s="218" t="str">
        <f>$F$6</f>
        <v>Stavební úpravy Radnice Šluknov - imobilní</v>
      </c>
      <c r="G78" s="197"/>
      <c r="H78" s="197"/>
      <c r="I78" s="197"/>
      <c r="J78" s="197"/>
      <c r="K78" s="197"/>
      <c r="L78" s="197"/>
      <c r="M78" s="197"/>
      <c r="N78" s="197"/>
      <c r="O78" s="197"/>
      <c r="P78" s="197"/>
      <c r="Q78" s="24"/>
      <c r="R78" s="25"/>
      <c r="T78" s="24"/>
      <c r="U78" s="24"/>
    </row>
    <row r="79" spans="2:21" s="6" customFormat="1" ht="37.5" customHeight="1">
      <c r="B79" s="23"/>
      <c r="C79" s="57" t="s">
        <v>116</v>
      </c>
      <c r="D79" s="24"/>
      <c r="E79" s="24"/>
      <c r="F79" s="198" t="str">
        <f>$F$7</f>
        <v>161013.2 - Stavební úpravy </v>
      </c>
      <c r="G79" s="197"/>
      <c r="H79" s="197"/>
      <c r="I79" s="197"/>
      <c r="J79" s="197"/>
      <c r="K79" s="197"/>
      <c r="L79" s="197"/>
      <c r="M79" s="197"/>
      <c r="N79" s="197"/>
      <c r="O79" s="197"/>
      <c r="P79" s="197"/>
      <c r="Q79" s="24"/>
      <c r="R79" s="25"/>
      <c r="T79" s="24"/>
      <c r="U79" s="24"/>
    </row>
    <row r="80" spans="2:21" s="6" customFormat="1" ht="7.5" customHeight="1">
      <c r="B80" s="23"/>
      <c r="C80" s="24"/>
      <c r="D80" s="24"/>
      <c r="E80" s="24"/>
      <c r="F80" s="24"/>
      <c r="G80" s="24"/>
      <c r="H80" s="24"/>
      <c r="I80" s="24"/>
      <c r="J80" s="24"/>
      <c r="K80" s="24"/>
      <c r="L80" s="24"/>
      <c r="M80" s="24"/>
      <c r="N80" s="24"/>
      <c r="O80" s="24"/>
      <c r="P80" s="24"/>
      <c r="Q80" s="24"/>
      <c r="R80" s="25"/>
      <c r="T80" s="24"/>
      <c r="U80" s="24"/>
    </row>
    <row r="81" spans="2:21" s="6" customFormat="1" ht="18.75" customHeight="1">
      <c r="B81" s="23"/>
      <c r="C81" s="18" t="s">
        <v>21</v>
      </c>
      <c r="D81" s="24"/>
      <c r="E81" s="24"/>
      <c r="F81" s="16" t="str">
        <f>$F$9</f>
        <v>Šluknov</v>
      </c>
      <c r="G81" s="24"/>
      <c r="H81" s="24"/>
      <c r="I81" s="24"/>
      <c r="J81" s="24"/>
      <c r="K81" s="18" t="s">
        <v>23</v>
      </c>
      <c r="L81" s="24"/>
      <c r="M81" s="224" t="str">
        <f>IF($O$9="","",$O$9)</f>
        <v>10.12.2014</v>
      </c>
      <c r="N81" s="197"/>
      <c r="O81" s="197"/>
      <c r="P81" s="197"/>
      <c r="Q81" s="24"/>
      <c r="R81" s="25"/>
      <c r="T81" s="24"/>
      <c r="U81" s="24"/>
    </row>
    <row r="82" spans="2:21" s="6" customFormat="1" ht="7.5" customHeight="1">
      <c r="B82" s="23"/>
      <c r="C82" s="24"/>
      <c r="D82" s="24"/>
      <c r="E82" s="24"/>
      <c r="F82" s="24"/>
      <c r="G82" s="24"/>
      <c r="H82" s="24"/>
      <c r="I82" s="24"/>
      <c r="J82" s="24"/>
      <c r="K82" s="24"/>
      <c r="L82" s="24"/>
      <c r="M82" s="24"/>
      <c r="N82" s="24"/>
      <c r="O82" s="24"/>
      <c r="P82" s="24"/>
      <c r="Q82" s="24"/>
      <c r="R82" s="25"/>
      <c r="T82" s="24"/>
      <c r="U82" s="24"/>
    </row>
    <row r="83" spans="2:21" s="6" customFormat="1" ht="15.75" customHeight="1">
      <c r="B83" s="23"/>
      <c r="C83" s="18" t="s">
        <v>25</v>
      </c>
      <c r="D83" s="24"/>
      <c r="E83" s="24"/>
      <c r="F83" s="16" t="str">
        <f>$E$12</f>
        <v>Město Šluknov</v>
      </c>
      <c r="G83" s="24"/>
      <c r="H83" s="24"/>
      <c r="I83" s="24"/>
      <c r="J83" s="24"/>
      <c r="K83" s="18" t="s">
        <v>32</v>
      </c>
      <c r="L83" s="24"/>
      <c r="M83" s="183" t="str">
        <f>$E$18</f>
        <v>Multitechnik Divize II, s.r.o.</v>
      </c>
      <c r="N83" s="197"/>
      <c r="O83" s="197"/>
      <c r="P83" s="197"/>
      <c r="Q83" s="197"/>
      <c r="R83" s="25"/>
      <c r="T83" s="24"/>
      <c r="U83" s="24"/>
    </row>
    <row r="84" spans="2:21" s="6" customFormat="1" ht="15" customHeight="1">
      <c r="B84" s="23"/>
      <c r="C84" s="18" t="s">
        <v>30</v>
      </c>
      <c r="D84" s="24"/>
      <c r="E84" s="24"/>
      <c r="F84" s="16" t="str">
        <f>IF($E$15="","",$E$15)</f>
        <v>Vyplň údaj</v>
      </c>
      <c r="G84" s="24"/>
      <c r="H84" s="24"/>
      <c r="I84" s="24"/>
      <c r="J84" s="24"/>
      <c r="K84" s="18" t="s">
        <v>35</v>
      </c>
      <c r="L84" s="24"/>
      <c r="M84" s="183" t="str">
        <f>$E$21</f>
        <v>Ing. Kulík Milan</v>
      </c>
      <c r="N84" s="197"/>
      <c r="O84" s="197"/>
      <c r="P84" s="197"/>
      <c r="Q84" s="197"/>
      <c r="R84" s="25"/>
      <c r="T84" s="24"/>
      <c r="U84" s="24"/>
    </row>
    <row r="85" spans="2:21" s="6" customFormat="1" ht="11.25" customHeight="1">
      <c r="B85" s="23"/>
      <c r="C85" s="24"/>
      <c r="D85" s="24"/>
      <c r="E85" s="24"/>
      <c r="F85" s="24"/>
      <c r="G85" s="24"/>
      <c r="H85" s="24"/>
      <c r="I85" s="24"/>
      <c r="J85" s="24"/>
      <c r="K85" s="24"/>
      <c r="L85" s="24"/>
      <c r="M85" s="24"/>
      <c r="N85" s="24"/>
      <c r="O85" s="24"/>
      <c r="P85" s="24"/>
      <c r="Q85" s="24"/>
      <c r="R85" s="25"/>
      <c r="T85" s="24"/>
      <c r="U85" s="24"/>
    </row>
    <row r="86" spans="2:21" s="6" customFormat="1" ht="30" customHeight="1">
      <c r="B86" s="23"/>
      <c r="C86" s="225" t="s">
        <v>120</v>
      </c>
      <c r="D86" s="216"/>
      <c r="E86" s="216"/>
      <c r="F86" s="216"/>
      <c r="G86" s="216"/>
      <c r="H86" s="33"/>
      <c r="I86" s="33"/>
      <c r="J86" s="33"/>
      <c r="K86" s="33"/>
      <c r="L86" s="33"/>
      <c r="M86" s="33"/>
      <c r="N86" s="225" t="s">
        <v>121</v>
      </c>
      <c r="O86" s="197"/>
      <c r="P86" s="197"/>
      <c r="Q86" s="197"/>
      <c r="R86" s="25"/>
      <c r="T86" s="24"/>
      <c r="U86" s="24"/>
    </row>
    <row r="87" spans="2:21" s="6" customFormat="1" ht="11.25" customHeight="1">
      <c r="B87" s="23"/>
      <c r="C87" s="24"/>
      <c r="D87" s="24"/>
      <c r="E87" s="24"/>
      <c r="F87" s="24"/>
      <c r="G87" s="24"/>
      <c r="H87" s="24"/>
      <c r="I87" s="24"/>
      <c r="J87" s="24"/>
      <c r="K87" s="24"/>
      <c r="L87" s="24"/>
      <c r="M87" s="24"/>
      <c r="N87" s="24"/>
      <c r="O87" s="24"/>
      <c r="P87" s="24"/>
      <c r="Q87" s="24"/>
      <c r="R87" s="25"/>
      <c r="T87" s="24"/>
      <c r="U87" s="24"/>
    </row>
    <row r="88" spans="2:47" s="6" customFormat="1" ht="30" customHeight="1">
      <c r="B88" s="23"/>
      <c r="C88" s="71" t="s">
        <v>122</v>
      </c>
      <c r="D88" s="24"/>
      <c r="E88" s="24"/>
      <c r="F88" s="24"/>
      <c r="G88" s="24"/>
      <c r="H88" s="24"/>
      <c r="I88" s="24"/>
      <c r="J88" s="24"/>
      <c r="K88" s="24"/>
      <c r="L88" s="24"/>
      <c r="M88" s="24"/>
      <c r="N88" s="213">
        <f>$N$142</f>
        <v>0</v>
      </c>
      <c r="O88" s="197"/>
      <c r="P88" s="197"/>
      <c r="Q88" s="197"/>
      <c r="R88" s="25"/>
      <c r="T88" s="24"/>
      <c r="U88" s="24"/>
      <c r="AU88" s="6" t="s">
        <v>123</v>
      </c>
    </row>
    <row r="89" spans="2:21" s="76" customFormat="1" ht="25.5" customHeight="1">
      <c r="B89" s="112"/>
      <c r="C89" s="113"/>
      <c r="D89" s="113" t="s">
        <v>124</v>
      </c>
      <c r="E89" s="113"/>
      <c r="F89" s="113"/>
      <c r="G89" s="113"/>
      <c r="H89" s="113"/>
      <c r="I89" s="113"/>
      <c r="J89" s="113"/>
      <c r="K89" s="113"/>
      <c r="L89" s="113"/>
      <c r="M89" s="113"/>
      <c r="N89" s="226">
        <f>$N$143</f>
        <v>0</v>
      </c>
      <c r="O89" s="227"/>
      <c r="P89" s="227"/>
      <c r="Q89" s="227"/>
      <c r="R89" s="114"/>
      <c r="T89" s="113"/>
      <c r="U89" s="113"/>
    </row>
    <row r="90" spans="2:21" s="115" customFormat="1" ht="21" customHeight="1">
      <c r="B90" s="116"/>
      <c r="C90" s="89"/>
      <c r="D90" s="89" t="s">
        <v>125</v>
      </c>
      <c r="E90" s="89"/>
      <c r="F90" s="89"/>
      <c r="G90" s="89"/>
      <c r="H90" s="89"/>
      <c r="I90" s="89"/>
      <c r="J90" s="89"/>
      <c r="K90" s="89"/>
      <c r="L90" s="89"/>
      <c r="M90" s="89"/>
      <c r="N90" s="211">
        <f>$N$144</f>
        <v>0</v>
      </c>
      <c r="O90" s="228"/>
      <c r="P90" s="228"/>
      <c r="Q90" s="228"/>
      <c r="R90" s="117"/>
      <c r="T90" s="89"/>
      <c r="U90" s="89"/>
    </row>
    <row r="91" spans="2:21" s="115" customFormat="1" ht="21" customHeight="1">
      <c r="B91" s="116"/>
      <c r="C91" s="89"/>
      <c r="D91" s="89" t="s">
        <v>126</v>
      </c>
      <c r="E91" s="89"/>
      <c r="F91" s="89"/>
      <c r="G91" s="89"/>
      <c r="H91" s="89"/>
      <c r="I91" s="89"/>
      <c r="J91" s="89"/>
      <c r="K91" s="89"/>
      <c r="L91" s="89"/>
      <c r="M91" s="89"/>
      <c r="N91" s="211">
        <f>$N$161</f>
        <v>0</v>
      </c>
      <c r="O91" s="228"/>
      <c r="P91" s="228"/>
      <c r="Q91" s="228"/>
      <c r="R91" s="117"/>
      <c r="T91" s="89"/>
      <c r="U91" s="89"/>
    </row>
    <row r="92" spans="2:21" s="115" customFormat="1" ht="21" customHeight="1">
      <c r="B92" s="116"/>
      <c r="C92" s="89"/>
      <c r="D92" s="89" t="s">
        <v>127</v>
      </c>
      <c r="E92" s="89"/>
      <c r="F92" s="89"/>
      <c r="G92" s="89"/>
      <c r="H92" s="89"/>
      <c r="I92" s="89"/>
      <c r="J92" s="89"/>
      <c r="K92" s="89"/>
      <c r="L92" s="89"/>
      <c r="M92" s="89"/>
      <c r="N92" s="211">
        <f>$N$173</f>
        <v>0</v>
      </c>
      <c r="O92" s="228"/>
      <c r="P92" s="228"/>
      <c r="Q92" s="228"/>
      <c r="R92" s="117"/>
      <c r="T92" s="89"/>
      <c r="U92" s="89"/>
    </row>
    <row r="93" spans="2:21" s="115" customFormat="1" ht="21" customHeight="1">
      <c r="B93" s="116"/>
      <c r="C93" s="89"/>
      <c r="D93" s="89" t="s">
        <v>128</v>
      </c>
      <c r="E93" s="89"/>
      <c r="F93" s="89"/>
      <c r="G93" s="89"/>
      <c r="H93" s="89"/>
      <c r="I93" s="89"/>
      <c r="J93" s="89"/>
      <c r="K93" s="89"/>
      <c r="L93" s="89"/>
      <c r="M93" s="89"/>
      <c r="N93" s="211">
        <f>$N$203</f>
        <v>0</v>
      </c>
      <c r="O93" s="228"/>
      <c r="P93" s="228"/>
      <c r="Q93" s="228"/>
      <c r="R93" s="117"/>
      <c r="T93" s="89"/>
      <c r="U93" s="89"/>
    </row>
    <row r="94" spans="2:21" s="115" customFormat="1" ht="21" customHeight="1">
      <c r="B94" s="116"/>
      <c r="C94" s="89"/>
      <c r="D94" s="89" t="s">
        <v>129</v>
      </c>
      <c r="E94" s="89"/>
      <c r="F94" s="89"/>
      <c r="G94" s="89"/>
      <c r="H94" s="89"/>
      <c r="I94" s="89"/>
      <c r="J94" s="89"/>
      <c r="K94" s="89"/>
      <c r="L94" s="89"/>
      <c r="M94" s="89"/>
      <c r="N94" s="211">
        <f>$N$225</f>
        <v>0</v>
      </c>
      <c r="O94" s="228"/>
      <c r="P94" s="228"/>
      <c r="Q94" s="228"/>
      <c r="R94" s="117"/>
      <c r="T94" s="89"/>
      <c r="U94" s="89"/>
    </row>
    <row r="95" spans="2:21" s="115" customFormat="1" ht="21" customHeight="1">
      <c r="B95" s="116"/>
      <c r="C95" s="89"/>
      <c r="D95" s="89" t="s">
        <v>130</v>
      </c>
      <c r="E95" s="89"/>
      <c r="F95" s="89"/>
      <c r="G95" s="89"/>
      <c r="H95" s="89"/>
      <c r="I95" s="89"/>
      <c r="J95" s="89"/>
      <c r="K95" s="89"/>
      <c r="L95" s="89"/>
      <c r="M95" s="89"/>
      <c r="N95" s="211">
        <f>$N$230</f>
        <v>0</v>
      </c>
      <c r="O95" s="228"/>
      <c r="P95" s="228"/>
      <c r="Q95" s="228"/>
      <c r="R95" s="117"/>
      <c r="T95" s="89"/>
      <c r="U95" s="89"/>
    </row>
    <row r="96" spans="2:21" s="115" customFormat="1" ht="21" customHeight="1">
      <c r="B96" s="116"/>
      <c r="C96" s="89"/>
      <c r="D96" s="89" t="s">
        <v>131</v>
      </c>
      <c r="E96" s="89"/>
      <c r="F96" s="89"/>
      <c r="G96" s="89"/>
      <c r="H96" s="89"/>
      <c r="I96" s="89"/>
      <c r="J96" s="89"/>
      <c r="K96" s="89"/>
      <c r="L96" s="89"/>
      <c r="M96" s="89"/>
      <c r="N96" s="211">
        <f>$N$287</f>
        <v>0</v>
      </c>
      <c r="O96" s="228"/>
      <c r="P96" s="228"/>
      <c r="Q96" s="228"/>
      <c r="R96" s="117"/>
      <c r="T96" s="89"/>
      <c r="U96" s="89"/>
    </row>
    <row r="97" spans="2:21" s="115" customFormat="1" ht="15.75" customHeight="1">
      <c r="B97" s="116"/>
      <c r="C97" s="89"/>
      <c r="D97" s="89" t="s">
        <v>132</v>
      </c>
      <c r="E97" s="89"/>
      <c r="F97" s="89"/>
      <c r="G97" s="89"/>
      <c r="H97" s="89"/>
      <c r="I97" s="89"/>
      <c r="J97" s="89"/>
      <c r="K97" s="89"/>
      <c r="L97" s="89"/>
      <c r="M97" s="89"/>
      <c r="N97" s="211">
        <f>$N$367</f>
        <v>0</v>
      </c>
      <c r="O97" s="228"/>
      <c r="P97" s="228"/>
      <c r="Q97" s="228"/>
      <c r="R97" s="117"/>
      <c r="T97" s="89"/>
      <c r="U97" s="89"/>
    </row>
    <row r="98" spans="2:21" s="76" customFormat="1" ht="25.5" customHeight="1">
      <c r="B98" s="112"/>
      <c r="C98" s="113"/>
      <c r="D98" s="113" t="s">
        <v>133</v>
      </c>
      <c r="E98" s="113"/>
      <c r="F98" s="113"/>
      <c r="G98" s="113"/>
      <c r="H98" s="113"/>
      <c r="I98" s="113"/>
      <c r="J98" s="113"/>
      <c r="K98" s="113"/>
      <c r="L98" s="113"/>
      <c r="M98" s="113"/>
      <c r="N98" s="226">
        <f>$N$369</f>
        <v>0</v>
      </c>
      <c r="O98" s="227"/>
      <c r="P98" s="227"/>
      <c r="Q98" s="227"/>
      <c r="R98" s="114"/>
      <c r="T98" s="113"/>
      <c r="U98" s="113"/>
    </row>
    <row r="99" spans="2:21" s="115" customFormat="1" ht="21" customHeight="1">
      <c r="B99" s="116"/>
      <c r="C99" s="89"/>
      <c r="D99" s="89" t="s">
        <v>134</v>
      </c>
      <c r="E99" s="89"/>
      <c r="F99" s="89"/>
      <c r="G99" s="89"/>
      <c r="H99" s="89"/>
      <c r="I99" s="89"/>
      <c r="J99" s="89"/>
      <c r="K99" s="89"/>
      <c r="L99" s="89"/>
      <c r="M99" s="89"/>
      <c r="N99" s="211">
        <f>$N$370</f>
        <v>0</v>
      </c>
      <c r="O99" s="228"/>
      <c r="P99" s="228"/>
      <c r="Q99" s="228"/>
      <c r="R99" s="117"/>
      <c r="T99" s="89"/>
      <c r="U99" s="89"/>
    </row>
    <row r="100" spans="2:21" s="115" customFormat="1" ht="21" customHeight="1">
      <c r="B100" s="116"/>
      <c r="C100" s="89"/>
      <c r="D100" s="89" t="s">
        <v>135</v>
      </c>
      <c r="E100" s="89"/>
      <c r="F100" s="89"/>
      <c r="G100" s="89"/>
      <c r="H100" s="89"/>
      <c r="I100" s="89"/>
      <c r="J100" s="89"/>
      <c r="K100" s="89"/>
      <c r="L100" s="89"/>
      <c r="M100" s="89"/>
      <c r="N100" s="211">
        <f>$N$389</f>
        <v>0</v>
      </c>
      <c r="O100" s="228"/>
      <c r="P100" s="228"/>
      <c r="Q100" s="228"/>
      <c r="R100" s="117"/>
      <c r="T100" s="89"/>
      <c r="U100" s="89"/>
    </row>
    <row r="101" spans="2:21" s="115" customFormat="1" ht="21" customHeight="1">
      <c r="B101" s="116"/>
      <c r="C101" s="89"/>
      <c r="D101" s="89" t="s">
        <v>136</v>
      </c>
      <c r="E101" s="89"/>
      <c r="F101" s="89"/>
      <c r="G101" s="89"/>
      <c r="H101" s="89"/>
      <c r="I101" s="89"/>
      <c r="J101" s="89"/>
      <c r="K101" s="89"/>
      <c r="L101" s="89"/>
      <c r="M101" s="89"/>
      <c r="N101" s="211">
        <f>$N$408</f>
        <v>0</v>
      </c>
      <c r="O101" s="228"/>
      <c r="P101" s="228"/>
      <c r="Q101" s="228"/>
      <c r="R101" s="117"/>
      <c r="T101" s="89"/>
      <c r="U101" s="89"/>
    </row>
    <row r="102" spans="2:21" s="115" customFormat="1" ht="21" customHeight="1">
      <c r="B102" s="116"/>
      <c r="C102" s="89"/>
      <c r="D102" s="89" t="s">
        <v>137</v>
      </c>
      <c r="E102" s="89"/>
      <c r="F102" s="89"/>
      <c r="G102" s="89"/>
      <c r="H102" s="89"/>
      <c r="I102" s="89"/>
      <c r="J102" s="89"/>
      <c r="K102" s="89"/>
      <c r="L102" s="89"/>
      <c r="M102" s="89"/>
      <c r="N102" s="211">
        <f>$N$441</f>
        <v>0</v>
      </c>
      <c r="O102" s="228"/>
      <c r="P102" s="228"/>
      <c r="Q102" s="228"/>
      <c r="R102" s="117"/>
      <c r="T102" s="89"/>
      <c r="U102" s="89"/>
    </row>
    <row r="103" spans="2:21" s="115" customFormat="1" ht="21" customHeight="1">
      <c r="B103" s="116"/>
      <c r="C103" s="89"/>
      <c r="D103" s="89" t="s">
        <v>138</v>
      </c>
      <c r="E103" s="89"/>
      <c r="F103" s="89"/>
      <c r="G103" s="89"/>
      <c r="H103" s="89"/>
      <c r="I103" s="89"/>
      <c r="J103" s="89"/>
      <c r="K103" s="89"/>
      <c r="L103" s="89"/>
      <c r="M103" s="89"/>
      <c r="N103" s="211">
        <f>$N$454</f>
        <v>0</v>
      </c>
      <c r="O103" s="228"/>
      <c r="P103" s="228"/>
      <c r="Q103" s="228"/>
      <c r="R103" s="117"/>
      <c r="T103" s="89"/>
      <c r="U103" s="89"/>
    </row>
    <row r="104" spans="2:21" s="115" customFormat="1" ht="21" customHeight="1">
      <c r="B104" s="116"/>
      <c r="C104" s="89"/>
      <c r="D104" s="89" t="s">
        <v>139</v>
      </c>
      <c r="E104" s="89"/>
      <c r="F104" s="89"/>
      <c r="G104" s="89"/>
      <c r="H104" s="89"/>
      <c r="I104" s="89"/>
      <c r="J104" s="89"/>
      <c r="K104" s="89"/>
      <c r="L104" s="89"/>
      <c r="M104" s="89"/>
      <c r="N104" s="211">
        <f>$N$468</f>
        <v>0</v>
      </c>
      <c r="O104" s="228"/>
      <c r="P104" s="228"/>
      <c r="Q104" s="228"/>
      <c r="R104" s="117"/>
      <c r="T104" s="89"/>
      <c r="U104" s="89"/>
    </row>
    <row r="105" spans="2:21" s="115" customFormat="1" ht="21" customHeight="1">
      <c r="B105" s="116"/>
      <c r="C105" s="89"/>
      <c r="D105" s="89" t="s">
        <v>140</v>
      </c>
      <c r="E105" s="89"/>
      <c r="F105" s="89"/>
      <c r="G105" s="89"/>
      <c r="H105" s="89"/>
      <c r="I105" s="89"/>
      <c r="J105" s="89"/>
      <c r="K105" s="89"/>
      <c r="L105" s="89"/>
      <c r="M105" s="89"/>
      <c r="N105" s="211">
        <f>$N$474</f>
        <v>0</v>
      </c>
      <c r="O105" s="228"/>
      <c r="P105" s="228"/>
      <c r="Q105" s="228"/>
      <c r="R105" s="117"/>
      <c r="T105" s="89"/>
      <c r="U105" s="89"/>
    </row>
    <row r="106" spans="2:21" s="115" customFormat="1" ht="21" customHeight="1">
      <c r="B106" s="116"/>
      <c r="C106" s="89"/>
      <c r="D106" s="89" t="s">
        <v>141</v>
      </c>
      <c r="E106" s="89"/>
      <c r="F106" s="89"/>
      <c r="G106" s="89"/>
      <c r="H106" s="89"/>
      <c r="I106" s="89"/>
      <c r="J106" s="89"/>
      <c r="K106" s="89"/>
      <c r="L106" s="89"/>
      <c r="M106" s="89"/>
      <c r="N106" s="211">
        <f>$N$498</f>
        <v>0</v>
      </c>
      <c r="O106" s="228"/>
      <c r="P106" s="228"/>
      <c r="Q106" s="228"/>
      <c r="R106" s="117"/>
      <c r="T106" s="89"/>
      <c r="U106" s="89"/>
    </row>
    <row r="107" spans="2:21" s="115" customFormat="1" ht="21" customHeight="1">
      <c r="B107" s="116"/>
      <c r="C107" s="89"/>
      <c r="D107" s="89" t="s">
        <v>142</v>
      </c>
      <c r="E107" s="89"/>
      <c r="F107" s="89"/>
      <c r="G107" s="89"/>
      <c r="H107" s="89"/>
      <c r="I107" s="89"/>
      <c r="J107" s="89"/>
      <c r="K107" s="89"/>
      <c r="L107" s="89"/>
      <c r="M107" s="89"/>
      <c r="N107" s="211">
        <f>$N$530</f>
        <v>0</v>
      </c>
      <c r="O107" s="228"/>
      <c r="P107" s="228"/>
      <c r="Q107" s="228"/>
      <c r="R107" s="117"/>
      <c r="T107" s="89"/>
      <c r="U107" s="89"/>
    </row>
    <row r="108" spans="2:21" s="115" customFormat="1" ht="21" customHeight="1">
      <c r="B108" s="116"/>
      <c r="C108" s="89"/>
      <c r="D108" s="89" t="s">
        <v>143</v>
      </c>
      <c r="E108" s="89"/>
      <c r="F108" s="89"/>
      <c r="G108" s="89"/>
      <c r="H108" s="89"/>
      <c r="I108" s="89"/>
      <c r="J108" s="89"/>
      <c r="K108" s="89"/>
      <c r="L108" s="89"/>
      <c r="M108" s="89"/>
      <c r="N108" s="211">
        <f>$N$554</f>
        <v>0</v>
      </c>
      <c r="O108" s="228"/>
      <c r="P108" s="228"/>
      <c r="Q108" s="228"/>
      <c r="R108" s="117"/>
      <c r="T108" s="89"/>
      <c r="U108" s="89"/>
    </row>
    <row r="109" spans="2:21" s="115" customFormat="1" ht="21" customHeight="1">
      <c r="B109" s="116"/>
      <c r="C109" s="89"/>
      <c r="D109" s="89" t="s">
        <v>144</v>
      </c>
      <c r="E109" s="89"/>
      <c r="F109" s="89"/>
      <c r="G109" s="89"/>
      <c r="H109" s="89"/>
      <c r="I109" s="89"/>
      <c r="J109" s="89"/>
      <c r="K109" s="89"/>
      <c r="L109" s="89"/>
      <c r="M109" s="89"/>
      <c r="N109" s="211">
        <f>$N$584</f>
        <v>0</v>
      </c>
      <c r="O109" s="228"/>
      <c r="P109" s="228"/>
      <c r="Q109" s="228"/>
      <c r="R109" s="117"/>
      <c r="T109" s="89"/>
      <c r="U109" s="89"/>
    </row>
    <row r="110" spans="2:21" s="115" customFormat="1" ht="21" customHeight="1">
      <c r="B110" s="116"/>
      <c r="C110" s="89"/>
      <c r="D110" s="89" t="s">
        <v>145</v>
      </c>
      <c r="E110" s="89"/>
      <c r="F110" s="89"/>
      <c r="G110" s="89"/>
      <c r="H110" s="89"/>
      <c r="I110" s="89"/>
      <c r="J110" s="89"/>
      <c r="K110" s="89"/>
      <c r="L110" s="89"/>
      <c r="M110" s="89"/>
      <c r="N110" s="211">
        <f>$N$593</f>
        <v>0</v>
      </c>
      <c r="O110" s="228"/>
      <c r="P110" s="228"/>
      <c r="Q110" s="228"/>
      <c r="R110" s="117"/>
      <c r="T110" s="89"/>
      <c r="U110" s="89"/>
    </row>
    <row r="111" spans="2:21" s="115" customFormat="1" ht="21" customHeight="1">
      <c r="B111" s="116"/>
      <c r="C111" s="89"/>
      <c r="D111" s="89" t="s">
        <v>146</v>
      </c>
      <c r="E111" s="89"/>
      <c r="F111" s="89"/>
      <c r="G111" s="89"/>
      <c r="H111" s="89"/>
      <c r="I111" s="89"/>
      <c r="J111" s="89"/>
      <c r="K111" s="89"/>
      <c r="L111" s="89"/>
      <c r="M111" s="89"/>
      <c r="N111" s="211">
        <f>$N$597</f>
        <v>0</v>
      </c>
      <c r="O111" s="228"/>
      <c r="P111" s="228"/>
      <c r="Q111" s="228"/>
      <c r="R111" s="117"/>
      <c r="T111" s="89"/>
      <c r="U111" s="89"/>
    </row>
    <row r="112" spans="2:21" s="76" customFormat="1" ht="25.5" customHeight="1">
      <c r="B112" s="112"/>
      <c r="C112" s="113"/>
      <c r="D112" s="113" t="s">
        <v>147</v>
      </c>
      <c r="E112" s="113"/>
      <c r="F112" s="113"/>
      <c r="G112" s="113"/>
      <c r="H112" s="113"/>
      <c r="I112" s="113"/>
      <c r="J112" s="113"/>
      <c r="K112" s="113"/>
      <c r="L112" s="113"/>
      <c r="M112" s="113"/>
      <c r="N112" s="226">
        <f>$N$604</f>
        <v>0</v>
      </c>
      <c r="O112" s="227"/>
      <c r="P112" s="227"/>
      <c r="Q112" s="227"/>
      <c r="R112" s="114"/>
      <c r="T112" s="113"/>
      <c r="U112" s="113"/>
    </row>
    <row r="113" spans="2:21" s="115" customFormat="1" ht="21" customHeight="1">
      <c r="B113" s="116"/>
      <c r="C113" s="89"/>
      <c r="D113" s="89" t="s">
        <v>148</v>
      </c>
      <c r="E113" s="89"/>
      <c r="F113" s="89"/>
      <c r="G113" s="89"/>
      <c r="H113" s="89"/>
      <c r="I113" s="89"/>
      <c r="J113" s="89"/>
      <c r="K113" s="89"/>
      <c r="L113" s="89"/>
      <c r="M113" s="89"/>
      <c r="N113" s="211">
        <f>$N$605</f>
        <v>0</v>
      </c>
      <c r="O113" s="228"/>
      <c r="P113" s="228"/>
      <c r="Q113" s="228"/>
      <c r="R113" s="117"/>
      <c r="T113" s="89"/>
      <c r="U113" s="89"/>
    </row>
    <row r="114" spans="2:21" s="115" customFormat="1" ht="21" customHeight="1">
      <c r="B114" s="116"/>
      <c r="C114" s="89"/>
      <c r="D114" s="89" t="s">
        <v>149</v>
      </c>
      <c r="E114" s="89"/>
      <c r="F114" s="89"/>
      <c r="G114" s="89"/>
      <c r="H114" s="89"/>
      <c r="I114" s="89"/>
      <c r="J114" s="89"/>
      <c r="K114" s="89"/>
      <c r="L114" s="89"/>
      <c r="M114" s="89"/>
      <c r="N114" s="211">
        <f>$N$610</f>
        <v>0</v>
      </c>
      <c r="O114" s="228"/>
      <c r="P114" s="228"/>
      <c r="Q114" s="228"/>
      <c r="R114" s="117"/>
      <c r="T114" s="89"/>
      <c r="U114" s="89"/>
    </row>
    <row r="115" spans="2:21" s="115" customFormat="1" ht="21" customHeight="1">
      <c r="B115" s="116"/>
      <c r="C115" s="89"/>
      <c r="D115" s="89" t="s">
        <v>150</v>
      </c>
      <c r="E115" s="89"/>
      <c r="F115" s="89"/>
      <c r="G115" s="89"/>
      <c r="H115" s="89"/>
      <c r="I115" s="89"/>
      <c r="J115" s="89"/>
      <c r="K115" s="89"/>
      <c r="L115" s="89"/>
      <c r="M115" s="89"/>
      <c r="N115" s="211">
        <f>$N$612</f>
        <v>0</v>
      </c>
      <c r="O115" s="228"/>
      <c r="P115" s="228"/>
      <c r="Q115" s="228"/>
      <c r="R115" s="117"/>
      <c r="T115" s="89"/>
      <c r="U115" s="89"/>
    </row>
    <row r="116" spans="2:21" s="6" customFormat="1" ht="22.5" customHeight="1">
      <c r="B116" s="23"/>
      <c r="C116" s="24"/>
      <c r="D116" s="24"/>
      <c r="E116" s="24"/>
      <c r="F116" s="24"/>
      <c r="G116" s="24"/>
      <c r="H116" s="24"/>
      <c r="I116" s="24"/>
      <c r="J116" s="24"/>
      <c r="K116" s="24"/>
      <c r="L116" s="24"/>
      <c r="M116" s="24"/>
      <c r="N116" s="24"/>
      <c r="O116" s="24"/>
      <c r="P116" s="24"/>
      <c r="Q116" s="24"/>
      <c r="R116" s="25"/>
      <c r="T116" s="24"/>
      <c r="U116" s="24"/>
    </row>
    <row r="117" spans="2:21" s="6" customFormat="1" ht="30" customHeight="1">
      <c r="B117" s="23"/>
      <c r="C117" s="71" t="s">
        <v>151</v>
      </c>
      <c r="D117" s="24"/>
      <c r="E117" s="24"/>
      <c r="F117" s="24"/>
      <c r="G117" s="24"/>
      <c r="H117" s="24"/>
      <c r="I117" s="24"/>
      <c r="J117" s="24"/>
      <c r="K117" s="24"/>
      <c r="L117" s="24"/>
      <c r="M117" s="24"/>
      <c r="N117" s="213">
        <f>ROUND($N$118+$N$119+$N$120+$N$121+$N$122+$N$123,2)</f>
        <v>0</v>
      </c>
      <c r="O117" s="197"/>
      <c r="P117" s="197"/>
      <c r="Q117" s="197"/>
      <c r="R117" s="25"/>
      <c r="T117" s="118"/>
      <c r="U117" s="119" t="s">
        <v>41</v>
      </c>
    </row>
    <row r="118" spans="2:62" s="6" customFormat="1" ht="18.75" customHeight="1">
      <c r="B118" s="23"/>
      <c r="C118" s="24"/>
      <c r="D118" s="212" t="s">
        <v>152</v>
      </c>
      <c r="E118" s="197"/>
      <c r="F118" s="197"/>
      <c r="G118" s="197"/>
      <c r="H118" s="197"/>
      <c r="I118" s="24"/>
      <c r="J118" s="24"/>
      <c r="K118" s="24"/>
      <c r="L118" s="24"/>
      <c r="M118" s="24"/>
      <c r="N118" s="210">
        <f>ROUND($N$88*$T$118,2)</f>
        <v>0</v>
      </c>
      <c r="O118" s="197"/>
      <c r="P118" s="197"/>
      <c r="Q118" s="197"/>
      <c r="R118" s="25"/>
      <c r="T118" s="120"/>
      <c r="U118" s="121" t="s">
        <v>42</v>
      </c>
      <c r="AY118" s="6" t="s">
        <v>153</v>
      </c>
      <c r="BE118" s="93">
        <f>IF($U$118="základní",$N$118,0)</f>
        <v>0</v>
      </c>
      <c r="BF118" s="93">
        <f>IF($U$118="snížená",$N$118,0)</f>
        <v>0</v>
      </c>
      <c r="BG118" s="93">
        <f>IF($U$118="zákl. přenesená",$N$118,0)</f>
        <v>0</v>
      </c>
      <c r="BH118" s="93">
        <f>IF($U$118="sníž. přenesená",$N$118,0)</f>
        <v>0</v>
      </c>
      <c r="BI118" s="93">
        <f>IF($U$118="nulová",$N$118,0)</f>
        <v>0</v>
      </c>
      <c r="BJ118" s="6" t="s">
        <v>84</v>
      </c>
    </row>
    <row r="119" spans="2:62" s="6" customFormat="1" ht="18.75" customHeight="1">
      <c r="B119" s="23"/>
      <c r="C119" s="24"/>
      <c r="D119" s="212" t="s">
        <v>154</v>
      </c>
      <c r="E119" s="197"/>
      <c r="F119" s="197"/>
      <c r="G119" s="197"/>
      <c r="H119" s="197"/>
      <c r="I119" s="24"/>
      <c r="J119" s="24"/>
      <c r="K119" s="24"/>
      <c r="L119" s="24"/>
      <c r="M119" s="24"/>
      <c r="N119" s="210">
        <f>ROUND($N$88*$T$119,2)</f>
        <v>0</v>
      </c>
      <c r="O119" s="197"/>
      <c r="P119" s="197"/>
      <c r="Q119" s="197"/>
      <c r="R119" s="25"/>
      <c r="T119" s="120"/>
      <c r="U119" s="121" t="s">
        <v>42</v>
      </c>
      <c r="AY119" s="6" t="s">
        <v>153</v>
      </c>
      <c r="BE119" s="93">
        <f>IF($U$119="základní",$N$119,0)</f>
        <v>0</v>
      </c>
      <c r="BF119" s="93">
        <f>IF($U$119="snížená",$N$119,0)</f>
        <v>0</v>
      </c>
      <c r="BG119" s="93">
        <f>IF($U$119="zákl. přenesená",$N$119,0)</f>
        <v>0</v>
      </c>
      <c r="BH119" s="93">
        <f>IF($U$119="sníž. přenesená",$N$119,0)</f>
        <v>0</v>
      </c>
      <c r="BI119" s="93">
        <f>IF($U$119="nulová",$N$119,0)</f>
        <v>0</v>
      </c>
      <c r="BJ119" s="6" t="s">
        <v>84</v>
      </c>
    </row>
    <row r="120" spans="2:62" s="6" customFormat="1" ht="18.75" customHeight="1">
      <c r="B120" s="23"/>
      <c r="C120" s="24"/>
      <c r="D120" s="212" t="s">
        <v>155</v>
      </c>
      <c r="E120" s="197"/>
      <c r="F120" s="197"/>
      <c r="G120" s="197"/>
      <c r="H120" s="197"/>
      <c r="I120" s="24"/>
      <c r="J120" s="24"/>
      <c r="K120" s="24"/>
      <c r="L120" s="24"/>
      <c r="M120" s="24"/>
      <c r="N120" s="210">
        <f>ROUND($N$88*$T$120,2)</f>
        <v>0</v>
      </c>
      <c r="O120" s="197"/>
      <c r="P120" s="197"/>
      <c r="Q120" s="197"/>
      <c r="R120" s="25"/>
      <c r="T120" s="120"/>
      <c r="U120" s="121" t="s">
        <v>42</v>
      </c>
      <c r="AY120" s="6" t="s">
        <v>153</v>
      </c>
      <c r="BE120" s="93">
        <f>IF($U$120="základní",$N$120,0)</f>
        <v>0</v>
      </c>
      <c r="BF120" s="93">
        <f>IF($U$120="snížená",$N$120,0)</f>
        <v>0</v>
      </c>
      <c r="BG120" s="93">
        <f>IF($U$120="zákl. přenesená",$N$120,0)</f>
        <v>0</v>
      </c>
      <c r="BH120" s="93">
        <f>IF($U$120="sníž. přenesená",$N$120,0)</f>
        <v>0</v>
      </c>
      <c r="BI120" s="93">
        <f>IF($U$120="nulová",$N$120,0)</f>
        <v>0</v>
      </c>
      <c r="BJ120" s="6" t="s">
        <v>84</v>
      </c>
    </row>
    <row r="121" spans="2:62" s="6" customFormat="1" ht="18.75" customHeight="1">
      <c r="B121" s="23"/>
      <c r="C121" s="24"/>
      <c r="D121" s="212" t="s">
        <v>156</v>
      </c>
      <c r="E121" s="197"/>
      <c r="F121" s="197"/>
      <c r="G121" s="197"/>
      <c r="H121" s="197"/>
      <c r="I121" s="24"/>
      <c r="J121" s="24"/>
      <c r="K121" s="24"/>
      <c r="L121" s="24"/>
      <c r="M121" s="24"/>
      <c r="N121" s="210">
        <f>ROUND($N$88*$T$121,2)</f>
        <v>0</v>
      </c>
      <c r="O121" s="197"/>
      <c r="P121" s="197"/>
      <c r="Q121" s="197"/>
      <c r="R121" s="25"/>
      <c r="T121" s="120"/>
      <c r="U121" s="121" t="s">
        <v>42</v>
      </c>
      <c r="AY121" s="6" t="s">
        <v>153</v>
      </c>
      <c r="BE121" s="93">
        <f>IF($U$121="základní",$N$121,0)</f>
        <v>0</v>
      </c>
      <c r="BF121" s="93">
        <f>IF($U$121="snížená",$N$121,0)</f>
        <v>0</v>
      </c>
      <c r="BG121" s="93">
        <f>IF($U$121="zákl. přenesená",$N$121,0)</f>
        <v>0</v>
      </c>
      <c r="BH121" s="93">
        <f>IF($U$121="sníž. přenesená",$N$121,0)</f>
        <v>0</v>
      </c>
      <c r="BI121" s="93">
        <f>IF($U$121="nulová",$N$121,0)</f>
        <v>0</v>
      </c>
      <c r="BJ121" s="6" t="s">
        <v>84</v>
      </c>
    </row>
    <row r="122" spans="2:62" s="6" customFormat="1" ht="18.75" customHeight="1">
      <c r="B122" s="23"/>
      <c r="C122" s="24"/>
      <c r="D122" s="212" t="s">
        <v>157</v>
      </c>
      <c r="E122" s="197"/>
      <c r="F122" s="197"/>
      <c r="G122" s="197"/>
      <c r="H122" s="197"/>
      <c r="I122" s="24"/>
      <c r="J122" s="24"/>
      <c r="K122" s="24"/>
      <c r="L122" s="24"/>
      <c r="M122" s="24"/>
      <c r="N122" s="210">
        <f>ROUND($N$88*$T$122,2)</f>
        <v>0</v>
      </c>
      <c r="O122" s="197"/>
      <c r="P122" s="197"/>
      <c r="Q122" s="197"/>
      <c r="R122" s="25"/>
      <c r="T122" s="120"/>
      <c r="U122" s="121" t="s">
        <v>42</v>
      </c>
      <c r="AY122" s="6" t="s">
        <v>153</v>
      </c>
      <c r="BE122" s="93">
        <f>IF($U$122="základní",$N$122,0)</f>
        <v>0</v>
      </c>
      <c r="BF122" s="93">
        <f>IF($U$122="snížená",$N$122,0)</f>
        <v>0</v>
      </c>
      <c r="BG122" s="93">
        <f>IF($U$122="zákl. přenesená",$N$122,0)</f>
        <v>0</v>
      </c>
      <c r="BH122" s="93">
        <f>IF($U$122="sníž. přenesená",$N$122,0)</f>
        <v>0</v>
      </c>
      <c r="BI122" s="93">
        <f>IF($U$122="nulová",$N$122,0)</f>
        <v>0</v>
      </c>
      <c r="BJ122" s="6" t="s">
        <v>84</v>
      </c>
    </row>
    <row r="123" spans="2:62" s="6" customFormat="1" ht="18.75" customHeight="1">
      <c r="B123" s="23"/>
      <c r="C123" s="24"/>
      <c r="D123" s="89" t="s">
        <v>158</v>
      </c>
      <c r="E123" s="24"/>
      <c r="F123" s="24"/>
      <c r="G123" s="24"/>
      <c r="H123" s="24"/>
      <c r="I123" s="24"/>
      <c r="J123" s="24"/>
      <c r="K123" s="24"/>
      <c r="L123" s="24"/>
      <c r="M123" s="24"/>
      <c r="N123" s="210">
        <f>ROUND($N$88*$T$123,2)</f>
        <v>0</v>
      </c>
      <c r="O123" s="197"/>
      <c r="P123" s="197"/>
      <c r="Q123" s="197"/>
      <c r="R123" s="25"/>
      <c r="T123" s="122"/>
      <c r="U123" s="123" t="s">
        <v>42</v>
      </c>
      <c r="AY123" s="6" t="s">
        <v>159</v>
      </c>
      <c r="BE123" s="93">
        <f>IF($U$123="základní",$N$123,0)</f>
        <v>0</v>
      </c>
      <c r="BF123" s="93">
        <f>IF($U$123="snížená",$N$123,0)</f>
        <v>0</v>
      </c>
      <c r="BG123" s="93">
        <f>IF($U$123="zákl. přenesená",$N$123,0)</f>
        <v>0</v>
      </c>
      <c r="BH123" s="93">
        <f>IF($U$123="sníž. přenesená",$N$123,0)</f>
        <v>0</v>
      </c>
      <c r="BI123" s="93">
        <f>IF($U$123="nulová",$N$123,0)</f>
        <v>0</v>
      </c>
      <c r="BJ123" s="6" t="s">
        <v>84</v>
      </c>
    </row>
    <row r="124" spans="2:21" s="6" customFormat="1" ht="14.25" customHeight="1">
      <c r="B124" s="23"/>
      <c r="C124" s="24"/>
      <c r="D124" s="24"/>
      <c r="E124" s="24"/>
      <c r="F124" s="24"/>
      <c r="G124" s="24"/>
      <c r="H124" s="24"/>
      <c r="I124" s="24"/>
      <c r="J124" s="24"/>
      <c r="K124" s="24"/>
      <c r="L124" s="24"/>
      <c r="M124" s="24"/>
      <c r="N124" s="24"/>
      <c r="O124" s="24"/>
      <c r="P124" s="24"/>
      <c r="Q124" s="24"/>
      <c r="R124" s="25"/>
      <c r="T124" s="24"/>
      <c r="U124" s="24"/>
    </row>
    <row r="125" spans="2:21" s="6" customFormat="1" ht="30" customHeight="1">
      <c r="B125" s="23"/>
      <c r="C125" s="100" t="s">
        <v>112</v>
      </c>
      <c r="D125" s="33"/>
      <c r="E125" s="33"/>
      <c r="F125" s="33"/>
      <c r="G125" s="33"/>
      <c r="H125" s="33"/>
      <c r="I125" s="33"/>
      <c r="J125" s="33"/>
      <c r="K125" s="33"/>
      <c r="L125" s="215">
        <f>ROUND(SUM($N$88+$N$117),2)</f>
        <v>0</v>
      </c>
      <c r="M125" s="216"/>
      <c r="N125" s="216"/>
      <c r="O125" s="216"/>
      <c r="P125" s="216"/>
      <c r="Q125" s="216"/>
      <c r="R125" s="25"/>
      <c r="T125" s="24"/>
      <c r="U125" s="24"/>
    </row>
    <row r="126" spans="2:21" s="6" customFormat="1" ht="7.5" customHeight="1">
      <c r="B126" s="46"/>
      <c r="C126" s="47"/>
      <c r="D126" s="47"/>
      <c r="E126" s="47"/>
      <c r="F126" s="47"/>
      <c r="G126" s="47"/>
      <c r="H126" s="47"/>
      <c r="I126" s="47"/>
      <c r="J126" s="47"/>
      <c r="K126" s="47"/>
      <c r="L126" s="47"/>
      <c r="M126" s="47"/>
      <c r="N126" s="47"/>
      <c r="O126" s="47"/>
      <c r="P126" s="47"/>
      <c r="Q126" s="47"/>
      <c r="R126" s="48"/>
      <c r="T126" s="24"/>
      <c r="U126" s="24"/>
    </row>
    <row r="130" spans="2:18" s="6" customFormat="1" ht="7.5" customHeight="1">
      <c r="B130" s="49"/>
      <c r="C130" s="50"/>
      <c r="D130" s="50"/>
      <c r="E130" s="50"/>
      <c r="F130" s="50"/>
      <c r="G130" s="50"/>
      <c r="H130" s="50"/>
      <c r="I130" s="50"/>
      <c r="J130" s="50"/>
      <c r="K130" s="50"/>
      <c r="L130" s="50"/>
      <c r="M130" s="50"/>
      <c r="N130" s="50"/>
      <c r="O130" s="50"/>
      <c r="P130" s="50"/>
      <c r="Q130" s="50"/>
      <c r="R130" s="51"/>
    </row>
    <row r="131" spans="2:18" s="6" customFormat="1" ht="37.5" customHeight="1">
      <c r="B131" s="23"/>
      <c r="C131" s="178" t="s">
        <v>160</v>
      </c>
      <c r="D131" s="197"/>
      <c r="E131" s="197"/>
      <c r="F131" s="197"/>
      <c r="G131" s="197"/>
      <c r="H131" s="197"/>
      <c r="I131" s="197"/>
      <c r="J131" s="197"/>
      <c r="K131" s="197"/>
      <c r="L131" s="197"/>
      <c r="M131" s="197"/>
      <c r="N131" s="197"/>
      <c r="O131" s="197"/>
      <c r="P131" s="197"/>
      <c r="Q131" s="197"/>
      <c r="R131" s="25"/>
    </row>
    <row r="132" spans="2:18" s="6" customFormat="1" ht="7.5" customHeight="1">
      <c r="B132" s="23"/>
      <c r="C132" s="24"/>
      <c r="D132" s="24"/>
      <c r="E132" s="24"/>
      <c r="F132" s="24"/>
      <c r="G132" s="24"/>
      <c r="H132" s="24"/>
      <c r="I132" s="24"/>
      <c r="J132" s="24"/>
      <c r="K132" s="24"/>
      <c r="L132" s="24"/>
      <c r="M132" s="24"/>
      <c r="N132" s="24"/>
      <c r="O132" s="24"/>
      <c r="P132" s="24"/>
      <c r="Q132" s="24"/>
      <c r="R132" s="25"/>
    </row>
    <row r="133" spans="2:18" s="6" customFormat="1" ht="30.75" customHeight="1">
      <c r="B133" s="23"/>
      <c r="C133" s="18" t="s">
        <v>17</v>
      </c>
      <c r="D133" s="24"/>
      <c r="E133" s="24"/>
      <c r="F133" s="218" t="str">
        <f>$F$6</f>
        <v>Stavební úpravy Radnice Šluknov - imobilní</v>
      </c>
      <c r="G133" s="197"/>
      <c r="H133" s="197"/>
      <c r="I133" s="197"/>
      <c r="J133" s="197"/>
      <c r="K133" s="197"/>
      <c r="L133" s="197"/>
      <c r="M133" s="197"/>
      <c r="N133" s="197"/>
      <c r="O133" s="197"/>
      <c r="P133" s="197"/>
      <c r="Q133" s="24"/>
      <c r="R133" s="25"/>
    </row>
    <row r="134" spans="2:18" s="6" customFormat="1" ht="37.5" customHeight="1">
      <c r="B134" s="23"/>
      <c r="C134" s="57" t="s">
        <v>116</v>
      </c>
      <c r="D134" s="24"/>
      <c r="E134" s="24"/>
      <c r="F134" s="198" t="str">
        <f>$F$7</f>
        <v>161013.2 - Stavební úpravy </v>
      </c>
      <c r="G134" s="197"/>
      <c r="H134" s="197"/>
      <c r="I134" s="197"/>
      <c r="J134" s="197"/>
      <c r="K134" s="197"/>
      <c r="L134" s="197"/>
      <c r="M134" s="197"/>
      <c r="N134" s="197"/>
      <c r="O134" s="197"/>
      <c r="P134" s="197"/>
      <c r="Q134" s="24"/>
      <c r="R134" s="25"/>
    </row>
    <row r="135" spans="2:18" s="6" customFormat="1" ht="7.5" customHeight="1">
      <c r="B135" s="23"/>
      <c r="C135" s="24"/>
      <c r="D135" s="24"/>
      <c r="E135" s="24"/>
      <c r="F135" s="24"/>
      <c r="G135" s="24"/>
      <c r="H135" s="24"/>
      <c r="I135" s="24"/>
      <c r="J135" s="24"/>
      <c r="K135" s="24"/>
      <c r="L135" s="24"/>
      <c r="M135" s="24"/>
      <c r="N135" s="24"/>
      <c r="O135" s="24"/>
      <c r="P135" s="24"/>
      <c r="Q135" s="24"/>
      <c r="R135" s="25"/>
    </row>
    <row r="136" spans="2:18" s="6" customFormat="1" ht="18.75" customHeight="1">
      <c r="B136" s="23"/>
      <c r="C136" s="18" t="s">
        <v>21</v>
      </c>
      <c r="D136" s="24"/>
      <c r="E136" s="24"/>
      <c r="F136" s="16" t="str">
        <f>$F$9</f>
        <v>Šluknov</v>
      </c>
      <c r="G136" s="24"/>
      <c r="H136" s="24"/>
      <c r="I136" s="24"/>
      <c r="J136" s="24"/>
      <c r="K136" s="18" t="s">
        <v>23</v>
      </c>
      <c r="L136" s="24"/>
      <c r="M136" s="224" t="str">
        <f>IF($O$9="","",$O$9)</f>
        <v>10.12.2014</v>
      </c>
      <c r="N136" s="197"/>
      <c r="O136" s="197"/>
      <c r="P136" s="197"/>
      <c r="Q136" s="24"/>
      <c r="R136" s="25"/>
    </row>
    <row r="137" spans="2:18" s="6" customFormat="1" ht="7.5" customHeight="1">
      <c r="B137" s="23"/>
      <c r="C137" s="24"/>
      <c r="D137" s="24"/>
      <c r="E137" s="24"/>
      <c r="F137" s="24"/>
      <c r="G137" s="24"/>
      <c r="H137" s="24"/>
      <c r="I137" s="24"/>
      <c r="J137" s="24"/>
      <c r="K137" s="24"/>
      <c r="L137" s="24"/>
      <c r="M137" s="24"/>
      <c r="N137" s="24"/>
      <c r="O137" s="24"/>
      <c r="P137" s="24"/>
      <c r="Q137" s="24"/>
      <c r="R137" s="25"/>
    </row>
    <row r="138" spans="2:18" s="6" customFormat="1" ht="15.75" customHeight="1">
      <c r="B138" s="23"/>
      <c r="C138" s="18" t="s">
        <v>25</v>
      </c>
      <c r="D138" s="24"/>
      <c r="E138" s="24"/>
      <c r="F138" s="16" t="str">
        <f>$E$12</f>
        <v>Město Šluknov</v>
      </c>
      <c r="G138" s="24"/>
      <c r="H138" s="24"/>
      <c r="I138" s="24"/>
      <c r="J138" s="24"/>
      <c r="K138" s="18" t="s">
        <v>32</v>
      </c>
      <c r="L138" s="24"/>
      <c r="M138" s="183" t="str">
        <f>$E$18</f>
        <v>Multitechnik Divize II, s.r.o.</v>
      </c>
      <c r="N138" s="197"/>
      <c r="O138" s="197"/>
      <c r="P138" s="197"/>
      <c r="Q138" s="197"/>
      <c r="R138" s="25"/>
    </row>
    <row r="139" spans="2:18" s="6" customFormat="1" ht="15" customHeight="1">
      <c r="B139" s="23"/>
      <c r="C139" s="18" t="s">
        <v>30</v>
      </c>
      <c r="D139" s="24"/>
      <c r="E139" s="24"/>
      <c r="F139" s="16" t="str">
        <f>IF($E$15="","",$E$15)</f>
        <v>Vyplň údaj</v>
      </c>
      <c r="G139" s="24"/>
      <c r="H139" s="24"/>
      <c r="I139" s="24"/>
      <c r="J139" s="24"/>
      <c r="K139" s="18" t="s">
        <v>35</v>
      </c>
      <c r="L139" s="24"/>
      <c r="M139" s="183" t="str">
        <f>$E$21</f>
        <v>Ing. Kulík Milan</v>
      </c>
      <c r="N139" s="197"/>
      <c r="O139" s="197"/>
      <c r="P139" s="197"/>
      <c r="Q139" s="197"/>
      <c r="R139" s="25"/>
    </row>
    <row r="140" spans="2:18" s="6" customFormat="1" ht="11.25" customHeight="1">
      <c r="B140" s="23"/>
      <c r="C140" s="24"/>
      <c r="D140" s="24"/>
      <c r="E140" s="24"/>
      <c r="F140" s="24"/>
      <c r="G140" s="24"/>
      <c r="H140" s="24"/>
      <c r="I140" s="24"/>
      <c r="J140" s="24"/>
      <c r="K140" s="24"/>
      <c r="L140" s="24"/>
      <c r="M140" s="24"/>
      <c r="N140" s="24"/>
      <c r="O140" s="24"/>
      <c r="P140" s="24"/>
      <c r="Q140" s="24"/>
      <c r="R140" s="25"/>
    </row>
    <row r="141" spans="2:27" s="124" customFormat="1" ht="30" customHeight="1">
      <c r="B141" s="125"/>
      <c r="C141" s="126" t="s">
        <v>161</v>
      </c>
      <c r="D141" s="127" t="s">
        <v>162</v>
      </c>
      <c r="E141" s="127" t="s">
        <v>59</v>
      </c>
      <c r="F141" s="229" t="s">
        <v>163</v>
      </c>
      <c r="G141" s="230"/>
      <c r="H141" s="230"/>
      <c r="I141" s="230"/>
      <c r="J141" s="127" t="s">
        <v>164</v>
      </c>
      <c r="K141" s="127" t="s">
        <v>165</v>
      </c>
      <c r="L141" s="229" t="s">
        <v>166</v>
      </c>
      <c r="M141" s="230"/>
      <c r="N141" s="229" t="s">
        <v>167</v>
      </c>
      <c r="O141" s="230"/>
      <c r="P141" s="230"/>
      <c r="Q141" s="231"/>
      <c r="R141" s="128"/>
      <c r="T141" s="66" t="s">
        <v>168</v>
      </c>
      <c r="U141" s="67" t="s">
        <v>41</v>
      </c>
      <c r="V141" s="67" t="s">
        <v>169</v>
      </c>
      <c r="W141" s="67" t="s">
        <v>170</v>
      </c>
      <c r="X141" s="67" t="s">
        <v>171</v>
      </c>
      <c r="Y141" s="67" t="s">
        <v>172</v>
      </c>
      <c r="Z141" s="67" t="s">
        <v>173</v>
      </c>
      <c r="AA141" s="68" t="s">
        <v>174</v>
      </c>
    </row>
    <row r="142" spans="2:63" s="6" customFormat="1" ht="30" customHeight="1">
      <c r="B142" s="23"/>
      <c r="C142" s="71" t="s">
        <v>118</v>
      </c>
      <c r="D142" s="24"/>
      <c r="E142" s="24"/>
      <c r="F142" s="24"/>
      <c r="G142" s="24"/>
      <c r="H142" s="24"/>
      <c r="I142" s="24"/>
      <c r="J142" s="24"/>
      <c r="K142" s="24"/>
      <c r="L142" s="24"/>
      <c r="M142" s="24"/>
      <c r="N142" s="247">
        <f>$BK$142</f>
        <v>0</v>
      </c>
      <c r="O142" s="197"/>
      <c r="P142" s="197"/>
      <c r="Q142" s="197"/>
      <c r="R142" s="25"/>
      <c r="T142" s="70"/>
      <c r="U142" s="38"/>
      <c r="V142" s="38"/>
      <c r="W142" s="129">
        <f>$W$143+$W$369+$W$604+$W$615</f>
        <v>0</v>
      </c>
      <c r="X142" s="38"/>
      <c r="Y142" s="129">
        <f>$Y$143+$Y$369+$Y$604+$Y$615</f>
        <v>206.27361416</v>
      </c>
      <c r="Z142" s="38"/>
      <c r="AA142" s="130">
        <f>$AA$143+$AA$369+$AA$604+$AA$615</f>
        <v>153.16939229000002</v>
      </c>
      <c r="AT142" s="6" t="s">
        <v>76</v>
      </c>
      <c r="AU142" s="6" t="s">
        <v>123</v>
      </c>
      <c r="BK142" s="131">
        <f>$BK$143+$BK$369+$BK$604+$BK$615</f>
        <v>0</v>
      </c>
    </row>
    <row r="143" spans="2:63" s="132" customFormat="1" ht="37.5" customHeight="1">
      <c r="B143" s="133"/>
      <c r="C143" s="134"/>
      <c r="D143" s="135" t="s">
        <v>124</v>
      </c>
      <c r="E143" s="135"/>
      <c r="F143" s="135"/>
      <c r="G143" s="135"/>
      <c r="H143" s="135"/>
      <c r="I143" s="135"/>
      <c r="J143" s="135"/>
      <c r="K143" s="135"/>
      <c r="L143" s="135"/>
      <c r="M143" s="135"/>
      <c r="N143" s="248">
        <f>$BK$143</f>
        <v>0</v>
      </c>
      <c r="O143" s="249"/>
      <c r="P143" s="249"/>
      <c r="Q143" s="249"/>
      <c r="R143" s="136"/>
      <c r="T143" s="137"/>
      <c r="U143" s="134"/>
      <c r="V143" s="134"/>
      <c r="W143" s="138">
        <f>$W$144+$W$161+$W$173+$W$203+$W$225+$W$230+$W$287</f>
        <v>0</v>
      </c>
      <c r="X143" s="134"/>
      <c r="Y143" s="138">
        <f>$Y$144+$Y$161+$Y$173+$Y$203+$Y$225+$Y$230+$Y$287</f>
        <v>197.91655165</v>
      </c>
      <c r="Z143" s="134"/>
      <c r="AA143" s="139">
        <f>$AA$144+$AA$161+$AA$173+$AA$203+$AA$225+$AA$230+$AA$287</f>
        <v>138.961958</v>
      </c>
      <c r="AR143" s="140" t="s">
        <v>84</v>
      </c>
      <c r="AT143" s="140" t="s">
        <v>76</v>
      </c>
      <c r="AU143" s="140" t="s">
        <v>77</v>
      </c>
      <c r="AY143" s="140" t="s">
        <v>175</v>
      </c>
      <c r="BK143" s="141">
        <f>$BK$144+$BK$161+$BK$173+$BK$203+$BK$225+$BK$230+$BK$287</f>
        <v>0</v>
      </c>
    </row>
    <row r="144" spans="2:63" s="132" customFormat="1" ht="21" customHeight="1">
      <c r="B144" s="133"/>
      <c r="C144" s="134"/>
      <c r="D144" s="142" t="s">
        <v>125</v>
      </c>
      <c r="E144" s="142"/>
      <c r="F144" s="142"/>
      <c r="G144" s="142"/>
      <c r="H144" s="142"/>
      <c r="I144" s="142"/>
      <c r="J144" s="142"/>
      <c r="K144" s="142"/>
      <c r="L144" s="142"/>
      <c r="M144" s="142"/>
      <c r="N144" s="250">
        <f>$BK$144</f>
        <v>0</v>
      </c>
      <c r="O144" s="249"/>
      <c r="P144" s="249"/>
      <c r="Q144" s="249"/>
      <c r="R144" s="136"/>
      <c r="T144" s="137"/>
      <c r="U144" s="134"/>
      <c r="V144" s="134"/>
      <c r="W144" s="138">
        <f>SUM($W$145:$W$160)</f>
        <v>0</v>
      </c>
      <c r="X144" s="134"/>
      <c r="Y144" s="138">
        <f>SUM($Y$145:$Y$160)</f>
        <v>0</v>
      </c>
      <c r="Z144" s="134"/>
      <c r="AA144" s="139">
        <f>SUM($AA$145:$AA$160)</f>
        <v>0</v>
      </c>
      <c r="AR144" s="140" t="s">
        <v>84</v>
      </c>
      <c r="AT144" s="140" t="s">
        <v>76</v>
      </c>
      <c r="AU144" s="140" t="s">
        <v>84</v>
      </c>
      <c r="AY144" s="140" t="s">
        <v>175</v>
      </c>
      <c r="BK144" s="141">
        <f>SUM($BK$145:$BK$160)</f>
        <v>0</v>
      </c>
    </row>
    <row r="145" spans="2:65" s="6" customFormat="1" ht="27" customHeight="1">
      <c r="B145" s="23"/>
      <c r="C145" s="143" t="s">
        <v>84</v>
      </c>
      <c r="D145" s="143" t="s">
        <v>176</v>
      </c>
      <c r="E145" s="144" t="s">
        <v>177</v>
      </c>
      <c r="F145" s="232" t="s">
        <v>178</v>
      </c>
      <c r="G145" s="233"/>
      <c r="H145" s="233"/>
      <c r="I145" s="233"/>
      <c r="J145" s="145" t="s">
        <v>179</v>
      </c>
      <c r="K145" s="146">
        <v>84.39</v>
      </c>
      <c r="L145" s="234">
        <v>0</v>
      </c>
      <c r="M145" s="233"/>
      <c r="N145" s="235">
        <f>ROUND($L$145*$K$145,2)</f>
        <v>0</v>
      </c>
      <c r="O145" s="233"/>
      <c r="P145" s="233"/>
      <c r="Q145" s="233"/>
      <c r="R145" s="25"/>
      <c r="T145" s="147"/>
      <c r="U145" s="31" t="s">
        <v>42</v>
      </c>
      <c r="V145" s="24"/>
      <c r="W145" s="148">
        <f>$V$145*$K$145</f>
        <v>0</v>
      </c>
      <c r="X145" s="148">
        <v>0</v>
      </c>
      <c r="Y145" s="148">
        <f>$X$145*$K$145</f>
        <v>0</v>
      </c>
      <c r="Z145" s="148">
        <v>0</v>
      </c>
      <c r="AA145" s="149">
        <f>$Z$145*$K$145</f>
        <v>0</v>
      </c>
      <c r="AR145" s="6" t="s">
        <v>180</v>
      </c>
      <c r="AT145" s="6" t="s">
        <v>176</v>
      </c>
      <c r="AU145" s="6" t="s">
        <v>114</v>
      </c>
      <c r="AY145" s="6" t="s">
        <v>175</v>
      </c>
      <c r="BE145" s="93">
        <f>IF($U$145="základní",$N$145,0)</f>
        <v>0</v>
      </c>
      <c r="BF145" s="93">
        <f>IF($U$145="snížená",$N$145,0)</f>
        <v>0</v>
      </c>
      <c r="BG145" s="93">
        <f>IF($U$145="zákl. přenesená",$N$145,0)</f>
        <v>0</v>
      </c>
      <c r="BH145" s="93">
        <f>IF($U$145="sníž. přenesená",$N$145,0)</f>
        <v>0</v>
      </c>
      <c r="BI145" s="93">
        <f>IF($U$145="nulová",$N$145,0)</f>
        <v>0</v>
      </c>
      <c r="BJ145" s="6" t="s">
        <v>84</v>
      </c>
      <c r="BK145" s="93">
        <f>ROUND($L$145*$K$145,2)</f>
        <v>0</v>
      </c>
      <c r="BL145" s="6" t="s">
        <v>180</v>
      </c>
      <c r="BM145" s="6" t="s">
        <v>181</v>
      </c>
    </row>
    <row r="146" spans="2:51" s="6" customFormat="1" ht="18.75" customHeight="1">
      <c r="B146" s="150"/>
      <c r="C146" s="151"/>
      <c r="D146" s="151"/>
      <c r="E146" s="151"/>
      <c r="F146" s="236" t="s">
        <v>182</v>
      </c>
      <c r="G146" s="237"/>
      <c r="H146" s="237"/>
      <c r="I146" s="237"/>
      <c r="J146" s="151"/>
      <c r="K146" s="152">
        <v>84.39</v>
      </c>
      <c r="L146" s="151"/>
      <c r="M146" s="151"/>
      <c r="N146" s="151"/>
      <c r="O146" s="151"/>
      <c r="P146" s="151"/>
      <c r="Q146" s="151"/>
      <c r="R146" s="153"/>
      <c r="T146" s="154"/>
      <c r="U146" s="151"/>
      <c r="V146" s="151"/>
      <c r="W146" s="151"/>
      <c r="X146" s="151"/>
      <c r="Y146" s="151"/>
      <c r="Z146" s="151"/>
      <c r="AA146" s="155"/>
      <c r="AT146" s="156" t="s">
        <v>183</v>
      </c>
      <c r="AU146" s="156" t="s">
        <v>114</v>
      </c>
      <c r="AV146" s="156" t="s">
        <v>114</v>
      </c>
      <c r="AW146" s="156" t="s">
        <v>123</v>
      </c>
      <c r="AX146" s="156" t="s">
        <v>77</v>
      </c>
      <c r="AY146" s="156" t="s">
        <v>175</v>
      </c>
    </row>
    <row r="147" spans="2:51" s="6" customFormat="1" ht="18.75" customHeight="1">
      <c r="B147" s="157"/>
      <c r="C147" s="158"/>
      <c r="D147" s="158"/>
      <c r="E147" s="158"/>
      <c r="F147" s="238" t="s">
        <v>184</v>
      </c>
      <c r="G147" s="239"/>
      <c r="H147" s="239"/>
      <c r="I147" s="239"/>
      <c r="J147" s="158"/>
      <c r="K147" s="159">
        <v>84.39</v>
      </c>
      <c r="L147" s="158"/>
      <c r="M147" s="158"/>
      <c r="N147" s="158"/>
      <c r="O147" s="158"/>
      <c r="P147" s="158"/>
      <c r="Q147" s="158"/>
      <c r="R147" s="160"/>
      <c r="T147" s="161"/>
      <c r="U147" s="158"/>
      <c r="V147" s="158"/>
      <c r="W147" s="158"/>
      <c r="X147" s="158"/>
      <c r="Y147" s="158"/>
      <c r="Z147" s="158"/>
      <c r="AA147" s="162"/>
      <c r="AT147" s="163" t="s">
        <v>183</v>
      </c>
      <c r="AU147" s="163" t="s">
        <v>114</v>
      </c>
      <c r="AV147" s="163" t="s">
        <v>180</v>
      </c>
      <c r="AW147" s="163" t="s">
        <v>123</v>
      </c>
      <c r="AX147" s="163" t="s">
        <v>84</v>
      </c>
      <c r="AY147" s="163" t="s">
        <v>175</v>
      </c>
    </row>
    <row r="148" spans="2:65" s="6" customFormat="1" ht="27" customHeight="1">
      <c r="B148" s="23"/>
      <c r="C148" s="143" t="s">
        <v>114</v>
      </c>
      <c r="D148" s="143" t="s">
        <v>176</v>
      </c>
      <c r="E148" s="144" t="s">
        <v>185</v>
      </c>
      <c r="F148" s="232" t="s">
        <v>186</v>
      </c>
      <c r="G148" s="233"/>
      <c r="H148" s="233"/>
      <c r="I148" s="233"/>
      <c r="J148" s="145" t="s">
        <v>179</v>
      </c>
      <c r="K148" s="146">
        <v>18.304</v>
      </c>
      <c r="L148" s="234">
        <v>0</v>
      </c>
      <c r="M148" s="233"/>
      <c r="N148" s="235">
        <f>ROUND($L$148*$K$148,2)</f>
        <v>0</v>
      </c>
      <c r="O148" s="233"/>
      <c r="P148" s="233"/>
      <c r="Q148" s="233"/>
      <c r="R148" s="25"/>
      <c r="T148" s="147"/>
      <c r="U148" s="31" t="s">
        <v>42</v>
      </c>
      <c r="V148" s="24"/>
      <c r="W148" s="148">
        <f>$V$148*$K$148</f>
        <v>0</v>
      </c>
      <c r="X148" s="148">
        <v>0</v>
      </c>
      <c r="Y148" s="148">
        <f>$X$148*$K$148</f>
        <v>0</v>
      </c>
      <c r="Z148" s="148">
        <v>0</v>
      </c>
      <c r="AA148" s="149">
        <f>$Z$148*$K$148</f>
        <v>0</v>
      </c>
      <c r="AR148" s="6" t="s">
        <v>180</v>
      </c>
      <c r="AT148" s="6" t="s">
        <v>176</v>
      </c>
      <c r="AU148" s="6" t="s">
        <v>114</v>
      </c>
      <c r="AY148" s="6" t="s">
        <v>175</v>
      </c>
      <c r="BE148" s="93">
        <f>IF($U$148="základní",$N$148,0)</f>
        <v>0</v>
      </c>
      <c r="BF148" s="93">
        <f>IF($U$148="snížená",$N$148,0)</f>
        <v>0</v>
      </c>
      <c r="BG148" s="93">
        <f>IF($U$148="zákl. přenesená",$N$148,0)</f>
        <v>0</v>
      </c>
      <c r="BH148" s="93">
        <f>IF($U$148="sníž. přenesená",$N$148,0)</f>
        <v>0</v>
      </c>
      <c r="BI148" s="93">
        <f>IF($U$148="nulová",$N$148,0)</f>
        <v>0</v>
      </c>
      <c r="BJ148" s="6" t="s">
        <v>84</v>
      </c>
      <c r="BK148" s="93">
        <f>ROUND($L$148*$K$148,2)</f>
        <v>0</v>
      </c>
      <c r="BL148" s="6" t="s">
        <v>180</v>
      </c>
      <c r="BM148" s="6" t="s">
        <v>187</v>
      </c>
    </row>
    <row r="149" spans="2:51" s="6" customFormat="1" ht="18.75" customHeight="1">
      <c r="B149" s="150"/>
      <c r="C149" s="151"/>
      <c r="D149" s="151"/>
      <c r="E149" s="151"/>
      <c r="F149" s="236" t="s">
        <v>188</v>
      </c>
      <c r="G149" s="237"/>
      <c r="H149" s="237"/>
      <c r="I149" s="237"/>
      <c r="J149" s="151"/>
      <c r="K149" s="152">
        <v>18.304</v>
      </c>
      <c r="L149" s="151"/>
      <c r="M149" s="151"/>
      <c r="N149" s="151"/>
      <c r="O149" s="151"/>
      <c r="P149" s="151"/>
      <c r="Q149" s="151"/>
      <c r="R149" s="153"/>
      <c r="T149" s="154"/>
      <c r="U149" s="151"/>
      <c r="V149" s="151"/>
      <c r="W149" s="151"/>
      <c r="X149" s="151"/>
      <c r="Y149" s="151"/>
      <c r="Z149" s="151"/>
      <c r="AA149" s="155"/>
      <c r="AT149" s="156" t="s">
        <v>183</v>
      </c>
      <c r="AU149" s="156" t="s">
        <v>114</v>
      </c>
      <c r="AV149" s="156" t="s">
        <v>114</v>
      </c>
      <c r="AW149" s="156" t="s">
        <v>123</v>
      </c>
      <c r="AX149" s="156" t="s">
        <v>77</v>
      </c>
      <c r="AY149" s="156" t="s">
        <v>175</v>
      </c>
    </row>
    <row r="150" spans="2:51" s="6" customFormat="1" ht="18.75" customHeight="1">
      <c r="B150" s="157"/>
      <c r="C150" s="158"/>
      <c r="D150" s="158"/>
      <c r="E150" s="158"/>
      <c r="F150" s="238" t="s">
        <v>184</v>
      </c>
      <c r="G150" s="239"/>
      <c r="H150" s="239"/>
      <c r="I150" s="239"/>
      <c r="J150" s="158"/>
      <c r="K150" s="159">
        <v>18.304</v>
      </c>
      <c r="L150" s="158"/>
      <c r="M150" s="158"/>
      <c r="N150" s="158"/>
      <c r="O150" s="158"/>
      <c r="P150" s="158"/>
      <c r="Q150" s="158"/>
      <c r="R150" s="160"/>
      <c r="T150" s="161"/>
      <c r="U150" s="158"/>
      <c r="V150" s="158"/>
      <c r="W150" s="158"/>
      <c r="X150" s="158"/>
      <c r="Y150" s="158"/>
      <c r="Z150" s="158"/>
      <c r="AA150" s="162"/>
      <c r="AT150" s="163" t="s">
        <v>183</v>
      </c>
      <c r="AU150" s="163" t="s">
        <v>114</v>
      </c>
      <c r="AV150" s="163" t="s">
        <v>180</v>
      </c>
      <c r="AW150" s="163" t="s">
        <v>123</v>
      </c>
      <c r="AX150" s="163" t="s">
        <v>84</v>
      </c>
      <c r="AY150" s="163" t="s">
        <v>175</v>
      </c>
    </row>
    <row r="151" spans="2:65" s="6" customFormat="1" ht="27" customHeight="1">
      <c r="B151" s="23"/>
      <c r="C151" s="143" t="s">
        <v>189</v>
      </c>
      <c r="D151" s="143" t="s">
        <v>176</v>
      </c>
      <c r="E151" s="144" t="s">
        <v>190</v>
      </c>
      <c r="F151" s="232" t="s">
        <v>191</v>
      </c>
      <c r="G151" s="233"/>
      <c r="H151" s="233"/>
      <c r="I151" s="233"/>
      <c r="J151" s="145" t="s">
        <v>179</v>
      </c>
      <c r="K151" s="146">
        <v>66.086</v>
      </c>
      <c r="L151" s="234">
        <v>0</v>
      </c>
      <c r="M151" s="233"/>
      <c r="N151" s="235">
        <f>ROUND($L$151*$K$151,2)</f>
        <v>0</v>
      </c>
      <c r="O151" s="233"/>
      <c r="P151" s="233"/>
      <c r="Q151" s="233"/>
      <c r="R151" s="25"/>
      <c r="T151" s="147"/>
      <c r="U151" s="31" t="s">
        <v>42</v>
      </c>
      <c r="V151" s="24"/>
      <c r="W151" s="148">
        <f>$V$151*$K$151</f>
        <v>0</v>
      </c>
      <c r="X151" s="148">
        <v>0</v>
      </c>
      <c r="Y151" s="148">
        <f>$X$151*$K$151</f>
        <v>0</v>
      </c>
      <c r="Z151" s="148">
        <v>0</v>
      </c>
      <c r="AA151" s="149">
        <f>$Z$151*$K$151</f>
        <v>0</v>
      </c>
      <c r="AR151" s="6" t="s">
        <v>180</v>
      </c>
      <c r="AT151" s="6" t="s">
        <v>176</v>
      </c>
      <c r="AU151" s="6" t="s">
        <v>114</v>
      </c>
      <c r="AY151" s="6" t="s">
        <v>175</v>
      </c>
      <c r="BE151" s="93">
        <f>IF($U$151="základní",$N$151,0)</f>
        <v>0</v>
      </c>
      <c r="BF151" s="93">
        <f>IF($U$151="snížená",$N$151,0)</f>
        <v>0</v>
      </c>
      <c r="BG151" s="93">
        <f>IF($U$151="zákl. přenesená",$N$151,0)</f>
        <v>0</v>
      </c>
      <c r="BH151" s="93">
        <f>IF($U$151="sníž. přenesená",$N$151,0)</f>
        <v>0</v>
      </c>
      <c r="BI151" s="93">
        <f>IF($U$151="nulová",$N$151,0)</f>
        <v>0</v>
      </c>
      <c r="BJ151" s="6" t="s">
        <v>84</v>
      </c>
      <c r="BK151" s="93">
        <f>ROUND($L$151*$K$151,2)</f>
        <v>0</v>
      </c>
      <c r="BL151" s="6" t="s">
        <v>180</v>
      </c>
      <c r="BM151" s="6" t="s">
        <v>192</v>
      </c>
    </row>
    <row r="152" spans="2:51" s="6" customFormat="1" ht="18.75" customHeight="1">
      <c r="B152" s="150"/>
      <c r="C152" s="151"/>
      <c r="D152" s="151"/>
      <c r="E152" s="151"/>
      <c r="F152" s="236" t="s">
        <v>193</v>
      </c>
      <c r="G152" s="237"/>
      <c r="H152" s="237"/>
      <c r="I152" s="237"/>
      <c r="J152" s="151"/>
      <c r="K152" s="152">
        <v>66.086</v>
      </c>
      <c r="L152" s="151"/>
      <c r="M152" s="151"/>
      <c r="N152" s="151"/>
      <c r="O152" s="151"/>
      <c r="P152" s="151"/>
      <c r="Q152" s="151"/>
      <c r="R152" s="153"/>
      <c r="T152" s="154"/>
      <c r="U152" s="151"/>
      <c r="V152" s="151"/>
      <c r="W152" s="151"/>
      <c r="X152" s="151"/>
      <c r="Y152" s="151"/>
      <c r="Z152" s="151"/>
      <c r="AA152" s="155"/>
      <c r="AT152" s="156" t="s">
        <v>183</v>
      </c>
      <c r="AU152" s="156" t="s">
        <v>114</v>
      </c>
      <c r="AV152" s="156" t="s">
        <v>114</v>
      </c>
      <c r="AW152" s="156" t="s">
        <v>123</v>
      </c>
      <c r="AX152" s="156" t="s">
        <v>77</v>
      </c>
      <c r="AY152" s="156" t="s">
        <v>175</v>
      </c>
    </row>
    <row r="153" spans="2:51" s="6" customFormat="1" ht="18.75" customHeight="1">
      <c r="B153" s="157"/>
      <c r="C153" s="158"/>
      <c r="D153" s="158"/>
      <c r="E153" s="158"/>
      <c r="F153" s="238" t="s">
        <v>184</v>
      </c>
      <c r="G153" s="239"/>
      <c r="H153" s="239"/>
      <c r="I153" s="239"/>
      <c r="J153" s="158"/>
      <c r="K153" s="159">
        <v>66.086</v>
      </c>
      <c r="L153" s="158"/>
      <c r="M153" s="158"/>
      <c r="N153" s="158"/>
      <c r="O153" s="158"/>
      <c r="P153" s="158"/>
      <c r="Q153" s="158"/>
      <c r="R153" s="160"/>
      <c r="T153" s="161"/>
      <c r="U153" s="158"/>
      <c r="V153" s="158"/>
      <c r="W153" s="158"/>
      <c r="X153" s="158"/>
      <c r="Y153" s="158"/>
      <c r="Z153" s="158"/>
      <c r="AA153" s="162"/>
      <c r="AT153" s="163" t="s">
        <v>183</v>
      </c>
      <c r="AU153" s="163" t="s">
        <v>114</v>
      </c>
      <c r="AV153" s="163" t="s">
        <v>180</v>
      </c>
      <c r="AW153" s="163" t="s">
        <v>123</v>
      </c>
      <c r="AX153" s="163" t="s">
        <v>84</v>
      </c>
      <c r="AY153" s="163" t="s">
        <v>175</v>
      </c>
    </row>
    <row r="154" spans="2:65" s="6" customFormat="1" ht="39" customHeight="1">
      <c r="B154" s="23"/>
      <c r="C154" s="143" t="s">
        <v>180</v>
      </c>
      <c r="D154" s="143" t="s">
        <v>176</v>
      </c>
      <c r="E154" s="144" t="s">
        <v>194</v>
      </c>
      <c r="F154" s="232" t="s">
        <v>195</v>
      </c>
      <c r="G154" s="233"/>
      <c r="H154" s="233"/>
      <c r="I154" s="233"/>
      <c r="J154" s="145" t="s">
        <v>179</v>
      </c>
      <c r="K154" s="146">
        <v>660.86</v>
      </c>
      <c r="L154" s="234">
        <v>0</v>
      </c>
      <c r="M154" s="233"/>
      <c r="N154" s="235">
        <f>ROUND($L$154*$K$154,2)</f>
        <v>0</v>
      </c>
      <c r="O154" s="233"/>
      <c r="P154" s="233"/>
      <c r="Q154" s="233"/>
      <c r="R154" s="25"/>
      <c r="T154" s="147"/>
      <c r="U154" s="31" t="s">
        <v>42</v>
      </c>
      <c r="V154" s="24"/>
      <c r="W154" s="148">
        <f>$V$154*$K$154</f>
        <v>0</v>
      </c>
      <c r="X154" s="148">
        <v>0</v>
      </c>
      <c r="Y154" s="148">
        <f>$X$154*$K$154</f>
        <v>0</v>
      </c>
      <c r="Z154" s="148">
        <v>0</v>
      </c>
      <c r="AA154" s="149">
        <f>$Z$154*$K$154</f>
        <v>0</v>
      </c>
      <c r="AR154" s="6" t="s">
        <v>180</v>
      </c>
      <c r="AT154" s="6" t="s">
        <v>176</v>
      </c>
      <c r="AU154" s="6" t="s">
        <v>114</v>
      </c>
      <c r="AY154" s="6" t="s">
        <v>175</v>
      </c>
      <c r="BE154" s="93">
        <f>IF($U$154="základní",$N$154,0)</f>
        <v>0</v>
      </c>
      <c r="BF154" s="93">
        <f>IF($U$154="snížená",$N$154,0)</f>
        <v>0</v>
      </c>
      <c r="BG154" s="93">
        <f>IF($U$154="zákl. přenesená",$N$154,0)</f>
        <v>0</v>
      </c>
      <c r="BH154" s="93">
        <f>IF($U$154="sníž. přenesená",$N$154,0)</f>
        <v>0</v>
      </c>
      <c r="BI154" s="93">
        <f>IF($U$154="nulová",$N$154,0)</f>
        <v>0</v>
      </c>
      <c r="BJ154" s="6" t="s">
        <v>84</v>
      </c>
      <c r="BK154" s="93">
        <f>ROUND($L$154*$K$154,2)</f>
        <v>0</v>
      </c>
      <c r="BL154" s="6" t="s">
        <v>180</v>
      </c>
      <c r="BM154" s="6" t="s">
        <v>196</v>
      </c>
    </row>
    <row r="155" spans="2:65" s="6" customFormat="1" ht="15.75" customHeight="1">
      <c r="B155" s="23"/>
      <c r="C155" s="143" t="s">
        <v>197</v>
      </c>
      <c r="D155" s="143" t="s">
        <v>176</v>
      </c>
      <c r="E155" s="144" t="s">
        <v>198</v>
      </c>
      <c r="F155" s="232" t="s">
        <v>199</v>
      </c>
      <c r="G155" s="233"/>
      <c r="H155" s="233"/>
      <c r="I155" s="233"/>
      <c r="J155" s="145" t="s">
        <v>179</v>
      </c>
      <c r="K155" s="146">
        <v>18.304</v>
      </c>
      <c r="L155" s="234">
        <v>0</v>
      </c>
      <c r="M155" s="233"/>
      <c r="N155" s="235">
        <f>ROUND($L$155*$K$155,2)</f>
        <v>0</v>
      </c>
      <c r="O155" s="233"/>
      <c r="P155" s="233"/>
      <c r="Q155" s="233"/>
      <c r="R155" s="25"/>
      <c r="T155" s="147"/>
      <c r="U155" s="31" t="s">
        <v>42</v>
      </c>
      <c r="V155" s="24"/>
      <c r="W155" s="148">
        <f>$V$155*$K$155</f>
        <v>0</v>
      </c>
      <c r="X155" s="148">
        <v>0</v>
      </c>
      <c r="Y155" s="148">
        <f>$X$155*$K$155</f>
        <v>0</v>
      </c>
      <c r="Z155" s="148">
        <v>0</v>
      </c>
      <c r="AA155" s="149">
        <f>$Z$155*$K$155</f>
        <v>0</v>
      </c>
      <c r="AR155" s="6" t="s">
        <v>180</v>
      </c>
      <c r="AT155" s="6" t="s">
        <v>176</v>
      </c>
      <c r="AU155" s="6" t="s">
        <v>114</v>
      </c>
      <c r="AY155" s="6" t="s">
        <v>175</v>
      </c>
      <c r="BE155" s="93">
        <f>IF($U$155="základní",$N$155,0)</f>
        <v>0</v>
      </c>
      <c r="BF155" s="93">
        <f>IF($U$155="snížená",$N$155,0)</f>
        <v>0</v>
      </c>
      <c r="BG155" s="93">
        <f>IF($U$155="zákl. přenesená",$N$155,0)</f>
        <v>0</v>
      </c>
      <c r="BH155" s="93">
        <f>IF($U$155="sníž. přenesená",$N$155,0)</f>
        <v>0</v>
      </c>
      <c r="BI155" s="93">
        <f>IF($U$155="nulová",$N$155,0)</f>
        <v>0</v>
      </c>
      <c r="BJ155" s="6" t="s">
        <v>84</v>
      </c>
      <c r="BK155" s="93">
        <f>ROUND($L$155*$K$155,2)</f>
        <v>0</v>
      </c>
      <c r="BL155" s="6" t="s">
        <v>180</v>
      </c>
      <c r="BM155" s="6" t="s">
        <v>200</v>
      </c>
    </row>
    <row r="156" spans="2:65" s="6" customFormat="1" ht="27" customHeight="1">
      <c r="B156" s="23"/>
      <c r="C156" s="143" t="s">
        <v>201</v>
      </c>
      <c r="D156" s="143" t="s">
        <v>176</v>
      </c>
      <c r="E156" s="144" t="s">
        <v>202</v>
      </c>
      <c r="F156" s="232" t="s">
        <v>203</v>
      </c>
      <c r="G156" s="233"/>
      <c r="H156" s="233"/>
      <c r="I156" s="233"/>
      <c r="J156" s="145" t="s">
        <v>204</v>
      </c>
      <c r="K156" s="146">
        <v>118.955</v>
      </c>
      <c r="L156" s="234">
        <v>0</v>
      </c>
      <c r="M156" s="233"/>
      <c r="N156" s="235">
        <f>ROUND($L$156*$K$156,2)</f>
        <v>0</v>
      </c>
      <c r="O156" s="233"/>
      <c r="P156" s="233"/>
      <c r="Q156" s="233"/>
      <c r="R156" s="25"/>
      <c r="T156" s="147"/>
      <c r="U156" s="31" t="s">
        <v>42</v>
      </c>
      <c r="V156" s="24"/>
      <c r="W156" s="148">
        <f>$V$156*$K$156</f>
        <v>0</v>
      </c>
      <c r="X156" s="148">
        <v>0</v>
      </c>
      <c r="Y156" s="148">
        <f>$X$156*$K$156</f>
        <v>0</v>
      </c>
      <c r="Z156" s="148">
        <v>0</v>
      </c>
      <c r="AA156" s="149">
        <f>$Z$156*$K$156</f>
        <v>0</v>
      </c>
      <c r="AR156" s="6" t="s">
        <v>180</v>
      </c>
      <c r="AT156" s="6" t="s">
        <v>176</v>
      </c>
      <c r="AU156" s="6" t="s">
        <v>114</v>
      </c>
      <c r="AY156" s="6" t="s">
        <v>175</v>
      </c>
      <c r="BE156" s="93">
        <f>IF($U$156="základní",$N$156,0)</f>
        <v>0</v>
      </c>
      <c r="BF156" s="93">
        <f>IF($U$156="snížená",$N$156,0)</f>
        <v>0</v>
      </c>
      <c r="BG156" s="93">
        <f>IF($U$156="zákl. přenesená",$N$156,0)</f>
        <v>0</v>
      </c>
      <c r="BH156" s="93">
        <f>IF($U$156="sníž. přenesená",$N$156,0)</f>
        <v>0</v>
      </c>
      <c r="BI156" s="93">
        <f>IF($U$156="nulová",$N$156,0)</f>
        <v>0</v>
      </c>
      <c r="BJ156" s="6" t="s">
        <v>84</v>
      </c>
      <c r="BK156" s="93">
        <f>ROUND($L$156*$K$156,2)</f>
        <v>0</v>
      </c>
      <c r="BL156" s="6" t="s">
        <v>180</v>
      </c>
      <c r="BM156" s="6" t="s">
        <v>205</v>
      </c>
    </row>
    <row r="157" spans="2:65" s="6" customFormat="1" ht="27" customHeight="1">
      <c r="B157" s="23"/>
      <c r="C157" s="143" t="s">
        <v>206</v>
      </c>
      <c r="D157" s="143" t="s">
        <v>176</v>
      </c>
      <c r="E157" s="144" t="s">
        <v>207</v>
      </c>
      <c r="F157" s="232" t="s">
        <v>208</v>
      </c>
      <c r="G157" s="233"/>
      <c r="H157" s="233"/>
      <c r="I157" s="233"/>
      <c r="J157" s="145" t="s">
        <v>179</v>
      </c>
      <c r="K157" s="146">
        <v>18.304</v>
      </c>
      <c r="L157" s="234">
        <v>0</v>
      </c>
      <c r="M157" s="233"/>
      <c r="N157" s="235">
        <f>ROUND($L$157*$K$157,2)</f>
        <v>0</v>
      </c>
      <c r="O157" s="233"/>
      <c r="P157" s="233"/>
      <c r="Q157" s="233"/>
      <c r="R157" s="25"/>
      <c r="T157" s="147"/>
      <c r="U157" s="31" t="s">
        <v>42</v>
      </c>
      <c r="V157" s="24"/>
      <c r="W157" s="148">
        <f>$V$157*$K$157</f>
        <v>0</v>
      </c>
      <c r="X157" s="148">
        <v>0</v>
      </c>
      <c r="Y157" s="148">
        <f>$X$157*$K$157</f>
        <v>0</v>
      </c>
      <c r="Z157" s="148">
        <v>0</v>
      </c>
      <c r="AA157" s="149">
        <f>$Z$157*$K$157</f>
        <v>0</v>
      </c>
      <c r="AR157" s="6" t="s">
        <v>180</v>
      </c>
      <c r="AT157" s="6" t="s">
        <v>176</v>
      </c>
      <c r="AU157" s="6" t="s">
        <v>114</v>
      </c>
      <c r="AY157" s="6" t="s">
        <v>175</v>
      </c>
      <c r="BE157" s="93">
        <f>IF($U$157="základní",$N$157,0)</f>
        <v>0</v>
      </c>
      <c r="BF157" s="93">
        <f>IF($U$157="snížená",$N$157,0)</f>
        <v>0</v>
      </c>
      <c r="BG157" s="93">
        <f>IF($U$157="zákl. přenesená",$N$157,0)</f>
        <v>0</v>
      </c>
      <c r="BH157" s="93">
        <f>IF($U$157="sníž. přenesená",$N$157,0)</f>
        <v>0</v>
      </c>
      <c r="BI157" s="93">
        <f>IF($U$157="nulová",$N$157,0)</f>
        <v>0</v>
      </c>
      <c r="BJ157" s="6" t="s">
        <v>84</v>
      </c>
      <c r="BK157" s="93">
        <f>ROUND($L$157*$K$157,2)</f>
        <v>0</v>
      </c>
      <c r="BL157" s="6" t="s">
        <v>180</v>
      </c>
      <c r="BM157" s="6" t="s">
        <v>209</v>
      </c>
    </row>
    <row r="158" spans="2:51" s="6" customFormat="1" ht="18.75" customHeight="1">
      <c r="B158" s="164"/>
      <c r="C158" s="165"/>
      <c r="D158" s="165"/>
      <c r="E158" s="165"/>
      <c r="F158" s="240" t="s">
        <v>210</v>
      </c>
      <c r="G158" s="241"/>
      <c r="H158" s="241"/>
      <c r="I158" s="241"/>
      <c r="J158" s="165"/>
      <c r="K158" s="165"/>
      <c r="L158" s="165"/>
      <c r="M158" s="165"/>
      <c r="N158" s="165"/>
      <c r="O158" s="165"/>
      <c r="P158" s="165"/>
      <c r="Q158" s="165"/>
      <c r="R158" s="166"/>
      <c r="T158" s="167"/>
      <c r="U158" s="165"/>
      <c r="V158" s="165"/>
      <c r="W158" s="165"/>
      <c r="X158" s="165"/>
      <c r="Y158" s="165"/>
      <c r="Z158" s="165"/>
      <c r="AA158" s="168"/>
      <c r="AT158" s="169" t="s">
        <v>183</v>
      </c>
      <c r="AU158" s="169" t="s">
        <v>114</v>
      </c>
      <c r="AV158" s="169" t="s">
        <v>84</v>
      </c>
      <c r="AW158" s="169" t="s">
        <v>123</v>
      </c>
      <c r="AX158" s="169" t="s">
        <v>77</v>
      </c>
      <c r="AY158" s="169" t="s">
        <v>175</v>
      </c>
    </row>
    <row r="159" spans="2:51" s="6" customFormat="1" ht="18.75" customHeight="1">
      <c r="B159" s="150"/>
      <c r="C159" s="151"/>
      <c r="D159" s="151"/>
      <c r="E159" s="151"/>
      <c r="F159" s="236" t="s">
        <v>211</v>
      </c>
      <c r="G159" s="237"/>
      <c r="H159" s="237"/>
      <c r="I159" s="237"/>
      <c r="J159" s="151"/>
      <c r="K159" s="152">
        <v>18.304</v>
      </c>
      <c r="L159" s="151"/>
      <c r="M159" s="151"/>
      <c r="N159" s="151"/>
      <c r="O159" s="151"/>
      <c r="P159" s="151"/>
      <c r="Q159" s="151"/>
      <c r="R159" s="153"/>
      <c r="T159" s="154"/>
      <c r="U159" s="151"/>
      <c r="V159" s="151"/>
      <c r="W159" s="151"/>
      <c r="X159" s="151"/>
      <c r="Y159" s="151"/>
      <c r="Z159" s="151"/>
      <c r="AA159" s="155"/>
      <c r="AT159" s="156" t="s">
        <v>183</v>
      </c>
      <c r="AU159" s="156" t="s">
        <v>114</v>
      </c>
      <c r="AV159" s="156" t="s">
        <v>114</v>
      </c>
      <c r="AW159" s="156" t="s">
        <v>123</v>
      </c>
      <c r="AX159" s="156" t="s">
        <v>77</v>
      </c>
      <c r="AY159" s="156" t="s">
        <v>175</v>
      </c>
    </row>
    <row r="160" spans="2:51" s="6" customFormat="1" ht="18.75" customHeight="1">
      <c r="B160" s="157"/>
      <c r="C160" s="158"/>
      <c r="D160" s="158"/>
      <c r="E160" s="158"/>
      <c r="F160" s="238" t="s">
        <v>184</v>
      </c>
      <c r="G160" s="239"/>
      <c r="H160" s="239"/>
      <c r="I160" s="239"/>
      <c r="J160" s="158"/>
      <c r="K160" s="159">
        <v>18.304</v>
      </c>
      <c r="L160" s="158"/>
      <c r="M160" s="158"/>
      <c r="N160" s="158"/>
      <c r="O160" s="158"/>
      <c r="P160" s="158"/>
      <c r="Q160" s="158"/>
      <c r="R160" s="160"/>
      <c r="T160" s="161"/>
      <c r="U160" s="158"/>
      <c r="V160" s="158"/>
      <c r="W160" s="158"/>
      <c r="X160" s="158"/>
      <c r="Y160" s="158"/>
      <c r="Z160" s="158"/>
      <c r="AA160" s="162"/>
      <c r="AT160" s="163" t="s">
        <v>183</v>
      </c>
      <c r="AU160" s="163" t="s">
        <v>114</v>
      </c>
      <c r="AV160" s="163" t="s">
        <v>180</v>
      </c>
      <c r="AW160" s="163" t="s">
        <v>123</v>
      </c>
      <c r="AX160" s="163" t="s">
        <v>84</v>
      </c>
      <c r="AY160" s="163" t="s">
        <v>175</v>
      </c>
    </row>
    <row r="161" spans="2:63" s="132" customFormat="1" ht="30.75" customHeight="1">
      <c r="B161" s="133"/>
      <c r="C161" s="134"/>
      <c r="D161" s="142" t="s">
        <v>126</v>
      </c>
      <c r="E161" s="142"/>
      <c r="F161" s="142"/>
      <c r="G161" s="142"/>
      <c r="H161" s="142"/>
      <c r="I161" s="142"/>
      <c r="J161" s="142"/>
      <c r="K161" s="142"/>
      <c r="L161" s="142"/>
      <c r="M161" s="142"/>
      <c r="N161" s="250">
        <f>$BK$161</f>
        <v>0</v>
      </c>
      <c r="O161" s="249"/>
      <c r="P161" s="249"/>
      <c r="Q161" s="249"/>
      <c r="R161" s="136"/>
      <c r="T161" s="137"/>
      <c r="U161" s="134"/>
      <c r="V161" s="134"/>
      <c r="W161" s="138">
        <f>SUM($W$162:$W$172)</f>
        <v>0</v>
      </c>
      <c r="X161" s="134"/>
      <c r="Y161" s="138">
        <f>SUM($Y$162:$Y$172)</f>
        <v>8.519067869999999</v>
      </c>
      <c r="Z161" s="134"/>
      <c r="AA161" s="139">
        <f>SUM($AA$162:$AA$172)</f>
        <v>0</v>
      </c>
      <c r="AR161" s="140" t="s">
        <v>84</v>
      </c>
      <c r="AT161" s="140" t="s">
        <v>76</v>
      </c>
      <c r="AU161" s="140" t="s">
        <v>84</v>
      </c>
      <c r="AY161" s="140" t="s">
        <v>175</v>
      </c>
      <c r="BK161" s="141">
        <f>SUM($BK$162:$BK$172)</f>
        <v>0</v>
      </c>
    </row>
    <row r="162" spans="2:65" s="6" customFormat="1" ht="15.75" customHeight="1">
      <c r="B162" s="23"/>
      <c r="C162" s="143" t="s">
        <v>212</v>
      </c>
      <c r="D162" s="143" t="s">
        <v>176</v>
      </c>
      <c r="E162" s="144" t="s">
        <v>213</v>
      </c>
      <c r="F162" s="232" t="s">
        <v>214</v>
      </c>
      <c r="G162" s="233"/>
      <c r="H162" s="233"/>
      <c r="I162" s="233"/>
      <c r="J162" s="145" t="s">
        <v>179</v>
      </c>
      <c r="K162" s="146">
        <v>3.3</v>
      </c>
      <c r="L162" s="234">
        <v>0</v>
      </c>
      <c r="M162" s="233"/>
      <c r="N162" s="235">
        <f>ROUND($L$162*$K$162,2)</f>
        <v>0</v>
      </c>
      <c r="O162" s="233"/>
      <c r="P162" s="233"/>
      <c r="Q162" s="233"/>
      <c r="R162" s="25"/>
      <c r="T162" s="147"/>
      <c r="U162" s="31" t="s">
        <v>42</v>
      </c>
      <c r="V162" s="24"/>
      <c r="W162" s="148">
        <f>$V$162*$K$162</f>
        <v>0</v>
      </c>
      <c r="X162" s="148">
        <v>2.45329</v>
      </c>
      <c r="Y162" s="148">
        <f>$X$162*$K$162</f>
        <v>8.095856999999999</v>
      </c>
      <c r="Z162" s="148">
        <v>0</v>
      </c>
      <c r="AA162" s="149">
        <f>$Z$162*$K$162</f>
        <v>0</v>
      </c>
      <c r="AR162" s="6" t="s">
        <v>180</v>
      </c>
      <c r="AT162" s="6" t="s">
        <v>176</v>
      </c>
      <c r="AU162" s="6" t="s">
        <v>114</v>
      </c>
      <c r="AY162" s="6" t="s">
        <v>175</v>
      </c>
      <c r="BE162" s="93">
        <f>IF($U$162="základní",$N$162,0)</f>
        <v>0</v>
      </c>
      <c r="BF162" s="93">
        <f>IF($U$162="snížená",$N$162,0)</f>
        <v>0</v>
      </c>
      <c r="BG162" s="93">
        <f>IF($U$162="zákl. přenesená",$N$162,0)</f>
        <v>0</v>
      </c>
      <c r="BH162" s="93">
        <f>IF($U$162="sníž. přenesená",$N$162,0)</f>
        <v>0</v>
      </c>
      <c r="BI162" s="93">
        <f>IF($U$162="nulová",$N$162,0)</f>
        <v>0</v>
      </c>
      <c r="BJ162" s="6" t="s">
        <v>84</v>
      </c>
      <c r="BK162" s="93">
        <f>ROUND($L$162*$K$162,2)</f>
        <v>0</v>
      </c>
      <c r="BL162" s="6" t="s">
        <v>180</v>
      </c>
      <c r="BM162" s="6" t="s">
        <v>215</v>
      </c>
    </row>
    <row r="163" spans="2:51" s="6" customFormat="1" ht="18.75" customHeight="1">
      <c r="B163" s="164"/>
      <c r="C163" s="165"/>
      <c r="D163" s="165"/>
      <c r="E163" s="165"/>
      <c r="F163" s="240" t="s">
        <v>216</v>
      </c>
      <c r="G163" s="241"/>
      <c r="H163" s="241"/>
      <c r="I163" s="241"/>
      <c r="J163" s="165"/>
      <c r="K163" s="165"/>
      <c r="L163" s="165"/>
      <c r="M163" s="165"/>
      <c r="N163" s="165"/>
      <c r="O163" s="165"/>
      <c r="P163" s="165"/>
      <c r="Q163" s="165"/>
      <c r="R163" s="166"/>
      <c r="T163" s="167"/>
      <c r="U163" s="165"/>
      <c r="V163" s="165"/>
      <c r="W163" s="165"/>
      <c r="X163" s="165"/>
      <c r="Y163" s="165"/>
      <c r="Z163" s="165"/>
      <c r="AA163" s="168"/>
      <c r="AT163" s="169" t="s">
        <v>183</v>
      </c>
      <c r="AU163" s="169" t="s">
        <v>114</v>
      </c>
      <c r="AV163" s="169" t="s">
        <v>84</v>
      </c>
      <c r="AW163" s="169" t="s">
        <v>123</v>
      </c>
      <c r="AX163" s="169" t="s">
        <v>77</v>
      </c>
      <c r="AY163" s="169" t="s">
        <v>175</v>
      </c>
    </row>
    <row r="164" spans="2:51" s="6" customFormat="1" ht="18.75" customHeight="1">
      <c r="B164" s="150"/>
      <c r="C164" s="151"/>
      <c r="D164" s="151"/>
      <c r="E164" s="151"/>
      <c r="F164" s="236" t="s">
        <v>217</v>
      </c>
      <c r="G164" s="237"/>
      <c r="H164" s="237"/>
      <c r="I164" s="237"/>
      <c r="J164" s="151"/>
      <c r="K164" s="152">
        <v>3.3</v>
      </c>
      <c r="L164" s="151"/>
      <c r="M164" s="151"/>
      <c r="N164" s="151"/>
      <c r="O164" s="151"/>
      <c r="P164" s="151"/>
      <c r="Q164" s="151"/>
      <c r="R164" s="153"/>
      <c r="T164" s="154"/>
      <c r="U164" s="151"/>
      <c r="V164" s="151"/>
      <c r="W164" s="151"/>
      <c r="X164" s="151"/>
      <c r="Y164" s="151"/>
      <c r="Z164" s="151"/>
      <c r="AA164" s="155"/>
      <c r="AT164" s="156" t="s">
        <v>183</v>
      </c>
      <c r="AU164" s="156" t="s">
        <v>114</v>
      </c>
      <c r="AV164" s="156" t="s">
        <v>114</v>
      </c>
      <c r="AW164" s="156" t="s">
        <v>123</v>
      </c>
      <c r="AX164" s="156" t="s">
        <v>77</v>
      </c>
      <c r="AY164" s="156" t="s">
        <v>175</v>
      </c>
    </row>
    <row r="165" spans="2:51" s="6" customFormat="1" ht="18.75" customHeight="1">
      <c r="B165" s="157"/>
      <c r="C165" s="158"/>
      <c r="D165" s="158"/>
      <c r="E165" s="158"/>
      <c r="F165" s="238" t="s">
        <v>184</v>
      </c>
      <c r="G165" s="239"/>
      <c r="H165" s="239"/>
      <c r="I165" s="239"/>
      <c r="J165" s="158"/>
      <c r="K165" s="159">
        <v>3.3</v>
      </c>
      <c r="L165" s="158"/>
      <c r="M165" s="158"/>
      <c r="N165" s="158"/>
      <c r="O165" s="158"/>
      <c r="P165" s="158"/>
      <c r="Q165" s="158"/>
      <c r="R165" s="160"/>
      <c r="T165" s="161"/>
      <c r="U165" s="158"/>
      <c r="V165" s="158"/>
      <c r="W165" s="158"/>
      <c r="X165" s="158"/>
      <c r="Y165" s="158"/>
      <c r="Z165" s="158"/>
      <c r="AA165" s="162"/>
      <c r="AT165" s="163" t="s">
        <v>183</v>
      </c>
      <c r="AU165" s="163" t="s">
        <v>114</v>
      </c>
      <c r="AV165" s="163" t="s">
        <v>180</v>
      </c>
      <c r="AW165" s="163" t="s">
        <v>123</v>
      </c>
      <c r="AX165" s="163" t="s">
        <v>84</v>
      </c>
      <c r="AY165" s="163" t="s">
        <v>175</v>
      </c>
    </row>
    <row r="166" spans="2:65" s="6" customFormat="1" ht="15.75" customHeight="1">
      <c r="B166" s="23"/>
      <c r="C166" s="143" t="s">
        <v>218</v>
      </c>
      <c r="D166" s="143" t="s">
        <v>176</v>
      </c>
      <c r="E166" s="144" t="s">
        <v>219</v>
      </c>
      <c r="F166" s="232" t="s">
        <v>220</v>
      </c>
      <c r="G166" s="233"/>
      <c r="H166" s="233"/>
      <c r="I166" s="233"/>
      <c r="J166" s="145" t="s">
        <v>221</v>
      </c>
      <c r="K166" s="146">
        <v>3.285</v>
      </c>
      <c r="L166" s="234">
        <v>0</v>
      </c>
      <c r="M166" s="233"/>
      <c r="N166" s="235">
        <f>ROUND($L$166*$K$166,2)</f>
        <v>0</v>
      </c>
      <c r="O166" s="233"/>
      <c r="P166" s="233"/>
      <c r="Q166" s="233"/>
      <c r="R166" s="25"/>
      <c r="T166" s="147"/>
      <c r="U166" s="31" t="s">
        <v>42</v>
      </c>
      <c r="V166" s="24"/>
      <c r="W166" s="148">
        <f>$V$166*$K$166</f>
        <v>0</v>
      </c>
      <c r="X166" s="148">
        <v>0.00103</v>
      </c>
      <c r="Y166" s="148">
        <f>$X$166*$K$166</f>
        <v>0.0033835500000000004</v>
      </c>
      <c r="Z166" s="148">
        <v>0</v>
      </c>
      <c r="AA166" s="149">
        <f>$Z$166*$K$166</f>
        <v>0</v>
      </c>
      <c r="AR166" s="6" t="s">
        <v>180</v>
      </c>
      <c r="AT166" s="6" t="s">
        <v>176</v>
      </c>
      <c r="AU166" s="6" t="s">
        <v>114</v>
      </c>
      <c r="AY166" s="6" t="s">
        <v>175</v>
      </c>
      <c r="BE166" s="93">
        <f>IF($U$166="základní",$N$166,0)</f>
        <v>0</v>
      </c>
      <c r="BF166" s="93">
        <f>IF($U$166="snížená",$N$166,0)</f>
        <v>0</v>
      </c>
      <c r="BG166" s="93">
        <f>IF($U$166="zákl. přenesená",$N$166,0)</f>
        <v>0</v>
      </c>
      <c r="BH166" s="93">
        <f>IF($U$166="sníž. přenesená",$N$166,0)</f>
        <v>0</v>
      </c>
      <c r="BI166" s="93">
        <f>IF($U$166="nulová",$N$166,0)</f>
        <v>0</v>
      </c>
      <c r="BJ166" s="6" t="s">
        <v>84</v>
      </c>
      <c r="BK166" s="93">
        <f>ROUND($L$166*$K$166,2)</f>
        <v>0</v>
      </c>
      <c r="BL166" s="6" t="s">
        <v>180</v>
      </c>
      <c r="BM166" s="6" t="s">
        <v>222</v>
      </c>
    </row>
    <row r="167" spans="2:51" s="6" customFormat="1" ht="32.25" customHeight="1">
      <c r="B167" s="150"/>
      <c r="C167" s="151"/>
      <c r="D167" s="151"/>
      <c r="E167" s="151"/>
      <c r="F167" s="236" t="s">
        <v>223</v>
      </c>
      <c r="G167" s="237"/>
      <c r="H167" s="237"/>
      <c r="I167" s="237"/>
      <c r="J167" s="151"/>
      <c r="K167" s="152">
        <v>3.285</v>
      </c>
      <c r="L167" s="151"/>
      <c r="M167" s="151"/>
      <c r="N167" s="151"/>
      <c r="O167" s="151"/>
      <c r="P167" s="151"/>
      <c r="Q167" s="151"/>
      <c r="R167" s="153"/>
      <c r="T167" s="154"/>
      <c r="U167" s="151"/>
      <c r="V167" s="151"/>
      <c r="W167" s="151"/>
      <c r="X167" s="151"/>
      <c r="Y167" s="151"/>
      <c r="Z167" s="151"/>
      <c r="AA167" s="155"/>
      <c r="AT167" s="156" t="s">
        <v>183</v>
      </c>
      <c r="AU167" s="156" t="s">
        <v>114</v>
      </c>
      <c r="AV167" s="156" t="s">
        <v>114</v>
      </c>
      <c r="AW167" s="156" t="s">
        <v>123</v>
      </c>
      <c r="AX167" s="156" t="s">
        <v>77</v>
      </c>
      <c r="AY167" s="156" t="s">
        <v>175</v>
      </c>
    </row>
    <row r="168" spans="2:51" s="6" customFormat="1" ht="18.75" customHeight="1">
      <c r="B168" s="157"/>
      <c r="C168" s="158"/>
      <c r="D168" s="158"/>
      <c r="E168" s="158"/>
      <c r="F168" s="238" t="s">
        <v>184</v>
      </c>
      <c r="G168" s="239"/>
      <c r="H168" s="239"/>
      <c r="I168" s="239"/>
      <c r="J168" s="158"/>
      <c r="K168" s="159">
        <v>3.285</v>
      </c>
      <c r="L168" s="158"/>
      <c r="M168" s="158"/>
      <c r="N168" s="158"/>
      <c r="O168" s="158"/>
      <c r="P168" s="158"/>
      <c r="Q168" s="158"/>
      <c r="R168" s="160"/>
      <c r="T168" s="161"/>
      <c r="U168" s="158"/>
      <c r="V168" s="158"/>
      <c r="W168" s="158"/>
      <c r="X168" s="158"/>
      <c r="Y168" s="158"/>
      <c r="Z168" s="158"/>
      <c r="AA168" s="162"/>
      <c r="AT168" s="163" t="s">
        <v>183</v>
      </c>
      <c r="AU168" s="163" t="s">
        <v>114</v>
      </c>
      <c r="AV168" s="163" t="s">
        <v>180</v>
      </c>
      <c r="AW168" s="163" t="s">
        <v>123</v>
      </c>
      <c r="AX168" s="163" t="s">
        <v>84</v>
      </c>
      <c r="AY168" s="163" t="s">
        <v>175</v>
      </c>
    </row>
    <row r="169" spans="2:65" s="6" customFormat="1" ht="15.75" customHeight="1">
      <c r="B169" s="23"/>
      <c r="C169" s="143" t="s">
        <v>224</v>
      </c>
      <c r="D169" s="143" t="s">
        <v>176</v>
      </c>
      <c r="E169" s="144" t="s">
        <v>225</v>
      </c>
      <c r="F169" s="232" t="s">
        <v>226</v>
      </c>
      <c r="G169" s="233"/>
      <c r="H169" s="233"/>
      <c r="I169" s="233"/>
      <c r="J169" s="145" t="s">
        <v>221</v>
      </c>
      <c r="K169" s="146">
        <v>3.285</v>
      </c>
      <c r="L169" s="234">
        <v>0</v>
      </c>
      <c r="M169" s="233"/>
      <c r="N169" s="235">
        <f>ROUND($L$169*$K$169,2)</f>
        <v>0</v>
      </c>
      <c r="O169" s="233"/>
      <c r="P169" s="233"/>
      <c r="Q169" s="233"/>
      <c r="R169" s="25"/>
      <c r="T169" s="147"/>
      <c r="U169" s="31" t="s">
        <v>42</v>
      </c>
      <c r="V169" s="24"/>
      <c r="W169" s="148">
        <f>$V$169*$K$169</f>
        <v>0</v>
      </c>
      <c r="X169" s="148">
        <v>0</v>
      </c>
      <c r="Y169" s="148">
        <f>$X$169*$K$169</f>
        <v>0</v>
      </c>
      <c r="Z169" s="148">
        <v>0</v>
      </c>
      <c r="AA169" s="149">
        <f>$Z$169*$K$169</f>
        <v>0</v>
      </c>
      <c r="AR169" s="6" t="s">
        <v>180</v>
      </c>
      <c r="AT169" s="6" t="s">
        <v>176</v>
      </c>
      <c r="AU169" s="6" t="s">
        <v>114</v>
      </c>
      <c r="AY169" s="6" t="s">
        <v>175</v>
      </c>
      <c r="BE169" s="93">
        <f>IF($U$169="základní",$N$169,0)</f>
        <v>0</v>
      </c>
      <c r="BF169" s="93">
        <f>IF($U$169="snížená",$N$169,0)</f>
        <v>0</v>
      </c>
      <c r="BG169" s="93">
        <f>IF($U$169="zákl. přenesená",$N$169,0)</f>
        <v>0</v>
      </c>
      <c r="BH169" s="93">
        <f>IF($U$169="sníž. přenesená",$N$169,0)</f>
        <v>0</v>
      </c>
      <c r="BI169" s="93">
        <f>IF($U$169="nulová",$N$169,0)</f>
        <v>0</v>
      </c>
      <c r="BJ169" s="6" t="s">
        <v>84</v>
      </c>
      <c r="BK169" s="93">
        <f>ROUND($L$169*$K$169,2)</f>
        <v>0</v>
      </c>
      <c r="BL169" s="6" t="s">
        <v>180</v>
      </c>
      <c r="BM169" s="6" t="s">
        <v>227</v>
      </c>
    </row>
    <row r="170" spans="2:65" s="6" customFormat="1" ht="27" customHeight="1">
      <c r="B170" s="23"/>
      <c r="C170" s="143" t="s">
        <v>228</v>
      </c>
      <c r="D170" s="143" t="s">
        <v>176</v>
      </c>
      <c r="E170" s="144" t="s">
        <v>229</v>
      </c>
      <c r="F170" s="232" t="s">
        <v>230</v>
      </c>
      <c r="G170" s="233"/>
      <c r="H170" s="233"/>
      <c r="I170" s="233"/>
      <c r="J170" s="145" t="s">
        <v>204</v>
      </c>
      <c r="K170" s="146">
        <v>0.396</v>
      </c>
      <c r="L170" s="234">
        <v>0</v>
      </c>
      <c r="M170" s="233"/>
      <c r="N170" s="235">
        <f>ROUND($L$170*$K$170,2)</f>
        <v>0</v>
      </c>
      <c r="O170" s="233"/>
      <c r="P170" s="233"/>
      <c r="Q170" s="233"/>
      <c r="R170" s="25"/>
      <c r="T170" s="147"/>
      <c r="U170" s="31" t="s">
        <v>42</v>
      </c>
      <c r="V170" s="24"/>
      <c r="W170" s="148">
        <f>$V$170*$K$170</f>
        <v>0</v>
      </c>
      <c r="X170" s="148">
        <v>1.06017</v>
      </c>
      <c r="Y170" s="148">
        <f>$X$170*$K$170</f>
        <v>0.41982732000000006</v>
      </c>
      <c r="Z170" s="148">
        <v>0</v>
      </c>
      <c r="AA170" s="149">
        <f>$Z$170*$K$170</f>
        <v>0</v>
      </c>
      <c r="AR170" s="6" t="s">
        <v>180</v>
      </c>
      <c r="AT170" s="6" t="s">
        <v>176</v>
      </c>
      <c r="AU170" s="6" t="s">
        <v>114</v>
      </c>
      <c r="AY170" s="6" t="s">
        <v>175</v>
      </c>
      <c r="BE170" s="93">
        <f>IF($U$170="základní",$N$170,0)</f>
        <v>0</v>
      </c>
      <c r="BF170" s="93">
        <f>IF($U$170="snížená",$N$170,0)</f>
        <v>0</v>
      </c>
      <c r="BG170" s="93">
        <f>IF($U$170="zákl. přenesená",$N$170,0)</f>
        <v>0</v>
      </c>
      <c r="BH170" s="93">
        <f>IF($U$170="sníž. přenesená",$N$170,0)</f>
        <v>0</v>
      </c>
      <c r="BI170" s="93">
        <f>IF($U$170="nulová",$N$170,0)</f>
        <v>0</v>
      </c>
      <c r="BJ170" s="6" t="s">
        <v>84</v>
      </c>
      <c r="BK170" s="93">
        <f>ROUND($L$170*$K$170,2)</f>
        <v>0</v>
      </c>
      <c r="BL170" s="6" t="s">
        <v>180</v>
      </c>
      <c r="BM170" s="6" t="s">
        <v>231</v>
      </c>
    </row>
    <row r="171" spans="2:51" s="6" customFormat="1" ht="18.75" customHeight="1">
      <c r="B171" s="150"/>
      <c r="C171" s="151"/>
      <c r="D171" s="151"/>
      <c r="E171" s="151"/>
      <c r="F171" s="236" t="s">
        <v>232</v>
      </c>
      <c r="G171" s="237"/>
      <c r="H171" s="237"/>
      <c r="I171" s="237"/>
      <c r="J171" s="151"/>
      <c r="K171" s="152">
        <v>0.396</v>
      </c>
      <c r="L171" s="151"/>
      <c r="M171" s="151"/>
      <c r="N171" s="151"/>
      <c r="O171" s="151"/>
      <c r="P171" s="151"/>
      <c r="Q171" s="151"/>
      <c r="R171" s="153"/>
      <c r="T171" s="154"/>
      <c r="U171" s="151"/>
      <c r="V171" s="151"/>
      <c r="W171" s="151"/>
      <c r="X171" s="151"/>
      <c r="Y171" s="151"/>
      <c r="Z171" s="151"/>
      <c r="AA171" s="155"/>
      <c r="AT171" s="156" t="s">
        <v>183</v>
      </c>
      <c r="AU171" s="156" t="s">
        <v>114</v>
      </c>
      <c r="AV171" s="156" t="s">
        <v>114</v>
      </c>
      <c r="AW171" s="156" t="s">
        <v>123</v>
      </c>
      <c r="AX171" s="156" t="s">
        <v>77</v>
      </c>
      <c r="AY171" s="156" t="s">
        <v>175</v>
      </c>
    </row>
    <row r="172" spans="2:51" s="6" customFormat="1" ht="18.75" customHeight="1">
      <c r="B172" s="157"/>
      <c r="C172" s="158"/>
      <c r="D172" s="158"/>
      <c r="E172" s="158"/>
      <c r="F172" s="238" t="s">
        <v>184</v>
      </c>
      <c r="G172" s="239"/>
      <c r="H172" s="239"/>
      <c r="I172" s="239"/>
      <c r="J172" s="158"/>
      <c r="K172" s="159">
        <v>0.396</v>
      </c>
      <c r="L172" s="158"/>
      <c r="M172" s="158"/>
      <c r="N172" s="158"/>
      <c r="O172" s="158"/>
      <c r="P172" s="158"/>
      <c r="Q172" s="158"/>
      <c r="R172" s="160"/>
      <c r="T172" s="161"/>
      <c r="U172" s="158"/>
      <c r="V172" s="158"/>
      <c r="W172" s="158"/>
      <c r="X172" s="158"/>
      <c r="Y172" s="158"/>
      <c r="Z172" s="158"/>
      <c r="AA172" s="162"/>
      <c r="AT172" s="163" t="s">
        <v>183</v>
      </c>
      <c r="AU172" s="163" t="s">
        <v>114</v>
      </c>
      <c r="AV172" s="163" t="s">
        <v>180</v>
      </c>
      <c r="AW172" s="163" t="s">
        <v>123</v>
      </c>
      <c r="AX172" s="163" t="s">
        <v>84</v>
      </c>
      <c r="AY172" s="163" t="s">
        <v>175</v>
      </c>
    </row>
    <row r="173" spans="2:63" s="132" customFormat="1" ht="30.75" customHeight="1">
      <c r="B173" s="133"/>
      <c r="C173" s="134"/>
      <c r="D173" s="142" t="s">
        <v>127</v>
      </c>
      <c r="E173" s="142"/>
      <c r="F173" s="142"/>
      <c r="G173" s="142"/>
      <c r="H173" s="142"/>
      <c r="I173" s="142"/>
      <c r="J173" s="142"/>
      <c r="K173" s="142"/>
      <c r="L173" s="142"/>
      <c r="M173" s="142"/>
      <c r="N173" s="250">
        <f>$BK$173</f>
        <v>0</v>
      </c>
      <c r="O173" s="249"/>
      <c r="P173" s="249"/>
      <c r="Q173" s="249"/>
      <c r="R173" s="136"/>
      <c r="T173" s="137"/>
      <c r="U173" s="134"/>
      <c r="V173" s="134"/>
      <c r="W173" s="138">
        <f>SUM($W$174:$W$202)</f>
        <v>0</v>
      </c>
      <c r="X173" s="134"/>
      <c r="Y173" s="138">
        <f>SUM($Y$174:$Y$202)</f>
        <v>121.18342729999999</v>
      </c>
      <c r="Z173" s="134"/>
      <c r="AA173" s="139">
        <f>SUM($AA$174:$AA$202)</f>
        <v>0</v>
      </c>
      <c r="AR173" s="140" t="s">
        <v>84</v>
      </c>
      <c r="AT173" s="140" t="s">
        <v>76</v>
      </c>
      <c r="AU173" s="140" t="s">
        <v>84</v>
      </c>
      <c r="AY173" s="140" t="s">
        <v>175</v>
      </c>
      <c r="BK173" s="141">
        <f>SUM($BK$174:$BK$202)</f>
        <v>0</v>
      </c>
    </row>
    <row r="174" spans="2:65" s="6" customFormat="1" ht="27" customHeight="1">
      <c r="B174" s="23"/>
      <c r="C174" s="143" t="s">
        <v>233</v>
      </c>
      <c r="D174" s="143" t="s">
        <v>176</v>
      </c>
      <c r="E174" s="144" t="s">
        <v>234</v>
      </c>
      <c r="F174" s="232" t="s">
        <v>235</v>
      </c>
      <c r="G174" s="233"/>
      <c r="H174" s="233"/>
      <c r="I174" s="233"/>
      <c r="J174" s="145" t="s">
        <v>179</v>
      </c>
      <c r="K174" s="146">
        <v>36.474</v>
      </c>
      <c r="L174" s="234">
        <v>0</v>
      </c>
      <c r="M174" s="233"/>
      <c r="N174" s="235">
        <f>ROUND($L$174*$K$174,2)</f>
        <v>0</v>
      </c>
      <c r="O174" s="233"/>
      <c r="P174" s="233"/>
      <c r="Q174" s="233"/>
      <c r="R174" s="25"/>
      <c r="T174" s="147"/>
      <c r="U174" s="31" t="s">
        <v>42</v>
      </c>
      <c r="V174" s="24"/>
      <c r="W174" s="148">
        <f>$V$174*$K$174</f>
        <v>0</v>
      </c>
      <c r="X174" s="148">
        <v>1.78636</v>
      </c>
      <c r="Y174" s="148">
        <f>$X$174*$K$174</f>
        <v>65.15569464</v>
      </c>
      <c r="Z174" s="148">
        <v>0</v>
      </c>
      <c r="AA174" s="149">
        <f>$Z$174*$K$174</f>
        <v>0</v>
      </c>
      <c r="AR174" s="6" t="s">
        <v>180</v>
      </c>
      <c r="AT174" s="6" t="s">
        <v>176</v>
      </c>
      <c r="AU174" s="6" t="s">
        <v>114</v>
      </c>
      <c r="AY174" s="6" t="s">
        <v>175</v>
      </c>
      <c r="BE174" s="93">
        <f>IF($U$174="základní",$N$174,0)</f>
        <v>0</v>
      </c>
      <c r="BF174" s="93">
        <f>IF($U$174="snížená",$N$174,0)</f>
        <v>0</v>
      </c>
      <c r="BG174" s="93">
        <f>IF($U$174="zákl. přenesená",$N$174,0)</f>
        <v>0</v>
      </c>
      <c r="BH174" s="93">
        <f>IF($U$174="sníž. přenesená",$N$174,0)</f>
        <v>0</v>
      </c>
      <c r="BI174" s="93">
        <f>IF($U$174="nulová",$N$174,0)</f>
        <v>0</v>
      </c>
      <c r="BJ174" s="6" t="s">
        <v>84</v>
      </c>
      <c r="BK174" s="93">
        <f>ROUND($L$174*$K$174,2)</f>
        <v>0</v>
      </c>
      <c r="BL174" s="6" t="s">
        <v>180</v>
      </c>
      <c r="BM174" s="6" t="s">
        <v>236</v>
      </c>
    </row>
    <row r="175" spans="2:51" s="6" customFormat="1" ht="18.75" customHeight="1">
      <c r="B175" s="164"/>
      <c r="C175" s="165"/>
      <c r="D175" s="165"/>
      <c r="E175" s="165"/>
      <c r="F175" s="240" t="s">
        <v>210</v>
      </c>
      <c r="G175" s="241"/>
      <c r="H175" s="241"/>
      <c r="I175" s="241"/>
      <c r="J175" s="165"/>
      <c r="K175" s="165"/>
      <c r="L175" s="165"/>
      <c r="M175" s="165"/>
      <c r="N175" s="165"/>
      <c r="O175" s="165"/>
      <c r="P175" s="165"/>
      <c r="Q175" s="165"/>
      <c r="R175" s="166"/>
      <c r="T175" s="167"/>
      <c r="U175" s="165"/>
      <c r="V175" s="165"/>
      <c r="W175" s="165"/>
      <c r="X175" s="165"/>
      <c r="Y175" s="165"/>
      <c r="Z175" s="165"/>
      <c r="AA175" s="168"/>
      <c r="AT175" s="169" t="s">
        <v>183</v>
      </c>
      <c r="AU175" s="169" t="s">
        <v>114</v>
      </c>
      <c r="AV175" s="169" t="s">
        <v>84</v>
      </c>
      <c r="AW175" s="169" t="s">
        <v>123</v>
      </c>
      <c r="AX175" s="169" t="s">
        <v>77</v>
      </c>
      <c r="AY175" s="169" t="s">
        <v>175</v>
      </c>
    </row>
    <row r="176" spans="2:51" s="6" customFormat="1" ht="18.75" customHeight="1">
      <c r="B176" s="150"/>
      <c r="C176" s="151"/>
      <c r="D176" s="151"/>
      <c r="E176" s="151"/>
      <c r="F176" s="236" t="s">
        <v>237</v>
      </c>
      <c r="G176" s="237"/>
      <c r="H176" s="237"/>
      <c r="I176" s="237"/>
      <c r="J176" s="151"/>
      <c r="K176" s="152">
        <v>36.04</v>
      </c>
      <c r="L176" s="151"/>
      <c r="M176" s="151"/>
      <c r="N176" s="151"/>
      <c r="O176" s="151"/>
      <c r="P176" s="151"/>
      <c r="Q176" s="151"/>
      <c r="R176" s="153"/>
      <c r="T176" s="154"/>
      <c r="U176" s="151"/>
      <c r="V176" s="151"/>
      <c r="W176" s="151"/>
      <c r="X176" s="151"/>
      <c r="Y176" s="151"/>
      <c r="Z176" s="151"/>
      <c r="AA176" s="155"/>
      <c r="AT176" s="156" t="s">
        <v>183</v>
      </c>
      <c r="AU176" s="156" t="s">
        <v>114</v>
      </c>
      <c r="AV176" s="156" t="s">
        <v>114</v>
      </c>
      <c r="AW176" s="156" t="s">
        <v>123</v>
      </c>
      <c r="AX176" s="156" t="s">
        <v>77</v>
      </c>
      <c r="AY176" s="156" t="s">
        <v>175</v>
      </c>
    </row>
    <row r="177" spans="2:51" s="6" customFormat="1" ht="18.75" customHeight="1">
      <c r="B177" s="150"/>
      <c r="C177" s="151"/>
      <c r="D177" s="151"/>
      <c r="E177" s="151"/>
      <c r="F177" s="236" t="s">
        <v>238</v>
      </c>
      <c r="G177" s="237"/>
      <c r="H177" s="237"/>
      <c r="I177" s="237"/>
      <c r="J177" s="151"/>
      <c r="K177" s="152">
        <v>-2.034</v>
      </c>
      <c r="L177" s="151"/>
      <c r="M177" s="151"/>
      <c r="N177" s="151"/>
      <c r="O177" s="151"/>
      <c r="P177" s="151"/>
      <c r="Q177" s="151"/>
      <c r="R177" s="153"/>
      <c r="T177" s="154"/>
      <c r="U177" s="151"/>
      <c r="V177" s="151"/>
      <c r="W177" s="151"/>
      <c r="X177" s="151"/>
      <c r="Y177" s="151"/>
      <c r="Z177" s="151"/>
      <c r="AA177" s="155"/>
      <c r="AT177" s="156" t="s">
        <v>183</v>
      </c>
      <c r="AU177" s="156" t="s">
        <v>114</v>
      </c>
      <c r="AV177" s="156" t="s">
        <v>114</v>
      </c>
      <c r="AW177" s="156" t="s">
        <v>123</v>
      </c>
      <c r="AX177" s="156" t="s">
        <v>77</v>
      </c>
      <c r="AY177" s="156" t="s">
        <v>175</v>
      </c>
    </row>
    <row r="178" spans="2:51" s="6" customFormat="1" ht="18.75" customHeight="1">
      <c r="B178" s="150"/>
      <c r="C178" s="151"/>
      <c r="D178" s="151"/>
      <c r="E178" s="151"/>
      <c r="F178" s="236" t="s">
        <v>239</v>
      </c>
      <c r="G178" s="237"/>
      <c r="H178" s="237"/>
      <c r="I178" s="237"/>
      <c r="J178" s="151"/>
      <c r="K178" s="152">
        <v>2.468</v>
      </c>
      <c r="L178" s="151"/>
      <c r="M178" s="151"/>
      <c r="N178" s="151"/>
      <c r="O178" s="151"/>
      <c r="P178" s="151"/>
      <c r="Q178" s="151"/>
      <c r="R178" s="153"/>
      <c r="T178" s="154"/>
      <c r="U178" s="151"/>
      <c r="V178" s="151"/>
      <c r="W178" s="151"/>
      <c r="X178" s="151"/>
      <c r="Y178" s="151"/>
      <c r="Z178" s="151"/>
      <c r="AA178" s="155"/>
      <c r="AT178" s="156" t="s">
        <v>183</v>
      </c>
      <c r="AU178" s="156" t="s">
        <v>114</v>
      </c>
      <c r="AV178" s="156" t="s">
        <v>114</v>
      </c>
      <c r="AW178" s="156" t="s">
        <v>123</v>
      </c>
      <c r="AX178" s="156" t="s">
        <v>77</v>
      </c>
      <c r="AY178" s="156" t="s">
        <v>175</v>
      </c>
    </row>
    <row r="179" spans="2:51" s="6" customFormat="1" ht="18.75" customHeight="1">
      <c r="B179" s="157"/>
      <c r="C179" s="158"/>
      <c r="D179" s="158"/>
      <c r="E179" s="158"/>
      <c r="F179" s="238" t="s">
        <v>184</v>
      </c>
      <c r="G179" s="239"/>
      <c r="H179" s="239"/>
      <c r="I179" s="239"/>
      <c r="J179" s="158"/>
      <c r="K179" s="159">
        <v>36.474</v>
      </c>
      <c r="L179" s="158"/>
      <c r="M179" s="158"/>
      <c r="N179" s="158"/>
      <c r="O179" s="158"/>
      <c r="P179" s="158"/>
      <c r="Q179" s="158"/>
      <c r="R179" s="160"/>
      <c r="T179" s="161"/>
      <c r="U179" s="158"/>
      <c r="V179" s="158"/>
      <c r="W179" s="158"/>
      <c r="X179" s="158"/>
      <c r="Y179" s="158"/>
      <c r="Z179" s="158"/>
      <c r="AA179" s="162"/>
      <c r="AT179" s="163" t="s">
        <v>183</v>
      </c>
      <c r="AU179" s="163" t="s">
        <v>114</v>
      </c>
      <c r="AV179" s="163" t="s">
        <v>180</v>
      </c>
      <c r="AW179" s="163" t="s">
        <v>123</v>
      </c>
      <c r="AX179" s="163" t="s">
        <v>84</v>
      </c>
      <c r="AY179" s="163" t="s">
        <v>175</v>
      </c>
    </row>
    <row r="180" spans="2:65" s="6" customFormat="1" ht="15.75" customHeight="1">
      <c r="B180" s="23"/>
      <c r="C180" s="143" t="s">
        <v>240</v>
      </c>
      <c r="D180" s="143" t="s">
        <v>176</v>
      </c>
      <c r="E180" s="144" t="s">
        <v>241</v>
      </c>
      <c r="F180" s="232" t="s">
        <v>242</v>
      </c>
      <c r="G180" s="233"/>
      <c r="H180" s="233"/>
      <c r="I180" s="233"/>
      <c r="J180" s="145" t="s">
        <v>179</v>
      </c>
      <c r="K180" s="146">
        <v>21.508</v>
      </c>
      <c r="L180" s="234">
        <v>0</v>
      </c>
      <c r="M180" s="233"/>
      <c r="N180" s="235">
        <f>ROUND($L$180*$K$180,2)</f>
        <v>0</v>
      </c>
      <c r="O180" s="233"/>
      <c r="P180" s="233"/>
      <c r="Q180" s="233"/>
      <c r="R180" s="25"/>
      <c r="T180" s="147"/>
      <c r="U180" s="31" t="s">
        <v>42</v>
      </c>
      <c r="V180" s="24"/>
      <c r="W180" s="148">
        <f>$V$180*$K$180</f>
        <v>0</v>
      </c>
      <c r="X180" s="148">
        <v>2.45329</v>
      </c>
      <c r="Y180" s="148">
        <f>$X$180*$K$180</f>
        <v>52.76536132</v>
      </c>
      <c r="Z180" s="148">
        <v>0</v>
      </c>
      <c r="AA180" s="149">
        <f>$Z$180*$K$180</f>
        <v>0</v>
      </c>
      <c r="AR180" s="6" t="s">
        <v>180</v>
      </c>
      <c r="AT180" s="6" t="s">
        <v>176</v>
      </c>
      <c r="AU180" s="6" t="s">
        <v>114</v>
      </c>
      <c r="AY180" s="6" t="s">
        <v>175</v>
      </c>
      <c r="BE180" s="93">
        <f>IF($U$180="základní",$N$180,0)</f>
        <v>0</v>
      </c>
      <c r="BF180" s="93">
        <f>IF($U$180="snížená",$N$180,0)</f>
        <v>0</v>
      </c>
      <c r="BG180" s="93">
        <f>IF($U$180="zákl. přenesená",$N$180,0)</f>
        <v>0</v>
      </c>
      <c r="BH180" s="93">
        <f>IF($U$180="sníž. přenesená",$N$180,0)</f>
        <v>0</v>
      </c>
      <c r="BI180" s="93">
        <f>IF($U$180="nulová",$N$180,0)</f>
        <v>0</v>
      </c>
      <c r="BJ180" s="6" t="s">
        <v>84</v>
      </c>
      <c r="BK180" s="93">
        <f>ROUND($L$180*$K$180,2)</f>
        <v>0</v>
      </c>
      <c r="BL180" s="6" t="s">
        <v>180</v>
      </c>
      <c r="BM180" s="6" t="s">
        <v>243</v>
      </c>
    </row>
    <row r="181" spans="2:51" s="6" customFormat="1" ht="18.75" customHeight="1">
      <c r="B181" s="164"/>
      <c r="C181" s="165"/>
      <c r="D181" s="165"/>
      <c r="E181" s="165"/>
      <c r="F181" s="240" t="s">
        <v>210</v>
      </c>
      <c r="G181" s="241"/>
      <c r="H181" s="241"/>
      <c r="I181" s="241"/>
      <c r="J181" s="165"/>
      <c r="K181" s="165"/>
      <c r="L181" s="165"/>
      <c r="M181" s="165"/>
      <c r="N181" s="165"/>
      <c r="O181" s="165"/>
      <c r="P181" s="165"/>
      <c r="Q181" s="165"/>
      <c r="R181" s="166"/>
      <c r="T181" s="167"/>
      <c r="U181" s="165"/>
      <c r="V181" s="165"/>
      <c r="W181" s="165"/>
      <c r="X181" s="165"/>
      <c r="Y181" s="165"/>
      <c r="Z181" s="165"/>
      <c r="AA181" s="168"/>
      <c r="AT181" s="169" t="s">
        <v>183</v>
      </c>
      <c r="AU181" s="169" t="s">
        <v>114</v>
      </c>
      <c r="AV181" s="169" t="s">
        <v>84</v>
      </c>
      <c r="AW181" s="169" t="s">
        <v>123</v>
      </c>
      <c r="AX181" s="169" t="s">
        <v>77</v>
      </c>
      <c r="AY181" s="169" t="s">
        <v>175</v>
      </c>
    </row>
    <row r="182" spans="2:51" s="6" customFormat="1" ht="18.75" customHeight="1">
      <c r="B182" s="150"/>
      <c r="C182" s="151"/>
      <c r="D182" s="151"/>
      <c r="E182" s="151"/>
      <c r="F182" s="236" t="s">
        <v>244</v>
      </c>
      <c r="G182" s="237"/>
      <c r="H182" s="237"/>
      <c r="I182" s="237"/>
      <c r="J182" s="151"/>
      <c r="K182" s="152">
        <v>22.525</v>
      </c>
      <c r="L182" s="151"/>
      <c r="M182" s="151"/>
      <c r="N182" s="151"/>
      <c r="O182" s="151"/>
      <c r="P182" s="151"/>
      <c r="Q182" s="151"/>
      <c r="R182" s="153"/>
      <c r="T182" s="154"/>
      <c r="U182" s="151"/>
      <c r="V182" s="151"/>
      <c r="W182" s="151"/>
      <c r="X182" s="151"/>
      <c r="Y182" s="151"/>
      <c r="Z182" s="151"/>
      <c r="AA182" s="155"/>
      <c r="AT182" s="156" t="s">
        <v>183</v>
      </c>
      <c r="AU182" s="156" t="s">
        <v>114</v>
      </c>
      <c r="AV182" s="156" t="s">
        <v>114</v>
      </c>
      <c r="AW182" s="156" t="s">
        <v>123</v>
      </c>
      <c r="AX182" s="156" t="s">
        <v>77</v>
      </c>
      <c r="AY182" s="156" t="s">
        <v>175</v>
      </c>
    </row>
    <row r="183" spans="2:51" s="6" customFormat="1" ht="18.75" customHeight="1">
      <c r="B183" s="150"/>
      <c r="C183" s="151"/>
      <c r="D183" s="151"/>
      <c r="E183" s="151"/>
      <c r="F183" s="236" t="s">
        <v>245</v>
      </c>
      <c r="G183" s="237"/>
      <c r="H183" s="237"/>
      <c r="I183" s="237"/>
      <c r="J183" s="151"/>
      <c r="K183" s="152">
        <v>-1.017</v>
      </c>
      <c r="L183" s="151"/>
      <c r="M183" s="151"/>
      <c r="N183" s="151"/>
      <c r="O183" s="151"/>
      <c r="P183" s="151"/>
      <c r="Q183" s="151"/>
      <c r="R183" s="153"/>
      <c r="T183" s="154"/>
      <c r="U183" s="151"/>
      <c r="V183" s="151"/>
      <c r="W183" s="151"/>
      <c r="X183" s="151"/>
      <c r="Y183" s="151"/>
      <c r="Z183" s="151"/>
      <c r="AA183" s="155"/>
      <c r="AT183" s="156" t="s">
        <v>183</v>
      </c>
      <c r="AU183" s="156" t="s">
        <v>114</v>
      </c>
      <c r="AV183" s="156" t="s">
        <v>114</v>
      </c>
      <c r="AW183" s="156" t="s">
        <v>123</v>
      </c>
      <c r="AX183" s="156" t="s">
        <v>77</v>
      </c>
      <c r="AY183" s="156" t="s">
        <v>175</v>
      </c>
    </row>
    <row r="184" spans="2:51" s="6" customFormat="1" ht="18.75" customHeight="1">
      <c r="B184" s="157"/>
      <c r="C184" s="158"/>
      <c r="D184" s="158"/>
      <c r="E184" s="158"/>
      <c r="F184" s="238" t="s">
        <v>184</v>
      </c>
      <c r="G184" s="239"/>
      <c r="H184" s="239"/>
      <c r="I184" s="239"/>
      <c r="J184" s="158"/>
      <c r="K184" s="159">
        <v>21.508</v>
      </c>
      <c r="L184" s="158"/>
      <c r="M184" s="158"/>
      <c r="N184" s="158"/>
      <c r="O184" s="158"/>
      <c r="P184" s="158"/>
      <c r="Q184" s="158"/>
      <c r="R184" s="160"/>
      <c r="T184" s="161"/>
      <c r="U184" s="158"/>
      <c r="V184" s="158"/>
      <c r="W184" s="158"/>
      <c r="X184" s="158"/>
      <c r="Y184" s="158"/>
      <c r="Z184" s="158"/>
      <c r="AA184" s="162"/>
      <c r="AT184" s="163" t="s">
        <v>183</v>
      </c>
      <c r="AU184" s="163" t="s">
        <v>114</v>
      </c>
      <c r="AV184" s="163" t="s">
        <v>180</v>
      </c>
      <c r="AW184" s="163" t="s">
        <v>123</v>
      </c>
      <c r="AX184" s="163" t="s">
        <v>84</v>
      </c>
      <c r="AY184" s="163" t="s">
        <v>175</v>
      </c>
    </row>
    <row r="185" spans="2:65" s="6" customFormat="1" ht="15.75" customHeight="1">
      <c r="B185" s="23"/>
      <c r="C185" s="143" t="s">
        <v>246</v>
      </c>
      <c r="D185" s="143" t="s">
        <v>176</v>
      </c>
      <c r="E185" s="144" t="s">
        <v>247</v>
      </c>
      <c r="F185" s="232" t="s">
        <v>248</v>
      </c>
      <c r="G185" s="233"/>
      <c r="H185" s="233"/>
      <c r="I185" s="233"/>
      <c r="J185" s="145" t="s">
        <v>221</v>
      </c>
      <c r="K185" s="146">
        <v>15</v>
      </c>
      <c r="L185" s="234">
        <v>0</v>
      </c>
      <c r="M185" s="233"/>
      <c r="N185" s="235">
        <f>ROUND($L$185*$K$185,2)</f>
        <v>0</v>
      </c>
      <c r="O185" s="233"/>
      <c r="P185" s="233"/>
      <c r="Q185" s="233"/>
      <c r="R185" s="25"/>
      <c r="T185" s="147"/>
      <c r="U185" s="31" t="s">
        <v>42</v>
      </c>
      <c r="V185" s="24"/>
      <c r="W185" s="148">
        <f>$V$185*$K$185</f>
        <v>0</v>
      </c>
      <c r="X185" s="148">
        <v>0.00187</v>
      </c>
      <c r="Y185" s="148">
        <f>$X$185*$K$185</f>
        <v>0.02805</v>
      </c>
      <c r="Z185" s="148">
        <v>0</v>
      </c>
      <c r="AA185" s="149">
        <f>$Z$185*$K$185</f>
        <v>0</v>
      </c>
      <c r="AR185" s="6" t="s">
        <v>180</v>
      </c>
      <c r="AT185" s="6" t="s">
        <v>176</v>
      </c>
      <c r="AU185" s="6" t="s">
        <v>114</v>
      </c>
      <c r="AY185" s="6" t="s">
        <v>175</v>
      </c>
      <c r="BE185" s="93">
        <f>IF($U$185="základní",$N$185,0)</f>
        <v>0</v>
      </c>
      <c r="BF185" s="93">
        <f>IF($U$185="snížená",$N$185,0)</f>
        <v>0</v>
      </c>
      <c r="BG185" s="93">
        <f>IF($U$185="zákl. přenesená",$N$185,0)</f>
        <v>0</v>
      </c>
      <c r="BH185" s="93">
        <f>IF($U$185="sníž. přenesená",$N$185,0)</f>
        <v>0</v>
      </c>
      <c r="BI185" s="93">
        <f>IF($U$185="nulová",$N$185,0)</f>
        <v>0</v>
      </c>
      <c r="BJ185" s="6" t="s">
        <v>84</v>
      </c>
      <c r="BK185" s="93">
        <f>ROUND($L$185*$K$185,2)</f>
        <v>0</v>
      </c>
      <c r="BL185" s="6" t="s">
        <v>180</v>
      </c>
      <c r="BM185" s="6" t="s">
        <v>249</v>
      </c>
    </row>
    <row r="186" spans="2:51" s="6" customFormat="1" ht="18.75" customHeight="1">
      <c r="B186" s="164"/>
      <c r="C186" s="165"/>
      <c r="D186" s="165"/>
      <c r="E186" s="165"/>
      <c r="F186" s="240" t="s">
        <v>210</v>
      </c>
      <c r="G186" s="241"/>
      <c r="H186" s="241"/>
      <c r="I186" s="241"/>
      <c r="J186" s="165"/>
      <c r="K186" s="165"/>
      <c r="L186" s="165"/>
      <c r="M186" s="165"/>
      <c r="N186" s="165"/>
      <c r="O186" s="165"/>
      <c r="P186" s="165"/>
      <c r="Q186" s="165"/>
      <c r="R186" s="166"/>
      <c r="T186" s="167"/>
      <c r="U186" s="165"/>
      <c r="V186" s="165"/>
      <c r="W186" s="165"/>
      <c r="X186" s="165"/>
      <c r="Y186" s="165"/>
      <c r="Z186" s="165"/>
      <c r="AA186" s="168"/>
      <c r="AT186" s="169" t="s">
        <v>183</v>
      </c>
      <c r="AU186" s="169" t="s">
        <v>114</v>
      </c>
      <c r="AV186" s="169" t="s">
        <v>84</v>
      </c>
      <c r="AW186" s="169" t="s">
        <v>123</v>
      </c>
      <c r="AX186" s="169" t="s">
        <v>77</v>
      </c>
      <c r="AY186" s="169" t="s">
        <v>175</v>
      </c>
    </row>
    <row r="187" spans="2:51" s="6" customFormat="1" ht="18.75" customHeight="1">
      <c r="B187" s="150"/>
      <c r="C187" s="151"/>
      <c r="D187" s="151"/>
      <c r="E187" s="151"/>
      <c r="F187" s="236" t="s">
        <v>250</v>
      </c>
      <c r="G187" s="237"/>
      <c r="H187" s="237"/>
      <c r="I187" s="237"/>
      <c r="J187" s="151"/>
      <c r="K187" s="152">
        <v>15</v>
      </c>
      <c r="L187" s="151"/>
      <c r="M187" s="151"/>
      <c r="N187" s="151"/>
      <c r="O187" s="151"/>
      <c r="P187" s="151"/>
      <c r="Q187" s="151"/>
      <c r="R187" s="153"/>
      <c r="T187" s="154"/>
      <c r="U187" s="151"/>
      <c r="V187" s="151"/>
      <c r="W187" s="151"/>
      <c r="X187" s="151"/>
      <c r="Y187" s="151"/>
      <c r="Z187" s="151"/>
      <c r="AA187" s="155"/>
      <c r="AT187" s="156" t="s">
        <v>183</v>
      </c>
      <c r="AU187" s="156" t="s">
        <v>114</v>
      </c>
      <c r="AV187" s="156" t="s">
        <v>114</v>
      </c>
      <c r="AW187" s="156" t="s">
        <v>123</v>
      </c>
      <c r="AX187" s="156" t="s">
        <v>77</v>
      </c>
      <c r="AY187" s="156" t="s">
        <v>175</v>
      </c>
    </row>
    <row r="188" spans="2:51" s="6" customFormat="1" ht="18.75" customHeight="1">
      <c r="B188" s="157"/>
      <c r="C188" s="158"/>
      <c r="D188" s="158"/>
      <c r="E188" s="158"/>
      <c r="F188" s="238" t="s">
        <v>184</v>
      </c>
      <c r="G188" s="239"/>
      <c r="H188" s="239"/>
      <c r="I188" s="239"/>
      <c r="J188" s="158"/>
      <c r="K188" s="159">
        <v>15</v>
      </c>
      <c r="L188" s="158"/>
      <c r="M188" s="158"/>
      <c r="N188" s="158"/>
      <c r="O188" s="158"/>
      <c r="P188" s="158"/>
      <c r="Q188" s="158"/>
      <c r="R188" s="160"/>
      <c r="T188" s="161"/>
      <c r="U188" s="158"/>
      <c r="V188" s="158"/>
      <c r="W188" s="158"/>
      <c r="X188" s="158"/>
      <c r="Y188" s="158"/>
      <c r="Z188" s="158"/>
      <c r="AA188" s="162"/>
      <c r="AT188" s="163" t="s">
        <v>183</v>
      </c>
      <c r="AU188" s="163" t="s">
        <v>114</v>
      </c>
      <c r="AV188" s="163" t="s">
        <v>180</v>
      </c>
      <c r="AW188" s="163" t="s">
        <v>123</v>
      </c>
      <c r="AX188" s="163" t="s">
        <v>84</v>
      </c>
      <c r="AY188" s="163" t="s">
        <v>175</v>
      </c>
    </row>
    <row r="189" spans="2:65" s="6" customFormat="1" ht="27" customHeight="1">
      <c r="B189" s="23"/>
      <c r="C189" s="143" t="s">
        <v>9</v>
      </c>
      <c r="D189" s="143" t="s">
        <v>176</v>
      </c>
      <c r="E189" s="144" t="s">
        <v>251</v>
      </c>
      <c r="F189" s="232" t="s">
        <v>252</v>
      </c>
      <c r="G189" s="233"/>
      <c r="H189" s="233"/>
      <c r="I189" s="233"/>
      <c r="J189" s="145" t="s">
        <v>221</v>
      </c>
      <c r="K189" s="146">
        <v>15</v>
      </c>
      <c r="L189" s="234">
        <v>0</v>
      </c>
      <c r="M189" s="233"/>
      <c r="N189" s="235">
        <f>ROUND($L$189*$K$189,2)</f>
        <v>0</v>
      </c>
      <c r="O189" s="233"/>
      <c r="P189" s="233"/>
      <c r="Q189" s="233"/>
      <c r="R189" s="25"/>
      <c r="T189" s="147"/>
      <c r="U189" s="31" t="s">
        <v>42</v>
      </c>
      <c r="V189" s="24"/>
      <c r="W189" s="148">
        <f>$V$189*$K$189</f>
        <v>0</v>
      </c>
      <c r="X189" s="148">
        <v>0</v>
      </c>
      <c r="Y189" s="148">
        <f>$X$189*$K$189</f>
        <v>0</v>
      </c>
      <c r="Z189" s="148">
        <v>0</v>
      </c>
      <c r="AA189" s="149">
        <f>$Z$189*$K$189</f>
        <v>0</v>
      </c>
      <c r="AR189" s="6" t="s">
        <v>180</v>
      </c>
      <c r="AT189" s="6" t="s">
        <v>176</v>
      </c>
      <c r="AU189" s="6" t="s">
        <v>114</v>
      </c>
      <c r="AY189" s="6" t="s">
        <v>175</v>
      </c>
      <c r="BE189" s="93">
        <f>IF($U$189="základní",$N$189,0)</f>
        <v>0</v>
      </c>
      <c r="BF189" s="93">
        <f>IF($U$189="snížená",$N$189,0)</f>
        <v>0</v>
      </c>
      <c r="BG189" s="93">
        <f>IF($U$189="zákl. přenesená",$N$189,0)</f>
        <v>0</v>
      </c>
      <c r="BH189" s="93">
        <f>IF($U$189="sníž. přenesená",$N$189,0)</f>
        <v>0</v>
      </c>
      <c r="BI189" s="93">
        <f>IF($U$189="nulová",$N$189,0)</f>
        <v>0</v>
      </c>
      <c r="BJ189" s="6" t="s">
        <v>84</v>
      </c>
      <c r="BK189" s="93">
        <f>ROUND($L$189*$K$189,2)</f>
        <v>0</v>
      </c>
      <c r="BL189" s="6" t="s">
        <v>180</v>
      </c>
      <c r="BM189" s="6" t="s">
        <v>253</v>
      </c>
    </row>
    <row r="190" spans="2:65" s="6" customFormat="1" ht="15.75" customHeight="1">
      <c r="B190" s="23"/>
      <c r="C190" s="143" t="s">
        <v>254</v>
      </c>
      <c r="D190" s="143" t="s">
        <v>176</v>
      </c>
      <c r="E190" s="144" t="s">
        <v>255</v>
      </c>
      <c r="F190" s="232" t="s">
        <v>256</v>
      </c>
      <c r="G190" s="233"/>
      <c r="H190" s="233"/>
      <c r="I190" s="233"/>
      <c r="J190" s="145" t="s">
        <v>221</v>
      </c>
      <c r="K190" s="146">
        <v>70</v>
      </c>
      <c r="L190" s="234">
        <v>0</v>
      </c>
      <c r="M190" s="233"/>
      <c r="N190" s="235">
        <f>ROUND($L$190*$K$190,2)</f>
        <v>0</v>
      </c>
      <c r="O190" s="233"/>
      <c r="P190" s="233"/>
      <c r="Q190" s="233"/>
      <c r="R190" s="25"/>
      <c r="T190" s="147"/>
      <c r="U190" s="31" t="s">
        <v>42</v>
      </c>
      <c r="V190" s="24"/>
      <c r="W190" s="148">
        <f>$V$190*$K$190</f>
        <v>0</v>
      </c>
      <c r="X190" s="148">
        <v>0.00109</v>
      </c>
      <c r="Y190" s="148">
        <f>$X$190*$K$190</f>
        <v>0.0763</v>
      </c>
      <c r="Z190" s="148">
        <v>0</v>
      </c>
      <c r="AA190" s="149">
        <f>$Z$190*$K$190</f>
        <v>0</v>
      </c>
      <c r="AR190" s="6" t="s">
        <v>180</v>
      </c>
      <c r="AT190" s="6" t="s">
        <v>176</v>
      </c>
      <c r="AU190" s="6" t="s">
        <v>114</v>
      </c>
      <c r="AY190" s="6" t="s">
        <v>175</v>
      </c>
      <c r="BE190" s="93">
        <f>IF($U$190="základní",$N$190,0)</f>
        <v>0</v>
      </c>
      <c r="BF190" s="93">
        <f>IF($U$190="snížená",$N$190,0)</f>
        <v>0</v>
      </c>
      <c r="BG190" s="93">
        <f>IF($U$190="zákl. přenesená",$N$190,0)</f>
        <v>0</v>
      </c>
      <c r="BH190" s="93">
        <f>IF($U$190="sníž. přenesená",$N$190,0)</f>
        <v>0</v>
      </c>
      <c r="BI190" s="93">
        <f>IF($U$190="nulová",$N$190,0)</f>
        <v>0</v>
      </c>
      <c r="BJ190" s="6" t="s">
        <v>84</v>
      </c>
      <c r="BK190" s="93">
        <f>ROUND($L$190*$K$190,2)</f>
        <v>0</v>
      </c>
      <c r="BL190" s="6" t="s">
        <v>180</v>
      </c>
      <c r="BM190" s="6" t="s">
        <v>257</v>
      </c>
    </row>
    <row r="191" spans="2:51" s="6" customFormat="1" ht="18.75" customHeight="1">
      <c r="B191" s="164"/>
      <c r="C191" s="165"/>
      <c r="D191" s="165"/>
      <c r="E191" s="165"/>
      <c r="F191" s="240" t="s">
        <v>210</v>
      </c>
      <c r="G191" s="241"/>
      <c r="H191" s="241"/>
      <c r="I191" s="241"/>
      <c r="J191" s="165"/>
      <c r="K191" s="165"/>
      <c r="L191" s="165"/>
      <c r="M191" s="165"/>
      <c r="N191" s="165"/>
      <c r="O191" s="165"/>
      <c r="P191" s="165"/>
      <c r="Q191" s="165"/>
      <c r="R191" s="166"/>
      <c r="T191" s="167"/>
      <c r="U191" s="165"/>
      <c r="V191" s="165"/>
      <c r="W191" s="165"/>
      <c r="X191" s="165"/>
      <c r="Y191" s="165"/>
      <c r="Z191" s="165"/>
      <c r="AA191" s="168"/>
      <c r="AT191" s="169" t="s">
        <v>183</v>
      </c>
      <c r="AU191" s="169" t="s">
        <v>114</v>
      </c>
      <c r="AV191" s="169" t="s">
        <v>84</v>
      </c>
      <c r="AW191" s="169" t="s">
        <v>123</v>
      </c>
      <c r="AX191" s="169" t="s">
        <v>77</v>
      </c>
      <c r="AY191" s="169" t="s">
        <v>175</v>
      </c>
    </row>
    <row r="192" spans="2:51" s="6" customFormat="1" ht="18.75" customHeight="1">
      <c r="B192" s="150"/>
      <c r="C192" s="151"/>
      <c r="D192" s="151"/>
      <c r="E192" s="151"/>
      <c r="F192" s="236" t="s">
        <v>258</v>
      </c>
      <c r="G192" s="237"/>
      <c r="H192" s="237"/>
      <c r="I192" s="237"/>
      <c r="J192" s="151"/>
      <c r="K192" s="152">
        <v>70</v>
      </c>
      <c r="L192" s="151"/>
      <c r="M192" s="151"/>
      <c r="N192" s="151"/>
      <c r="O192" s="151"/>
      <c r="P192" s="151"/>
      <c r="Q192" s="151"/>
      <c r="R192" s="153"/>
      <c r="T192" s="154"/>
      <c r="U192" s="151"/>
      <c r="V192" s="151"/>
      <c r="W192" s="151"/>
      <c r="X192" s="151"/>
      <c r="Y192" s="151"/>
      <c r="Z192" s="151"/>
      <c r="AA192" s="155"/>
      <c r="AT192" s="156" t="s">
        <v>183</v>
      </c>
      <c r="AU192" s="156" t="s">
        <v>114</v>
      </c>
      <c r="AV192" s="156" t="s">
        <v>114</v>
      </c>
      <c r="AW192" s="156" t="s">
        <v>123</v>
      </c>
      <c r="AX192" s="156" t="s">
        <v>77</v>
      </c>
      <c r="AY192" s="156" t="s">
        <v>175</v>
      </c>
    </row>
    <row r="193" spans="2:51" s="6" customFormat="1" ht="18.75" customHeight="1">
      <c r="B193" s="157"/>
      <c r="C193" s="158"/>
      <c r="D193" s="158"/>
      <c r="E193" s="158"/>
      <c r="F193" s="238" t="s">
        <v>184</v>
      </c>
      <c r="G193" s="239"/>
      <c r="H193" s="239"/>
      <c r="I193" s="239"/>
      <c r="J193" s="158"/>
      <c r="K193" s="159">
        <v>70</v>
      </c>
      <c r="L193" s="158"/>
      <c r="M193" s="158"/>
      <c r="N193" s="158"/>
      <c r="O193" s="158"/>
      <c r="P193" s="158"/>
      <c r="Q193" s="158"/>
      <c r="R193" s="160"/>
      <c r="T193" s="161"/>
      <c r="U193" s="158"/>
      <c r="V193" s="158"/>
      <c r="W193" s="158"/>
      <c r="X193" s="158"/>
      <c r="Y193" s="158"/>
      <c r="Z193" s="158"/>
      <c r="AA193" s="162"/>
      <c r="AT193" s="163" t="s">
        <v>183</v>
      </c>
      <c r="AU193" s="163" t="s">
        <v>114</v>
      </c>
      <c r="AV193" s="163" t="s">
        <v>180</v>
      </c>
      <c r="AW193" s="163" t="s">
        <v>123</v>
      </c>
      <c r="AX193" s="163" t="s">
        <v>84</v>
      </c>
      <c r="AY193" s="163" t="s">
        <v>175</v>
      </c>
    </row>
    <row r="194" spans="2:65" s="6" customFormat="1" ht="15.75" customHeight="1">
      <c r="B194" s="23"/>
      <c r="C194" s="143" t="s">
        <v>259</v>
      </c>
      <c r="D194" s="143" t="s">
        <v>176</v>
      </c>
      <c r="E194" s="144" t="s">
        <v>260</v>
      </c>
      <c r="F194" s="232" t="s">
        <v>261</v>
      </c>
      <c r="G194" s="233"/>
      <c r="H194" s="233"/>
      <c r="I194" s="233"/>
      <c r="J194" s="145" t="s">
        <v>221</v>
      </c>
      <c r="K194" s="146">
        <v>70</v>
      </c>
      <c r="L194" s="234">
        <v>0</v>
      </c>
      <c r="M194" s="233"/>
      <c r="N194" s="235">
        <f>ROUND($L$194*$K$194,2)</f>
        <v>0</v>
      </c>
      <c r="O194" s="233"/>
      <c r="P194" s="233"/>
      <c r="Q194" s="233"/>
      <c r="R194" s="25"/>
      <c r="T194" s="147"/>
      <c r="U194" s="31" t="s">
        <v>42</v>
      </c>
      <c r="V194" s="24"/>
      <c r="W194" s="148">
        <f>$V$194*$K$194</f>
        <v>0</v>
      </c>
      <c r="X194" s="148">
        <v>0</v>
      </c>
      <c r="Y194" s="148">
        <f>$X$194*$K$194</f>
        <v>0</v>
      </c>
      <c r="Z194" s="148">
        <v>0</v>
      </c>
      <c r="AA194" s="149">
        <f>$Z$194*$K$194</f>
        <v>0</v>
      </c>
      <c r="AR194" s="6" t="s">
        <v>180</v>
      </c>
      <c r="AT194" s="6" t="s">
        <v>176</v>
      </c>
      <c r="AU194" s="6" t="s">
        <v>114</v>
      </c>
      <c r="AY194" s="6" t="s">
        <v>175</v>
      </c>
      <c r="BE194" s="93">
        <f>IF($U$194="základní",$N$194,0)</f>
        <v>0</v>
      </c>
      <c r="BF194" s="93">
        <f>IF($U$194="snížená",$N$194,0)</f>
        <v>0</v>
      </c>
      <c r="BG194" s="93">
        <f>IF($U$194="zákl. přenesená",$N$194,0)</f>
        <v>0</v>
      </c>
      <c r="BH194" s="93">
        <f>IF($U$194="sníž. přenesená",$N$194,0)</f>
        <v>0</v>
      </c>
      <c r="BI194" s="93">
        <f>IF($U$194="nulová",$N$194,0)</f>
        <v>0</v>
      </c>
      <c r="BJ194" s="6" t="s">
        <v>84</v>
      </c>
      <c r="BK194" s="93">
        <f>ROUND($L$194*$K$194,2)</f>
        <v>0</v>
      </c>
      <c r="BL194" s="6" t="s">
        <v>180</v>
      </c>
      <c r="BM194" s="6" t="s">
        <v>262</v>
      </c>
    </row>
    <row r="195" spans="2:65" s="6" customFormat="1" ht="15.75" customHeight="1">
      <c r="B195" s="23"/>
      <c r="C195" s="143" t="s">
        <v>263</v>
      </c>
      <c r="D195" s="143" t="s">
        <v>176</v>
      </c>
      <c r="E195" s="144" t="s">
        <v>264</v>
      </c>
      <c r="F195" s="232" t="s">
        <v>265</v>
      </c>
      <c r="G195" s="233"/>
      <c r="H195" s="233"/>
      <c r="I195" s="233"/>
      <c r="J195" s="145" t="s">
        <v>204</v>
      </c>
      <c r="K195" s="146">
        <v>2.581</v>
      </c>
      <c r="L195" s="234">
        <v>0</v>
      </c>
      <c r="M195" s="233"/>
      <c r="N195" s="235">
        <f>ROUND($L$195*$K$195,2)</f>
        <v>0</v>
      </c>
      <c r="O195" s="233"/>
      <c r="P195" s="233"/>
      <c r="Q195" s="233"/>
      <c r="R195" s="25"/>
      <c r="T195" s="147"/>
      <c r="U195" s="31" t="s">
        <v>42</v>
      </c>
      <c r="V195" s="24"/>
      <c r="W195" s="148">
        <f>$V$195*$K$195</f>
        <v>0</v>
      </c>
      <c r="X195" s="148">
        <v>1.04881</v>
      </c>
      <c r="Y195" s="148">
        <f>$X$195*$K$195</f>
        <v>2.70697861</v>
      </c>
      <c r="Z195" s="148">
        <v>0</v>
      </c>
      <c r="AA195" s="149">
        <f>$Z$195*$K$195</f>
        <v>0</v>
      </c>
      <c r="AR195" s="6" t="s">
        <v>180</v>
      </c>
      <c r="AT195" s="6" t="s">
        <v>176</v>
      </c>
      <c r="AU195" s="6" t="s">
        <v>114</v>
      </c>
      <c r="AY195" s="6" t="s">
        <v>175</v>
      </c>
      <c r="BE195" s="93">
        <f>IF($U$195="základní",$N$195,0)</f>
        <v>0</v>
      </c>
      <c r="BF195" s="93">
        <f>IF($U$195="snížená",$N$195,0)</f>
        <v>0</v>
      </c>
      <c r="BG195" s="93">
        <f>IF($U$195="zákl. přenesená",$N$195,0)</f>
        <v>0</v>
      </c>
      <c r="BH195" s="93">
        <f>IF($U$195="sníž. přenesená",$N$195,0)</f>
        <v>0</v>
      </c>
      <c r="BI195" s="93">
        <f>IF($U$195="nulová",$N$195,0)</f>
        <v>0</v>
      </c>
      <c r="BJ195" s="6" t="s">
        <v>84</v>
      </c>
      <c r="BK195" s="93">
        <f>ROUND($L$195*$K$195,2)</f>
        <v>0</v>
      </c>
      <c r="BL195" s="6" t="s">
        <v>180</v>
      </c>
      <c r="BM195" s="6" t="s">
        <v>266</v>
      </c>
    </row>
    <row r="196" spans="2:51" s="6" customFormat="1" ht="18.75" customHeight="1">
      <c r="B196" s="164"/>
      <c r="C196" s="165"/>
      <c r="D196" s="165"/>
      <c r="E196" s="165"/>
      <c r="F196" s="240" t="s">
        <v>210</v>
      </c>
      <c r="G196" s="241"/>
      <c r="H196" s="241"/>
      <c r="I196" s="241"/>
      <c r="J196" s="165"/>
      <c r="K196" s="165"/>
      <c r="L196" s="165"/>
      <c r="M196" s="165"/>
      <c r="N196" s="165"/>
      <c r="O196" s="165"/>
      <c r="P196" s="165"/>
      <c r="Q196" s="165"/>
      <c r="R196" s="166"/>
      <c r="T196" s="167"/>
      <c r="U196" s="165"/>
      <c r="V196" s="165"/>
      <c r="W196" s="165"/>
      <c r="X196" s="165"/>
      <c r="Y196" s="165"/>
      <c r="Z196" s="165"/>
      <c r="AA196" s="168"/>
      <c r="AT196" s="169" t="s">
        <v>183</v>
      </c>
      <c r="AU196" s="169" t="s">
        <v>114</v>
      </c>
      <c r="AV196" s="169" t="s">
        <v>84</v>
      </c>
      <c r="AW196" s="169" t="s">
        <v>123</v>
      </c>
      <c r="AX196" s="169" t="s">
        <v>77</v>
      </c>
      <c r="AY196" s="169" t="s">
        <v>175</v>
      </c>
    </row>
    <row r="197" spans="2:51" s="6" customFormat="1" ht="18.75" customHeight="1">
      <c r="B197" s="150"/>
      <c r="C197" s="151"/>
      <c r="D197" s="151"/>
      <c r="E197" s="151"/>
      <c r="F197" s="236" t="s">
        <v>267</v>
      </c>
      <c r="G197" s="237"/>
      <c r="H197" s="237"/>
      <c r="I197" s="237"/>
      <c r="J197" s="151"/>
      <c r="K197" s="152">
        <v>2.581</v>
      </c>
      <c r="L197" s="151"/>
      <c r="M197" s="151"/>
      <c r="N197" s="151"/>
      <c r="O197" s="151"/>
      <c r="P197" s="151"/>
      <c r="Q197" s="151"/>
      <c r="R197" s="153"/>
      <c r="T197" s="154"/>
      <c r="U197" s="151"/>
      <c r="V197" s="151"/>
      <c r="W197" s="151"/>
      <c r="X197" s="151"/>
      <c r="Y197" s="151"/>
      <c r="Z197" s="151"/>
      <c r="AA197" s="155"/>
      <c r="AT197" s="156" t="s">
        <v>183</v>
      </c>
      <c r="AU197" s="156" t="s">
        <v>114</v>
      </c>
      <c r="AV197" s="156" t="s">
        <v>114</v>
      </c>
      <c r="AW197" s="156" t="s">
        <v>123</v>
      </c>
      <c r="AX197" s="156" t="s">
        <v>77</v>
      </c>
      <c r="AY197" s="156" t="s">
        <v>175</v>
      </c>
    </row>
    <row r="198" spans="2:51" s="6" customFormat="1" ht="18.75" customHeight="1">
      <c r="B198" s="157"/>
      <c r="C198" s="158"/>
      <c r="D198" s="158"/>
      <c r="E198" s="158"/>
      <c r="F198" s="238" t="s">
        <v>184</v>
      </c>
      <c r="G198" s="239"/>
      <c r="H198" s="239"/>
      <c r="I198" s="239"/>
      <c r="J198" s="158"/>
      <c r="K198" s="159">
        <v>2.581</v>
      </c>
      <c r="L198" s="158"/>
      <c r="M198" s="158"/>
      <c r="N198" s="158"/>
      <c r="O198" s="158"/>
      <c r="P198" s="158"/>
      <c r="Q198" s="158"/>
      <c r="R198" s="160"/>
      <c r="T198" s="161"/>
      <c r="U198" s="158"/>
      <c r="V198" s="158"/>
      <c r="W198" s="158"/>
      <c r="X198" s="158"/>
      <c r="Y198" s="158"/>
      <c r="Z198" s="158"/>
      <c r="AA198" s="162"/>
      <c r="AT198" s="163" t="s">
        <v>183</v>
      </c>
      <c r="AU198" s="163" t="s">
        <v>114</v>
      </c>
      <c r="AV198" s="163" t="s">
        <v>180</v>
      </c>
      <c r="AW198" s="163" t="s">
        <v>123</v>
      </c>
      <c r="AX198" s="163" t="s">
        <v>84</v>
      </c>
      <c r="AY198" s="163" t="s">
        <v>175</v>
      </c>
    </row>
    <row r="199" spans="2:65" s="6" customFormat="1" ht="27" customHeight="1">
      <c r="B199" s="23"/>
      <c r="C199" s="143" t="s">
        <v>268</v>
      </c>
      <c r="D199" s="143" t="s">
        <v>176</v>
      </c>
      <c r="E199" s="144" t="s">
        <v>269</v>
      </c>
      <c r="F199" s="232" t="s">
        <v>270</v>
      </c>
      <c r="G199" s="233"/>
      <c r="H199" s="233"/>
      <c r="I199" s="233"/>
      <c r="J199" s="145" t="s">
        <v>204</v>
      </c>
      <c r="K199" s="146">
        <v>0.413</v>
      </c>
      <c r="L199" s="234">
        <v>0</v>
      </c>
      <c r="M199" s="233"/>
      <c r="N199" s="235">
        <f>ROUND($L$199*$K$199,2)</f>
        <v>0</v>
      </c>
      <c r="O199" s="233"/>
      <c r="P199" s="233"/>
      <c r="Q199" s="233"/>
      <c r="R199" s="25"/>
      <c r="T199" s="147"/>
      <c r="U199" s="31" t="s">
        <v>42</v>
      </c>
      <c r="V199" s="24"/>
      <c r="W199" s="148">
        <f>$V$199*$K$199</f>
        <v>0</v>
      </c>
      <c r="X199" s="148">
        <v>0.01221</v>
      </c>
      <c r="Y199" s="148">
        <f>$X$199*$K$199</f>
        <v>0.00504273</v>
      </c>
      <c r="Z199" s="148">
        <v>0</v>
      </c>
      <c r="AA199" s="149">
        <f>$Z$199*$K$199</f>
        <v>0</v>
      </c>
      <c r="AR199" s="6" t="s">
        <v>180</v>
      </c>
      <c r="AT199" s="6" t="s">
        <v>176</v>
      </c>
      <c r="AU199" s="6" t="s">
        <v>114</v>
      </c>
      <c r="AY199" s="6" t="s">
        <v>175</v>
      </c>
      <c r="BE199" s="93">
        <f>IF($U$199="základní",$N$199,0)</f>
        <v>0</v>
      </c>
      <c r="BF199" s="93">
        <f>IF($U$199="snížená",$N$199,0)</f>
        <v>0</v>
      </c>
      <c r="BG199" s="93">
        <f>IF($U$199="zákl. přenesená",$N$199,0)</f>
        <v>0</v>
      </c>
      <c r="BH199" s="93">
        <f>IF($U$199="sníž. přenesená",$N$199,0)</f>
        <v>0</v>
      </c>
      <c r="BI199" s="93">
        <f>IF($U$199="nulová",$N$199,0)</f>
        <v>0</v>
      </c>
      <c r="BJ199" s="6" t="s">
        <v>84</v>
      </c>
      <c r="BK199" s="93">
        <f>ROUND($L$199*$K$199,2)</f>
        <v>0</v>
      </c>
      <c r="BL199" s="6" t="s">
        <v>180</v>
      </c>
      <c r="BM199" s="6" t="s">
        <v>271</v>
      </c>
    </row>
    <row r="200" spans="2:51" s="6" customFormat="1" ht="18.75" customHeight="1">
      <c r="B200" s="150"/>
      <c r="C200" s="151"/>
      <c r="D200" s="151"/>
      <c r="E200" s="151"/>
      <c r="F200" s="236" t="s">
        <v>272</v>
      </c>
      <c r="G200" s="237"/>
      <c r="H200" s="237"/>
      <c r="I200" s="237"/>
      <c r="J200" s="151"/>
      <c r="K200" s="152">
        <v>0.413</v>
      </c>
      <c r="L200" s="151"/>
      <c r="M200" s="151"/>
      <c r="N200" s="151"/>
      <c r="O200" s="151"/>
      <c r="P200" s="151"/>
      <c r="Q200" s="151"/>
      <c r="R200" s="153"/>
      <c r="T200" s="154"/>
      <c r="U200" s="151"/>
      <c r="V200" s="151"/>
      <c r="W200" s="151"/>
      <c r="X200" s="151"/>
      <c r="Y200" s="151"/>
      <c r="Z200" s="151"/>
      <c r="AA200" s="155"/>
      <c r="AT200" s="156" t="s">
        <v>183</v>
      </c>
      <c r="AU200" s="156" t="s">
        <v>114</v>
      </c>
      <c r="AV200" s="156" t="s">
        <v>114</v>
      </c>
      <c r="AW200" s="156" t="s">
        <v>123</v>
      </c>
      <c r="AX200" s="156" t="s">
        <v>77</v>
      </c>
      <c r="AY200" s="156" t="s">
        <v>175</v>
      </c>
    </row>
    <row r="201" spans="2:51" s="6" customFormat="1" ht="18.75" customHeight="1">
      <c r="B201" s="157"/>
      <c r="C201" s="158"/>
      <c r="D201" s="158"/>
      <c r="E201" s="158"/>
      <c r="F201" s="238" t="s">
        <v>184</v>
      </c>
      <c r="G201" s="239"/>
      <c r="H201" s="239"/>
      <c r="I201" s="239"/>
      <c r="J201" s="158"/>
      <c r="K201" s="159">
        <v>0.413</v>
      </c>
      <c r="L201" s="158"/>
      <c r="M201" s="158"/>
      <c r="N201" s="158"/>
      <c r="O201" s="158"/>
      <c r="P201" s="158"/>
      <c r="Q201" s="158"/>
      <c r="R201" s="160"/>
      <c r="T201" s="161"/>
      <c r="U201" s="158"/>
      <c r="V201" s="158"/>
      <c r="W201" s="158"/>
      <c r="X201" s="158"/>
      <c r="Y201" s="158"/>
      <c r="Z201" s="158"/>
      <c r="AA201" s="162"/>
      <c r="AT201" s="163" t="s">
        <v>183</v>
      </c>
      <c r="AU201" s="163" t="s">
        <v>114</v>
      </c>
      <c r="AV201" s="163" t="s">
        <v>180</v>
      </c>
      <c r="AW201" s="163" t="s">
        <v>123</v>
      </c>
      <c r="AX201" s="163" t="s">
        <v>84</v>
      </c>
      <c r="AY201" s="163" t="s">
        <v>175</v>
      </c>
    </row>
    <row r="202" spans="2:65" s="6" customFormat="1" ht="27" customHeight="1">
      <c r="B202" s="23"/>
      <c r="C202" s="170" t="s">
        <v>273</v>
      </c>
      <c r="D202" s="170" t="s">
        <v>274</v>
      </c>
      <c r="E202" s="171" t="s">
        <v>275</v>
      </c>
      <c r="F202" s="242" t="s">
        <v>276</v>
      </c>
      <c r="G202" s="243"/>
      <c r="H202" s="243"/>
      <c r="I202" s="243"/>
      <c r="J202" s="172" t="s">
        <v>204</v>
      </c>
      <c r="K202" s="173">
        <v>0.446</v>
      </c>
      <c r="L202" s="244">
        <v>0</v>
      </c>
      <c r="M202" s="243"/>
      <c r="N202" s="245">
        <f>ROUND($L$202*$K$202,2)</f>
        <v>0</v>
      </c>
      <c r="O202" s="233"/>
      <c r="P202" s="233"/>
      <c r="Q202" s="233"/>
      <c r="R202" s="25"/>
      <c r="T202" s="147"/>
      <c r="U202" s="31" t="s">
        <v>42</v>
      </c>
      <c r="V202" s="24"/>
      <c r="W202" s="148">
        <f>$V$202*$K$202</f>
        <v>0</v>
      </c>
      <c r="X202" s="148">
        <v>1</v>
      </c>
      <c r="Y202" s="148">
        <f>$X$202*$K$202</f>
        <v>0.446</v>
      </c>
      <c r="Z202" s="148">
        <v>0</v>
      </c>
      <c r="AA202" s="149">
        <f>$Z$202*$K$202</f>
        <v>0</v>
      </c>
      <c r="AR202" s="6" t="s">
        <v>212</v>
      </c>
      <c r="AT202" s="6" t="s">
        <v>274</v>
      </c>
      <c r="AU202" s="6" t="s">
        <v>114</v>
      </c>
      <c r="AY202" s="6" t="s">
        <v>175</v>
      </c>
      <c r="BE202" s="93">
        <f>IF($U$202="základní",$N$202,0)</f>
        <v>0</v>
      </c>
      <c r="BF202" s="93">
        <f>IF($U$202="snížená",$N$202,0)</f>
        <v>0</v>
      </c>
      <c r="BG202" s="93">
        <f>IF($U$202="zákl. přenesená",$N$202,0)</f>
        <v>0</v>
      </c>
      <c r="BH202" s="93">
        <f>IF($U$202="sníž. přenesená",$N$202,0)</f>
        <v>0</v>
      </c>
      <c r="BI202" s="93">
        <f>IF($U$202="nulová",$N$202,0)</f>
        <v>0</v>
      </c>
      <c r="BJ202" s="6" t="s">
        <v>84</v>
      </c>
      <c r="BK202" s="93">
        <f>ROUND($L$202*$K$202,2)</f>
        <v>0</v>
      </c>
      <c r="BL202" s="6" t="s">
        <v>180</v>
      </c>
      <c r="BM202" s="6" t="s">
        <v>277</v>
      </c>
    </row>
    <row r="203" spans="2:63" s="132" customFormat="1" ht="30.75" customHeight="1">
      <c r="B203" s="133"/>
      <c r="C203" s="134"/>
      <c r="D203" s="142" t="s">
        <v>128</v>
      </c>
      <c r="E203" s="142"/>
      <c r="F203" s="142"/>
      <c r="G203" s="142"/>
      <c r="H203" s="142"/>
      <c r="I203" s="142"/>
      <c r="J203" s="142"/>
      <c r="K203" s="142"/>
      <c r="L203" s="142"/>
      <c r="M203" s="142"/>
      <c r="N203" s="250">
        <f>$BK$203</f>
        <v>0</v>
      </c>
      <c r="O203" s="249"/>
      <c r="P203" s="249"/>
      <c r="Q203" s="249"/>
      <c r="R203" s="136"/>
      <c r="T203" s="137"/>
      <c r="U203" s="134"/>
      <c r="V203" s="134"/>
      <c r="W203" s="138">
        <f>SUM($W$204:$W$224)</f>
        <v>0</v>
      </c>
      <c r="X203" s="134"/>
      <c r="Y203" s="138">
        <f>SUM($Y$204:$Y$224)</f>
        <v>10.8891452</v>
      </c>
      <c r="Z203" s="134"/>
      <c r="AA203" s="139">
        <f>SUM($AA$204:$AA$224)</f>
        <v>0</v>
      </c>
      <c r="AR203" s="140" t="s">
        <v>84</v>
      </c>
      <c r="AT203" s="140" t="s">
        <v>76</v>
      </c>
      <c r="AU203" s="140" t="s">
        <v>84</v>
      </c>
      <c r="AY203" s="140" t="s">
        <v>175</v>
      </c>
      <c r="BK203" s="141">
        <f>SUM($BK$204:$BK$224)</f>
        <v>0</v>
      </c>
    </row>
    <row r="204" spans="2:65" s="6" customFormat="1" ht="15.75" customHeight="1">
      <c r="B204" s="23"/>
      <c r="C204" s="143" t="s">
        <v>8</v>
      </c>
      <c r="D204" s="143" t="s">
        <v>176</v>
      </c>
      <c r="E204" s="144" t="s">
        <v>278</v>
      </c>
      <c r="F204" s="232" t="s">
        <v>279</v>
      </c>
      <c r="G204" s="233"/>
      <c r="H204" s="233"/>
      <c r="I204" s="233"/>
      <c r="J204" s="145" t="s">
        <v>179</v>
      </c>
      <c r="K204" s="146">
        <v>1.885</v>
      </c>
      <c r="L204" s="234">
        <v>0</v>
      </c>
      <c r="M204" s="233"/>
      <c r="N204" s="235">
        <f>ROUND($L$204*$K$204,2)</f>
        <v>0</v>
      </c>
      <c r="O204" s="233"/>
      <c r="P204" s="233"/>
      <c r="Q204" s="233"/>
      <c r="R204" s="25"/>
      <c r="T204" s="147"/>
      <c r="U204" s="31" t="s">
        <v>42</v>
      </c>
      <c r="V204" s="24"/>
      <c r="W204" s="148">
        <f>$V$204*$K$204</f>
        <v>0</v>
      </c>
      <c r="X204" s="148">
        <v>2.45343</v>
      </c>
      <c r="Y204" s="148">
        <f>$X$204*$K$204</f>
        <v>4.62471555</v>
      </c>
      <c r="Z204" s="148">
        <v>0</v>
      </c>
      <c r="AA204" s="149">
        <f>$Z$204*$K$204</f>
        <v>0</v>
      </c>
      <c r="AR204" s="6" t="s">
        <v>180</v>
      </c>
      <c r="AT204" s="6" t="s">
        <v>176</v>
      </c>
      <c r="AU204" s="6" t="s">
        <v>114</v>
      </c>
      <c r="AY204" s="6" t="s">
        <v>175</v>
      </c>
      <c r="BE204" s="93">
        <f>IF($U$204="základní",$N$204,0)</f>
        <v>0</v>
      </c>
      <c r="BF204" s="93">
        <f>IF($U$204="snížená",$N$204,0)</f>
        <v>0</v>
      </c>
      <c r="BG204" s="93">
        <f>IF($U$204="zákl. přenesená",$N$204,0)</f>
        <v>0</v>
      </c>
      <c r="BH204" s="93">
        <f>IF($U$204="sníž. přenesená",$N$204,0)</f>
        <v>0</v>
      </c>
      <c r="BI204" s="93">
        <f>IF($U$204="nulová",$N$204,0)</f>
        <v>0</v>
      </c>
      <c r="BJ204" s="6" t="s">
        <v>84</v>
      </c>
      <c r="BK204" s="93">
        <f>ROUND($L$204*$K$204,2)</f>
        <v>0</v>
      </c>
      <c r="BL204" s="6" t="s">
        <v>180</v>
      </c>
      <c r="BM204" s="6" t="s">
        <v>280</v>
      </c>
    </row>
    <row r="205" spans="2:51" s="6" customFormat="1" ht="18.75" customHeight="1">
      <c r="B205" s="164"/>
      <c r="C205" s="165"/>
      <c r="D205" s="165"/>
      <c r="E205" s="165"/>
      <c r="F205" s="240" t="s">
        <v>281</v>
      </c>
      <c r="G205" s="241"/>
      <c r="H205" s="241"/>
      <c r="I205" s="241"/>
      <c r="J205" s="165"/>
      <c r="K205" s="165"/>
      <c r="L205" s="165"/>
      <c r="M205" s="165"/>
      <c r="N205" s="165"/>
      <c r="O205" s="165"/>
      <c r="P205" s="165"/>
      <c r="Q205" s="165"/>
      <c r="R205" s="166"/>
      <c r="T205" s="167"/>
      <c r="U205" s="165"/>
      <c r="V205" s="165"/>
      <c r="W205" s="165"/>
      <c r="X205" s="165"/>
      <c r="Y205" s="165"/>
      <c r="Z205" s="165"/>
      <c r="AA205" s="168"/>
      <c r="AT205" s="169" t="s">
        <v>183</v>
      </c>
      <c r="AU205" s="169" t="s">
        <v>114</v>
      </c>
      <c r="AV205" s="169" t="s">
        <v>84</v>
      </c>
      <c r="AW205" s="169" t="s">
        <v>123</v>
      </c>
      <c r="AX205" s="169" t="s">
        <v>77</v>
      </c>
      <c r="AY205" s="169" t="s">
        <v>175</v>
      </c>
    </row>
    <row r="206" spans="2:51" s="6" customFormat="1" ht="18.75" customHeight="1">
      <c r="B206" s="150"/>
      <c r="C206" s="151"/>
      <c r="D206" s="151"/>
      <c r="E206" s="151"/>
      <c r="F206" s="236" t="s">
        <v>282</v>
      </c>
      <c r="G206" s="237"/>
      <c r="H206" s="237"/>
      <c r="I206" s="237"/>
      <c r="J206" s="151"/>
      <c r="K206" s="152">
        <v>1.885</v>
      </c>
      <c r="L206" s="151"/>
      <c r="M206" s="151"/>
      <c r="N206" s="151"/>
      <c r="O206" s="151"/>
      <c r="P206" s="151"/>
      <c r="Q206" s="151"/>
      <c r="R206" s="153"/>
      <c r="T206" s="154"/>
      <c r="U206" s="151"/>
      <c r="V206" s="151"/>
      <c r="W206" s="151"/>
      <c r="X206" s="151"/>
      <c r="Y206" s="151"/>
      <c r="Z206" s="151"/>
      <c r="AA206" s="155"/>
      <c r="AT206" s="156" t="s">
        <v>183</v>
      </c>
      <c r="AU206" s="156" t="s">
        <v>114</v>
      </c>
      <c r="AV206" s="156" t="s">
        <v>114</v>
      </c>
      <c r="AW206" s="156" t="s">
        <v>123</v>
      </c>
      <c r="AX206" s="156" t="s">
        <v>77</v>
      </c>
      <c r="AY206" s="156" t="s">
        <v>175</v>
      </c>
    </row>
    <row r="207" spans="2:51" s="6" customFormat="1" ht="18.75" customHeight="1">
      <c r="B207" s="157"/>
      <c r="C207" s="158"/>
      <c r="D207" s="158"/>
      <c r="E207" s="158"/>
      <c r="F207" s="238" t="s">
        <v>184</v>
      </c>
      <c r="G207" s="239"/>
      <c r="H207" s="239"/>
      <c r="I207" s="239"/>
      <c r="J207" s="158"/>
      <c r="K207" s="159">
        <v>1.885</v>
      </c>
      <c r="L207" s="158"/>
      <c r="M207" s="158"/>
      <c r="N207" s="158"/>
      <c r="O207" s="158"/>
      <c r="P207" s="158"/>
      <c r="Q207" s="158"/>
      <c r="R207" s="160"/>
      <c r="T207" s="161"/>
      <c r="U207" s="158"/>
      <c r="V207" s="158"/>
      <c r="W207" s="158"/>
      <c r="X207" s="158"/>
      <c r="Y207" s="158"/>
      <c r="Z207" s="158"/>
      <c r="AA207" s="162"/>
      <c r="AT207" s="163" t="s">
        <v>183</v>
      </c>
      <c r="AU207" s="163" t="s">
        <v>114</v>
      </c>
      <c r="AV207" s="163" t="s">
        <v>180</v>
      </c>
      <c r="AW207" s="163" t="s">
        <v>123</v>
      </c>
      <c r="AX207" s="163" t="s">
        <v>84</v>
      </c>
      <c r="AY207" s="163" t="s">
        <v>175</v>
      </c>
    </row>
    <row r="208" spans="2:65" s="6" customFormat="1" ht="15.75" customHeight="1">
      <c r="B208" s="23"/>
      <c r="C208" s="143" t="s">
        <v>283</v>
      </c>
      <c r="D208" s="143" t="s">
        <v>176</v>
      </c>
      <c r="E208" s="144" t="s">
        <v>284</v>
      </c>
      <c r="F208" s="232" t="s">
        <v>285</v>
      </c>
      <c r="G208" s="233"/>
      <c r="H208" s="233"/>
      <c r="I208" s="233"/>
      <c r="J208" s="145" t="s">
        <v>221</v>
      </c>
      <c r="K208" s="146">
        <v>4.962</v>
      </c>
      <c r="L208" s="234">
        <v>0</v>
      </c>
      <c r="M208" s="233"/>
      <c r="N208" s="235">
        <f>ROUND($L$208*$K$208,2)</f>
        <v>0</v>
      </c>
      <c r="O208" s="233"/>
      <c r="P208" s="233"/>
      <c r="Q208" s="233"/>
      <c r="R208" s="25"/>
      <c r="T208" s="147"/>
      <c r="U208" s="31" t="s">
        <v>42</v>
      </c>
      <c r="V208" s="24"/>
      <c r="W208" s="148">
        <f>$V$208*$K$208</f>
        <v>0</v>
      </c>
      <c r="X208" s="148">
        <v>0.00215</v>
      </c>
      <c r="Y208" s="148">
        <f>$X$208*$K$208</f>
        <v>0.010668299999999999</v>
      </c>
      <c r="Z208" s="148">
        <v>0</v>
      </c>
      <c r="AA208" s="149">
        <f>$Z$208*$K$208</f>
        <v>0</v>
      </c>
      <c r="AR208" s="6" t="s">
        <v>180</v>
      </c>
      <c r="AT208" s="6" t="s">
        <v>176</v>
      </c>
      <c r="AU208" s="6" t="s">
        <v>114</v>
      </c>
      <c r="AY208" s="6" t="s">
        <v>175</v>
      </c>
      <c r="BE208" s="93">
        <f>IF($U$208="základní",$N$208,0)</f>
        <v>0</v>
      </c>
      <c r="BF208" s="93">
        <f>IF($U$208="snížená",$N$208,0)</f>
        <v>0</v>
      </c>
      <c r="BG208" s="93">
        <f>IF($U$208="zákl. přenesená",$N$208,0)</f>
        <v>0</v>
      </c>
      <c r="BH208" s="93">
        <f>IF($U$208="sníž. přenesená",$N$208,0)</f>
        <v>0</v>
      </c>
      <c r="BI208" s="93">
        <f>IF($U$208="nulová",$N$208,0)</f>
        <v>0</v>
      </c>
      <c r="BJ208" s="6" t="s">
        <v>84</v>
      </c>
      <c r="BK208" s="93">
        <f>ROUND($L$208*$K$208,2)</f>
        <v>0</v>
      </c>
      <c r="BL208" s="6" t="s">
        <v>180</v>
      </c>
      <c r="BM208" s="6" t="s">
        <v>286</v>
      </c>
    </row>
    <row r="209" spans="2:51" s="6" customFormat="1" ht="18.75" customHeight="1">
      <c r="B209" s="164"/>
      <c r="C209" s="165"/>
      <c r="D209" s="165"/>
      <c r="E209" s="165"/>
      <c r="F209" s="240" t="s">
        <v>281</v>
      </c>
      <c r="G209" s="241"/>
      <c r="H209" s="241"/>
      <c r="I209" s="241"/>
      <c r="J209" s="165"/>
      <c r="K209" s="165"/>
      <c r="L209" s="165"/>
      <c r="M209" s="165"/>
      <c r="N209" s="165"/>
      <c r="O209" s="165"/>
      <c r="P209" s="165"/>
      <c r="Q209" s="165"/>
      <c r="R209" s="166"/>
      <c r="T209" s="167"/>
      <c r="U209" s="165"/>
      <c r="V209" s="165"/>
      <c r="W209" s="165"/>
      <c r="X209" s="165"/>
      <c r="Y209" s="165"/>
      <c r="Z209" s="165"/>
      <c r="AA209" s="168"/>
      <c r="AT209" s="169" t="s">
        <v>183</v>
      </c>
      <c r="AU209" s="169" t="s">
        <v>114</v>
      </c>
      <c r="AV209" s="169" t="s">
        <v>84</v>
      </c>
      <c r="AW209" s="169" t="s">
        <v>123</v>
      </c>
      <c r="AX209" s="169" t="s">
        <v>77</v>
      </c>
      <c r="AY209" s="169" t="s">
        <v>175</v>
      </c>
    </row>
    <row r="210" spans="2:51" s="6" customFormat="1" ht="18.75" customHeight="1">
      <c r="B210" s="150"/>
      <c r="C210" s="151"/>
      <c r="D210" s="151"/>
      <c r="E210" s="151"/>
      <c r="F210" s="236" t="s">
        <v>287</v>
      </c>
      <c r="G210" s="237"/>
      <c r="H210" s="237"/>
      <c r="I210" s="237"/>
      <c r="J210" s="151"/>
      <c r="K210" s="152">
        <v>4.962</v>
      </c>
      <c r="L210" s="151"/>
      <c r="M210" s="151"/>
      <c r="N210" s="151"/>
      <c r="O210" s="151"/>
      <c r="P210" s="151"/>
      <c r="Q210" s="151"/>
      <c r="R210" s="153"/>
      <c r="T210" s="154"/>
      <c r="U210" s="151"/>
      <c r="V210" s="151"/>
      <c r="W210" s="151"/>
      <c r="X210" s="151"/>
      <c r="Y210" s="151"/>
      <c r="Z210" s="151"/>
      <c r="AA210" s="155"/>
      <c r="AT210" s="156" t="s">
        <v>183</v>
      </c>
      <c r="AU210" s="156" t="s">
        <v>114</v>
      </c>
      <c r="AV210" s="156" t="s">
        <v>114</v>
      </c>
      <c r="AW210" s="156" t="s">
        <v>123</v>
      </c>
      <c r="AX210" s="156" t="s">
        <v>77</v>
      </c>
      <c r="AY210" s="156" t="s">
        <v>175</v>
      </c>
    </row>
    <row r="211" spans="2:51" s="6" customFormat="1" ht="18.75" customHeight="1">
      <c r="B211" s="157"/>
      <c r="C211" s="158"/>
      <c r="D211" s="158"/>
      <c r="E211" s="158"/>
      <c r="F211" s="238" t="s">
        <v>184</v>
      </c>
      <c r="G211" s="239"/>
      <c r="H211" s="239"/>
      <c r="I211" s="239"/>
      <c r="J211" s="158"/>
      <c r="K211" s="159">
        <v>4.962</v>
      </c>
      <c r="L211" s="158"/>
      <c r="M211" s="158"/>
      <c r="N211" s="158"/>
      <c r="O211" s="158"/>
      <c r="P211" s="158"/>
      <c r="Q211" s="158"/>
      <c r="R211" s="160"/>
      <c r="T211" s="161"/>
      <c r="U211" s="158"/>
      <c r="V211" s="158"/>
      <c r="W211" s="158"/>
      <c r="X211" s="158"/>
      <c r="Y211" s="158"/>
      <c r="Z211" s="158"/>
      <c r="AA211" s="162"/>
      <c r="AT211" s="163" t="s">
        <v>183</v>
      </c>
      <c r="AU211" s="163" t="s">
        <v>114</v>
      </c>
      <c r="AV211" s="163" t="s">
        <v>180</v>
      </c>
      <c r="AW211" s="163" t="s">
        <v>123</v>
      </c>
      <c r="AX211" s="163" t="s">
        <v>84</v>
      </c>
      <c r="AY211" s="163" t="s">
        <v>175</v>
      </c>
    </row>
    <row r="212" spans="2:65" s="6" customFormat="1" ht="15.75" customHeight="1">
      <c r="B212" s="23"/>
      <c r="C212" s="143" t="s">
        <v>288</v>
      </c>
      <c r="D212" s="143" t="s">
        <v>176</v>
      </c>
      <c r="E212" s="144" t="s">
        <v>289</v>
      </c>
      <c r="F212" s="232" t="s">
        <v>290</v>
      </c>
      <c r="G212" s="233"/>
      <c r="H212" s="233"/>
      <c r="I212" s="233"/>
      <c r="J212" s="145" t="s">
        <v>221</v>
      </c>
      <c r="K212" s="146">
        <v>4.962</v>
      </c>
      <c r="L212" s="234">
        <v>0</v>
      </c>
      <c r="M212" s="233"/>
      <c r="N212" s="235">
        <f>ROUND($L$212*$K$212,2)</f>
        <v>0</v>
      </c>
      <c r="O212" s="233"/>
      <c r="P212" s="233"/>
      <c r="Q212" s="233"/>
      <c r="R212" s="25"/>
      <c r="T212" s="147"/>
      <c r="U212" s="31" t="s">
        <v>42</v>
      </c>
      <c r="V212" s="24"/>
      <c r="W212" s="148">
        <f>$V$212*$K$212</f>
        <v>0</v>
      </c>
      <c r="X212" s="148">
        <v>0</v>
      </c>
      <c r="Y212" s="148">
        <f>$X$212*$K$212</f>
        <v>0</v>
      </c>
      <c r="Z212" s="148">
        <v>0</v>
      </c>
      <c r="AA212" s="149">
        <f>$Z$212*$K$212</f>
        <v>0</v>
      </c>
      <c r="AR212" s="6" t="s">
        <v>180</v>
      </c>
      <c r="AT212" s="6" t="s">
        <v>176</v>
      </c>
      <c r="AU212" s="6" t="s">
        <v>114</v>
      </c>
      <c r="AY212" s="6" t="s">
        <v>175</v>
      </c>
      <c r="BE212" s="93">
        <f>IF($U$212="základní",$N$212,0)</f>
        <v>0</v>
      </c>
      <c r="BF212" s="93">
        <f>IF($U$212="snížená",$N$212,0)</f>
        <v>0</v>
      </c>
      <c r="BG212" s="93">
        <f>IF($U$212="zákl. přenesená",$N$212,0)</f>
        <v>0</v>
      </c>
      <c r="BH212" s="93">
        <f>IF($U$212="sníž. přenesená",$N$212,0)</f>
        <v>0</v>
      </c>
      <c r="BI212" s="93">
        <f>IF($U$212="nulová",$N$212,0)</f>
        <v>0</v>
      </c>
      <c r="BJ212" s="6" t="s">
        <v>84</v>
      </c>
      <c r="BK212" s="93">
        <f>ROUND($L$212*$K$212,2)</f>
        <v>0</v>
      </c>
      <c r="BL212" s="6" t="s">
        <v>180</v>
      </c>
      <c r="BM212" s="6" t="s">
        <v>291</v>
      </c>
    </row>
    <row r="213" spans="2:65" s="6" customFormat="1" ht="27" customHeight="1">
      <c r="B213" s="23"/>
      <c r="C213" s="143" t="s">
        <v>292</v>
      </c>
      <c r="D213" s="143" t="s">
        <v>176</v>
      </c>
      <c r="E213" s="144" t="s">
        <v>293</v>
      </c>
      <c r="F213" s="232" t="s">
        <v>294</v>
      </c>
      <c r="G213" s="233"/>
      <c r="H213" s="233"/>
      <c r="I213" s="233"/>
      <c r="J213" s="145" t="s">
        <v>221</v>
      </c>
      <c r="K213" s="146">
        <v>4.962</v>
      </c>
      <c r="L213" s="234">
        <v>0</v>
      </c>
      <c r="M213" s="233"/>
      <c r="N213" s="235">
        <f>ROUND($L$213*$K$213,2)</f>
        <v>0</v>
      </c>
      <c r="O213" s="233"/>
      <c r="P213" s="233"/>
      <c r="Q213" s="233"/>
      <c r="R213" s="25"/>
      <c r="T213" s="147"/>
      <c r="U213" s="31" t="s">
        <v>42</v>
      </c>
      <c r="V213" s="24"/>
      <c r="W213" s="148">
        <f>$V$213*$K$213</f>
        <v>0</v>
      </c>
      <c r="X213" s="148">
        <v>0.00524</v>
      </c>
      <c r="Y213" s="148">
        <f>$X$213*$K$213</f>
        <v>0.026000879999999997</v>
      </c>
      <c r="Z213" s="148">
        <v>0</v>
      </c>
      <c r="AA213" s="149">
        <f>$Z$213*$K$213</f>
        <v>0</v>
      </c>
      <c r="AR213" s="6" t="s">
        <v>180</v>
      </c>
      <c r="AT213" s="6" t="s">
        <v>176</v>
      </c>
      <c r="AU213" s="6" t="s">
        <v>114</v>
      </c>
      <c r="AY213" s="6" t="s">
        <v>175</v>
      </c>
      <c r="BE213" s="93">
        <f>IF($U$213="základní",$N$213,0)</f>
        <v>0</v>
      </c>
      <c r="BF213" s="93">
        <f>IF($U$213="snížená",$N$213,0)</f>
        <v>0</v>
      </c>
      <c r="BG213" s="93">
        <f>IF($U$213="zákl. přenesená",$N$213,0)</f>
        <v>0</v>
      </c>
      <c r="BH213" s="93">
        <f>IF($U$213="sníž. přenesená",$N$213,0)</f>
        <v>0</v>
      </c>
      <c r="BI213" s="93">
        <f>IF($U$213="nulová",$N$213,0)</f>
        <v>0</v>
      </c>
      <c r="BJ213" s="6" t="s">
        <v>84</v>
      </c>
      <c r="BK213" s="93">
        <f>ROUND($L$213*$K$213,2)</f>
        <v>0</v>
      </c>
      <c r="BL213" s="6" t="s">
        <v>180</v>
      </c>
      <c r="BM213" s="6" t="s">
        <v>295</v>
      </c>
    </row>
    <row r="214" spans="2:65" s="6" customFormat="1" ht="27" customHeight="1">
      <c r="B214" s="23"/>
      <c r="C214" s="143" t="s">
        <v>296</v>
      </c>
      <c r="D214" s="143" t="s">
        <v>176</v>
      </c>
      <c r="E214" s="144" t="s">
        <v>297</v>
      </c>
      <c r="F214" s="232" t="s">
        <v>298</v>
      </c>
      <c r="G214" s="233"/>
      <c r="H214" s="233"/>
      <c r="I214" s="233"/>
      <c r="J214" s="145" t="s">
        <v>221</v>
      </c>
      <c r="K214" s="146">
        <v>4.962</v>
      </c>
      <c r="L214" s="234">
        <v>0</v>
      </c>
      <c r="M214" s="233"/>
      <c r="N214" s="235">
        <f>ROUND($L$214*$K$214,2)</f>
        <v>0</v>
      </c>
      <c r="O214" s="233"/>
      <c r="P214" s="233"/>
      <c r="Q214" s="233"/>
      <c r="R214" s="25"/>
      <c r="T214" s="147"/>
      <c r="U214" s="31" t="s">
        <v>42</v>
      </c>
      <c r="V214" s="24"/>
      <c r="W214" s="148">
        <f>$V$214*$K$214</f>
        <v>0</v>
      </c>
      <c r="X214" s="148">
        <v>0</v>
      </c>
      <c r="Y214" s="148">
        <f>$X$214*$K$214</f>
        <v>0</v>
      </c>
      <c r="Z214" s="148">
        <v>0</v>
      </c>
      <c r="AA214" s="149">
        <f>$Z$214*$K$214</f>
        <v>0</v>
      </c>
      <c r="AR214" s="6" t="s">
        <v>180</v>
      </c>
      <c r="AT214" s="6" t="s">
        <v>176</v>
      </c>
      <c r="AU214" s="6" t="s">
        <v>114</v>
      </c>
      <c r="AY214" s="6" t="s">
        <v>175</v>
      </c>
      <c r="BE214" s="93">
        <f>IF($U$214="základní",$N$214,0)</f>
        <v>0</v>
      </c>
      <c r="BF214" s="93">
        <f>IF($U$214="snížená",$N$214,0)</f>
        <v>0</v>
      </c>
      <c r="BG214" s="93">
        <f>IF($U$214="zákl. přenesená",$N$214,0)</f>
        <v>0</v>
      </c>
      <c r="BH214" s="93">
        <f>IF($U$214="sníž. přenesená",$N$214,0)</f>
        <v>0</v>
      </c>
      <c r="BI214" s="93">
        <f>IF($U$214="nulová",$N$214,0)</f>
        <v>0</v>
      </c>
      <c r="BJ214" s="6" t="s">
        <v>84</v>
      </c>
      <c r="BK214" s="93">
        <f>ROUND($L$214*$K$214,2)</f>
        <v>0</v>
      </c>
      <c r="BL214" s="6" t="s">
        <v>180</v>
      </c>
      <c r="BM214" s="6" t="s">
        <v>299</v>
      </c>
    </row>
    <row r="215" spans="2:65" s="6" customFormat="1" ht="15.75" customHeight="1">
      <c r="B215" s="23"/>
      <c r="C215" s="143" t="s">
        <v>300</v>
      </c>
      <c r="D215" s="143" t="s">
        <v>176</v>
      </c>
      <c r="E215" s="144" t="s">
        <v>301</v>
      </c>
      <c r="F215" s="232" t="s">
        <v>302</v>
      </c>
      <c r="G215" s="233"/>
      <c r="H215" s="233"/>
      <c r="I215" s="233"/>
      <c r="J215" s="145" t="s">
        <v>204</v>
      </c>
      <c r="K215" s="146">
        <v>0.226</v>
      </c>
      <c r="L215" s="234">
        <v>0</v>
      </c>
      <c r="M215" s="233"/>
      <c r="N215" s="235">
        <f>ROUND($L$215*$K$215,2)</f>
        <v>0</v>
      </c>
      <c r="O215" s="233"/>
      <c r="P215" s="233"/>
      <c r="Q215" s="233"/>
      <c r="R215" s="25"/>
      <c r="T215" s="147"/>
      <c r="U215" s="31" t="s">
        <v>42</v>
      </c>
      <c r="V215" s="24"/>
      <c r="W215" s="148">
        <f>$V$215*$K$215</f>
        <v>0</v>
      </c>
      <c r="X215" s="148">
        <v>1.05516</v>
      </c>
      <c r="Y215" s="148">
        <f>$X$215*$K$215</f>
        <v>0.23846616000000004</v>
      </c>
      <c r="Z215" s="148">
        <v>0</v>
      </c>
      <c r="AA215" s="149">
        <f>$Z$215*$K$215</f>
        <v>0</v>
      </c>
      <c r="AR215" s="6" t="s">
        <v>180</v>
      </c>
      <c r="AT215" s="6" t="s">
        <v>176</v>
      </c>
      <c r="AU215" s="6" t="s">
        <v>114</v>
      </c>
      <c r="AY215" s="6" t="s">
        <v>175</v>
      </c>
      <c r="BE215" s="93">
        <f>IF($U$215="základní",$N$215,0)</f>
        <v>0</v>
      </c>
      <c r="BF215" s="93">
        <f>IF($U$215="snížená",$N$215,0)</f>
        <v>0</v>
      </c>
      <c r="BG215" s="93">
        <f>IF($U$215="zákl. přenesená",$N$215,0)</f>
        <v>0</v>
      </c>
      <c r="BH215" s="93">
        <f>IF($U$215="sníž. přenesená",$N$215,0)</f>
        <v>0</v>
      </c>
      <c r="BI215" s="93">
        <f>IF($U$215="nulová",$N$215,0)</f>
        <v>0</v>
      </c>
      <c r="BJ215" s="6" t="s">
        <v>84</v>
      </c>
      <c r="BK215" s="93">
        <f>ROUND($L$215*$K$215,2)</f>
        <v>0</v>
      </c>
      <c r="BL215" s="6" t="s">
        <v>180</v>
      </c>
      <c r="BM215" s="6" t="s">
        <v>303</v>
      </c>
    </row>
    <row r="216" spans="2:51" s="6" customFormat="1" ht="18.75" customHeight="1">
      <c r="B216" s="164"/>
      <c r="C216" s="165"/>
      <c r="D216" s="165"/>
      <c r="E216" s="165"/>
      <c r="F216" s="240" t="s">
        <v>281</v>
      </c>
      <c r="G216" s="241"/>
      <c r="H216" s="241"/>
      <c r="I216" s="241"/>
      <c r="J216" s="165"/>
      <c r="K216" s="165"/>
      <c r="L216" s="165"/>
      <c r="M216" s="165"/>
      <c r="N216" s="165"/>
      <c r="O216" s="165"/>
      <c r="P216" s="165"/>
      <c r="Q216" s="165"/>
      <c r="R216" s="166"/>
      <c r="T216" s="167"/>
      <c r="U216" s="165"/>
      <c r="V216" s="165"/>
      <c r="W216" s="165"/>
      <c r="X216" s="165"/>
      <c r="Y216" s="165"/>
      <c r="Z216" s="165"/>
      <c r="AA216" s="168"/>
      <c r="AT216" s="169" t="s">
        <v>183</v>
      </c>
      <c r="AU216" s="169" t="s">
        <v>114</v>
      </c>
      <c r="AV216" s="169" t="s">
        <v>84</v>
      </c>
      <c r="AW216" s="169" t="s">
        <v>123</v>
      </c>
      <c r="AX216" s="169" t="s">
        <v>77</v>
      </c>
      <c r="AY216" s="169" t="s">
        <v>175</v>
      </c>
    </row>
    <row r="217" spans="2:51" s="6" customFormat="1" ht="18.75" customHeight="1">
      <c r="B217" s="150"/>
      <c r="C217" s="151"/>
      <c r="D217" s="151"/>
      <c r="E217" s="151"/>
      <c r="F217" s="236" t="s">
        <v>304</v>
      </c>
      <c r="G217" s="237"/>
      <c r="H217" s="237"/>
      <c r="I217" s="237"/>
      <c r="J217" s="151"/>
      <c r="K217" s="152">
        <v>0.226</v>
      </c>
      <c r="L217" s="151"/>
      <c r="M217" s="151"/>
      <c r="N217" s="151"/>
      <c r="O217" s="151"/>
      <c r="P217" s="151"/>
      <c r="Q217" s="151"/>
      <c r="R217" s="153"/>
      <c r="T217" s="154"/>
      <c r="U217" s="151"/>
      <c r="V217" s="151"/>
      <c r="W217" s="151"/>
      <c r="X217" s="151"/>
      <c r="Y217" s="151"/>
      <c r="Z217" s="151"/>
      <c r="AA217" s="155"/>
      <c r="AT217" s="156" t="s">
        <v>183</v>
      </c>
      <c r="AU217" s="156" t="s">
        <v>114</v>
      </c>
      <c r="AV217" s="156" t="s">
        <v>114</v>
      </c>
      <c r="AW217" s="156" t="s">
        <v>123</v>
      </c>
      <c r="AX217" s="156" t="s">
        <v>77</v>
      </c>
      <c r="AY217" s="156" t="s">
        <v>175</v>
      </c>
    </row>
    <row r="218" spans="2:51" s="6" customFormat="1" ht="18.75" customHeight="1">
      <c r="B218" s="157"/>
      <c r="C218" s="158"/>
      <c r="D218" s="158"/>
      <c r="E218" s="158"/>
      <c r="F218" s="238" t="s">
        <v>184</v>
      </c>
      <c r="G218" s="239"/>
      <c r="H218" s="239"/>
      <c r="I218" s="239"/>
      <c r="J218" s="158"/>
      <c r="K218" s="159">
        <v>0.226</v>
      </c>
      <c r="L218" s="158"/>
      <c r="M218" s="158"/>
      <c r="N218" s="158"/>
      <c r="O218" s="158"/>
      <c r="P218" s="158"/>
      <c r="Q218" s="158"/>
      <c r="R218" s="160"/>
      <c r="T218" s="161"/>
      <c r="U218" s="158"/>
      <c r="V218" s="158"/>
      <c r="W218" s="158"/>
      <c r="X218" s="158"/>
      <c r="Y218" s="158"/>
      <c r="Z218" s="158"/>
      <c r="AA218" s="162"/>
      <c r="AT218" s="163" t="s">
        <v>183</v>
      </c>
      <c r="AU218" s="163" t="s">
        <v>114</v>
      </c>
      <c r="AV218" s="163" t="s">
        <v>180</v>
      </c>
      <c r="AW218" s="163" t="s">
        <v>123</v>
      </c>
      <c r="AX218" s="163" t="s">
        <v>84</v>
      </c>
      <c r="AY218" s="163" t="s">
        <v>175</v>
      </c>
    </row>
    <row r="219" spans="2:65" s="6" customFormat="1" ht="27" customHeight="1">
      <c r="B219" s="23"/>
      <c r="C219" s="143" t="s">
        <v>305</v>
      </c>
      <c r="D219" s="143" t="s">
        <v>176</v>
      </c>
      <c r="E219" s="144" t="s">
        <v>306</v>
      </c>
      <c r="F219" s="232" t="s">
        <v>307</v>
      </c>
      <c r="G219" s="233"/>
      <c r="H219" s="233"/>
      <c r="I219" s="233"/>
      <c r="J219" s="145" t="s">
        <v>204</v>
      </c>
      <c r="K219" s="146">
        <v>5.459</v>
      </c>
      <c r="L219" s="234">
        <v>0</v>
      </c>
      <c r="M219" s="233"/>
      <c r="N219" s="235">
        <f>ROUND($L$219*$K$219,2)</f>
        <v>0</v>
      </c>
      <c r="O219" s="233"/>
      <c r="P219" s="233"/>
      <c r="Q219" s="233"/>
      <c r="R219" s="25"/>
      <c r="T219" s="147"/>
      <c r="U219" s="31" t="s">
        <v>42</v>
      </c>
      <c r="V219" s="24"/>
      <c r="W219" s="148">
        <f>$V$219*$K$219</f>
        <v>0</v>
      </c>
      <c r="X219" s="148">
        <v>0.01709</v>
      </c>
      <c r="Y219" s="148">
        <f>$X$219*$K$219</f>
        <v>0.09329431</v>
      </c>
      <c r="Z219" s="148">
        <v>0</v>
      </c>
      <c r="AA219" s="149">
        <f>$Z$219*$K$219</f>
        <v>0</v>
      </c>
      <c r="AR219" s="6" t="s">
        <v>180</v>
      </c>
      <c r="AT219" s="6" t="s">
        <v>176</v>
      </c>
      <c r="AU219" s="6" t="s">
        <v>114</v>
      </c>
      <c r="AY219" s="6" t="s">
        <v>175</v>
      </c>
      <c r="BE219" s="93">
        <f>IF($U$219="základní",$N$219,0)</f>
        <v>0</v>
      </c>
      <c r="BF219" s="93">
        <f>IF($U$219="snížená",$N$219,0)</f>
        <v>0</v>
      </c>
      <c r="BG219" s="93">
        <f>IF($U$219="zákl. přenesená",$N$219,0)</f>
        <v>0</v>
      </c>
      <c r="BH219" s="93">
        <f>IF($U$219="sníž. přenesená",$N$219,0)</f>
        <v>0</v>
      </c>
      <c r="BI219" s="93">
        <f>IF($U$219="nulová",$N$219,0)</f>
        <v>0</v>
      </c>
      <c r="BJ219" s="6" t="s">
        <v>84</v>
      </c>
      <c r="BK219" s="93">
        <f>ROUND($L$219*$K$219,2)</f>
        <v>0</v>
      </c>
      <c r="BL219" s="6" t="s">
        <v>180</v>
      </c>
      <c r="BM219" s="6" t="s">
        <v>308</v>
      </c>
    </row>
    <row r="220" spans="2:51" s="6" customFormat="1" ht="18.75" customHeight="1">
      <c r="B220" s="164"/>
      <c r="C220" s="165"/>
      <c r="D220" s="165"/>
      <c r="E220" s="165"/>
      <c r="F220" s="240" t="s">
        <v>309</v>
      </c>
      <c r="G220" s="241"/>
      <c r="H220" s="241"/>
      <c r="I220" s="241"/>
      <c r="J220" s="165"/>
      <c r="K220" s="165"/>
      <c r="L220" s="165"/>
      <c r="M220" s="165"/>
      <c r="N220" s="165"/>
      <c r="O220" s="165"/>
      <c r="P220" s="165"/>
      <c r="Q220" s="165"/>
      <c r="R220" s="166"/>
      <c r="T220" s="167"/>
      <c r="U220" s="165"/>
      <c r="V220" s="165"/>
      <c r="W220" s="165"/>
      <c r="X220" s="165"/>
      <c r="Y220" s="165"/>
      <c r="Z220" s="165"/>
      <c r="AA220" s="168"/>
      <c r="AT220" s="169" t="s">
        <v>183</v>
      </c>
      <c r="AU220" s="169" t="s">
        <v>114</v>
      </c>
      <c r="AV220" s="169" t="s">
        <v>84</v>
      </c>
      <c r="AW220" s="169" t="s">
        <v>123</v>
      </c>
      <c r="AX220" s="169" t="s">
        <v>77</v>
      </c>
      <c r="AY220" s="169" t="s">
        <v>175</v>
      </c>
    </row>
    <row r="221" spans="2:51" s="6" customFormat="1" ht="46.5" customHeight="1">
      <c r="B221" s="150"/>
      <c r="C221" s="151"/>
      <c r="D221" s="151"/>
      <c r="E221" s="151"/>
      <c r="F221" s="236" t="s">
        <v>310</v>
      </c>
      <c r="G221" s="237"/>
      <c r="H221" s="237"/>
      <c r="I221" s="237"/>
      <c r="J221" s="151"/>
      <c r="K221" s="152">
        <v>5.459</v>
      </c>
      <c r="L221" s="151"/>
      <c r="M221" s="151"/>
      <c r="N221" s="151"/>
      <c r="O221" s="151"/>
      <c r="P221" s="151"/>
      <c r="Q221" s="151"/>
      <c r="R221" s="153"/>
      <c r="T221" s="154"/>
      <c r="U221" s="151"/>
      <c r="V221" s="151"/>
      <c r="W221" s="151"/>
      <c r="X221" s="151"/>
      <c r="Y221" s="151"/>
      <c r="Z221" s="151"/>
      <c r="AA221" s="155"/>
      <c r="AT221" s="156" t="s">
        <v>183</v>
      </c>
      <c r="AU221" s="156" t="s">
        <v>114</v>
      </c>
      <c r="AV221" s="156" t="s">
        <v>114</v>
      </c>
      <c r="AW221" s="156" t="s">
        <v>123</v>
      </c>
      <c r="AX221" s="156" t="s">
        <v>77</v>
      </c>
      <c r="AY221" s="156" t="s">
        <v>175</v>
      </c>
    </row>
    <row r="222" spans="2:51" s="6" customFormat="1" ht="18.75" customHeight="1">
      <c r="B222" s="157"/>
      <c r="C222" s="158"/>
      <c r="D222" s="158"/>
      <c r="E222" s="158"/>
      <c r="F222" s="238" t="s">
        <v>184</v>
      </c>
      <c r="G222" s="239"/>
      <c r="H222" s="239"/>
      <c r="I222" s="239"/>
      <c r="J222" s="158"/>
      <c r="K222" s="159">
        <v>5.459</v>
      </c>
      <c r="L222" s="158"/>
      <c r="M222" s="158"/>
      <c r="N222" s="158"/>
      <c r="O222" s="158"/>
      <c r="P222" s="158"/>
      <c r="Q222" s="158"/>
      <c r="R222" s="160"/>
      <c r="T222" s="161"/>
      <c r="U222" s="158"/>
      <c r="V222" s="158"/>
      <c r="W222" s="158"/>
      <c r="X222" s="158"/>
      <c r="Y222" s="158"/>
      <c r="Z222" s="158"/>
      <c r="AA222" s="162"/>
      <c r="AT222" s="163" t="s">
        <v>183</v>
      </c>
      <c r="AU222" s="163" t="s">
        <v>114</v>
      </c>
      <c r="AV222" s="163" t="s">
        <v>180</v>
      </c>
      <c r="AW222" s="163" t="s">
        <v>123</v>
      </c>
      <c r="AX222" s="163" t="s">
        <v>84</v>
      </c>
      <c r="AY222" s="163" t="s">
        <v>175</v>
      </c>
    </row>
    <row r="223" spans="2:65" s="6" customFormat="1" ht="27" customHeight="1">
      <c r="B223" s="23"/>
      <c r="C223" s="170" t="s">
        <v>311</v>
      </c>
      <c r="D223" s="170" t="s">
        <v>274</v>
      </c>
      <c r="E223" s="171" t="s">
        <v>312</v>
      </c>
      <c r="F223" s="242" t="s">
        <v>313</v>
      </c>
      <c r="G223" s="243"/>
      <c r="H223" s="243"/>
      <c r="I223" s="243"/>
      <c r="J223" s="172" t="s">
        <v>204</v>
      </c>
      <c r="K223" s="173">
        <v>5.896</v>
      </c>
      <c r="L223" s="244">
        <v>0</v>
      </c>
      <c r="M223" s="243"/>
      <c r="N223" s="245">
        <f>ROUND($L$223*$K$223,2)</f>
        <v>0</v>
      </c>
      <c r="O223" s="233"/>
      <c r="P223" s="233"/>
      <c r="Q223" s="233"/>
      <c r="R223" s="25"/>
      <c r="T223" s="147"/>
      <c r="U223" s="31" t="s">
        <v>42</v>
      </c>
      <c r="V223" s="24"/>
      <c r="W223" s="148">
        <f>$V$223*$K$223</f>
        <v>0</v>
      </c>
      <c r="X223" s="148">
        <v>1</v>
      </c>
      <c r="Y223" s="148">
        <f>$X$223*$K$223</f>
        <v>5.896</v>
      </c>
      <c r="Z223" s="148">
        <v>0</v>
      </c>
      <c r="AA223" s="149">
        <f>$Z$223*$K$223</f>
        <v>0</v>
      </c>
      <c r="AR223" s="6" t="s">
        <v>212</v>
      </c>
      <c r="AT223" s="6" t="s">
        <v>274</v>
      </c>
      <c r="AU223" s="6" t="s">
        <v>114</v>
      </c>
      <c r="AY223" s="6" t="s">
        <v>175</v>
      </c>
      <c r="BE223" s="93">
        <f>IF($U$223="základní",$N$223,0)</f>
        <v>0</v>
      </c>
      <c r="BF223" s="93">
        <f>IF($U$223="snížená",$N$223,0)</f>
        <v>0</v>
      </c>
      <c r="BG223" s="93">
        <f>IF($U$223="zákl. přenesená",$N$223,0)</f>
        <v>0</v>
      </c>
      <c r="BH223" s="93">
        <f>IF($U$223="sníž. přenesená",$N$223,0)</f>
        <v>0</v>
      </c>
      <c r="BI223" s="93">
        <f>IF($U$223="nulová",$N$223,0)</f>
        <v>0</v>
      </c>
      <c r="BJ223" s="6" t="s">
        <v>84</v>
      </c>
      <c r="BK223" s="93">
        <f>ROUND($L$223*$K$223,2)</f>
        <v>0</v>
      </c>
      <c r="BL223" s="6" t="s">
        <v>180</v>
      </c>
      <c r="BM223" s="6" t="s">
        <v>314</v>
      </c>
    </row>
    <row r="224" spans="2:47" s="6" customFormat="1" ht="18.75" customHeight="1">
      <c r="B224" s="23"/>
      <c r="C224" s="24"/>
      <c r="D224" s="24"/>
      <c r="E224" s="24"/>
      <c r="F224" s="246" t="s">
        <v>315</v>
      </c>
      <c r="G224" s="197"/>
      <c r="H224" s="197"/>
      <c r="I224" s="197"/>
      <c r="J224" s="24"/>
      <c r="K224" s="24"/>
      <c r="L224" s="24"/>
      <c r="M224" s="24"/>
      <c r="N224" s="24"/>
      <c r="O224" s="24"/>
      <c r="P224" s="24"/>
      <c r="Q224" s="24"/>
      <c r="R224" s="25"/>
      <c r="T224" s="64"/>
      <c r="U224" s="24"/>
      <c r="V224" s="24"/>
      <c r="W224" s="24"/>
      <c r="X224" s="24"/>
      <c r="Y224" s="24"/>
      <c r="Z224" s="24"/>
      <c r="AA224" s="65"/>
      <c r="AT224" s="6" t="s">
        <v>316</v>
      </c>
      <c r="AU224" s="6" t="s">
        <v>114</v>
      </c>
    </row>
    <row r="225" spans="2:63" s="132" customFormat="1" ht="30.75" customHeight="1">
      <c r="B225" s="133"/>
      <c r="C225" s="134"/>
      <c r="D225" s="142" t="s">
        <v>129</v>
      </c>
      <c r="E225" s="142"/>
      <c r="F225" s="142"/>
      <c r="G225" s="142"/>
      <c r="H225" s="142"/>
      <c r="I225" s="142"/>
      <c r="J225" s="142"/>
      <c r="K225" s="142"/>
      <c r="L225" s="142"/>
      <c r="M225" s="142"/>
      <c r="N225" s="250">
        <f>$BK$225</f>
        <v>0</v>
      </c>
      <c r="O225" s="249"/>
      <c r="P225" s="249"/>
      <c r="Q225" s="249"/>
      <c r="R225" s="136"/>
      <c r="T225" s="137"/>
      <c r="U225" s="134"/>
      <c r="V225" s="134"/>
      <c r="W225" s="138">
        <f>SUM($W$226:$W$229)</f>
        <v>0</v>
      </c>
      <c r="X225" s="134"/>
      <c r="Y225" s="138">
        <f>SUM($Y$226:$Y$229)</f>
        <v>3.1330800000000005</v>
      </c>
      <c r="Z225" s="134"/>
      <c r="AA225" s="139">
        <f>SUM($AA$226:$AA$229)</f>
        <v>0</v>
      </c>
      <c r="AR225" s="140" t="s">
        <v>84</v>
      </c>
      <c r="AT225" s="140" t="s">
        <v>76</v>
      </c>
      <c r="AU225" s="140" t="s">
        <v>84</v>
      </c>
      <c r="AY225" s="140" t="s">
        <v>175</v>
      </c>
      <c r="BK225" s="141">
        <f>SUM($BK$226:$BK$229)</f>
        <v>0</v>
      </c>
    </row>
    <row r="226" spans="2:65" s="6" customFormat="1" ht="27" customHeight="1">
      <c r="B226" s="23"/>
      <c r="C226" s="143" t="s">
        <v>317</v>
      </c>
      <c r="D226" s="143" t="s">
        <v>176</v>
      </c>
      <c r="E226" s="144" t="s">
        <v>318</v>
      </c>
      <c r="F226" s="232" t="s">
        <v>319</v>
      </c>
      <c r="G226" s="233"/>
      <c r="H226" s="233"/>
      <c r="I226" s="233"/>
      <c r="J226" s="145" t="s">
        <v>221</v>
      </c>
      <c r="K226" s="146">
        <v>5.4</v>
      </c>
      <c r="L226" s="234">
        <v>0</v>
      </c>
      <c r="M226" s="233"/>
      <c r="N226" s="235">
        <f>ROUND($L$226*$K$226,2)</f>
        <v>0</v>
      </c>
      <c r="O226" s="233"/>
      <c r="P226" s="233"/>
      <c r="Q226" s="233"/>
      <c r="R226" s="25"/>
      <c r="T226" s="147"/>
      <c r="U226" s="31" t="s">
        <v>42</v>
      </c>
      <c r="V226" s="24"/>
      <c r="W226" s="148">
        <f>$V$226*$K$226</f>
        <v>0</v>
      </c>
      <c r="X226" s="148">
        <v>0.5802</v>
      </c>
      <c r="Y226" s="148">
        <f>$X$226*$K$226</f>
        <v>3.1330800000000005</v>
      </c>
      <c r="Z226" s="148">
        <v>0</v>
      </c>
      <c r="AA226" s="149">
        <f>$Z$226*$K$226</f>
        <v>0</v>
      </c>
      <c r="AR226" s="6" t="s">
        <v>180</v>
      </c>
      <c r="AT226" s="6" t="s">
        <v>176</v>
      </c>
      <c r="AU226" s="6" t="s">
        <v>114</v>
      </c>
      <c r="AY226" s="6" t="s">
        <v>175</v>
      </c>
      <c r="BE226" s="93">
        <f>IF($U$226="základní",$N$226,0)</f>
        <v>0</v>
      </c>
      <c r="BF226" s="93">
        <f>IF($U$226="snížená",$N$226,0)</f>
        <v>0</v>
      </c>
      <c r="BG226" s="93">
        <f>IF($U$226="zákl. přenesená",$N$226,0)</f>
        <v>0</v>
      </c>
      <c r="BH226" s="93">
        <f>IF($U$226="sníž. přenesená",$N$226,0)</f>
        <v>0</v>
      </c>
      <c r="BI226" s="93">
        <f>IF($U$226="nulová",$N$226,0)</f>
        <v>0</v>
      </c>
      <c r="BJ226" s="6" t="s">
        <v>84</v>
      </c>
      <c r="BK226" s="93">
        <f>ROUND($L$226*$K$226,2)</f>
        <v>0</v>
      </c>
      <c r="BL226" s="6" t="s">
        <v>180</v>
      </c>
      <c r="BM226" s="6" t="s">
        <v>320</v>
      </c>
    </row>
    <row r="227" spans="2:51" s="6" customFormat="1" ht="18.75" customHeight="1">
      <c r="B227" s="164"/>
      <c r="C227" s="165"/>
      <c r="D227" s="165"/>
      <c r="E227" s="165"/>
      <c r="F227" s="240" t="s">
        <v>321</v>
      </c>
      <c r="G227" s="241"/>
      <c r="H227" s="241"/>
      <c r="I227" s="241"/>
      <c r="J227" s="165"/>
      <c r="K227" s="165"/>
      <c r="L227" s="165"/>
      <c r="M227" s="165"/>
      <c r="N227" s="165"/>
      <c r="O227" s="165"/>
      <c r="P227" s="165"/>
      <c r="Q227" s="165"/>
      <c r="R227" s="166"/>
      <c r="T227" s="167"/>
      <c r="U227" s="165"/>
      <c r="V227" s="165"/>
      <c r="W227" s="165"/>
      <c r="X227" s="165"/>
      <c r="Y227" s="165"/>
      <c r="Z227" s="165"/>
      <c r="AA227" s="168"/>
      <c r="AT227" s="169" t="s">
        <v>183</v>
      </c>
      <c r="AU227" s="169" t="s">
        <v>114</v>
      </c>
      <c r="AV227" s="169" t="s">
        <v>84</v>
      </c>
      <c r="AW227" s="169" t="s">
        <v>123</v>
      </c>
      <c r="AX227" s="169" t="s">
        <v>77</v>
      </c>
      <c r="AY227" s="169" t="s">
        <v>175</v>
      </c>
    </row>
    <row r="228" spans="2:51" s="6" customFormat="1" ht="18.75" customHeight="1">
      <c r="B228" s="150"/>
      <c r="C228" s="151"/>
      <c r="D228" s="151"/>
      <c r="E228" s="151"/>
      <c r="F228" s="236" t="s">
        <v>322</v>
      </c>
      <c r="G228" s="237"/>
      <c r="H228" s="237"/>
      <c r="I228" s="237"/>
      <c r="J228" s="151"/>
      <c r="K228" s="152">
        <v>5.4</v>
      </c>
      <c r="L228" s="151"/>
      <c r="M228" s="151"/>
      <c r="N228" s="151"/>
      <c r="O228" s="151"/>
      <c r="P228" s="151"/>
      <c r="Q228" s="151"/>
      <c r="R228" s="153"/>
      <c r="T228" s="154"/>
      <c r="U228" s="151"/>
      <c r="V228" s="151"/>
      <c r="W228" s="151"/>
      <c r="X228" s="151"/>
      <c r="Y228" s="151"/>
      <c r="Z228" s="151"/>
      <c r="AA228" s="155"/>
      <c r="AT228" s="156" t="s">
        <v>183</v>
      </c>
      <c r="AU228" s="156" t="s">
        <v>114</v>
      </c>
      <c r="AV228" s="156" t="s">
        <v>114</v>
      </c>
      <c r="AW228" s="156" t="s">
        <v>123</v>
      </c>
      <c r="AX228" s="156" t="s">
        <v>77</v>
      </c>
      <c r="AY228" s="156" t="s">
        <v>175</v>
      </c>
    </row>
    <row r="229" spans="2:51" s="6" customFormat="1" ht="18.75" customHeight="1">
      <c r="B229" s="157"/>
      <c r="C229" s="158"/>
      <c r="D229" s="158"/>
      <c r="E229" s="158"/>
      <c r="F229" s="238" t="s">
        <v>184</v>
      </c>
      <c r="G229" s="239"/>
      <c r="H229" s="239"/>
      <c r="I229" s="239"/>
      <c r="J229" s="158"/>
      <c r="K229" s="159">
        <v>5.4</v>
      </c>
      <c r="L229" s="158"/>
      <c r="M229" s="158"/>
      <c r="N229" s="158"/>
      <c r="O229" s="158"/>
      <c r="P229" s="158"/>
      <c r="Q229" s="158"/>
      <c r="R229" s="160"/>
      <c r="T229" s="161"/>
      <c r="U229" s="158"/>
      <c r="V229" s="158"/>
      <c r="W229" s="158"/>
      <c r="X229" s="158"/>
      <c r="Y229" s="158"/>
      <c r="Z229" s="158"/>
      <c r="AA229" s="162"/>
      <c r="AT229" s="163" t="s">
        <v>183</v>
      </c>
      <c r="AU229" s="163" t="s">
        <v>114</v>
      </c>
      <c r="AV229" s="163" t="s">
        <v>180</v>
      </c>
      <c r="AW229" s="163" t="s">
        <v>123</v>
      </c>
      <c r="AX229" s="163" t="s">
        <v>84</v>
      </c>
      <c r="AY229" s="163" t="s">
        <v>175</v>
      </c>
    </row>
    <row r="230" spans="2:63" s="132" customFormat="1" ht="30.75" customHeight="1">
      <c r="B230" s="133"/>
      <c r="C230" s="134"/>
      <c r="D230" s="142" t="s">
        <v>130</v>
      </c>
      <c r="E230" s="142"/>
      <c r="F230" s="142"/>
      <c r="G230" s="142"/>
      <c r="H230" s="142"/>
      <c r="I230" s="142"/>
      <c r="J230" s="142"/>
      <c r="K230" s="142"/>
      <c r="L230" s="142"/>
      <c r="M230" s="142"/>
      <c r="N230" s="250">
        <f>$BK$230</f>
        <v>0</v>
      </c>
      <c r="O230" s="249"/>
      <c r="P230" s="249"/>
      <c r="Q230" s="249"/>
      <c r="R230" s="136"/>
      <c r="T230" s="137"/>
      <c r="U230" s="134"/>
      <c r="V230" s="134"/>
      <c r="W230" s="138">
        <f>SUM($W$231:$W$286)</f>
        <v>0</v>
      </c>
      <c r="X230" s="134"/>
      <c r="Y230" s="138">
        <f>SUM($Y$231:$Y$286)</f>
        <v>54.19126128</v>
      </c>
      <c r="Z230" s="134"/>
      <c r="AA230" s="139">
        <f>SUM($AA$231:$AA$286)</f>
        <v>0</v>
      </c>
      <c r="AR230" s="140" t="s">
        <v>84</v>
      </c>
      <c r="AT230" s="140" t="s">
        <v>76</v>
      </c>
      <c r="AU230" s="140" t="s">
        <v>84</v>
      </c>
      <c r="AY230" s="140" t="s">
        <v>175</v>
      </c>
      <c r="BK230" s="141">
        <f>SUM($BK$231:$BK$286)</f>
        <v>0</v>
      </c>
    </row>
    <row r="231" spans="2:65" s="6" customFormat="1" ht="27" customHeight="1">
      <c r="B231" s="23"/>
      <c r="C231" s="143" t="s">
        <v>323</v>
      </c>
      <c r="D231" s="143" t="s">
        <v>176</v>
      </c>
      <c r="E231" s="144" t="s">
        <v>324</v>
      </c>
      <c r="F231" s="232" t="s">
        <v>325</v>
      </c>
      <c r="G231" s="233"/>
      <c r="H231" s="233"/>
      <c r="I231" s="233"/>
      <c r="J231" s="145" t="s">
        <v>221</v>
      </c>
      <c r="K231" s="146">
        <v>3.895</v>
      </c>
      <c r="L231" s="234">
        <v>0</v>
      </c>
      <c r="M231" s="233"/>
      <c r="N231" s="235">
        <f>ROUND($L$231*$K$231,2)</f>
        <v>0</v>
      </c>
      <c r="O231" s="233"/>
      <c r="P231" s="233"/>
      <c r="Q231" s="233"/>
      <c r="R231" s="25"/>
      <c r="T231" s="147"/>
      <c r="U231" s="31" t="s">
        <v>42</v>
      </c>
      <c r="V231" s="24"/>
      <c r="W231" s="148">
        <f>$V$231*$K$231</f>
        <v>0</v>
      </c>
      <c r="X231" s="148">
        <v>0.0154</v>
      </c>
      <c r="Y231" s="148">
        <f>$X$231*$K$231</f>
        <v>0.059983</v>
      </c>
      <c r="Z231" s="148">
        <v>0</v>
      </c>
      <c r="AA231" s="149">
        <f>$Z$231*$K$231</f>
        <v>0</v>
      </c>
      <c r="AR231" s="6" t="s">
        <v>180</v>
      </c>
      <c r="AT231" s="6" t="s">
        <v>176</v>
      </c>
      <c r="AU231" s="6" t="s">
        <v>114</v>
      </c>
      <c r="AY231" s="6" t="s">
        <v>175</v>
      </c>
      <c r="BE231" s="93">
        <f>IF($U$231="základní",$N$231,0)</f>
        <v>0</v>
      </c>
      <c r="BF231" s="93">
        <f>IF($U$231="snížená",$N$231,0)</f>
        <v>0</v>
      </c>
      <c r="BG231" s="93">
        <f>IF($U$231="zákl. přenesená",$N$231,0)</f>
        <v>0</v>
      </c>
      <c r="BH231" s="93">
        <f>IF($U$231="sníž. přenesená",$N$231,0)</f>
        <v>0</v>
      </c>
      <c r="BI231" s="93">
        <f>IF($U$231="nulová",$N$231,0)</f>
        <v>0</v>
      </c>
      <c r="BJ231" s="6" t="s">
        <v>84</v>
      </c>
      <c r="BK231" s="93">
        <f>ROUND($L$231*$K$231,2)</f>
        <v>0</v>
      </c>
      <c r="BL231" s="6" t="s">
        <v>180</v>
      </c>
      <c r="BM231" s="6" t="s">
        <v>326</v>
      </c>
    </row>
    <row r="232" spans="2:51" s="6" customFormat="1" ht="18.75" customHeight="1">
      <c r="B232" s="150"/>
      <c r="C232" s="151"/>
      <c r="D232" s="151"/>
      <c r="E232" s="151"/>
      <c r="F232" s="236" t="s">
        <v>327</v>
      </c>
      <c r="G232" s="237"/>
      <c r="H232" s="237"/>
      <c r="I232" s="237"/>
      <c r="J232" s="151"/>
      <c r="K232" s="152">
        <v>3.895</v>
      </c>
      <c r="L232" s="151"/>
      <c r="M232" s="151"/>
      <c r="N232" s="151"/>
      <c r="O232" s="151"/>
      <c r="P232" s="151"/>
      <c r="Q232" s="151"/>
      <c r="R232" s="153"/>
      <c r="T232" s="154"/>
      <c r="U232" s="151"/>
      <c r="V232" s="151"/>
      <c r="W232" s="151"/>
      <c r="X232" s="151"/>
      <c r="Y232" s="151"/>
      <c r="Z232" s="151"/>
      <c r="AA232" s="155"/>
      <c r="AT232" s="156" t="s">
        <v>183</v>
      </c>
      <c r="AU232" s="156" t="s">
        <v>114</v>
      </c>
      <c r="AV232" s="156" t="s">
        <v>114</v>
      </c>
      <c r="AW232" s="156" t="s">
        <v>123</v>
      </c>
      <c r="AX232" s="156" t="s">
        <v>77</v>
      </c>
      <c r="AY232" s="156" t="s">
        <v>175</v>
      </c>
    </row>
    <row r="233" spans="2:51" s="6" customFormat="1" ht="18.75" customHeight="1">
      <c r="B233" s="157"/>
      <c r="C233" s="158"/>
      <c r="D233" s="158"/>
      <c r="E233" s="158"/>
      <c r="F233" s="238" t="s">
        <v>184</v>
      </c>
      <c r="G233" s="239"/>
      <c r="H233" s="239"/>
      <c r="I233" s="239"/>
      <c r="J233" s="158"/>
      <c r="K233" s="159">
        <v>3.895</v>
      </c>
      <c r="L233" s="158"/>
      <c r="M233" s="158"/>
      <c r="N233" s="158"/>
      <c r="O233" s="158"/>
      <c r="P233" s="158"/>
      <c r="Q233" s="158"/>
      <c r="R233" s="160"/>
      <c r="T233" s="161"/>
      <c r="U233" s="158"/>
      <c r="V233" s="158"/>
      <c r="W233" s="158"/>
      <c r="X233" s="158"/>
      <c r="Y233" s="158"/>
      <c r="Z233" s="158"/>
      <c r="AA233" s="162"/>
      <c r="AT233" s="163" t="s">
        <v>183</v>
      </c>
      <c r="AU233" s="163" t="s">
        <v>114</v>
      </c>
      <c r="AV233" s="163" t="s">
        <v>180</v>
      </c>
      <c r="AW233" s="163" t="s">
        <v>123</v>
      </c>
      <c r="AX233" s="163" t="s">
        <v>84</v>
      </c>
      <c r="AY233" s="163" t="s">
        <v>175</v>
      </c>
    </row>
    <row r="234" spans="2:65" s="6" customFormat="1" ht="27" customHeight="1">
      <c r="B234" s="23"/>
      <c r="C234" s="143" t="s">
        <v>328</v>
      </c>
      <c r="D234" s="143" t="s">
        <v>176</v>
      </c>
      <c r="E234" s="144" t="s">
        <v>329</v>
      </c>
      <c r="F234" s="232" t="s">
        <v>330</v>
      </c>
      <c r="G234" s="233"/>
      <c r="H234" s="233"/>
      <c r="I234" s="233"/>
      <c r="J234" s="145" t="s">
        <v>221</v>
      </c>
      <c r="K234" s="146">
        <v>22.44</v>
      </c>
      <c r="L234" s="234">
        <v>0</v>
      </c>
      <c r="M234" s="233"/>
      <c r="N234" s="235">
        <f>ROUND($L$234*$K$234,2)</f>
        <v>0</v>
      </c>
      <c r="O234" s="233"/>
      <c r="P234" s="233"/>
      <c r="Q234" s="233"/>
      <c r="R234" s="25"/>
      <c r="T234" s="147"/>
      <c r="U234" s="31" t="s">
        <v>42</v>
      </c>
      <c r="V234" s="24"/>
      <c r="W234" s="148">
        <f>$V$234*$K$234</f>
        <v>0</v>
      </c>
      <c r="X234" s="148">
        <v>0.0284</v>
      </c>
      <c r="Y234" s="148">
        <f>$X$234*$K$234</f>
        <v>0.6372960000000001</v>
      </c>
      <c r="Z234" s="148">
        <v>0</v>
      </c>
      <c r="AA234" s="149">
        <f>$Z$234*$K$234</f>
        <v>0</v>
      </c>
      <c r="AR234" s="6" t="s">
        <v>180</v>
      </c>
      <c r="AT234" s="6" t="s">
        <v>176</v>
      </c>
      <c r="AU234" s="6" t="s">
        <v>114</v>
      </c>
      <c r="AY234" s="6" t="s">
        <v>175</v>
      </c>
      <c r="BE234" s="93">
        <f>IF($U$234="základní",$N$234,0)</f>
        <v>0</v>
      </c>
      <c r="BF234" s="93">
        <f>IF($U$234="snížená",$N$234,0)</f>
        <v>0</v>
      </c>
      <c r="BG234" s="93">
        <f>IF($U$234="zákl. přenesená",$N$234,0)</f>
        <v>0</v>
      </c>
      <c r="BH234" s="93">
        <f>IF($U$234="sníž. přenesená",$N$234,0)</f>
        <v>0</v>
      </c>
      <c r="BI234" s="93">
        <f>IF($U$234="nulová",$N$234,0)</f>
        <v>0</v>
      </c>
      <c r="BJ234" s="6" t="s">
        <v>84</v>
      </c>
      <c r="BK234" s="93">
        <f>ROUND($L$234*$K$234,2)</f>
        <v>0</v>
      </c>
      <c r="BL234" s="6" t="s">
        <v>180</v>
      </c>
      <c r="BM234" s="6" t="s">
        <v>331</v>
      </c>
    </row>
    <row r="235" spans="2:51" s="6" customFormat="1" ht="18.75" customHeight="1">
      <c r="B235" s="150"/>
      <c r="C235" s="151"/>
      <c r="D235" s="151"/>
      <c r="E235" s="151"/>
      <c r="F235" s="236" t="s">
        <v>332</v>
      </c>
      <c r="G235" s="237"/>
      <c r="H235" s="237"/>
      <c r="I235" s="237"/>
      <c r="J235" s="151"/>
      <c r="K235" s="152">
        <v>5.84</v>
      </c>
      <c r="L235" s="151"/>
      <c r="M235" s="151"/>
      <c r="N235" s="151"/>
      <c r="O235" s="151"/>
      <c r="P235" s="151"/>
      <c r="Q235" s="151"/>
      <c r="R235" s="153"/>
      <c r="T235" s="154"/>
      <c r="U235" s="151"/>
      <c r="V235" s="151"/>
      <c r="W235" s="151"/>
      <c r="X235" s="151"/>
      <c r="Y235" s="151"/>
      <c r="Z235" s="151"/>
      <c r="AA235" s="155"/>
      <c r="AT235" s="156" t="s">
        <v>183</v>
      </c>
      <c r="AU235" s="156" t="s">
        <v>114</v>
      </c>
      <c r="AV235" s="156" t="s">
        <v>114</v>
      </c>
      <c r="AW235" s="156" t="s">
        <v>123</v>
      </c>
      <c r="AX235" s="156" t="s">
        <v>77</v>
      </c>
      <c r="AY235" s="156" t="s">
        <v>175</v>
      </c>
    </row>
    <row r="236" spans="2:51" s="6" customFormat="1" ht="18.75" customHeight="1">
      <c r="B236" s="150"/>
      <c r="C236" s="151"/>
      <c r="D236" s="151"/>
      <c r="E236" s="151"/>
      <c r="F236" s="236" t="s">
        <v>333</v>
      </c>
      <c r="G236" s="237"/>
      <c r="H236" s="237"/>
      <c r="I236" s="237"/>
      <c r="J236" s="151"/>
      <c r="K236" s="152">
        <v>16.6</v>
      </c>
      <c r="L236" s="151"/>
      <c r="M236" s="151"/>
      <c r="N236" s="151"/>
      <c r="O236" s="151"/>
      <c r="P236" s="151"/>
      <c r="Q236" s="151"/>
      <c r="R236" s="153"/>
      <c r="T236" s="154"/>
      <c r="U236" s="151"/>
      <c r="V236" s="151"/>
      <c r="W236" s="151"/>
      <c r="X236" s="151"/>
      <c r="Y236" s="151"/>
      <c r="Z236" s="151"/>
      <c r="AA236" s="155"/>
      <c r="AT236" s="156" t="s">
        <v>183</v>
      </c>
      <c r="AU236" s="156" t="s">
        <v>114</v>
      </c>
      <c r="AV236" s="156" t="s">
        <v>114</v>
      </c>
      <c r="AW236" s="156" t="s">
        <v>123</v>
      </c>
      <c r="AX236" s="156" t="s">
        <v>77</v>
      </c>
      <c r="AY236" s="156" t="s">
        <v>175</v>
      </c>
    </row>
    <row r="237" spans="2:51" s="6" customFormat="1" ht="18.75" customHeight="1">
      <c r="B237" s="157"/>
      <c r="C237" s="158"/>
      <c r="D237" s="158"/>
      <c r="E237" s="158"/>
      <c r="F237" s="238" t="s">
        <v>184</v>
      </c>
      <c r="G237" s="239"/>
      <c r="H237" s="239"/>
      <c r="I237" s="239"/>
      <c r="J237" s="158"/>
      <c r="K237" s="159">
        <v>22.44</v>
      </c>
      <c r="L237" s="158"/>
      <c r="M237" s="158"/>
      <c r="N237" s="158"/>
      <c r="O237" s="158"/>
      <c r="P237" s="158"/>
      <c r="Q237" s="158"/>
      <c r="R237" s="160"/>
      <c r="T237" s="161"/>
      <c r="U237" s="158"/>
      <c r="V237" s="158"/>
      <c r="W237" s="158"/>
      <c r="X237" s="158"/>
      <c r="Y237" s="158"/>
      <c r="Z237" s="158"/>
      <c r="AA237" s="162"/>
      <c r="AT237" s="163" t="s">
        <v>183</v>
      </c>
      <c r="AU237" s="163" t="s">
        <v>114</v>
      </c>
      <c r="AV237" s="163" t="s">
        <v>180</v>
      </c>
      <c r="AW237" s="163" t="s">
        <v>123</v>
      </c>
      <c r="AX237" s="163" t="s">
        <v>84</v>
      </c>
      <c r="AY237" s="163" t="s">
        <v>175</v>
      </c>
    </row>
    <row r="238" spans="2:65" s="6" customFormat="1" ht="27" customHeight="1">
      <c r="B238" s="23"/>
      <c r="C238" s="143" t="s">
        <v>334</v>
      </c>
      <c r="D238" s="143" t="s">
        <v>176</v>
      </c>
      <c r="E238" s="144" t="s">
        <v>335</v>
      </c>
      <c r="F238" s="232" t="s">
        <v>336</v>
      </c>
      <c r="G238" s="233"/>
      <c r="H238" s="233"/>
      <c r="I238" s="233"/>
      <c r="J238" s="145" t="s">
        <v>221</v>
      </c>
      <c r="K238" s="146">
        <v>105.262</v>
      </c>
      <c r="L238" s="234">
        <v>0</v>
      </c>
      <c r="M238" s="233"/>
      <c r="N238" s="235">
        <f>ROUND($L$238*$K$238,2)</f>
        <v>0</v>
      </c>
      <c r="O238" s="233"/>
      <c r="P238" s="233"/>
      <c r="Q238" s="233"/>
      <c r="R238" s="25"/>
      <c r="T238" s="147"/>
      <c r="U238" s="31" t="s">
        <v>42</v>
      </c>
      <c r="V238" s="24"/>
      <c r="W238" s="148">
        <f>$V$238*$K$238</f>
        <v>0</v>
      </c>
      <c r="X238" s="148">
        <v>0.0154</v>
      </c>
      <c r="Y238" s="148">
        <f>$X$238*$K$238</f>
        <v>1.6210348</v>
      </c>
      <c r="Z238" s="148">
        <v>0</v>
      </c>
      <c r="AA238" s="149">
        <f>$Z$238*$K$238</f>
        <v>0</v>
      </c>
      <c r="AR238" s="6" t="s">
        <v>180</v>
      </c>
      <c r="AT238" s="6" t="s">
        <v>176</v>
      </c>
      <c r="AU238" s="6" t="s">
        <v>114</v>
      </c>
      <c r="AY238" s="6" t="s">
        <v>175</v>
      </c>
      <c r="BE238" s="93">
        <f>IF($U$238="základní",$N$238,0)</f>
        <v>0</v>
      </c>
      <c r="BF238" s="93">
        <f>IF($U$238="snížená",$N$238,0)</f>
        <v>0</v>
      </c>
      <c r="BG238" s="93">
        <f>IF($U$238="zákl. přenesená",$N$238,0)</f>
        <v>0</v>
      </c>
      <c r="BH238" s="93">
        <f>IF($U$238="sníž. přenesená",$N$238,0)</f>
        <v>0</v>
      </c>
      <c r="BI238" s="93">
        <f>IF($U$238="nulová",$N$238,0)</f>
        <v>0</v>
      </c>
      <c r="BJ238" s="6" t="s">
        <v>84</v>
      </c>
      <c r="BK238" s="93">
        <f>ROUND($L$238*$K$238,2)</f>
        <v>0</v>
      </c>
      <c r="BL238" s="6" t="s">
        <v>180</v>
      </c>
      <c r="BM238" s="6" t="s">
        <v>337</v>
      </c>
    </row>
    <row r="239" spans="2:51" s="6" customFormat="1" ht="18.75" customHeight="1">
      <c r="B239" s="150"/>
      <c r="C239" s="151"/>
      <c r="D239" s="151"/>
      <c r="E239" s="151"/>
      <c r="F239" s="236" t="s">
        <v>338</v>
      </c>
      <c r="G239" s="237"/>
      <c r="H239" s="237"/>
      <c r="I239" s="237"/>
      <c r="J239" s="151"/>
      <c r="K239" s="152">
        <v>100.962</v>
      </c>
      <c r="L239" s="151"/>
      <c r="M239" s="151"/>
      <c r="N239" s="151"/>
      <c r="O239" s="151"/>
      <c r="P239" s="151"/>
      <c r="Q239" s="151"/>
      <c r="R239" s="153"/>
      <c r="T239" s="154"/>
      <c r="U239" s="151"/>
      <c r="V239" s="151"/>
      <c r="W239" s="151"/>
      <c r="X239" s="151"/>
      <c r="Y239" s="151"/>
      <c r="Z239" s="151"/>
      <c r="AA239" s="155"/>
      <c r="AT239" s="156" t="s">
        <v>183</v>
      </c>
      <c r="AU239" s="156" t="s">
        <v>114</v>
      </c>
      <c r="AV239" s="156" t="s">
        <v>114</v>
      </c>
      <c r="AW239" s="156" t="s">
        <v>123</v>
      </c>
      <c r="AX239" s="156" t="s">
        <v>77</v>
      </c>
      <c r="AY239" s="156" t="s">
        <v>175</v>
      </c>
    </row>
    <row r="240" spans="2:51" s="6" customFormat="1" ht="18.75" customHeight="1">
      <c r="B240" s="150"/>
      <c r="C240" s="151"/>
      <c r="D240" s="151"/>
      <c r="E240" s="151"/>
      <c r="F240" s="236" t="s">
        <v>339</v>
      </c>
      <c r="G240" s="237"/>
      <c r="H240" s="237"/>
      <c r="I240" s="237"/>
      <c r="J240" s="151"/>
      <c r="K240" s="152">
        <v>4.3</v>
      </c>
      <c r="L240" s="151"/>
      <c r="M240" s="151"/>
      <c r="N240" s="151"/>
      <c r="O240" s="151"/>
      <c r="P240" s="151"/>
      <c r="Q240" s="151"/>
      <c r="R240" s="153"/>
      <c r="T240" s="154"/>
      <c r="U240" s="151"/>
      <c r="V240" s="151"/>
      <c r="W240" s="151"/>
      <c r="X240" s="151"/>
      <c r="Y240" s="151"/>
      <c r="Z240" s="151"/>
      <c r="AA240" s="155"/>
      <c r="AT240" s="156" t="s">
        <v>183</v>
      </c>
      <c r="AU240" s="156" t="s">
        <v>114</v>
      </c>
      <c r="AV240" s="156" t="s">
        <v>114</v>
      </c>
      <c r="AW240" s="156" t="s">
        <v>123</v>
      </c>
      <c r="AX240" s="156" t="s">
        <v>77</v>
      </c>
      <c r="AY240" s="156" t="s">
        <v>175</v>
      </c>
    </row>
    <row r="241" spans="2:51" s="6" customFormat="1" ht="18.75" customHeight="1">
      <c r="B241" s="157"/>
      <c r="C241" s="158"/>
      <c r="D241" s="158"/>
      <c r="E241" s="158"/>
      <c r="F241" s="238" t="s">
        <v>184</v>
      </c>
      <c r="G241" s="239"/>
      <c r="H241" s="239"/>
      <c r="I241" s="239"/>
      <c r="J241" s="158"/>
      <c r="K241" s="159">
        <v>105.262</v>
      </c>
      <c r="L241" s="158"/>
      <c r="M241" s="158"/>
      <c r="N241" s="158"/>
      <c r="O241" s="158"/>
      <c r="P241" s="158"/>
      <c r="Q241" s="158"/>
      <c r="R241" s="160"/>
      <c r="T241" s="161"/>
      <c r="U241" s="158"/>
      <c r="V241" s="158"/>
      <c r="W241" s="158"/>
      <c r="X241" s="158"/>
      <c r="Y241" s="158"/>
      <c r="Z241" s="158"/>
      <c r="AA241" s="162"/>
      <c r="AT241" s="163" t="s">
        <v>183</v>
      </c>
      <c r="AU241" s="163" t="s">
        <v>114</v>
      </c>
      <c r="AV241" s="163" t="s">
        <v>180</v>
      </c>
      <c r="AW241" s="163" t="s">
        <v>123</v>
      </c>
      <c r="AX241" s="163" t="s">
        <v>84</v>
      </c>
      <c r="AY241" s="163" t="s">
        <v>175</v>
      </c>
    </row>
    <row r="242" spans="2:65" s="6" customFormat="1" ht="27" customHeight="1">
      <c r="B242" s="23"/>
      <c r="C242" s="143" t="s">
        <v>340</v>
      </c>
      <c r="D242" s="143" t="s">
        <v>176</v>
      </c>
      <c r="E242" s="144" t="s">
        <v>341</v>
      </c>
      <c r="F242" s="232" t="s">
        <v>342</v>
      </c>
      <c r="G242" s="233"/>
      <c r="H242" s="233"/>
      <c r="I242" s="233"/>
      <c r="J242" s="145" t="s">
        <v>221</v>
      </c>
      <c r="K242" s="146">
        <v>121.712</v>
      </c>
      <c r="L242" s="234">
        <v>0</v>
      </c>
      <c r="M242" s="233"/>
      <c r="N242" s="235">
        <f>ROUND($L$242*$K$242,2)</f>
        <v>0</v>
      </c>
      <c r="O242" s="233"/>
      <c r="P242" s="233"/>
      <c r="Q242" s="233"/>
      <c r="R242" s="25"/>
      <c r="T242" s="147"/>
      <c r="U242" s="31" t="s">
        <v>42</v>
      </c>
      <c r="V242" s="24"/>
      <c r="W242" s="148">
        <f>$V$242*$K$242</f>
        <v>0</v>
      </c>
      <c r="X242" s="148">
        <v>0.01838</v>
      </c>
      <c r="Y242" s="148">
        <f>$X$242*$K$242</f>
        <v>2.23706656</v>
      </c>
      <c r="Z242" s="148">
        <v>0</v>
      </c>
      <c r="AA242" s="149">
        <f>$Z$242*$K$242</f>
        <v>0</v>
      </c>
      <c r="AR242" s="6" t="s">
        <v>180</v>
      </c>
      <c r="AT242" s="6" t="s">
        <v>176</v>
      </c>
      <c r="AU242" s="6" t="s">
        <v>114</v>
      </c>
      <c r="AY242" s="6" t="s">
        <v>175</v>
      </c>
      <c r="BE242" s="93">
        <f>IF($U$242="základní",$N$242,0)</f>
        <v>0</v>
      </c>
      <c r="BF242" s="93">
        <f>IF($U$242="snížená",$N$242,0)</f>
        <v>0</v>
      </c>
      <c r="BG242" s="93">
        <f>IF($U$242="zákl. přenesená",$N$242,0)</f>
        <v>0</v>
      </c>
      <c r="BH242" s="93">
        <f>IF($U$242="sníž. přenesená",$N$242,0)</f>
        <v>0</v>
      </c>
      <c r="BI242" s="93">
        <f>IF($U$242="nulová",$N$242,0)</f>
        <v>0</v>
      </c>
      <c r="BJ242" s="6" t="s">
        <v>84</v>
      </c>
      <c r="BK242" s="93">
        <f>ROUND($L$242*$K$242,2)</f>
        <v>0</v>
      </c>
      <c r="BL242" s="6" t="s">
        <v>180</v>
      </c>
      <c r="BM242" s="6" t="s">
        <v>343</v>
      </c>
    </row>
    <row r="243" spans="2:51" s="6" customFormat="1" ht="32.25" customHeight="1">
      <c r="B243" s="150"/>
      <c r="C243" s="151"/>
      <c r="D243" s="151"/>
      <c r="E243" s="151"/>
      <c r="F243" s="236" t="s">
        <v>344</v>
      </c>
      <c r="G243" s="237"/>
      <c r="H243" s="237"/>
      <c r="I243" s="237"/>
      <c r="J243" s="151"/>
      <c r="K243" s="152">
        <v>64.02</v>
      </c>
      <c r="L243" s="151"/>
      <c r="M243" s="151"/>
      <c r="N243" s="151"/>
      <c r="O243" s="151"/>
      <c r="P243" s="151"/>
      <c r="Q243" s="151"/>
      <c r="R243" s="153"/>
      <c r="T243" s="154"/>
      <c r="U243" s="151"/>
      <c r="V243" s="151"/>
      <c r="W243" s="151"/>
      <c r="X243" s="151"/>
      <c r="Y243" s="151"/>
      <c r="Z243" s="151"/>
      <c r="AA243" s="155"/>
      <c r="AT243" s="156" t="s">
        <v>183</v>
      </c>
      <c r="AU243" s="156" t="s">
        <v>114</v>
      </c>
      <c r="AV243" s="156" t="s">
        <v>114</v>
      </c>
      <c r="AW243" s="156" t="s">
        <v>123</v>
      </c>
      <c r="AX243" s="156" t="s">
        <v>77</v>
      </c>
      <c r="AY243" s="156" t="s">
        <v>175</v>
      </c>
    </row>
    <row r="244" spans="2:51" s="6" customFormat="1" ht="18.75" customHeight="1">
      <c r="B244" s="150"/>
      <c r="C244" s="151"/>
      <c r="D244" s="151"/>
      <c r="E244" s="151"/>
      <c r="F244" s="236" t="s">
        <v>345</v>
      </c>
      <c r="G244" s="237"/>
      <c r="H244" s="237"/>
      <c r="I244" s="237"/>
      <c r="J244" s="151"/>
      <c r="K244" s="152">
        <v>2.752</v>
      </c>
      <c r="L244" s="151"/>
      <c r="M244" s="151"/>
      <c r="N244" s="151"/>
      <c r="O244" s="151"/>
      <c r="P244" s="151"/>
      <c r="Q244" s="151"/>
      <c r="R244" s="153"/>
      <c r="T244" s="154"/>
      <c r="U244" s="151"/>
      <c r="V244" s="151"/>
      <c r="W244" s="151"/>
      <c r="X244" s="151"/>
      <c r="Y244" s="151"/>
      <c r="Z244" s="151"/>
      <c r="AA244" s="155"/>
      <c r="AT244" s="156" t="s">
        <v>183</v>
      </c>
      <c r="AU244" s="156" t="s">
        <v>114</v>
      </c>
      <c r="AV244" s="156" t="s">
        <v>114</v>
      </c>
      <c r="AW244" s="156" t="s">
        <v>123</v>
      </c>
      <c r="AX244" s="156" t="s">
        <v>77</v>
      </c>
      <c r="AY244" s="156" t="s">
        <v>175</v>
      </c>
    </row>
    <row r="245" spans="2:51" s="6" customFormat="1" ht="18.75" customHeight="1">
      <c r="B245" s="150"/>
      <c r="C245" s="151"/>
      <c r="D245" s="151"/>
      <c r="E245" s="151"/>
      <c r="F245" s="236" t="s">
        <v>346</v>
      </c>
      <c r="G245" s="237"/>
      <c r="H245" s="237"/>
      <c r="I245" s="237"/>
      <c r="J245" s="151"/>
      <c r="K245" s="152">
        <v>12.595</v>
      </c>
      <c r="L245" s="151"/>
      <c r="M245" s="151"/>
      <c r="N245" s="151"/>
      <c r="O245" s="151"/>
      <c r="P245" s="151"/>
      <c r="Q245" s="151"/>
      <c r="R245" s="153"/>
      <c r="T245" s="154"/>
      <c r="U245" s="151"/>
      <c r="V245" s="151"/>
      <c r="W245" s="151"/>
      <c r="X245" s="151"/>
      <c r="Y245" s="151"/>
      <c r="Z245" s="151"/>
      <c r="AA245" s="155"/>
      <c r="AT245" s="156" t="s">
        <v>183</v>
      </c>
      <c r="AU245" s="156" t="s">
        <v>114</v>
      </c>
      <c r="AV245" s="156" t="s">
        <v>114</v>
      </c>
      <c r="AW245" s="156" t="s">
        <v>123</v>
      </c>
      <c r="AX245" s="156" t="s">
        <v>77</v>
      </c>
      <c r="AY245" s="156" t="s">
        <v>175</v>
      </c>
    </row>
    <row r="246" spans="2:51" s="6" customFormat="1" ht="18.75" customHeight="1">
      <c r="B246" s="150"/>
      <c r="C246" s="151"/>
      <c r="D246" s="151"/>
      <c r="E246" s="151"/>
      <c r="F246" s="236" t="s">
        <v>347</v>
      </c>
      <c r="G246" s="237"/>
      <c r="H246" s="237"/>
      <c r="I246" s="237"/>
      <c r="J246" s="151"/>
      <c r="K246" s="152">
        <v>42.345</v>
      </c>
      <c r="L246" s="151"/>
      <c r="M246" s="151"/>
      <c r="N246" s="151"/>
      <c r="O246" s="151"/>
      <c r="P246" s="151"/>
      <c r="Q246" s="151"/>
      <c r="R246" s="153"/>
      <c r="T246" s="154"/>
      <c r="U246" s="151"/>
      <c r="V246" s="151"/>
      <c r="W246" s="151"/>
      <c r="X246" s="151"/>
      <c r="Y246" s="151"/>
      <c r="Z246" s="151"/>
      <c r="AA246" s="155"/>
      <c r="AT246" s="156" t="s">
        <v>183</v>
      </c>
      <c r="AU246" s="156" t="s">
        <v>114</v>
      </c>
      <c r="AV246" s="156" t="s">
        <v>114</v>
      </c>
      <c r="AW246" s="156" t="s">
        <v>123</v>
      </c>
      <c r="AX246" s="156" t="s">
        <v>77</v>
      </c>
      <c r="AY246" s="156" t="s">
        <v>175</v>
      </c>
    </row>
    <row r="247" spans="2:51" s="6" customFormat="1" ht="18.75" customHeight="1">
      <c r="B247" s="157"/>
      <c r="C247" s="158"/>
      <c r="D247" s="158"/>
      <c r="E247" s="158"/>
      <c r="F247" s="238" t="s">
        <v>184</v>
      </c>
      <c r="G247" s="239"/>
      <c r="H247" s="239"/>
      <c r="I247" s="239"/>
      <c r="J247" s="158"/>
      <c r="K247" s="159">
        <v>121.712</v>
      </c>
      <c r="L247" s="158"/>
      <c r="M247" s="158"/>
      <c r="N247" s="158"/>
      <c r="O247" s="158"/>
      <c r="P247" s="158"/>
      <c r="Q247" s="158"/>
      <c r="R247" s="160"/>
      <c r="T247" s="161"/>
      <c r="U247" s="158"/>
      <c r="V247" s="158"/>
      <c r="W247" s="158"/>
      <c r="X247" s="158"/>
      <c r="Y247" s="158"/>
      <c r="Z247" s="158"/>
      <c r="AA247" s="162"/>
      <c r="AT247" s="163" t="s">
        <v>183</v>
      </c>
      <c r="AU247" s="163" t="s">
        <v>114</v>
      </c>
      <c r="AV247" s="163" t="s">
        <v>180</v>
      </c>
      <c r="AW247" s="163" t="s">
        <v>123</v>
      </c>
      <c r="AX247" s="163" t="s">
        <v>84</v>
      </c>
      <c r="AY247" s="163" t="s">
        <v>175</v>
      </c>
    </row>
    <row r="248" spans="2:65" s="6" customFormat="1" ht="27" customHeight="1">
      <c r="B248" s="23"/>
      <c r="C248" s="143" t="s">
        <v>348</v>
      </c>
      <c r="D248" s="143" t="s">
        <v>176</v>
      </c>
      <c r="E248" s="144" t="s">
        <v>349</v>
      </c>
      <c r="F248" s="232" t="s">
        <v>350</v>
      </c>
      <c r="G248" s="233"/>
      <c r="H248" s="233"/>
      <c r="I248" s="233"/>
      <c r="J248" s="145" t="s">
        <v>221</v>
      </c>
      <c r="K248" s="146">
        <v>8.536</v>
      </c>
      <c r="L248" s="234">
        <v>0</v>
      </c>
      <c r="M248" s="233"/>
      <c r="N248" s="235">
        <f>ROUND($L$248*$K$248,2)</f>
        <v>0</v>
      </c>
      <c r="O248" s="233"/>
      <c r="P248" s="233"/>
      <c r="Q248" s="233"/>
      <c r="R248" s="25"/>
      <c r="T248" s="147"/>
      <c r="U248" s="31" t="s">
        <v>42</v>
      </c>
      <c r="V248" s="24"/>
      <c r="W248" s="148">
        <f>$V$248*$K$248</f>
        <v>0</v>
      </c>
      <c r="X248" s="148">
        <v>0.00938</v>
      </c>
      <c r="Y248" s="148">
        <f>$X$248*$K$248</f>
        <v>0.08006767999999999</v>
      </c>
      <c r="Z248" s="148">
        <v>0</v>
      </c>
      <c r="AA248" s="149">
        <f>$Z$248*$K$248</f>
        <v>0</v>
      </c>
      <c r="AR248" s="6" t="s">
        <v>180</v>
      </c>
      <c r="AT248" s="6" t="s">
        <v>176</v>
      </c>
      <c r="AU248" s="6" t="s">
        <v>114</v>
      </c>
      <c r="AY248" s="6" t="s">
        <v>175</v>
      </c>
      <c r="BE248" s="93">
        <f>IF($U$248="základní",$N$248,0)</f>
        <v>0</v>
      </c>
      <c r="BF248" s="93">
        <f>IF($U$248="snížená",$N$248,0)</f>
        <v>0</v>
      </c>
      <c r="BG248" s="93">
        <f>IF($U$248="zákl. přenesená",$N$248,0)</f>
        <v>0</v>
      </c>
      <c r="BH248" s="93">
        <f>IF($U$248="sníž. přenesená",$N$248,0)</f>
        <v>0</v>
      </c>
      <c r="BI248" s="93">
        <f>IF($U$248="nulová",$N$248,0)</f>
        <v>0</v>
      </c>
      <c r="BJ248" s="6" t="s">
        <v>84</v>
      </c>
      <c r="BK248" s="93">
        <f>ROUND($L$248*$K$248,2)</f>
        <v>0</v>
      </c>
      <c r="BL248" s="6" t="s">
        <v>180</v>
      </c>
      <c r="BM248" s="6" t="s">
        <v>351</v>
      </c>
    </row>
    <row r="249" spans="2:51" s="6" customFormat="1" ht="18.75" customHeight="1">
      <c r="B249" s="150"/>
      <c r="C249" s="151"/>
      <c r="D249" s="151"/>
      <c r="E249" s="151"/>
      <c r="F249" s="236" t="s">
        <v>352</v>
      </c>
      <c r="G249" s="237"/>
      <c r="H249" s="237"/>
      <c r="I249" s="237"/>
      <c r="J249" s="151"/>
      <c r="K249" s="152">
        <v>8.536</v>
      </c>
      <c r="L249" s="151"/>
      <c r="M249" s="151"/>
      <c r="N249" s="151"/>
      <c r="O249" s="151"/>
      <c r="P249" s="151"/>
      <c r="Q249" s="151"/>
      <c r="R249" s="153"/>
      <c r="T249" s="154"/>
      <c r="U249" s="151"/>
      <c r="V249" s="151"/>
      <c r="W249" s="151"/>
      <c r="X249" s="151"/>
      <c r="Y249" s="151"/>
      <c r="Z249" s="151"/>
      <c r="AA249" s="155"/>
      <c r="AT249" s="156" t="s">
        <v>183</v>
      </c>
      <c r="AU249" s="156" t="s">
        <v>114</v>
      </c>
      <c r="AV249" s="156" t="s">
        <v>114</v>
      </c>
      <c r="AW249" s="156" t="s">
        <v>123</v>
      </c>
      <c r="AX249" s="156" t="s">
        <v>77</v>
      </c>
      <c r="AY249" s="156" t="s">
        <v>175</v>
      </c>
    </row>
    <row r="250" spans="2:51" s="6" customFormat="1" ht="18.75" customHeight="1">
      <c r="B250" s="157"/>
      <c r="C250" s="158"/>
      <c r="D250" s="158"/>
      <c r="E250" s="158"/>
      <c r="F250" s="238" t="s">
        <v>184</v>
      </c>
      <c r="G250" s="239"/>
      <c r="H250" s="239"/>
      <c r="I250" s="239"/>
      <c r="J250" s="158"/>
      <c r="K250" s="159">
        <v>8.536</v>
      </c>
      <c r="L250" s="158"/>
      <c r="M250" s="158"/>
      <c r="N250" s="158"/>
      <c r="O250" s="158"/>
      <c r="P250" s="158"/>
      <c r="Q250" s="158"/>
      <c r="R250" s="160"/>
      <c r="T250" s="161"/>
      <c r="U250" s="158"/>
      <c r="V250" s="158"/>
      <c r="W250" s="158"/>
      <c r="X250" s="158"/>
      <c r="Y250" s="158"/>
      <c r="Z250" s="158"/>
      <c r="AA250" s="162"/>
      <c r="AT250" s="163" t="s">
        <v>183</v>
      </c>
      <c r="AU250" s="163" t="s">
        <v>114</v>
      </c>
      <c r="AV250" s="163" t="s">
        <v>180</v>
      </c>
      <c r="AW250" s="163" t="s">
        <v>123</v>
      </c>
      <c r="AX250" s="163" t="s">
        <v>84</v>
      </c>
      <c r="AY250" s="163" t="s">
        <v>175</v>
      </c>
    </row>
    <row r="251" spans="2:65" s="6" customFormat="1" ht="15.75" customHeight="1">
      <c r="B251" s="23"/>
      <c r="C251" s="143" t="s">
        <v>353</v>
      </c>
      <c r="D251" s="143" t="s">
        <v>176</v>
      </c>
      <c r="E251" s="144" t="s">
        <v>354</v>
      </c>
      <c r="F251" s="232" t="s">
        <v>355</v>
      </c>
      <c r="G251" s="233"/>
      <c r="H251" s="233"/>
      <c r="I251" s="233"/>
      <c r="J251" s="145" t="s">
        <v>356</v>
      </c>
      <c r="K251" s="146">
        <v>2.6</v>
      </c>
      <c r="L251" s="234">
        <v>0</v>
      </c>
      <c r="M251" s="233"/>
      <c r="N251" s="235">
        <f>ROUND($L$251*$K$251,2)</f>
        <v>0</v>
      </c>
      <c r="O251" s="233"/>
      <c r="P251" s="233"/>
      <c r="Q251" s="233"/>
      <c r="R251" s="25"/>
      <c r="T251" s="147"/>
      <c r="U251" s="31" t="s">
        <v>42</v>
      </c>
      <c r="V251" s="24"/>
      <c r="W251" s="148">
        <f>$V$251*$K$251</f>
        <v>0</v>
      </c>
      <c r="X251" s="148">
        <v>0.00025</v>
      </c>
      <c r="Y251" s="148">
        <f>$X$251*$K$251</f>
        <v>0.0006500000000000001</v>
      </c>
      <c r="Z251" s="148">
        <v>0</v>
      </c>
      <c r="AA251" s="149">
        <f>$Z$251*$K$251</f>
        <v>0</v>
      </c>
      <c r="AR251" s="6" t="s">
        <v>180</v>
      </c>
      <c r="AT251" s="6" t="s">
        <v>176</v>
      </c>
      <c r="AU251" s="6" t="s">
        <v>114</v>
      </c>
      <c r="AY251" s="6" t="s">
        <v>175</v>
      </c>
      <c r="BE251" s="93">
        <f>IF($U$251="základní",$N$251,0)</f>
        <v>0</v>
      </c>
      <c r="BF251" s="93">
        <f>IF($U$251="snížená",$N$251,0)</f>
        <v>0</v>
      </c>
      <c r="BG251" s="93">
        <f>IF($U$251="zákl. přenesená",$N$251,0)</f>
        <v>0</v>
      </c>
      <c r="BH251" s="93">
        <f>IF($U$251="sníž. přenesená",$N$251,0)</f>
        <v>0</v>
      </c>
      <c r="BI251" s="93">
        <f>IF($U$251="nulová",$N$251,0)</f>
        <v>0</v>
      </c>
      <c r="BJ251" s="6" t="s">
        <v>84</v>
      </c>
      <c r="BK251" s="93">
        <f>ROUND($L$251*$K$251,2)</f>
        <v>0</v>
      </c>
      <c r="BL251" s="6" t="s">
        <v>180</v>
      </c>
      <c r="BM251" s="6" t="s">
        <v>357</v>
      </c>
    </row>
    <row r="252" spans="2:51" s="6" customFormat="1" ht="18.75" customHeight="1">
      <c r="B252" s="150"/>
      <c r="C252" s="151"/>
      <c r="D252" s="151"/>
      <c r="E252" s="151"/>
      <c r="F252" s="236" t="s">
        <v>358</v>
      </c>
      <c r="G252" s="237"/>
      <c r="H252" s="237"/>
      <c r="I252" s="237"/>
      <c r="J252" s="151"/>
      <c r="K252" s="152">
        <v>2.6</v>
      </c>
      <c r="L252" s="151"/>
      <c r="M252" s="151"/>
      <c r="N252" s="151"/>
      <c r="O252" s="151"/>
      <c r="P252" s="151"/>
      <c r="Q252" s="151"/>
      <c r="R252" s="153"/>
      <c r="T252" s="154"/>
      <c r="U252" s="151"/>
      <c r="V252" s="151"/>
      <c r="W252" s="151"/>
      <c r="X252" s="151"/>
      <c r="Y252" s="151"/>
      <c r="Z252" s="151"/>
      <c r="AA252" s="155"/>
      <c r="AT252" s="156" t="s">
        <v>183</v>
      </c>
      <c r="AU252" s="156" t="s">
        <v>114</v>
      </c>
      <c r="AV252" s="156" t="s">
        <v>114</v>
      </c>
      <c r="AW252" s="156" t="s">
        <v>123</v>
      </c>
      <c r="AX252" s="156" t="s">
        <v>77</v>
      </c>
      <c r="AY252" s="156" t="s">
        <v>175</v>
      </c>
    </row>
    <row r="253" spans="2:51" s="6" customFormat="1" ht="18.75" customHeight="1">
      <c r="B253" s="157"/>
      <c r="C253" s="158"/>
      <c r="D253" s="158"/>
      <c r="E253" s="158"/>
      <c r="F253" s="238" t="s">
        <v>184</v>
      </c>
      <c r="G253" s="239"/>
      <c r="H253" s="239"/>
      <c r="I253" s="239"/>
      <c r="J253" s="158"/>
      <c r="K253" s="159">
        <v>2.6</v>
      </c>
      <c r="L253" s="158"/>
      <c r="M253" s="158"/>
      <c r="N253" s="158"/>
      <c r="O253" s="158"/>
      <c r="P253" s="158"/>
      <c r="Q253" s="158"/>
      <c r="R253" s="160"/>
      <c r="T253" s="161"/>
      <c r="U253" s="158"/>
      <c r="V253" s="158"/>
      <c r="W253" s="158"/>
      <c r="X253" s="158"/>
      <c r="Y253" s="158"/>
      <c r="Z253" s="158"/>
      <c r="AA253" s="162"/>
      <c r="AT253" s="163" t="s">
        <v>183</v>
      </c>
      <c r="AU253" s="163" t="s">
        <v>114</v>
      </c>
      <c r="AV253" s="163" t="s">
        <v>180</v>
      </c>
      <c r="AW253" s="163" t="s">
        <v>123</v>
      </c>
      <c r="AX253" s="163" t="s">
        <v>84</v>
      </c>
      <c r="AY253" s="163" t="s">
        <v>175</v>
      </c>
    </row>
    <row r="254" spans="2:65" s="6" customFormat="1" ht="15.75" customHeight="1">
      <c r="B254" s="23"/>
      <c r="C254" s="170" t="s">
        <v>359</v>
      </c>
      <c r="D254" s="170" t="s">
        <v>274</v>
      </c>
      <c r="E254" s="171" t="s">
        <v>360</v>
      </c>
      <c r="F254" s="242" t="s">
        <v>361</v>
      </c>
      <c r="G254" s="243"/>
      <c r="H254" s="243"/>
      <c r="I254" s="243"/>
      <c r="J254" s="172" t="s">
        <v>356</v>
      </c>
      <c r="K254" s="173">
        <v>2.73</v>
      </c>
      <c r="L254" s="244">
        <v>0</v>
      </c>
      <c r="M254" s="243"/>
      <c r="N254" s="245">
        <f>ROUND($L$254*$K$254,2)</f>
        <v>0</v>
      </c>
      <c r="O254" s="233"/>
      <c r="P254" s="233"/>
      <c r="Q254" s="233"/>
      <c r="R254" s="25"/>
      <c r="T254" s="147"/>
      <c r="U254" s="31" t="s">
        <v>42</v>
      </c>
      <c r="V254" s="24"/>
      <c r="W254" s="148">
        <f>$V$254*$K$254</f>
        <v>0</v>
      </c>
      <c r="X254" s="148">
        <v>3E-05</v>
      </c>
      <c r="Y254" s="148">
        <f>$X$254*$K$254</f>
        <v>8.19E-05</v>
      </c>
      <c r="Z254" s="148">
        <v>0</v>
      </c>
      <c r="AA254" s="149">
        <f>$Z$254*$K$254</f>
        <v>0</v>
      </c>
      <c r="AR254" s="6" t="s">
        <v>212</v>
      </c>
      <c r="AT254" s="6" t="s">
        <v>274</v>
      </c>
      <c r="AU254" s="6" t="s">
        <v>114</v>
      </c>
      <c r="AY254" s="6" t="s">
        <v>175</v>
      </c>
      <c r="BE254" s="93">
        <f>IF($U$254="základní",$N$254,0)</f>
        <v>0</v>
      </c>
      <c r="BF254" s="93">
        <f>IF($U$254="snížená",$N$254,0)</f>
        <v>0</v>
      </c>
      <c r="BG254" s="93">
        <f>IF($U$254="zákl. přenesená",$N$254,0)</f>
        <v>0</v>
      </c>
      <c r="BH254" s="93">
        <f>IF($U$254="sníž. přenesená",$N$254,0)</f>
        <v>0</v>
      </c>
      <c r="BI254" s="93">
        <f>IF($U$254="nulová",$N$254,0)</f>
        <v>0</v>
      </c>
      <c r="BJ254" s="6" t="s">
        <v>84</v>
      </c>
      <c r="BK254" s="93">
        <f>ROUND($L$254*$K$254,2)</f>
        <v>0</v>
      </c>
      <c r="BL254" s="6" t="s">
        <v>180</v>
      </c>
      <c r="BM254" s="6" t="s">
        <v>362</v>
      </c>
    </row>
    <row r="255" spans="2:65" s="6" customFormat="1" ht="27" customHeight="1">
      <c r="B255" s="23"/>
      <c r="C255" s="143" t="s">
        <v>363</v>
      </c>
      <c r="D255" s="143" t="s">
        <v>176</v>
      </c>
      <c r="E255" s="144" t="s">
        <v>364</v>
      </c>
      <c r="F255" s="232" t="s">
        <v>365</v>
      </c>
      <c r="G255" s="233"/>
      <c r="H255" s="233"/>
      <c r="I255" s="233"/>
      <c r="J255" s="145" t="s">
        <v>221</v>
      </c>
      <c r="K255" s="146">
        <v>8.536</v>
      </c>
      <c r="L255" s="234">
        <v>0</v>
      </c>
      <c r="M255" s="233"/>
      <c r="N255" s="235">
        <f>ROUND($L$255*$K$255,2)</f>
        <v>0</v>
      </c>
      <c r="O255" s="233"/>
      <c r="P255" s="233"/>
      <c r="Q255" s="233"/>
      <c r="R255" s="25"/>
      <c r="T255" s="147"/>
      <c r="U255" s="31" t="s">
        <v>42</v>
      </c>
      <c r="V255" s="24"/>
      <c r="W255" s="148">
        <f>$V$255*$K$255</f>
        <v>0</v>
      </c>
      <c r="X255" s="148">
        <v>0.00268</v>
      </c>
      <c r="Y255" s="148">
        <f>$X$255*$K$255</f>
        <v>0.02287648</v>
      </c>
      <c r="Z255" s="148">
        <v>0</v>
      </c>
      <c r="AA255" s="149">
        <f>$Z$255*$K$255</f>
        <v>0</v>
      </c>
      <c r="AR255" s="6" t="s">
        <v>180</v>
      </c>
      <c r="AT255" s="6" t="s">
        <v>176</v>
      </c>
      <c r="AU255" s="6" t="s">
        <v>114</v>
      </c>
      <c r="AY255" s="6" t="s">
        <v>175</v>
      </c>
      <c r="BE255" s="93">
        <f>IF($U$255="základní",$N$255,0)</f>
        <v>0</v>
      </c>
      <c r="BF255" s="93">
        <f>IF($U$255="snížená",$N$255,0)</f>
        <v>0</v>
      </c>
      <c r="BG255" s="93">
        <f>IF($U$255="zákl. přenesená",$N$255,0)</f>
        <v>0</v>
      </c>
      <c r="BH255" s="93">
        <f>IF($U$255="sníž. přenesená",$N$255,0)</f>
        <v>0</v>
      </c>
      <c r="BI255" s="93">
        <f>IF($U$255="nulová",$N$255,0)</f>
        <v>0</v>
      </c>
      <c r="BJ255" s="6" t="s">
        <v>84</v>
      </c>
      <c r="BK255" s="93">
        <f>ROUND($L$255*$K$255,2)</f>
        <v>0</v>
      </c>
      <c r="BL255" s="6" t="s">
        <v>180</v>
      </c>
      <c r="BM255" s="6" t="s">
        <v>366</v>
      </c>
    </row>
    <row r="256" spans="2:65" s="6" customFormat="1" ht="27" customHeight="1">
      <c r="B256" s="23"/>
      <c r="C256" s="143" t="s">
        <v>367</v>
      </c>
      <c r="D256" s="143" t="s">
        <v>176</v>
      </c>
      <c r="E256" s="144" t="s">
        <v>368</v>
      </c>
      <c r="F256" s="232" t="s">
        <v>369</v>
      </c>
      <c r="G256" s="233"/>
      <c r="H256" s="233"/>
      <c r="I256" s="233"/>
      <c r="J256" s="145" t="s">
        <v>179</v>
      </c>
      <c r="K256" s="146">
        <v>1.058</v>
      </c>
      <c r="L256" s="234">
        <v>0</v>
      </c>
      <c r="M256" s="233"/>
      <c r="N256" s="235">
        <f>ROUND($L$256*$K$256,2)</f>
        <v>0</v>
      </c>
      <c r="O256" s="233"/>
      <c r="P256" s="233"/>
      <c r="Q256" s="233"/>
      <c r="R256" s="25"/>
      <c r="T256" s="147"/>
      <c r="U256" s="31" t="s">
        <v>42</v>
      </c>
      <c r="V256" s="24"/>
      <c r="W256" s="148">
        <f>$V$256*$K$256</f>
        <v>0</v>
      </c>
      <c r="X256" s="148">
        <v>2.25634</v>
      </c>
      <c r="Y256" s="148">
        <f>$X$256*$K$256</f>
        <v>2.3872077199999997</v>
      </c>
      <c r="Z256" s="148">
        <v>0</v>
      </c>
      <c r="AA256" s="149">
        <f>$Z$256*$K$256</f>
        <v>0</v>
      </c>
      <c r="AR256" s="6" t="s">
        <v>180</v>
      </c>
      <c r="AT256" s="6" t="s">
        <v>176</v>
      </c>
      <c r="AU256" s="6" t="s">
        <v>114</v>
      </c>
      <c r="AY256" s="6" t="s">
        <v>175</v>
      </c>
      <c r="BE256" s="93">
        <f>IF($U$256="základní",$N$256,0)</f>
        <v>0</v>
      </c>
      <c r="BF256" s="93">
        <f>IF($U$256="snížená",$N$256,0)</f>
        <v>0</v>
      </c>
      <c r="BG256" s="93">
        <f>IF($U$256="zákl. přenesená",$N$256,0)</f>
        <v>0</v>
      </c>
      <c r="BH256" s="93">
        <f>IF($U$256="sníž. přenesená",$N$256,0)</f>
        <v>0</v>
      </c>
      <c r="BI256" s="93">
        <f>IF($U$256="nulová",$N$256,0)</f>
        <v>0</v>
      </c>
      <c r="BJ256" s="6" t="s">
        <v>84</v>
      </c>
      <c r="BK256" s="93">
        <f>ROUND($L$256*$K$256,2)</f>
        <v>0</v>
      </c>
      <c r="BL256" s="6" t="s">
        <v>180</v>
      </c>
      <c r="BM256" s="6" t="s">
        <v>370</v>
      </c>
    </row>
    <row r="257" spans="2:51" s="6" customFormat="1" ht="18.75" customHeight="1">
      <c r="B257" s="164"/>
      <c r="C257" s="165"/>
      <c r="D257" s="165"/>
      <c r="E257" s="165"/>
      <c r="F257" s="240" t="s">
        <v>371</v>
      </c>
      <c r="G257" s="241"/>
      <c r="H257" s="241"/>
      <c r="I257" s="241"/>
      <c r="J257" s="165"/>
      <c r="K257" s="165"/>
      <c r="L257" s="165"/>
      <c r="M257" s="165"/>
      <c r="N257" s="165"/>
      <c r="O257" s="165"/>
      <c r="P257" s="165"/>
      <c r="Q257" s="165"/>
      <c r="R257" s="166"/>
      <c r="T257" s="167"/>
      <c r="U257" s="165"/>
      <c r="V257" s="165"/>
      <c r="W257" s="165"/>
      <c r="X257" s="165"/>
      <c r="Y257" s="165"/>
      <c r="Z257" s="165"/>
      <c r="AA257" s="168"/>
      <c r="AT257" s="169" t="s">
        <v>183</v>
      </c>
      <c r="AU257" s="169" t="s">
        <v>114</v>
      </c>
      <c r="AV257" s="169" t="s">
        <v>84</v>
      </c>
      <c r="AW257" s="169" t="s">
        <v>123</v>
      </c>
      <c r="AX257" s="169" t="s">
        <v>77</v>
      </c>
      <c r="AY257" s="169" t="s">
        <v>175</v>
      </c>
    </row>
    <row r="258" spans="2:51" s="6" customFormat="1" ht="18.75" customHeight="1">
      <c r="B258" s="150"/>
      <c r="C258" s="151"/>
      <c r="D258" s="151"/>
      <c r="E258" s="151"/>
      <c r="F258" s="236" t="s">
        <v>372</v>
      </c>
      <c r="G258" s="237"/>
      <c r="H258" s="237"/>
      <c r="I258" s="237"/>
      <c r="J258" s="151"/>
      <c r="K258" s="152">
        <v>1.058</v>
      </c>
      <c r="L258" s="151"/>
      <c r="M258" s="151"/>
      <c r="N258" s="151"/>
      <c r="O258" s="151"/>
      <c r="P258" s="151"/>
      <c r="Q258" s="151"/>
      <c r="R258" s="153"/>
      <c r="T258" s="154"/>
      <c r="U258" s="151"/>
      <c r="V258" s="151"/>
      <c r="W258" s="151"/>
      <c r="X258" s="151"/>
      <c r="Y258" s="151"/>
      <c r="Z258" s="151"/>
      <c r="AA258" s="155"/>
      <c r="AT258" s="156" t="s">
        <v>183</v>
      </c>
      <c r="AU258" s="156" t="s">
        <v>114</v>
      </c>
      <c r="AV258" s="156" t="s">
        <v>114</v>
      </c>
      <c r="AW258" s="156" t="s">
        <v>123</v>
      </c>
      <c r="AX258" s="156" t="s">
        <v>77</v>
      </c>
      <c r="AY258" s="156" t="s">
        <v>175</v>
      </c>
    </row>
    <row r="259" spans="2:51" s="6" customFormat="1" ht="18.75" customHeight="1">
      <c r="B259" s="157"/>
      <c r="C259" s="158"/>
      <c r="D259" s="158"/>
      <c r="E259" s="158"/>
      <c r="F259" s="238" t="s">
        <v>184</v>
      </c>
      <c r="G259" s="239"/>
      <c r="H259" s="239"/>
      <c r="I259" s="239"/>
      <c r="J259" s="158"/>
      <c r="K259" s="159">
        <v>1.058</v>
      </c>
      <c r="L259" s="158"/>
      <c r="M259" s="158"/>
      <c r="N259" s="158"/>
      <c r="O259" s="158"/>
      <c r="P259" s="158"/>
      <c r="Q259" s="158"/>
      <c r="R259" s="160"/>
      <c r="T259" s="161"/>
      <c r="U259" s="158"/>
      <c r="V259" s="158"/>
      <c r="W259" s="158"/>
      <c r="X259" s="158"/>
      <c r="Y259" s="158"/>
      <c r="Z259" s="158"/>
      <c r="AA259" s="162"/>
      <c r="AT259" s="163" t="s">
        <v>183</v>
      </c>
      <c r="AU259" s="163" t="s">
        <v>114</v>
      </c>
      <c r="AV259" s="163" t="s">
        <v>180</v>
      </c>
      <c r="AW259" s="163" t="s">
        <v>123</v>
      </c>
      <c r="AX259" s="163" t="s">
        <v>84</v>
      </c>
      <c r="AY259" s="163" t="s">
        <v>175</v>
      </c>
    </row>
    <row r="260" spans="2:65" s="6" customFormat="1" ht="27" customHeight="1">
      <c r="B260" s="23"/>
      <c r="C260" s="143" t="s">
        <v>373</v>
      </c>
      <c r="D260" s="143" t="s">
        <v>176</v>
      </c>
      <c r="E260" s="144" t="s">
        <v>374</v>
      </c>
      <c r="F260" s="232" t="s">
        <v>375</v>
      </c>
      <c r="G260" s="233"/>
      <c r="H260" s="233"/>
      <c r="I260" s="233"/>
      <c r="J260" s="145" t="s">
        <v>179</v>
      </c>
      <c r="K260" s="146">
        <v>9.365</v>
      </c>
      <c r="L260" s="234">
        <v>0</v>
      </c>
      <c r="M260" s="233"/>
      <c r="N260" s="235">
        <f>ROUND($L$260*$K$260,2)</f>
        <v>0</v>
      </c>
      <c r="O260" s="233"/>
      <c r="P260" s="233"/>
      <c r="Q260" s="233"/>
      <c r="R260" s="25"/>
      <c r="T260" s="147"/>
      <c r="U260" s="31" t="s">
        <v>42</v>
      </c>
      <c r="V260" s="24"/>
      <c r="W260" s="148">
        <f>$V$260*$K$260</f>
        <v>0</v>
      </c>
      <c r="X260" s="148">
        <v>2.25634</v>
      </c>
      <c r="Y260" s="148">
        <f>$X$260*$K$260</f>
        <v>21.1306241</v>
      </c>
      <c r="Z260" s="148">
        <v>0</v>
      </c>
      <c r="AA260" s="149">
        <f>$Z$260*$K$260</f>
        <v>0</v>
      </c>
      <c r="AR260" s="6" t="s">
        <v>180</v>
      </c>
      <c r="AT260" s="6" t="s">
        <v>176</v>
      </c>
      <c r="AU260" s="6" t="s">
        <v>114</v>
      </c>
      <c r="AY260" s="6" t="s">
        <v>175</v>
      </c>
      <c r="BE260" s="93">
        <f>IF($U$260="základní",$N$260,0)</f>
        <v>0</v>
      </c>
      <c r="BF260" s="93">
        <f>IF($U$260="snížená",$N$260,0)</f>
        <v>0</v>
      </c>
      <c r="BG260" s="93">
        <f>IF($U$260="zákl. přenesená",$N$260,0)</f>
        <v>0</v>
      </c>
      <c r="BH260" s="93">
        <f>IF($U$260="sníž. přenesená",$N$260,0)</f>
        <v>0</v>
      </c>
      <c r="BI260" s="93">
        <f>IF($U$260="nulová",$N$260,0)</f>
        <v>0</v>
      </c>
      <c r="BJ260" s="6" t="s">
        <v>84</v>
      </c>
      <c r="BK260" s="93">
        <f>ROUND($L$260*$K$260,2)</f>
        <v>0</v>
      </c>
      <c r="BL260" s="6" t="s">
        <v>180</v>
      </c>
      <c r="BM260" s="6" t="s">
        <v>376</v>
      </c>
    </row>
    <row r="261" spans="2:51" s="6" customFormat="1" ht="18.75" customHeight="1">
      <c r="B261" s="150"/>
      <c r="C261" s="151"/>
      <c r="D261" s="151"/>
      <c r="E261" s="151"/>
      <c r="F261" s="236" t="s">
        <v>377</v>
      </c>
      <c r="G261" s="237"/>
      <c r="H261" s="237"/>
      <c r="I261" s="237"/>
      <c r="J261" s="151"/>
      <c r="K261" s="152">
        <v>4.501</v>
      </c>
      <c r="L261" s="151"/>
      <c r="M261" s="151"/>
      <c r="N261" s="151"/>
      <c r="O261" s="151"/>
      <c r="P261" s="151"/>
      <c r="Q261" s="151"/>
      <c r="R261" s="153"/>
      <c r="T261" s="154"/>
      <c r="U261" s="151"/>
      <c r="V261" s="151"/>
      <c r="W261" s="151"/>
      <c r="X261" s="151"/>
      <c r="Y261" s="151"/>
      <c r="Z261" s="151"/>
      <c r="AA261" s="155"/>
      <c r="AT261" s="156" t="s">
        <v>183</v>
      </c>
      <c r="AU261" s="156" t="s">
        <v>114</v>
      </c>
      <c r="AV261" s="156" t="s">
        <v>114</v>
      </c>
      <c r="AW261" s="156" t="s">
        <v>123</v>
      </c>
      <c r="AX261" s="156" t="s">
        <v>77</v>
      </c>
      <c r="AY261" s="156" t="s">
        <v>175</v>
      </c>
    </row>
    <row r="262" spans="2:51" s="6" customFormat="1" ht="18.75" customHeight="1">
      <c r="B262" s="150"/>
      <c r="C262" s="151"/>
      <c r="D262" s="151"/>
      <c r="E262" s="151"/>
      <c r="F262" s="236" t="s">
        <v>378</v>
      </c>
      <c r="G262" s="237"/>
      <c r="H262" s="237"/>
      <c r="I262" s="237"/>
      <c r="J262" s="151"/>
      <c r="K262" s="152">
        <v>4.864</v>
      </c>
      <c r="L262" s="151"/>
      <c r="M262" s="151"/>
      <c r="N262" s="151"/>
      <c r="O262" s="151"/>
      <c r="P262" s="151"/>
      <c r="Q262" s="151"/>
      <c r="R262" s="153"/>
      <c r="T262" s="154"/>
      <c r="U262" s="151"/>
      <c r="V262" s="151"/>
      <c r="W262" s="151"/>
      <c r="X262" s="151"/>
      <c r="Y262" s="151"/>
      <c r="Z262" s="151"/>
      <c r="AA262" s="155"/>
      <c r="AT262" s="156" t="s">
        <v>183</v>
      </c>
      <c r="AU262" s="156" t="s">
        <v>114</v>
      </c>
      <c r="AV262" s="156" t="s">
        <v>114</v>
      </c>
      <c r="AW262" s="156" t="s">
        <v>123</v>
      </c>
      <c r="AX262" s="156" t="s">
        <v>77</v>
      </c>
      <c r="AY262" s="156" t="s">
        <v>175</v>
      </c>
    </row>
    <row r="263" spans="2:51" s="6" customFormat="1" ht="18.75" customHeight="1">
      <c r="B263" s="157"/>
      <c r="C263" s="158"/>
      <c r="D263" s="158"/>
      <c r="E263" s="158"/>
      <c r="F263" s="238" t="s">
        <v>184</v>
      </c>
      <c r="G263" s="239"/>
      <c r="H263" s="239"/>
      <c r="I263" s="239"/>
      <c r="J263" s="158"/>
      <c r="K263" s="159">
        <v>9.365</v>
      </c>
      <c r="L263" s="158"/>
      <c r="M263" s="158"/>
      <c r="N263" s="158"/>
      <c r="O263" s="158"/>
      <c r="P263" s="158"/>
      <c r="Q263" s="158"/>
      <c r="R263" s="160"/>
      <c r="T263" s="161"/>
      <c r="U263" s="158"/>
      <c r="V263" s="158"/>
      <c r="W263" s="158"/>
      <c r="X263" s="158"/>
      <c r="Y263" s="158"/>
      <c r="Z263" s="158"/>
      <c r="AA263" s="162"/>
      <c r="AT263" s="163" t="s">
        <v>183</v>
      </c>
      <c r="AU263" s="163" t="s">
        <v>114</v>
      </c>
      <c r="AV263" s="163" t="s">
        <v>180</v>
      </c>
      <c r="AW263" s="163" t="s">
        <v>123</v>
      </c>
      <c r="AX263" s="163" t="s">
        <v>84</v>
      </c>
      <c r="AY263" s="163" t="s">
        <v>175</v>
      </c>
    </row>
    <row r="264" spans="2:65" s="6" customFormat="1" ht="27" customHeight="1">
      <c r="B264" s="23"/>
      <c r="C264" s="143" t="s">
        <v>379</v>
      </c>
      <c r="D264" s="143" t="s">
        <v>176</v>
      </c>
      <c r="E264" s="144" t="s">
        <v>380</v>
      </c>
      <c r="F264" s="232" t="s">
        <v>381</v>
      </c>
      <c r="G264" s="233"/>
      <c r="H264" s="233"/>
      <c r="I264" s="233"/>
      <c r="J264" s="145" t="s">
        <v>179</v>
      </c>
      <c r="K264" s="146">
        <v>1.92</v>
      </c>
      <c r="L264" s="234">
        <v>0</v>
      </c>
      <c r="M264" s="233"/>
      <c r="N264" s="235">
        <f>ROUND($L$264*$K$264,2)</f>
        <v>0</v>
      </c>
      <c r="O264" s="233"/>
      <c r="P264" s="233"/>
      <c r="Q264" s="233"/>
      <c r="R264" s="25"/>
      <c r="T264" s="147"/>
      <c r="U264" s="31" t="s">
        <v>42</v>
      </c>
      <c r="V264" s="24"/>
      <c r="W264" s="148">
        <f>$V$264*$K$264</f>
        <v>0</v>
      </c>
      <c r="X264" s="148">
        <v>2.25634</v>
      </c>
      <c r="Y264" s="148">
        <f>$X$264*$K$264</f>
        <v>4.3321727999999995</v>
      </c>
      <c r="Z264" s="148">
        <v>0</v>
      </c>
      <c r="AA264" s="149">
        <f>$Z$264*$K$264</f>
        <v>0</v>
      </c>
      <c r="AR264" s="6" t="s">
        <v>180</v>
      </c>
      <c r="AT264" s="6" t="s">
        <v>176</v>
      </c>
      <c r="AU264" s="6" t="s">
        <v>114</v>
      </c>
      <c r="AY264" s="6" t="s">
        <v>175</v>
      </c>
      <c r="BE264" s="93">
        <f>IF($U$264="základní",$N$264,0)</f>
        <v>0</v>
      </c>
      <c r="BF264" s="93">
        <f>IF($U$264="snížená",$N$264,0)</f>
        <v>0</v>
      </c>
      <c r="BG264" s="93">
        <f>IF($U$264="zákl. přenesená",$N$264,0)</f>
        <v>0</v>
      </c>
      <c r="BH264" s="93">
        <f>IF($U$264="sníž. přenesená",$N$264,0)</f>
        <v>0</v>
      </c>
      <c r="BI264" s="93">
        <f>IF($U$264="nulová",$N$264,0)</f>
        <v>0</v>
      </c>
      <c r="BJ264" s="6" t="s">
        <v>84</v>
      </c>
      <c r="BK264" s="93">
        <f>ROUND($L$264*$K$264,2)</f>
        <v>0</v>
      </c>
      <c r="BL264" s="6" t="s">
        <v>180</v>
      </c>
      <c r="BM264" s="6" t="s">
        <v>382</v>
      </c>
    </row>
    <row r="265" spans="2:51" s="6" customFormat="1" ht="18.75" customHeight="1">
      <c r="B265" s="150"/>
      <c r="C265" s="151"/>
      <c r="D265" s="151"/>
      <c r="E265" s="151"/>
      <c r="F265" s="236" t="s">
        <v>383</v>
      </c>
      <c r="G265" s="237"/>
      <c r="H265" s="237"/>
      <c r="I265" s="237"/>
      <c r="J265" s="151"/>
      <c r="K265" s="152">
        <v>1.92</v>
      </c>
      <c r="L265" s="151"/>
      <c r="M265" s="151"/>
      <c r="N265" s="151"/>
      <c r="O265" s="151"/>
      <c r="P265" s="151"/>
      <c r="Q265" s="151"/>
      <c r="R265" s="153"/>
      <c r="T265" s="154"/>
      <c r="U265" s="151"/>
      <c r="V265" s="151"/>
      <c r="W265" s="151"/>
      <c r="X265" s="151"/>
      <c r="Y265" s="151"/>
      <c r="Z265" s="151"/>
      <c r="AA265" s="155"/>
      <c r="AT265" s="156" t="s">
        <v>183</v>
      </c>
      <c r="AU265" s="156" t="s">
        <v>114</v>
      </c>
      <c r="AV265" s="156" t="s">
        <v>114</v>
      </c>
      <c r="AW265" s="156" t="s">
        <v>123</v>
      </c>
      <c r="AX265" s="156" t="s">
        <v>77</v>
      </c>
      <c r="AY265" s="156" t="s">
        <v>175</v>
      </c>
    </row>
    <row r="266" spans="2:51" s="6" customFormat="1" ht="18.75" customHeight="1">
      <c r="B266" s="157"/>
      <c r="C266" s="158"/>
      <c r="D266" s="158"/>
      <c r="E266" s="158"/>
      <c r="F266" s="238" t="s">
        <v>184</v>
      </c>
      <c r="G266" s="239"/>
      <c r="H266" s="239"/>
      <c r="I266" s="239"/>
      <c r="J266" s="158"/>
      <c r="K266" s="159">
        <v>1.92</v>
      </c>
      <c r="L266" s="158"/>
      <c r="M266" s="158"/>
      <c r="N266" s="158"/>
      <c r="O266" s="158"/>
      <c r="P266" s="158"/>
      <c r="Q266" s="158"/>
      <c r="R266" s="160"/>
      <c r="T266" s="161"/>
      <c r="U266" s="158"/>
      <c r="V266" s="158"/>
      <c r="W266" s="158"/>
      <c r="X266" s="158"/>
      <c r="Y266" s="158"/>
      <c r="Z266" s="158"/>
      <c r="AA266" s="162"/>
      <c r="AT266" s="163" t="s">
        <v>183</v>
      </c>
      <c r="AU266" s="163" t="s">
        <v>114</v>
      </c>
      <c r="AV266" s="163" t="s">
        <v>180</v>
      </c>
      <c r="AW266" s="163" t="s">
        <v>123</v>
      </c>
      <c r="AX266" s="163" t="s">
        <v>84</v>
      </c>
      <c r="AY266" s="163" t="s">
        <v>175</v>
      </c>
    </row>
    <row r="267" spans="2:65" s="6" customFormat="1" ht="27" customHeight="1">
      <c r="B267" s="23"/>
      <c r="C267" s="143" t="s">
        <v>384</v>
      </c>
      <c r="D267" s="143" t="s">
        <v>176</v>
      </c>
      <c r="E267" s="144" t="s">
        <v>385</v>
      </c>
      <c r="F267" s="232" t="s">
        <v>386</v>
      </c>
      <c r="G267" s="233"/>
      <c r="H267" s="233"/>
      <c r="I267" s="233"/>
      <c r="J267" s="145" t="s">
        <v>179</v>
      </c>
      <c r="K267" s="146">
        <v>4.864</v>
      </c>
      <c r="L267" s="234">
        <v>0</v>
      </c>
      <c r="M267" s="233"/>
      <c r="N267" s="235">
        <f>ROUND($L$267*$K$267,2)</f>
        <v>0</v>
      </c>
      <c r="O267" s="233"/>
      <c r="P267" s="233"/>
      <c r="Q267" s="233"/>
      <c r="R267" s="25"/>
      <c r="T267" s="147"/>
      <c r="U267" s="31" t="s">
        <v>42</v>
      </c>
      <c r="V267" s="24"/>
      <c r="W267" s="148">
        <f>$V$267*$K$267</f>
        <v>0</v>
      </c>
      <c r="X267" s="148">
        <v>0</v>
      </c>
      <c r="Y267" s="148">
        <f>$X$267*$K$267</f>
        <v>0</v>
      </c>
      <c r="Z267" s="148">
        <v>0</v>
      </c>
      <c r="AA267" s="149">
        <f>$Z$267*$K$267</f>
        <v>0</v>
      </c>
      <c r="AR267" s="6" t="s">
        <v>180</v>
      </c>
      <c r="AT267" s="6" t="s">
        <v>176</v>
      </c>
      <c r="AU267" s="6" t="s">
        <v>114</v>
      </c>
      <c r="AY267" s="6" t="s">
        <v>175</v>
      </c>
      <c r="BE267" s="93">
        <f>IF($U$267="základní",$N$267,0)</f>
        <v>0</v>
      </c>
      <c r="BF267" s="93">
        <f>IF($U$267="snížená",$N$267,0)</f>
        <v>0</v>
      </c>
      <c r="BG267" s="93">
        <f>IF($U$267="zákl. přenesená",$N$267,0)</f>
        <v>0</v>
      </c>
      <c r="BH267" s="93">
        <f>IF($U$267="sníž. přenesená",$N$267,0)</f>
        <v>0</v>
      </c>
      <c r="BI267" s="93">
        <f>IF($U$267="nulová",$N$267,0)</f>
        <v>0</v>
      </c>
      <c r="BJ267" s="6" t="s">
        <v>84</v>
      </c>
      <c r="BK267" s="93">
        <f>ROUND($L$267*$K$267,2)</f>
        <v>0</v>
      </c>
      <c r="BL267" s="6" t="s">
        <v>180</v>
      </c>
      <c r="BM267" s="6" t="s">
        <v>387</v>
      </c>
    </row>
    <row r="268" spans="2:51" s="6" customFormat="1" ht="18.75" customHeight="1">
      <c r="B268" s="150"/>
      <c r="C268" s="151"/>
      <c r="D268" s="151"/>
      <c r="E268" s="151"/>
      <c r="F268" s="236" t="s">
        <v>378</v>
      </c>
      <c r="G268" s="237"/>
      <c r="H268" s="237"/>
      <c r="I268" s="237"/>
      <c r="J268" s="151"/>
      <c r="K268" s="152">
        <v>4.864</v>
      </c>
      <c r="L268" s="151"/>
      <c r="M268" s="151"/>
      <c r="N268" s="151"/>
      <c r="O268" s="151"/>
      <c r="P268" s="151"/>
      <c r="Q268" s="151"/>
      <c r="R268" s="153"/>
      <c r="T268" s="154"/>
      <c r="U268" s="151"/>
      <c r="V268" s="151"/>
      <c r="W268" s="151"/>
      <c r="X268" s="151"/>
      <c r="Y268" s="151"/>
      <c r="Z268" s="151"/>
      <c r="AA268" s="155"/>
      <c r="AT268" s="156" t="s">
        <v>183</v>
      </c>
      <c r="AU268" s="156" t="s">
        <v>114</v>
      </c>
      <c r="AV268" s="156" t="s">
        <v>114</v>
      </c>
      <c r="AW268" s="156" t="s">
        <v>123</v>
      </c>
      <c r="AX268" s="156" t="s">
        <v>77</v>
      </c>
      <c r="AY268" s="156" t="s">
        <v>175</v>
      </c>
    </row>
    <row r="269" spans="2:51" s="6" customFormat="1" ht="18.75" customHeight="1">
      <c r="B269" s="157"/>
      <c r="C269" s="158"/>
      <c r="D269" s="158"/>
      <c r="E269" s="158"/>
      <c r="F269" s="238" t="s">
        <v>184</v>
      </c>
      <c r="G269" s="239"/>
      <c r="H269" s="239"/>
      <c r="I269" s="239"/>
      <c r="J269" s="158"/>
      <c r="K269" s="159">
        <v>4.864</v>
      </c>
      <c r="L269" s="158"/>
      <c r="M269" s="158"/>
      <c r="N269" s="158"/>
      <c r="O269" s="158"/>
      <c r="P269" s="158"/>
      <c r="Q269" s="158"/>
      <c r="R269" s="160"/>
      <c r="T269" s="161"/>
      <c r="U269" s="158"/>
      <c r="V269" s="158"/>
      <c r="W269" s="158"/>
      <c r="X269" s="158"/>
      <c r="Y269" s="158"/>
      <c r="Z269" s="158"/>
      <c r="AA269" s="162"/>
      <c r="AT269" s="163" t="s">
        <v>183</v>
      </c>
      <c r="AU269" s="163" t="s">
        <v>114</v>
      </c>
      <c r="AV269" s="163" t="s">
        <v>180</v>
      </c>
      <c r="AW269" s="163" t="s">
        <v>123</v>
      </c>
      <c r="AX269" s="163" t="s">
        <v>84</v>
      </c>
      <c r="AY269" s="163" t="s">
        <v>175</v>
      </c>
    </row>
    <row r="270" spans="2:65" s="6" customFormat="1" ht="15.75" customHeight="1">
      <c r="B270" s="23"/>
      <c r="C270" s="143" t="s">
        <v>388</v>
      </c>
      <c r="D270" s="143" t="s">
        <v>176</v>
      </c>
      <c r="E270" s="144" t="s">
        <v>389</v>
      </c>
      <c r="F270" s="232" t="s">
        <v>390</v>
      </c>
      <c r="G270" s="233"/>
      <c r="H270" s="233"/>
      <c r="I270" s="233"/>
      <c r="J270" s="145" t="s">
        <v>204</v>
      </c>
      <c r="K270" s="146">
        <v>0.149</v>
      </c>
      <c r="L270" s="234">
        <v>0</v>
      </c>
      <c r="M270" s="233"/>
      <c r="N270" s="235">
        <f>ROUND($L$270*$K$270,2)</f>
        <v>0</v>
      </c>
      <c r="O270" s="233"/>
      <c r="P270" s="233"/>
      <c r="Q270" s="233"/>
      <c r="R270" s="25"/>
      <c r="T270" s="147"/>
      <c r="U270" s="31" t="s">
        <v>42</v>
      </c>
      <c r="V270" s="24"/>
      <c r="W270" s="148">
        <f>$V$270*$K$270</f>
        <v>0</v>
      </c>
      <c r="X270" s="148">
        <v>1.05306</v>
      </c>
      <c r="Y270" s="148">
        <f>$X$270*$K$270</f>
        <v>0.15690594000000002</v>
      </c>
      <c r="Z270" s="148">
        <v>0</v>
      </c>
      <c r="AA270" s="149">
        <f>$Z$270*$K$270</f>
        <v>0</v>
      </c>
      <c r="AR270" s="6" t="s">
        <v>180</v>
      </c>
      <c r="AT270" s="6" t="s">
        <v>176</v>
      </c>
      <c r="AU270" s="6" t="s">
        <v>114</v>
      </c>
      <c r="AY270" s="6" t="s">
        <v>175</v>
      </c>
      <c r="BE270" s="93">
        <f>IF($U$270="základní",$N$270,0)</f>
        <v>0</v>
      </c>
      <c r="BF270" s="93">
        <f>IF($U$270="snížená",$N$270,0)</f>
        <v>0</v>
      </c>
      <c r="BG270" s="93">
        <f>IF($U$270="zákl. přenesená",$N$270,0)</f>
        <v>0</v>
      </c>
      <c r="BH270" s="93">
        <f>IF($U$270="sníž. přenesená",$N$270,0)</f>
        <v>0</v>
      </c>
      <c r="BI270" s="93">
        <f>IF($U$270="nulová",$N$270,0)</f>
        <v>0</v>
      </c>
      <c r="BJ270" s="6" t="s">
        <v>84</v>
      </c>
      <c r="BK270" s="93">
        <f>ROUND($L$270*$K$270,2)</f>
        <v>0</v>
      </c>
      <c r="BL270" s="6" t="s">
        <v>180</v>
      </c>
      <c r="BM270" s="6" t="s">
        <v>391</v>
      </c>
    </row>
    <row r="271" spans="2:51" s="6" customFormat="1" ht="18.75" customHeight="1">
      <c r="B271" s="150"/>
      <c r="C271" s="151"/>
      <c r="D271" s="151"/>
      <c r="E271" s="151"/>
      <c r="F271" s="236" t="s">
        <v>392</v>
      </c>
      <c r="G271" s="237"/>
      <c r="H271" s="237"/>
      <c r="I271" s="237"/>
      <c r="J271" s="151"/>
      <c r="K271" s="152">
        <v>0.149</v>
      </c>
      <c r="L271" s="151"/>
      <c r="M271" s="151"/>
      <c r="N271" s="151"/>
      <c r="O271" s="151"/>
      <c r="P271" s="151"/>
      <c r="Q271" s="151"/>
      <c r="R271" s="153"/>
      <c r="T271" s="154"/>
      <c r="U271" s="151"/>
      <c r="V271" s="151"/>
      <c r="W271" s="151"/>
      <c r="X271" s="151"/>
      <c r="Y271" s="151"/>
      <c r="Z271" s="151"/>
      <c r="AA271" s="155"/>
      <c r="AT271" s="156" t="s">
        <v>183</v>
      </c>
      <c r="AU271" s="156" t="s">
        <v>114</v>
      </c>
      <c r="AV271" s="156" t="s">
        <v>114</v>
      </c>
      <c r="AW271" s="156" t="s">
        <v>123</v>
      </c>
      <c r="AX271" s="156" t="s">
        <v>77</v>
      </c>
      <c r="AY271" s="156" t="s">
        <v>175</v>
      </c>
    </row>
    <row r="272" spans="2:51" s="6" customFormat="1" ht="18.75" customHeight="1">
      <c r="B272" s="157"/>
      <c r="C272" s="158"/>
      <c r="D272" s="158"/>
      <c r="E272" s="158"/>
      <c r="F272" s="238" t="s">
        <v>184</v>
      </c>
      <c r="G272" s="239"/>
      <c r="H272" s="239"/>
      <c r="I272" s="239"/>
      <c r="J272" s="158"/>
      <c r="K272" s="159">
        <v>0.149</v>
      </c>
      <c r="L272" s="158"/>
      <c r="M272" s="158"/>
      <c r="N272" s="158"/>
      <c r="O272" s="158"/>
      <c r="P272" s="158"/>
      <c r="Q272" s="158"/>
      <c r="R272" s="160"/>
      <c r="T272" s="161"/>
      <c r="U272" s="158"/>
      <c r="V272" s="158"/>
      <c r="W272" s="158"/>
      <c r="X272" s="158"/>
      <c r="Y272" s="158"/>
      <c r="Z272" s="158"/>
      <c r="AA272" s="162"/>
      <c r="AT272" s="163" t="s">
        <v>183</v>
      </c>
      <c r="AU272" s="163" t="s">
        <v>114</v>
      </c>
      <c r="AV272" s="163" t="s">
        <v>180</v>
      </c>
      <c r="AW272" s="163" t="s">
        <v>123</v>
      </c>
      <c r="AX272" s="163" t="s">
        <v>84</v>
      </c>
      <c r="AY272" s="163" t="s">
        <v>175</v>
      </c>
    </row>
    <row r="273" spans="2:65" s="6" customFormat="1" ht="27" customHeight="1">
      <c r="B273" s="23"/>
      <c r="C273" s="143" t="s">
        <v>393</v>
      </c>
      <c r="D273" s="143" t="s">
        <v>176</v>
      </c>
      <c r="E273" s="144" t="s">
        <v>394</v>
      </c>
      <c r="F273" s="232" t="s">
        <v>395</v>
      </c>
      <c r="G273" s="233"/>
      <c r="H273" s="233"/>
      <c r="I273" s="233"/>
      <c r="J273" s="145" t="s">
        <v>221</v>
      </c>
      <c r="K273" s="146">
        <v>144.94</v>
      </c>
      <c r="L273" s="234">
        <v>0</v>
      </c>
      <c r="M273" s="233"/>
      <c r="N273" s="235">
        <f>ROUND($L$273*$K$273,2)</f>
        <v>0</v>
      </c>
      <c r="O273" s="233"/>
      <c r="P273" s="233"/>
      <c r="Q273" s="233"/>
      <c r="R273" s="25"/>
      <c r="T273" s="147"/>
      <c r="U273" s="31" t="s">
        <v>42</v>
      </c>
      <c r="V273" s="24"/>
      <c r="W273" s="148">
        <f>$V$273*$K$273</f>
        <v>0</v>
      </c>
      <c r="X273" s="148">
        <v>0.1117</v>
      </c>
      <c r="Y273" s="148">
        <f>$X$273*$K$273</f>
        <v>16.189798</v>
      </c>
      <c r="Z273" s="148">
        <v>0</v>
      </c>
      <c r="AA273" s="149">
        <f>$Z$273*$K$273</f>
        <v>0</v>
      </c>
      <c r="AR273" s="6" t="s">
        <v>180</v>
      </c>
      <c r="AT273" s="6" t="s">
        <v>176</v>
      </c>
      <c r="AU273" s="6" t="s">
        <v>114</v>
      </c>
      <c r="AY273" s="6" t="s">
        <v>175</v>
      </c>
      <c r="BE273" s="93">
        <f>IF($U$273="základní",$N$273,0)</f>
        <v>0</v>
      </c>
      <c r="BF273" s="93">
        <f>IF($U$273="snížená",$N$273,0)</f>
        <v>0</v>
      </c>
      <c r="BG273" s="93">
        <f>IF($U$273="zákl. přenesená",$N$273,0)</f>
        <v>0</v>
      </c>
      <c r="BH273" s="93">
        <f>IF($U$273="sníž. přenesená",$N$273,0)</f>
        <v>0</v>
      </c>
      <c r="BI273" s="93">
        <f>IF($U$273="nulová",$N$273,0)</f>
        <v>0</v>
      </c>
      <c r="BJ273" s="6" t="s">
        <v>84</v>
      </c>
      <c r="BK273" s="93">
        <f>ROUND($L$273*$K$273,2)</f>
        <v>0</v>
      </c>
      <c r="BL273" s="6" t="s">
        <v>180</v>
      </c>
      <c r="BM273" s="6" t="s">
        <v>396</v>
      </c>
    </row>
    <row r="274" spans="2:51" s="6" customFormat="1" ht="18.75" customHeight="1">
      <c r="B274" s="150"/>
      <c r="C274" s="151"/>
      <c r="D274" s="151"/>
      <c r="E274" s="151"/>
      <c r="F274" s="236" t="s">
        <v>397</v>
      </c>
      <c r="G274" s="237"/>
      <c r="H274" s="237"/>
      <c r="I274" s="237"/>
      <c r="J274" s="151"/>
      <c r="K274" s="152">
        <v>144.94</v>
      </c>
      <c r="L274" s="151"/>
      <c r="M274" s="151"/>
      <c r="N274" s="151"/>
      <c r="O274" s="151"/>
      <c r="P274" s="151"/>
      <c r="Q274" s="151"/>
      <c r="R274" s="153"/>
      <c r="T274" s="154"/>
      <c r="U274" s="151"/>
      <c r="V274" s="151"/>
      <c r="W274" s="151"/>
      <c r="X274" s="151"/>
      <c r="Y274" s="151"/>
      <c r="Z274" s="151"/>
      <c r="AA274" s="155"/>
      <c r="AT274" s="156" t="s">
        <v>183</v>
      </c>
      <c r="AU274" s="156" t="s">
        <v>114</v>
      </c>
      <c r="AV274" s="156" t="s">
        <v>114</v>
      </c>
      <c r="AW274" s="156" t="s">
        <v>123</v>
      </c>
      <c r="AX274" s="156" t="s">
        <v>77</v>
      </c>
      <c r="AY274" s="156" t="s">
        <v>175</v>
      </c>
    </row>
    <row r="275" spans="2:51" s="6" customFormat="1" ht="18.75" customHeight="1">
      <c r="B275" s="157"/>
      <c r="C275" s="158"/>
      <c r="D275" s="158"/>
      <c r="E275" s="158"/>
      <c r="F275" s="238" t="s">
        <v>184</v>
      </c>
      <c r="G275" s="239"/>
      <c r="H275" s="239"/>
      <c r="I275" s="239"/>
      <c r="J275" s="158"/>
      <c r="K275" s="159">
        <v>144.94</v>
      </c>
      <c r="L275" s="158"/>
      <c r="M275" s="158"/>
      <c r="N275" s="158"/>
      <c r="O275" s="158"/>
      <c r="P275" s="158"/>
      <c r="Q275" s="158"/>
      <c r="R275" s="160"/>
      <c r="T275" s="161"/>
      <c r="U275" s="158"/>
      <c r="V275" s="158"/>
      <c r="W275" s="158"/>
      <c r="X275" s="158"/>
      <c r="Y275" s="158"/>
      <c r="Z275" s="158"/>
      <c r="AA275" s="162"/>
      <c r="AT275" s="163" t="s">
        <v>183</v>
      </c>
      <c r="AU275" s="163" t="s">
        <v>114</v>
      </c>
      <c r="AV275" s="163" t="s">
        <v>180</v>
      </c>
      <c r="AW275" s="163" t="s">
        <v>123</v>
      </c>
      <c r="AX275" s="163" t="s">
        <v>84</v>
      </c>
      <c r="AY275" s="163" t="s">
        <v>175</v>
      </c>
    </row>
    <row r="276" spans="2:65" s="6" customFormat="1" ht="15.75" customHeight="1">
      <c r="B276" s="23"/>
      <c r="C276" s="143" t="s">
        <v>398</v>
      </c>
      <c r="D276" s="143" t="s">
        <v>176</v>
      </c>
      <c r="E276" s="144" t="s">
        <v>399</v>
      </c>
      <c r="F276" s="232" t="s">
        <v>400</v>
      </c>
      <c r="G276" s="233"/>
      <c r="H276" s="233"/>
      <c r="I276" s="233"/>
      <c r="J276" s="145" t="s">
        <v>221</v>
      </c>
      <c r="K276" s="146">
        <v>69.49</v>
      </c>
      <c r="L276" s="234">
        <v>0</v>
      </c>
      <c r="M276" s="233"/>
      <c r="N276" s="235">
        <f>ROUND($L$276*$K$276,2)</f>
        <v>0</v>
      </c>
      <c r="O276" s="233"/>
      <c r="P276" s="233"/>
      <c r="Q276" s="233"/>
      <c r="R276" s="25"/>
      <c r="T276" s="147"/>
      <c r="U276" s="31" t="s">
        <v>42</v>
      </c>
      <c r="V276" s="24"/>
      <c r="W276" s="148">
        <f>$V$276*$K$276</f>
        <v>0</v>
      </c>
      <c r="X276" s="148">
        <v>0.00012</v>
      </c>
      <c r="Y276" s="148">
        <f>$X$276*$K$276</f>
        <v>0.0083388</v>
      </c>
      <c r="Z276" s="148">
        <v>0</v>
      </c>
      <c r="AA276" s="149">
        <f>$Z$276*$K$276</f>
        <v>0</v>
      </c>
      <c r="AR276" s="6" t="s">
        <v>180</v>
      </c>
      <c r="AT276" s="6" t="s">
        <v>176</v>
      </c>
      <c r="AU276" s="6" t="s">
        <v>114</v>
      </c>
      <c r="AY276" s="6" t="s">
        <v>175</v>
      </c>
      <c r="BE276" s="93">
        <f>IF($U$276="základní",$N$276,0)</f>
        <v>0</v>
      </c>
      <c r="BF276" s="93">
        <f>IF($U$276="snížená",$N$276,0)</f>
        <v>0</v>
      </c>
      <c r="BG276" s="93">
        <f>IF($U$276="zákl. přenesená",$N$276,0)</f>
        <v>0</v>
      </c>
      <c r="BH276" s="93">
        <f>IF($U$276="sníž. přenesená",$N$276,0)</f>
        <v>0</v>
      </c>
      <c r="BI276" s="93">
        <f>IF($U$276="nulová",$N$276,0)</f>
        <v>0</v>
      </c>
      <c r="BJ276" s="6" t="s">
        <v>84</v>
      </c>
      <c r="BK276" s="93">
        <f>ROUND($L$276*$K$276,2)</f>
        <v>0</v>
      </c>
      <c r="BL276" s="6" t="s">
        <v>180</v>
      </c>
      <c r="BM276" s="6" t="s">
        <v>401</v>
      </c>
    </row>
    <row r="277" spans="2:51" s="6" customFormat="1" ht="18.75" customHeight="1">
      <c r="B277" s="150"/>
      <c r="C277" s="151"/>
      <c r="D277" s="151"/>
      <c r="E277" s="151"/>
      <c r="F277" s="236" t="s">
        <v>402</v>
      </c>
      <c r="G277" s="237"/>
      <c r="H277" s="237"/>
      <c r="I277" s="237"/>
      <c r="J277" s="151"/>
      <c r="K277" s="152">
        <v>69.49</v>
      </c>
      <c r="L277" s="151"/>
      <c r="M277" s="151"/>
      <c r="N277" s="151"/>
      <c r="O277" s="151"/>
      <c r="P277" s="151"/>
      <c r="Q277" s="151"/>
      <c r="R277" s="153"/>
      <c r="T277" s="154"/>
      <c r="U277" s="151"/>
      <c r="V277" s="151"/>
      <c r="W277" s="151"/>
      <c r="X277" s="151"/>
      <c r="Y277" s="151"/>
      <c r="Z277" s="151"/>
      <c r="AA277" s="155"/>
      <c r="AT277" s="156" t="s">
        <v>183</v>
      </c>
      <c r="AU277" s="156" t="s">
        <v>114</v>
      </c>
      <c r="AV277" s="156" t="s">
        <v>114</v>
      </c>
      <c r="AW277" s="156" t="s">
        <v>123</v>
      </c>
      <c r="AX277" s="156" t="s">
        <v>77</v>
      </c>
      <c r="AY277" s="156" t="s">
        <v>175</v>
      </c>
    </row>
    <row r="278" spans="2:51" s="6" customFormat="1" ht="18.75" customHeight="1">
      <c r="B278" s="157"/>
      <c r="C278" s="158"/>
      <c r="D278" s="158"/>
      <c r="E278" s="158"/>
      <c r="F278" s="238" t="s">
        <v>184</v>
      </c>
      <c r="G278" s="239"/>
      <c r="H278" s="239"/>
      <c r="I278" s="239"/>
      <c r="J278" s="158"/>
      <c r="K278" s="159">
        <v>69.49</v>
      </c>
      <c r="L278" s="158"/>
      <c r="M278" s="158"/>
      <c r="N278" s="158"/>
      <c r="O278" s="158"/>
      <c r="P278" s="158"/>
      <c r="Q278" s="158"/>
      <c r="R278" s="160"/>
      <c r="T278" s="161"/>
      <c r="U278" s="158"/>
      <c r="V278" s="158"/>
      <c r="W278" s="158"/>
      <c r="X278" s="158"/>
      <c r="Y278" s="158"/>
      <c r="Z278" s="158"/>
      <c r="AA278" s="162"/>
      <c r="AT278" s="163" t="s">
        <v>183</v>
      </c>
      <c r="AU278" s="163" t="s">
        <v>114</v>
      </c>
      <c r="AV278" s="163" t="s">
        <v>180</v>
      </c>
      <c r="AW278" s="163" t="s">
        <v>123</v>
      </c>
      <c r="AX278" s="163" t="s">
        <v>84</v>
      </c>
      <c r="AY278" s="163" t="s">
        <v>175</v>
      </c>
    </row>
    <row r="279" spans="2:65" s="6" customFormat="1" ht="15.75" customHeight="1">
      <c r="B279" s="23"/>
      <c r="C279" s="143" t="s">
        <v>403</v>
      </c>
      <c r="D279" s="143" t="s">
        <v>176</v>
      </c>
      <c r="E279" s="144" t="s">
        <v>404</v>
      </c>
      <c r="F279" s="232" t="s">
        <v>405</v>
      </c>
      <c r="G279" s="233"/>
      <c r="H279" s="233"/>
      <c r="I279" s="233"/>
      <c r="J279" s="145" t="s">
        <v>179</v>
      </c>
      <c r="K279" s="146">
        <v>20.847</v>
      </c>
      <c r="L279" s="234">
        <v>0</v>
      </c>
      <c r="M279" s="233"/>
      <c r="N279" s="235">
        <f>ROUND($L$279*$K$279,2)</f>
        <v>0</v>
      </c>
      <c r="O279" s="233"/>
      <c r="P279" s="233"/>
      <c r="Q279" s="233"/>
      <c r="R279" s="25"/>
      <c r="T279" s="147"/>
      <c r="U279" s="31" t="s">
        <v>42</v>
      </c>
      <c r="V279" s="24"/>
      <c r="W279" s="148">
        <f>$V$279*$K$279</f>
        <v>0</v>
      </c>
      <c r="X279" s="148">
        <v>0.2025</v>
      </c>
      <c r="Y279" s="148">
        <f>$X$279*$K$279</f>
        <v>4.221517500000001</v>
      </c>
      <c r="Z279" s="148">
        <v>0</v>
      </c>
      <c r="AA279" s="149">
        <f>$Z$279*$K$279</f>
        <v>0</v>
      </c>
      <c r="AR279" s="6" t="s">
        <v>180</v>
      </c>
      <c r="AT279" s="6" t="s">
        <v>176</v>
      </c>
      <c r="AU279" s="6" t="s">
        <v>114</v>
      </c>
      <c r="AY279" s="6" t="s">
        <v>175</v>
      </c>
      <c r="BE279" s="93">
        <f>IF($U$279="základní",$N$279,0)</f>
        <v>0</v>
      </c>
      <c r="BF279" s="93">
        <f>IF($U$279="snížená",$N$279,0)</f>
        <v>0</v>
      </c>
      <c r="BG279" s="93">
        <f>IF($U$279="zákl. přenesená",$N$279,0)</f>
        <v>0</v>
      </c>
      <c r="BH279" s="93">
        <f>IF($U$279="sníž. přenesená",$N$279,0)</f>
        <v>0</v>
      </c>
      <c r="BI279" s="93">
        <f>IF($U$279="nulová",$N$279,0)</f>
        <v>0</v>
      </c>
      <c r="BJ279" s="6" t="s">
        <v>84</v>
      </c>
      <c r="BK279" s="93">
        <f>ROUND($L$279*$K$279,2)</f>
        <v>0</v>
      </c>
      <c r="BL279" s="6" t="s">
        <v>180</v>
      </c>
      <c r="BM279" s="6" t="s">
        <v>406</v>
      </c>
    </row>
    <row r="280" spans="2:51" s="6" customFormat="1" ht="18.75" customHeight="1">
      <c r="B280" s="150"/>
      <c r="C280" s="151"/>
      <c r="D280" s="151"/>
      <c r="E280" s="151"/>
      <c r="F280" s="236" t="s">
        <v>407</v>
      </c>
      <c r="G280" s="237"/>
      <c r="H280" s="237"/>
      <c r="I280" s="237"/>
      <c r="J280" s="151"/>
      <c r="K280" s="152">
        <v>20.847</v>
      </c>
      <c r="L280" s="151"/>
      <c r="M280" s="151"/>
      <c r="N280" s="151"/>
      <c r="O280" s="151"/>
      <c r="P280" s="151"/>
      <c r="Q280" s="151"/>
      <c r="R280" s="153"/>
      <c r="T280" s="154"/>
      <c r="U280" s="151"/>
      <c r="V280" s="151"/>
      <c r="W280" s="151"/>
      <c r="X280" s="151"/>
      <c r="Y280" s="151"/>
      <c r="Z280" s="151"/>
      <c r="AA280" s="155"/>
      <c r="AT280" s="156" t="s">
        <v>183</v>
      </c>
      <c r="AU280" s="156" t="s">
        <v>114</v>
      </c>
      <c r="AV280" s="156" t="s">
        <v>114</v>
      </c>
      <c r="AW280" s="156" t="s">
        <v>123</v>
      </c>
      <c r="AX280" s="156" t="s">
        <v>77</v>
      </c>
      <c r="AY280" s="156" t="s">
        <v>175</v>
      </c>
    </row>
    <row r="281" spans="2:51" s="6" customFormat="1" ht="18.75" customHeight="1">
      <c r="B281" s="157"/>
      <c r="C281" s="158"/>
      <c r="D281" s="158"/>
      <c r="E281" s="158"/>
      <c r="F281" s="238" t="s">
        <v>184</v>
      </c>
      <c r="G281" s="239"/>
      <c r="H281" s="239"/>
      <c r="I281" s="239"/>
      <c r="J281" s="158"/>
      <c r="K281" s="159">
        <v>20.847</v>
      </c>
      <c r="L281" s="158"/>
      <c r="M281" s="158"/>
      <c r="N281" s="158"/>
      <c r="O281" s="158"/>
      <c r="P281" s="158"/>
      <c r="Q281" s="158"/>
      <c r="R281" s="160"/>
      <c r="T281" s="161"/>
      <c r="U281" s="158"/>
      <c r="V281" s="158"/>
      <c r="W281" s="158"/>
      <c r="X281" s="158"/>
      <c r="Y281" s="158"/>
      <c r="Z281" s="158"/>
      <c r="AA281" s="162"/>
      <c r="AT281" s="163" t="s">
        <v>183</v>
      </c>
      <c r="AU281" s="163" t="s">
        <v>114</v>
      </c>
      <c r="AV281" s="163" t="s">
        <v>180</v>
      </c>
      <c r="AW281" s="163" t="s">
        <v>123</v>
      </c>
      <c r="AX281" s="163" t="s">
        <v>84</v>
      </c>
      <c r="AY281" s="163" t="s">
        <v>175</v>
      </c>
    </row>
    <row r="282" spans="2:65" s="6" customFormat="1" ht="27" customHeight="1">
      <c r="B282" s="23"/>
      <c r="C282" s="143" t="s">
        <v>408</v>
      </c>
      <c r="D282" s="143" t="s">
        <v>176</v>
      </c>
      <c r="E282" s="144" t="s">
        <v>409</v>
      </c>
      <c r="F282" s="232" t="s">
        <v>410</v>
      </c>
      <c r="G282" s="233"/>
      <c r="H282" s="233"/>
      <c r="I282" s="233"/>
      <c r="J282" s="145" t="s">
        <v>411</v>
      </c>
      <c r="K282" s="146">
        <v>6</v>
      </c>
      <c r="L282" s="234">
        <v>0</v>
      </c>
      <c r="M282" s="233"/>
      <c r="N282" s="235">
        <f>ROUND($L$282*$K$282,2)</f>
        <v>0</v>
      </c>
      <c r="O282" s="233"/>
      <c r="P282" s="233"/>
      <c r="Q282" s="233"/>
      <c r="R282" s="25"/>
      <c r="T282" s="147"/>
      <c r="U282" s="31" t="s">
        <v>42</v>
      </c>
      <c r="V282" s="24"/>
      <c r="W282" s="148">
        <f>$V$282*$K$282</f>
        <v>0</v>
      </c>
      <c r="X282" s="148">
        <v>0.01698</v>
      </c>
      <c r="Y282" s="148">
        <f>$X$282*$K$282</f>
        <v>0.10188</v>
      </c>
      <c r="Z282" s="148">
        <v>0</v>
      </c>
      <c r="AA282" s="149">
        <f>$Z$282*$K$282</f>
        <v>0</v>
      </c>
      <c r="AR282" s="6" t="s">
        <v>180</v>
      </c>
      <c r="AT282" s="6" t="s">
        <v>176</v>
      </c>
      <c r="AU282" s="6" t="s">
        <v>114</v>
      </c>
      <c r="AY282" s="6" t="s">
        <v>175</v>
      </c>
      <c r="BE282" s="93">
        <f>IF($U$282="základní",$N$282,0)</f>
        <v>0</v>
      </c>
      <c r="BF282" s="93">
        <f>IF($U$282="snížená",$N$282,0)</f>
        <v>0</v>
      </c>
      <c r="BG282" s="93">
        <f>IF($U$282="zákl. přenesená",$N$282,0)</f>
        <v>0</v>
      </c>
      <c r="BH282" s="93">
        <f>IF($U$282="sníž. přenesená",$N$282,0)</f>
        <v>0</v>
      </c>
      <c r="BI282" s="93">
        <f>IF($U$282="nulová",$N$282,0)</f>
        <v>0</v>
      </c>
      <c r="BJ282" s="6" t="s">
        <v>84</v>
      </c>
      <c r="BK282" s="93">
        <f>ROUND($L$282*$K$282,2)</f>
        <v>0</v>
      </c>
      <c r="BL282" s="6" t="s">
        <v>180</v>
      </c>
      <c r="BM282" s="6" t="s">
        <v>412</v>
      </c>
    </row>
    <row r="283" spans="2:65" s="6" customFormat="1" ht="15.75" customHeight="1">
      <c r="B283" s="23"/>
      <c r="C283" s="170" t="s">
        <v>413</v>
      </c>
      <c r="D283" s="170" t="s">
        <v>274</v>
      </c>
      <c r="E283" s="171" t="s">
        <v>414</v>
      </c>
      <c r="F283" s="242" t="s">
        <v>415</v>
      </c>
      <c r="G283" s="243"/>
      <c r="H283" s="243"/>
      <c r="I283" s="243"/>
      <c r="J283" s="172" t="s">
        <v>411</v>
      </c>
      <c r="K283" s="173">
        <v>6</v>
      </c>
      <c r="L283" s="244">
        <v>0</v>
      </c>
      <c r="M283" s="243"/>
      <c r="N283" s="245">
        <f>ROUND($L$283*$K$283,2)</f>
        <v>0</v>
      </c>
      <c r="O283" s="233"/>
      <c r="P283" s="233"/>
      <c r="Q283" s="233"/>
      <c r="R283" s="25"/>
      <c r="T283" s="147"/>
      <c r="U283" s="31" t="s">
        <v>42</v>
      </c>
      <c r="V283" s="24"/>
      <c r="W283" s="148">
        <f>$V$283*$K$283</f>
        <v>0</v>
      </c>
      <c r="X283" s="148">
        <v>0.0123</v>
      </c>
      <c r="Y283" s="148">
        <f>$X$283*$K$283</f>
        <v>0.0738</v>
      </c>
      <c r="Z283" s="148">
        <v>0</v>
      </c>
      <c r="AA283" s="149">
        <f>$Z$283*$K$283</f>
        <v>0</v>
      </c>
      <c r="AR283" s="6" t="s">
        <v>212</v>
      </c>
      <c r="AT283" s="6" t="s">
        <v>274</v>
      </c>
      <c r="AU283" s="6" t="s">
        <v>114</v>
      </c>
      <c r="AY283" s="6" t="s">
        <v>175</v>
      </c>
      <c r="BE283" s="93">
        <f>IF($U$283="základní",$N$283,0)</f>
        <v>0</v>
      </c>
      <c r="BF283" s="93">
        <f>IF($U$283="snížená",$N$283,0)</f>
        <v>0</v>
      </c>
      <c r="BG283" s="93">
        <f>IF($U$283="zákl. přenesená",$N$283,0)</f>
        <v>0</v>
      </c>
      <c r="BH283" s="93">
        <f>IF($U$283="sníž. přenesená",$N$283,0)</f>
        <v>0</v>
      </c>
      <c r="BI283" s="93">
        <f>IF($U$283="nulová",$N$283,0)</f>
        <v>0</v>
      </c>
      <c r="BJ283" s="6" t="s">
        <v>84</v>
      </c>
      <c r="BK283" s="93">
        <f>ROUND($L$283*$K$283,2)</f>
        <v>0</v>
      </c>
      <c r="BL283" s="6" t="s">
        <v>180</v>
      </c>
      <c r="BM283" s="6" t="s">
        <v>416</v>
      </c>
    </row>
    <row r="284" spans="2:65" s="6" customFormat="1" ht="27" customHeight="1">
      <c r="B284" s="23"/>
      <c r="C284" s="143" t="s">
        <v>417</v>
      </c>
      <c r="D284" s="143" t="s">
        <v>176</v>
      </c>
      <c r="E284" s="144" t="s">
        <v>418</v>
      </c>
      <c r="F284" s="232" t="s">
        <v>419</v>
      </c>
      <c r="G284" s="233"/>
      <c r="H284" s="233"/>
      <c r="I284" s="233"/>
      <c r="J284" s="145" t="s">
        <v>411</v>
      </c>
      <c r="K284" s="146">
        <v>2</v>
      </c>
      <c r="L284" s="234">
        <v>0</v>
      </c>
      <c r="M284" s="233"/>
      <c r="N284" s="235">
        <f>ROUND($L$284*$K$284,2)</f>
        <v>0</v>
      </c>
      <c r="O284" s="233"/>
      <c r="P284" s="233"/>
      <c r="Q284" s="233"/>
      <c r="R284" s="25"/>
      <c r="T284" s="147"/>
      <c r="U284" s="31" t="s">
        <v>42</v>
      </c>
      <c r="V284" s="24"/>
      <c r="W284" s="148">
        <f>$V$284*$K$284</f>
        <v>0</v>
      </c>
      <c r="X284" s="148">
        <v>0.4417</v>
      </c>
      <c r="Y284" s="148">
        <f>$X$284*$K$284</f>
        <v>0.8834</v>
      </c>
      <c r="Z284" s="148">
        <v>0</v>
      </c>
      <c r="AA284" s="149">
        <f>$Z$284*$K$284</f>
        <v>0</v>
      </c>
      <c r="AR284" s="6" t="s">
        <v>180</v>
      </c>
      <c r="AT284" s="6" t="s">
        <v>176</v>
      </c>
      <c r="AU284" s="6" t="s">
        <v>114</v>
      </c>
      <c r="AY284" s="6" t="s">
        <v>175</v>
      </c>
      <c r="BE284" s="93">
        <f>IF($U$284="základní",$N$284,0)</f>
        <v>0</v>
      </c>
      <c r="BF284" s="93">
        <f>IF($U$284="snížená",$N$284,0)</f>
        <v>0</v>
      </c>
      <c r="BG284" s="93">
        <f>IF($U$284="zákl. přenesená",$N$284,0)</f>
        <v>0</v>
      </c>
      <c r="BH284" s="93">
        <f>IF($U$284="sníž. přenesená",$N$284,0)</f>
        <v>0</v>
      </c>
      <c r="BI284" s="93">
        <f>IF($U$284="nulová",$N$284,0)</f>
        <v>0</v>
      </c>
      <c r="BJ284" s="6" t="s">
        <v>84</v>
      </c>
      <c r="BK284" s="93">
        <f>ROUND($L$284*$K$284,2)</f>
        <v>0</v>
      </c>
      <c r="BL284" s="6" t="s">
        <v>180</v>
      </c>
      <c r="BM284" s="6" t="s">
        <v>420</v>
      </c>
    </row>
    <row r="285" spans="2:65" s="6" customFormat="1" ht="27" customHeight="1">
      <c r="B285" s="23"/>
      <c r="C285" s="170" t="s">
        <v>421</v>
      </c>
      <c r="D285" s="170" t="s">
        <v>274</v>
      </c>
      <c r="E285" s="171" t="s">
        <v>422</v>
      </c>
      <c r="F285" s="242" t="s">
        <v>423</v>
      </c>
      <c r="G285" s="243"/>
      <c r="H285" s="243"/>
      <c r="I285" s="243"/>
      <c r="J285" s="172" t="s">
        <v>411</v>
      </c>
      <c r="K285" s="173">
        <v>1</v>
      </c>
      <c r="L285" s="244">
        <v>0</v>
      </c>
      <c r="M285" s="243"/>
      <c r="N285" s="245">
        <f>ROUND($L$285*$K$285,2)</f>
        <v>0</v>
      </c>
      <c r="O285" s="233"/>
      <c r="P285" s="233"/>
      <c r="Q285" s="233"/>
      <c r="R285" s="25"/>
      <c r="T285" s="147"/>
      <c r="U285" s="31" t="s">
        <v>42</v>
      </c>
      <c r="V285" s="24"/>
      <c r="W285" s="148">
        <f>$V$285*$K$285</f>
        <v>0</v>
      </c>
      <c r="X285" s="148">
        <v>0.02328</v>
      </c>
      <c r="Y285" s="148">
        <f>$X$285*$K$285</f>
        <v>0.02328</v>
      </c>
      <c r="Z285" s="148">
        <v>0</v>
      </c>
      <c r="AA285" s="149">
        <f>$Z$285*$K$285</f>
        <v>0</v>
      </c>
      <c r="AR285" s="6" t="s">
        <v>212</v>
      </c>
      <c r="AT285" s="6" t="s">
        <v>274</v>
      </c>
      <c r="AU285" s="6" t="s">
        <v>114</v>
      </c>
      <c r="AY285" s="6" t="s">
        <v>175</v>
      </c>
      <c r="BE285" s="93">
        <f>IF($U$285="základní",$N$285,0)</f>
        <v>0</v>
      </c>
      <c r="BF285" s="93">
        <f>IF($U$285="snížená",$N$285,0)</f>
        <v>0</v>
      </c>
      <c r="BG285" s="93">
        <f>IF($U$285="zákl. přenesená",$N$285,0)</f>
        <v>0</v>
      </c>
      <c r="BH285" s="93">
        <f>IF($U$285="sníž. přenesená",$N$285,0)</f>
        <v>0</v>
      </c>
      <c r="BI285" s="93">
        <f>IF($U$285="nulová",$N$285,0)</f>
        <v>0</v>
      </c>
      <c r="BJ285" s="6" t="s">
        <v>84</v>
      </c>
      <c r="BK285" s="93">
        <f>ROUND($L$285*$K$285,2)</f>
        <v>0</v>
      </c>
      <c r="BL285" s="6" t="s">
        <v>180</v>
      </c>
      <c r="BM285" s="6" t="s">
        <v>424</v>
      </c>
    </row>
    <row r="286" spans="2:65" s="6" customFormat="1" ht="27" customHeight="1">
      <c r="B286" s="23"/>
      <c r="C286" s="170" t="s">
        <v>425</v>
      </c>
      <c r="D286" s="170" t="s">
        <v>274</v>
      </c>
      <c r="E286" s="171" t="s">
        <v>426</v>
      </c>
      <c r="F286" s="242" t="s">
        <v>427</v>
      </c>
      <c r="G286" s="243"/>
      <c r="H286" s="243"/>
      <c r="I286" s="243"/>
      <c r="J286" s="172" t="s">
        <v>411</v>
      </c>
      <c r="K286" s="173">
        <v>1</v>
      </c>
      <c r="L286" s="244">
        <v>0</v>
      </c>
      <c r="M286" s="243"/>
      <c r="N286" s="245">
        <f>ROUND($L$286*$K$286,2)</f>
        <v>0</v>
      </c>
      <c r="O286" s="233"/>
      <c r="P286" s="233"/>
      <c r="Q286" s="233"/>
      <c r="R286" s="25"/>
      <c r="T286" s="147"/>
      <c r="U286" s="31" t="s">
        <v>42</v>
      </c>
      <c r="V286" s="24"/>
      <c r="W286" s="148">
        <f>$V$286*$K$286</f>
        <v>0</v>
      </c>
      <c r="X286" s="148">
        <v>0.02328</v>
      </c>
      <c r="Y286" s="148">
        <f>$X$286*$K$286</f>
        <v>0.02328</v>
      </c>
      <c r="Z286" s="148">
        <v>0</v>
      </c>
      <c r="AA286" s="149">
        <f>$Z$286*$K$286</f>
        <v>0</v>
      </c>
      <c r="AR286" s="6" t="s">
        <v>212</v>
      </c>
      <c r="AT286" s="6" t="s">
        <v>274</v>
      </c>
      <c r="AU286" s="6" t="s">
        <v>114</v>
      </c>
      <c r="AY286" s="6" t="s">
        <v>175</v>
      </c>
      <c r="BE286" s="93">
        <f>IF($U$286="základní",$N$286,0)</f>
        <v>0</v>
      </c>
      <c r="BF286" s="93">
        <f>IF($U$286="snížená",$N$286,0)</f>
        <v>0</v>
      </c>
      <c r="BG286" s="93">
        <f>IF($U$286="zákl. přenesená",$N$286,0)</f>
        <v>0</v>
      </c>
      <c r="BH286" s="93">
        <f>IF($U$286="sníž. přenesená",$N$286,0)</f>
        <v>0</v>
      </c>
      <c r="BI286" s="93">
        <f>IF($U$286="nulová",$N$286,0)</f>
        <v>0</v>
      </c>
      <c r="BJ286" s="6" t="s">
        <v>84</v>
      </c>
      <c r="BK286" s="93">
        <f>ROUND($L$286*$K$286,2)</f>
        <v>0</v>
      </c>
      <c r="BL286" s="6" t="s">
        <v>180</v>
      </c>
      <c r="BM286" s="6" t="s">
        <v>428</v>
      </c>
    </row>
    <row r="287" spans="2:63" s="132" customFormat="1" ht="30.75" customHeight="1">
      <c r="B287" s="133"/>
      <c r="C287" s="134"/>
      <c r="D287" s="142" t="s">
        <v>131</v>
      </c>
      <c r="E287" s="142"/>
      <c r="F287" s="142"/>
      <c r="G287" s="142"/>
      <c r="H287" s="142"/>
      <c r="I287" s="142"/>
      <c r="J287" s="142"/>
      <c r="K287" s="142"/>
      <c r="L287" s="142"/>
      <c r="M287" s="142"/>
      <c r="N287" s="250">
        <f>$BK$287</f>
        <v>0</v>
      </c>
      <c r="O287" s="249"/>
      <c r="P287" s="249"/>
      <c r="Q287" s="249"/>
      <c r="R287" s="136"/>
      <c r="T287" s="137"/>
      <c r="U287" s="134"/>
      <c r="V287" s="134"/>
      <c r="W287" s="138">
        <f>$W$288+SUM($W$289:$W$367)</f>
        <v>0</v>
      </c>
      <c r="X287" s="134"/>
      <c r="Y287" s="138">
        <f>$Y$288+SUM($Y$289:$Y$367)</f>
        <v>0.00057</v>
      </c>
      <c r="Z287" s="134"/>
      <c r="AA287" s="139">
        <f>$AA$288+SUM($AA$289:$AA$367)</f>
        <v>138.961958</v>
      </c>
      <c r="AR287" s="140" t="s">
        <v>84</v>
      </c>
      <c r="AT287" s="140" t="s">
        <v>76</v>
      </c>
      <c r="AU287" s="140" t="s">
        <v>84</v>
      </c>
      <c r="AY287" s="140" t="s">
        <v>175</v>
      </c>
      <c r="BK287" s="141">
        <f>$BK$288+SUM($BK$289:$BK$367)</f>
        <v>0</v>
      </c>
    </row>
    <row r="288" spans="2:65" s="6" customFormat="1" ht="27" customHeight="1">
      <c r="B288" s="23"/>
      <c r="C288" s="143" t="s">
        <v>429</v>
      </c>
      <c r="D288" s="143" t="s">
        <v>176</v>
      </c>
      <c r="E288" s="144" t="s">
        <v>430</v>
      </c>
      <c r="F288" s="232" t="s">
        <v>431</v>
      </c>
      <c r="G288" s="233"/>
      <c r="H288" s="233"/>
      <c r="I288" s="233"/>
      <c r="J288" s="145" t="s">
        <v>356</v>
      </c>
      <c r="K288" s="146">
        <v>19</v>
      </c>
      <c r="L288" s="234">
        <v>0</v>
      </c>
      <c r="M288" s="233"/>
      <c r="N288" s="235">
        <f>ROUND($L$288*$K$288,2)</f>
        <v>0</v>
      </c>
      <c r="O288" s="233"/>
      <c r="P288" s="233"/>
      <c r="Q288" s="233"/>
      <c r="R288" s="25"/>
      <c r="T288" s="147"/>
      <c r="U288" s="31" t="s">
        <v>42</v>
      </c>
      <c r="V288" s="24"/>
      <c r="W288" s="148">
        <f>$V$288*$K$288</f>
        <v>0</v>
      </c>
      <c r="X288" s="148">
        <v>3E-05</v>
      </c>
      <c r="Y288" s="148">
        <f>$X$288*$K$288</f>
        <v>0.00057</v>
      </c>
      <c r="Z288" s="148">
        <v>0</v>
      </c>
      <c r="AA288" s="149">
        <f>$Z$288*$K$288</f>
        <v>0</v>
      </c>
      <c r="AR288" s="6" t="s">
        <v>180</v>
      </c>
      <c r="AT288" s="6" t="s">
        <v>176</v>
      </c>
      <c r="AU288" s="6" t="s">
        <v>114</v>
      </c>
      <c r="AY288" s="6" t="s">
        <v>175</v>
      </c>
      <c r="BE288" s="93">
        <f>IF($U$288="základní",$N$288,0)</f>
        <v>0</v>
      </c>
      <c r="BF288" s="93">
        <f>IF($U$288="snížená",$N$288,0)</f>
        <v>0</v>
      </c>
      <c r="BG288" s="93">
        <f>IF($U$288="zákl. přenesená",$N$288,0)</f>
        <v>0</v>
      </c>
      <c r="BH288" s="93">
        <f>IF($U$288="sníž. přenesená",$N$288,0)</f>
        <v>0</v>
      </c>
      <c r="BI288" s="93">
        <f>IF($U$288="nulová",$N$288,0)</f>
        <v>0</v>
      </c>
      <c r="BJ288" s="6" t="s">
        <v>84</v>
      </c>
      <c r="BK288" s="93">
        <f>ROUND($L$288*$K$288,2)</f>
        <v>0</v>
      </c>
      <c r="BL288" s="6" t="s">
        <v>180</v>
      </c>
      <c r="BM288" s="6" t="s">
        <v>432</v>
      </c>
    </row>
    <row r="289" spans="2:51" s="6" customFormat="1" ht="18.75" customHeight="1">
      <c r="B289" s="164"/>
      <c r="C289" s="165"/>
      <c r="D289" s="165"/>
      <c r="E289" s="165"/>
      <c r="F289" s="240" t="s">
        <v>309</v>
      </c>
      <c r="G289" s="241"/>
      <c r="H289" s="241"/>
      <c r="I289" s="241"/>
      <c r="J289" s="165"/>
      <c r="K289" s="165"/>
      <c r="L289" s="165"/>
      <c r="M289" s="165"/>
      <c r="N289" s="165"/>
      <c r="O289" s="165"/>
      <c r="P289" s="165"/>
      <c r="Q289" s="165"/>
      <c r="R289" s="166"/>
      <c r="T289" s="167"/>
      <c r="U289" s="165"/>
      <c r="V289" s="165"/>
      <c r="W289" s="165"/>
      <c r="X289" s="165"/>
      <c r="Y289" s="165"/>
      <c r="Z289" s="165"/>
      <c r="AA289" s="168"/>
      <c r="AT289" s="169" t="s">
        <v>183</v>
      </c>
      <c r="AU289" s="169" t="s">
        <v>114</v>
      </c>
      <c r="AV289" s="169" t="s">
        <v>84</v>
      </c>
      <c r="AW289" s="169" t="s">
        <v>123</v>
      </c>
      <c r="AX289" s="169" t="s">
        <v>77</v>
      </c>
      <c r="AY289" s="169" t="s">
        <v>175</v>
      </c>
    </row>
    <row r="290" spans="2:51" s="6" customFormat="1" ht="18.75" customHeight="1">
      <c r="B290" s="150"/>
      <c r="C290" s="151"/>
      <c r="D290" s="151"/>
      <c r="E290" s="151"/>
      <c r="F290" s="236" t="s">
        <v>433</v>
      </c>
      <c r="G290" s="237"/>
      <c r="H290" s="237"/>
      <c r="I290" s="237"/>
      <c r="J290" s="151"/>
      <c r="K290" s="152">
        <v>19</v>
      </c>
      <c r="L290" s="151"/>
      <c r="M290" s="151"/>
      <c r="N290" s="151"/>
      <c r="O290" s="151"/>
      <c r="P290" s="151"/>
      <c r="Q290" s="151"/>
      <c r="R290" s="153"/>
      <c r="T290" s="154"/>
      <c r="U290" s="151"/>
      <c r="V290" s="151"/>
      <c r="W290" s="151"/>
      <c r="X290" s="151"/>
      <c r="Y290" s="151"/>
      <c r="Z290" s="151"/>
      <c r="AA290" s="155"/>
      <c r="AT290" s="156" t="s">
        <v>183</v>
      </c>
      <c r="AU290" s="156" t="s">
        <v>114</v>
      </c>
      <c r="AV290" s="156" t="s">
        <v>114</v>
      </c>
      <c r="AW290" s="156" t="s">
        <v>123</v>
      </c>
      <c r="AX290" s="156" t="s">
        <v>77</v>
      </c>
      <c r="AY290" s="156" t="s">
        <v>175</v>
      </c>
    </row>
    <row r="291" spans="2:51" s="6" customFormat="1" ht="18.75" customHeight="1">
      <c r="B291" s="157"/>
      <c r="C291" s="158"/>
      <c r="D291" s="158"/>
      <c r="E291" s="158"/>
      <c r="F291" s="238" t="s">
        <v>184</v>
      </c>
      <c r="G291" s="239"/>
      <c r="H291" s="239"/>
      <c r="I291" s="239"/>
      <c r="J291" s="158"/>
      <c r="K291" s="159">
        <v>19</v>
      </c>
      <c r="L291" s="158"/>
      <c r="M291" s="158"/>
      <c r="N291" s="158"/>
      <c r="O291" s="158"/>
      <c r="P291" s="158"/>
      <c r="Q291" s="158"/>
      <c r="R291" s="160"/>
      <c r="T291" s="161"/>
      <c r="U291" s="158"/>
      <c r="V291" s="158"/>
      <c r="W291" s="158"/>
      <c r="X291" s="158"/>
      <c r="Y291" s="158"/>
      <c r="Z291" s="158"/>
      <c r="AA291" s="162"/>
      <c r="AT291" s="163" t="s">
        <v>183</v>
      </c>
      <c r="AU291" s="163" t="s">
        <v>114</v>
      </c>
      <c r="AV291" s="163" t="s">
        <v>180</v>
      </c>
      <c r="AW291" s="163" t="s">
        <v>123</v>
      </c>
      <c r="AX291" s="163" t="s">
        <v>84</v>
      </c>
      <c r="AY291" s="163" t="s">
        <v>175</v>
      </c>
    </row>
    <row r="292" spans="2:65" s="6" customFormat="1" ht="27" customHeight="1">
      <c r="B292" s="23"/>
      <c r="C292" s="143" t="s">
        <v>434</v>
      </c>
      <c r="D292" s="143" t="s">
        <v>176</v>
      </c>
      <c r="E292" s="144" t="s">
        <v>435</v>
      </c>
      <c r="F292" s="232" t="s">
        <v>436</v>
      </c>
      <c r="G292" s="233"/>
      <c r="H292" s="233"/>
      <c r="I292" s="233"/>
      <c r="J292" s="145" t="s">
        <v>221</v>
      </c>
      <c r="K292" s="146">
        <v>30.403</v>
      </c>
      <c r="L292" s="234">
        <v>0</v>
      </c>
      <c r="M292" s="233"/>
      <c r="N292" s="235">
        <f>ROUND($L$292*$K$292,2)</f>
        <v>0</v>
      </c>
      <c r="O292" s="233"/>
      <c r="P292" s="233"/>
      <c r="Q292" s="233"/>
      <c r="R292" s="25"/>
      <c r="T292" s="147"/>
      <c r="U292" s="31" t="s">
        <v>42</v>
      </c>
      <c r="V292" s="24"/>
      <c r="W292" s="148">
        <f>$V$292*$K$292</f>
        <v>0</v>
      </c>
      <c r="X292" s="148">
        <v>0</v>
      </c>
      <c r="Y292" s="148">
        <f>$X$292*$K$292</f>
        <v>0</v>
      </c>
      <c r="Z292" s="148">
        <v>0.131</v>
      </c>
      <c r="AA292" s="149">
        <f>$Z$292*$K$292</f>
        <v>3.982793</v>
      </c>
      <c r="AR292" s="6" t="s">
        <v>180</v>
      </c>
      <c r="AT292" s="6" t="s">
        <v>176</v>
      </c>
      <c r="AU292" s="6" t="s">
        <v>114</v>
      </c>
      <c r="AY292" s="6" t="s">
        <v>175</v>
      </c>
      <c r="BE292" s="93">
        <f>IF($U$292="základní",$N$292,0)</f>
        <v>0</v>
      </c>
      <c r="BF292" s="93">
        <f>IF($U$292="snížená",$N$292,0)</f>
        <v>0</v>
      </c>
      <c r="BG292" s="93">
        <f>IF($U$292="zákl. přenesená",$N$292,0)</f>
        <v>0</v>
      </c>
      <c r="BH292" s="93">
        <f>IF($U$292="sníž. přenesená",$N$292,0)</f>
        <v>0</v>
      </c>
      <c r="BI292" s="93">
        <f>IF($U$292="nulová",$N$292,0)</f>
        <v>0</v>
      </c>
      <c r="BJ292" s="6" t="s">
        <v>84</v>
      </c>
      <c r="BK292" s="93">
        <f>ROUND($L$292*$K$292,2)</f>
        <v>0</v>
      </c>
      <c r="BL292" s="6" t="s">
        <v>180</v>
      </c>
      <c r="BM292" s="6" t="s">
        <v>437</v>
      </c>
    </row>
    <row r="293" spans="2:51" s="6" customFormat="1" ht="18.75" customHeight="1">
      <c r="B293" s="164"/>
      <c r="C293" s="165"/>
      <c r="D293" s="165"/>
      <c r="E293" s="165"/>
      <c r="F293" s="240" t="s">
        <v>438</v>
      </c>
      <c r="G293" s="241"/>
      <c r="H293" s="241"/>
      <c r="I293" s="241"/>
      <c r="J293" s="165"/>
      <c r="K293" s="165"/>
      <c r="L293" s="165"/>
      <c r="M293" s="165"/>
      <c r="N293" s="165"/>
      <c r="O293" s="165"/>
      <c r="P293" s="165"/>
      <c r="Q293" s="165"/>
      <c r="R293" s="166"/>
      <c r="T293" s="167"/>
      <c r="U293" s="165"/>
      <c r="V293" s="165"/>
      <c r="W293" s="165"/>
      <c r="X293" s="165"/>
      <c r="Y293" s="165"/>
      <c r="Z293" s="165"/>
      <c r="AA293" s="168"/>
      <c r="AT293" s="169" t="s">
        <v>183</v>
      </c>
      <c r="AU293" s="169" t="s">
        <v>114</v>
      </c>
      <c r="AV293" s="169" t="s">
        <v>84</v>
      </c>
      <c r="AW293" s="169" t="s">
        <v>123</v>
      </c>
      <c r="AX293" s="169" t="s">
        <v>77</v>
      </c>
      <c r="AY293" s="169" t="s">
        <v>175</v>
      </c>
    </row>
    <row r="294" spans="2:51" s="6" customFormat="1" ht="18.75" customHeight="1">
      <c r="B294" s="150"/>
      <c r="C294" s="151"/>
      <c r="D294" s="151"/>
      <c r="E294" s="151"/>
      <c r="F294" s="236" t="s">
        <v>439</v>
      </c>
      <c r="G294" s="237"/>
      <c r="H294" s="237"/>
      <c r="I294" s="237"/>
      <c r="J294" s="151"/>
      <c r="K294" s="152">
        <v>14.28</v>
      </c>
      <c r="L294" s="151"/>
      <c r="M294" s="151"/>
      <c r="N294" s="151"/>
      <c r="O294" s="151"/>
      <c r="P294" s="151"/>
      <c r="Q294" s="151"/>
      <c r="R294" s="153"/>
      <c r="T294" s="154"/>
      <c r="U294" s="151"/>
      <c r="V294" s="151"/>
      <c r="W294" s="151"/>
      <c r="X294" s="151"/>
      <c r="Y294" s="151"/>
      <c r="Z294" s="151"/>
      <c r="AA294" s="155"/>
      <c r="AT294" s="156" t="s">
        <v>183</v>
      </c>
      <c r="AU294" s="156" t="s">
        <v>114</v>
      </c>
      <c r="AV294" s="156" t="s">
        <v>114</v>
      </c>
      <c r="AW294" s="156" t="s">
        <v>123</v>
      </c>
      <c r="AX294" s="156" t="s">
        <v>77</v>
      </c>
      <c r="AY294" s="156" t="s">
        <v>175</v>
      </c>
    </row>
    <row r="295" spans="2:51" s="6" customFormat="1" ht="18.75" customHeight="1">
      <c r="B295" s="164"/>
      <c r="C295" s="165"/>
      <c r="D295" s="165"/>
      <c r="E295" s="165"/>
      <c r="F295" s="240" t="s">
        <v>440</v>
      </c>
      <c r="G295" s="241"/>
      <c r="H295" s="241"/>
      <c r="I295" s="241"/>
      <c r="J295" s="165"/>
      <c r="K295" s="165"/>
      <c r="L295" s="165"/>
      <c r="M295" s="165"/>
      <c r="N295" s="165"/>
      <c r="O295" s="165"/>
      <c r="P295" s="165"/>
      <c r="Q295" s="165"/>
      <c r="R295" s="166"/>
      <c r="T295" s="167"/>
      <c r="U295" s="165"/>
      <c r="V295" s="165"/>
      <c r="W295" s="165"/>
      <c r="X295" s="165"/>
      <c r="Y295" s="165"/>
      <c r="Z295" s="165"/>
      <c r="AA295" s="168"/>
      <c r="AT295" s="169" t="s">
        <v>183</v>
      </c>
      <c r="AU295" s="169" t="s">
        <v>114</v>
      </c>
      <c r="AV295" s="169" t="s">
        <v>84</v>
      </c>
      <c r="AW295" s="169" t="s">
        <v>123</v>
      </c>
      <c r="AX295" s="169" t="s">
        <v>77</v>
      </c>
      <c r="AY295" s="169" t="s">
        <v>175</v>
      </c>
    </row>
    <row r="296" spans="2:51" s="6" customFormat="1" ht="18.75" customHeight="1">
      <c r="B296" s="150"/>
      <c r="C296" s="151"/>
      <c r="D296" s="151"/>
      <c r="E296" s="151"/>
      <c r="F296" s="236" t="s">
        <v>441</v>
      </c>
      <c r="G296" s="237"/>
      <c r="H296" s="237"/>
      <c r="I296" s="237"/>
      <c r="J296" s="151"/>
      <c r="K296" s="152">
        <v>-3.546</v>
      </c>
      <c r="L296" s="151"/>
      <c r="M296" s="151"/>
      <c r="N296" s="151"/>
      <c r="O296" s="151"/>
      <c r="P296" s="151"/>
      <c r="Q296" s="151"/>
      <c r="R296" s="153"/>
      <c r="T296" s="154"/>
      <c r="U296" s="151"/>
      <c r="V296" s="151"/>
      <c r="W296" s="151"/>
      <c r="X296" s="151"/>
      <c r="Y296" s="151"/>
      <c r="Z296" s="151"/>
      <c r="AA296" s="155"/>
      <c r="AT296" s="156" t="s">
        <v>183</v>
      </c>
      <c r="AU296" s="156" t="s">
        <v>114</v>
      </c>
      <c r="AV296" s="156" t="s">
        <v>114</v>
      </c>
      <c r="AW296" s="156" t="s">
        <v>123</v>
      </c>
      <c r="AX296" s="156" t="s">
        <v>77</v>
      </c>
      <c r="AY296" s="156" t="s">
        <v>175</v>
      </c>
    </row>
    <row r="297" spans="2:51" s="6" customFormat="1" ht="18.75" customHeight="1">
      <c r="B297" s="164"/>
      <c r="C297" s="165"/>
      <c r="D297" s="165"/>
      <c r="E297" s="165"/>
      <c r="F297" s="240" t="s">
        <v>442</v>
      </c>
      <c r="G297" s="241"/>
      <c r="H297" s="241"/>
      <c r="I297" s="241"/>
      <c r="J297" s="165"/>
      <c r="K297" s="165"/>
      <c r="L297" s="165"/>
      <c r="M297" s="165"/>
      <c r="N297" s="165"/>
      <c r="O297" s="165"/>
      <c r="P297" s="165"/>
      <c r="Q297" s="165"/>
      <c r="R297" s="166"/>
      <c r="T297" s="167"/>
      <c r="U297" s="165"/>
      <c r="V297" s="165"/>
      <c r="W297" s="165"/>
      <c r="X297" s="165"/>
      <c r="Y297" s="165"/>
      <c r="Z297" s="165"/>
      <c r="AA297" s="168"/>
      <c r="AT297" s="169" t="s">
        <v>183</v>
      </c>
      <c r="AU297" s="169" t="s">
        <v>114</v>
      </c>
      <c r="AV297" s="169" t="s">
        <v>84</v>
      </c>
      <c r="AW297" s="169" t="s">
        <v>123</v>
      </c>
      <c r="AX297" s="169" t="s">
        <v>77</v>
      </c>
      <c r="AY297" s="169" t="s">
        <v>175</v>
      </c>
    </row>
    <row r="298" spans="2:51" s="6" customFormat="1" ht="18.75" customHeight="1">
      <c r="B298" s="150"/>
      <c r="C298" s="151"/>
      <c r="D298" s="151"/>
      <c r="E298" s="151"/>
      <c r="F298" s="236" t="s">
        <v>443</v>
      </c>
      <c r="G298" s="237"/>
      <c r="H298" s="237"/>
      <c r="I298" s="237"/>
      <c r="J298" s="151"/>
      <c r="K298" s="152">
        <v>21.245</v>
      </c>
      <c r="L298" s="151"/>
      <c r="M298" s="151"/>
      <c r="N298" s="151"/>
      <c r="O298" s="151"/>
      <c r="P298" s="151"/>
      <c r="Q298" s="151"/>
      <c r="R298" s="153"/>
      <c r="T298" s="154"/>
      <c r="U298" s="151"/>
      <c r="V298" s="151"/>
      <c r="W298" s="151"/>
      <c r="X298" s="151"/>
      <c r="Y298" s="151"/>
      <c r="Z298" s="151"/>
      <c r="AA298" s="155"/>
      <c r="AT298" s="156" t="s">
        <v>183</v>
      </c>
      <c r="AU298" s="156" t="s">
        <v>114</v>
      </c>
      <c r="AV298" s="156" t="s">
        <v>114</v>
      </c>
      <c r="AW298" s="156" t="s">
        <v>123</v>
      </c>
      <c r="AX298" s="156" t="s">
        <v>77</v>
      </c>
      <c r="AY298" s="156" t="s">
        <v>175</v>
      </c>
    </row>
    <row r="299" spans="2:51" s="6" customFormat="1" ht="18.75" customHeight="1">
      <c r="B299" s="164"/>
      <c r="C299" s="165"/>
      <c r="D299" s="165"/>
      <c r="E299" s="165"/>
      <c r="F299" s="240" t="s">
        <v>440</v>
      </c>
      <c r="G299" s="241"/>
      <c r="H299" s="241"/>
      <c r="I299" s="241"/>
      <c r="J299" s="165"/>
      <c r="K299" s="165"/>
      <c r="L299" s="165"/>
      <c r="M299" s="165"/>
      <c r="N299" s="165"/>
      <c r="O299" s="165"/>
      <c r="P299" s="165"/>
      <c r="Q299" s="165"/>
      <c r="R299" s="166"/>
      <c r="T299" s="167"/>
      <c r="U299" s="165"/>
      <c r="V299" s="165"/>
      <c r="W299" s="165"/>
      <c r="X299" s="165"/>
      <c r="Y299" s="165"/>
      <c r="Z299" s="165"/>
      <c r="AA299" s="168"/>
      <c r="AT299" s="169" t="s">
        <v>183</v>
      </c>
      <c r="AU299" s="169" t="s">
        <v>114</v>
      </c>
      <c r="AV299" s="169" t="s">
        <v>84</v>
      </c>
      <c r="AW299" s="169" t="s">
        <v>123</v>
      </c>
      <c r="AX299" s="169" t="s">
        <v>77</v>
      </c>
      <c r="AY299" s="169" t="s">
        <v>175</v>
      </c>
    </row>
    <row r="300" spans="2:51" s="6" customFormat="1" ht="18.75" customHeight="1">
      <c r="B300" s="150"/>
      <c r="C300" s="151"/>
      <c r="D300" s="151"/>
      <c r="E300" s="151"/>
      <c r="F300" s="236" t="s">
        <v>444</v>
      </c>
      <c r="G300" s="237"/>
      <c r="H300" s="237"/>
      <c r="I300" s="237"/>
      <c r="J300" s="151"/>
      <c r="K300" s="152">
        <v>-1.576</v>
      </c>
      <c r="L300" s="151"/>
      <c r="M300" s="151"/>
      <c r="N300" s="151"/>
      <c r="O300" s="151"/>
      <c r="P300" s="151"/>
      <c r="Q300" s="151"/>
      <c r="R300" s="153"/>
      <c r="T300" s="154"/>
      <c r="U300" s="151"/>
      <c r="V300" s="151"/>
      <c r="W300" s="151"/>
      <c r="X300" s="151"/>
      <c r="Y300" s="151"/>
      <c r="Z300" s="151"/>
      <c r="AA300" s="155"/>
      <c r="AT300" s="156" t="s">
        <v>183</v>
      </c>
      <c r="AU300" s="156" t="s">
        <v>114</v>
      </c>
      <c r="AV300" s="156" t="s">
        <v>114</v>
      </c>
      <c r="AW300" s="156" t="s">
        <v>123</v>
      </c>
      <c r="AX300" s="156" t="s">
        <v>77</v>
      </c>
      <c r="AY300" s="156" t="s">
        <v>175</v>
      </c>
    </row>
    <row r="301" spans="2:51" s="6" customFormat="1" ht="18.75" customHeight="1">
      <c r="B301" s="157"/>
      <c r="C301" s="158"/>
      <c r="D301" s="158"/>
      <c r="E301" s="158"/>
      <c r="F301" s="238" t="s">
        <v>184</v>
      </c>
      <c r="G301" s="239"/>
      <c r="H301" s="239"/>
      <c r="I301" s="239"/>
      <c r="J301" s="158"/>
      <c r="K301" s="159">
        <v>30.403</v>
      </c>
      <c r="L301" s="158"/>
      <c r="M301" s="158"/>
      <c r="N301" s="158"/>
      <c r="O301" s="158"/>
      <c r="P301" s="158"/>
      <c r="Q301" s="158"/>
      <c r="R301" s="160"/>
      <c r="T301" s="161"/>
      <c r="U301" s="158"/>
      <c r="V301" s="158"/>
      <c r="W301" s="158"/>
      <c r="X301" s="158"/>
      <c r="Y301" s="158"/>
      <c r="Z301" s="158"/>
      <c r="AA301" s="162"/>
      <c r="AT301" s="163" t="s">
        <v>183</v>
      </c>
      <c r="AU301" s="163" t="s">
        <v>114</v>
      </c>
      <c r="AV301" s="163" t="s">
        <v>180</v>
      </c>
      <c r="AW301" s="163" t="s">
        <v>123</v>
      </c>
      <c r="AX301" s="163" t="s">
        <v>84</v>
      </c>
      <c r="AY301" s="163" t="s">
        <v>175</v>
      </c>
    </row>
    <row r="302" spans="2:65" s="6" customFormat="1" ht="27" customHeight="1">
      <c r="B302" s="23"/>
      <c r="C302" s="143" t="s">
        <v>445</v>
      </c>
      <c r="D302" s="143" t="s">
        <v>176</v>
      </c>
      <c r="E302" s="144" t="s">
        <v>446</v>
      </c>
      <c r="F302" s="232" t="s">
        <v>447</v>
      </c>
      <c r="G302" s="233"/>
      <c r="H302" s="233"/>
      <c r="I302" s="233"/>
      <c r="J302" s="145" t="s">
        <v>179</v>
      </c>
      <c r="K302" s="146">
        <v>41.621</v>
      </c>
      <c r="L302" s="234">
        <v>0</v>
      </c>
      <c r="M302" s="233"/>
      <c r="N302" s="235">
        <f>ROUND($L$302*$K$302,2)</f>
        <v>0</v>
      </c>
      <c r="O302" s="233"/>
      <c r="P302" s="233"/>
      <c r="Q302" s="233"/>
      <c r="R302" s="25"/>
      <c r="T302" s="147"/>
      <c r="U302" s="31" t="s">
        <v>42</v>
      </c>
      <c r="V302" s="24"/>
      <c r="W302" s="148">
        <f>$V$302*$K$302</f>
        <v>0</v>
      </c>
      <c r="X302" s="148">
        <v>0</v>
      </c>
      <c r="Y302" s="148">
        <f>$X$302*$K$302</f>
        <v>0</v>
      </c>
      <c r="Z302" s="148">
        <v>1.8</v>
      </c>
      <c r="AA302" s="149">
        <f>$Z$302*$K$302</f>
        <v>74.9178</v>
      </c>
      <c r="AR302" s="6" t="s">
        <v>180</v>
      </c>
      <c r="AT302" s="6" t="s">
        <v>176</v>
      </c>
      <c r="AU302" s="6" t="s">
        <v>114</v>
      </c>
      <c r="AY302" s="6" t="s">
        <v>175</v>
      </c>
      <c r="BE302" s="93">
        <f>IF($U$302="základní",$N$302,0)</f>
        <v>0</v>
      </c>
      <c r="BF302" s="93">
        <f>IF($U$302="snížená",$N$302,0)</f>
        <v>0</v>
      </c>
      <c r="BG302" s="93">
        <f>IF($U$302="zákl. přenesená",$N$302,0)</f>
        <v>0</v>
      </c>
      <c r="BH302" s="93">
        <f>IF($U$302="sníž. přenesená",$N$302,0)</f>
        <v>0</v>
      </c>
      <c r="BI302" s="93">
        <f>IF($U$302="nulová",$N$302,0)</f>
        <v>0</v>
      </c>
      <c r="BJ302" s="6" t="s">
        <v>84</v>
      </c>
      <c r="BK302" s="93">
        <f>ROUND($L$302*$K$302,2)</f>
        <v>0</v>
      </c>
      <c r="BL302" s="6" t="s">
        <v>180</v>
      </c>
      <c r="BM302" s="6" t="s">
        <v>448</v>
      </c>
    </row>
    <row r="303" spans="2:51" s="6" customFormat="1" ht="18.75" customHeight="1">
      <c r="B303" s="164"/>
      <c r="C303" s="165"/>
      <c r="D303" s="165"/>
      <c r="E303" s="165"/>
      <c r="F303" s="240" t="s">
        <v>438</v>
      </c>
      <c r="G303" s="241"/>
      <c r="H303" s="241"/>
      <c r="I303" s="241"/>
      <c r="J303" s="165"/>
      <c r="K303" s="165"/>
      <c r="L303" s="165"/>
      <c r="M303" s="165"/>
      <c r="N303" s="165"/>
      <c r="O303" s="165"/>
      <c r="P303" s="165"/>
      <c r="Q303" s="165"/>
      <c r="R303" s="166"/>
      <c r="T303" s="167"/>
      <c r="U303" s="165"/>
      <c r="V303" s="165"/>
      <c r="W303" s="165"/>
      <c r="X303" s="165"/>
      <c r="Y303" s="165"/>
      <c r="Z303" s="165"/>
      <c r="AA303" s="168"/>
      <c r="AT303" s="169" t="s">
        <v>183</v>
      </c>
      <c r="AU303" s="169" t="s">
        <v>114</v>
      </c>
      <c r="AV303" s="169" t="s">
        <v>84</v>
      </c>
      <c r="AW303" s="169" t="s">
        <v>123</v>
      </c>
      <c r="AX303" s="169" t="s">
        <v>77</v>
      </c>
      <c r="AY303" s="169" t="s">
        <v>175</v>
      </c>
    </row>
    <row r="304" spans="2:51" s="6" customFormat="1" ht="18.75" customHeight="1">
      <c r="B304" s="150"/>
      <c r="C304" s="151"/>
      <c r="D304" s="151"/>
      <c r="E304" s="151"/>
      <c r="F304" s="236" t="s">
        <v>449</v>
      </c>
      <c r="G304" s="237"/>
      <c r="H304" s="237"/>
      <c r="I304" s="237"/>
      <c r="J304" s="151"/>
      <c r="K304" s="152">
        <v>14.799</v>
      </c>
      <c r="L304" s="151"/>
      <c r="M304" s="151"/>
      <c r="N304" s="151"/>
      <c r="O304" s="151"/>
      <c r="P304" s="151"/>
      <c r="Q304" s="151"/>
      <c r="R304" s="153"/>
      <c r="T304" s="154"/>
      <c r="U304" s="151"/>
      <c r="V304" s="151"/>
      <c r="W304" s="151"/>
      <c r="X304" s="151"/>
      <c r="Y304" s="151"/>
      <c r="Z304" s="151"/>
      <c r="AA304" s="155"/>
      <c r="AT304" s="156" t="s">
        <v>183</v>
      </c>
      <c r="AU304" s="156" t="s">
        <v>114</v>
      </c>
      <c r="AV304" s="156" t="s">
        <v>114</v>
      </c>
      <c r="AW304" s="156" t="s">
        <v>123</v>
      </c>
      <c r="AX304" s="156" t="s">
        <v>77</v>
      </c>
      <c r="AY304" s="156" t="s">
        <v>175</v>
      </c>
    </row>
    <row r="305" spans="2:51" s="6" customFormat="1" ht="32.25" customHeight="1">
      <c r="B305" s="150"/>
      <c r="C305" s="151"/>
      <c r="D305" s="151"/>
      <c r="E305" s="151"/>
      <c r="F305" s="236" t="s">
        <v>450</v>
      </c>
      <c r="G305" s="237"/>
      <c r="H305" s="237"/>
      <c r="I305" s="237"/>
      <c r="J305" s="151"/>
      <c r="K305" s="152">
        <v>17.711</v>
      </c>
      <c r="L305" s="151"/>
      <c r="M305" s="151"/>
      <c r="N305" s="151"/>
      <c r="O305" s="151"/>
      <c r="P305" s="151"/>
      <c r="Q305" s="151"/>
      <c r="R305" s="153"/>
      <c r="T305" s="154"/>
      <c r="U305" s="151"/>
      <c r="V305" s="151"/>
      <c r="W305" s="151"/>
      <c r="X305" s="151"/>
      <c r="Y305" s="151"/>
      <c r="Z305" s="151"/>
      <c r="AA305" s="155"/>
      <c r="AT305" s="156" t="s">
        <v>183</v>
      </c>
      <c r="AU305" s="156" t="s">
        <v>114</v>
      </c>
      <c r="AV305" s="156" t="s">
        <v>114</v>
      </c>
      <c r="AW305" s="156" t="s">
        <v>123</v>
      </c>
      <c r="AX305" s="156" t="s">
        <v>77</v>
      </c>
      <c r="AY305" s="156" t="s">
        <v>175</v>
      </c>
    </row>
    <row r="306" spans="2:51" s="6" customFormat="1" ht="18.75" customHeight="1">
      <c r="B306" s="150"/>
      <c r="C306" s="151"/>
      <c r="D306" s="151"/>
      <c r="E306" s="151"/>
      <c r="F306" s="236" t="s">
        <v>451</v>
      </c>
      <c r="G306" s="237"/>
      <c r="H306" s="237"/>
      <c r="I306" s="237"/>
      <c r="J306" s="151"/>
      <c r="K306" s="152">
        <v>7.087</v>
      </c>
      <c r="L306" s="151"/>
      <c r="M306" s="151"/>
      <c r="N306" s="151"/>
      <c r="O306" s="151"/>
      <c r="P306" s="151"/>
      <c r="Q306" s="151"/>
      <c r="R306" s="153"/>
      <c r="T306" s="154"/>
      <c r="U306" s="151"/>
      <c r="V306" s="151"/>
      <c r="W306" s="151"/>
      <c r="X306" s="151"/>
      <c r="Y306" s="151"/>
      <c r="Z306" s="151"/>
      <c r="AA306" s="155"/>
      <c r="AT306" s="156" t="s">
        <v>183</v>
      </c>
      <c r="AU306" s="156" t="s">
        <v>114</v>
      </c>
      <c r="AV306" s="156" t="s">
        <v>114</v>
      </c>
      <c r="AW306" s="156" t="s">
        <v>123</v>
      </c>
      <c r="AX306" s="156" t="s">
        <v>77</v>
      </c>
      <c r="AY306" s="156" t="s">
        <v>175</v>
      </c>
    </row>
    <row r="307" spans="2:51" s="6" customFormat="1" ht="32.25" customHeight="1">
      <c r="B307" s="150"/>
      <c r="C307" s="151"/>
      <c r="D307" s="151"/>
      <c r="E307" s="151"/>
      <c r="F307" s="236" t="s">
        <v>452</v>
      </c>
      <c r="G307" s="237"/>
      <c r="H307" s="237"/>
      <c r="I307" s="237"/>
      <c r="J307" s="151"/>
      <c r="K307" s="152">
        <v>-0.756</v>
      </c>
      <c r="L307" s="151"/>
      <c r="M307" s="151"/>
      <c r="N307" s="151"/>
      <c r="O307" s="151"/>
      <c r="P307" s="151"/>
      <c r="Q307" s="151"/>
      <c r="R307" s="153"/>
      <c r="T307" s="154"/>
      <c r="U307" s="151"/>
      <c r="V307" s="151"/>
      <c r="W307" s="151"/>
      <c r="X307" s="151"/>
      <c r="Y307" s="151"/>
      <c r="Z307" s="151"/>
      <c r="AA307" s="155"/>
      <c r="AT307" s="156" t="s">
        <v>183</v>
      </c>
      <c r="AU307" s="156" t="s">
        <v>114</v>
      </c>
      <c r="AV307" s="156" t="s">
        <v>114</v>
      </c>
      <c r="AW307" s="156" t="s">
        <v>123</v>
      </c>
      <c r="AX307" s="156" t="s">
        <v>77</v>
      </c>
      <c r="AY307" s="156" t="s">
        <v>175</v>
      </c>
    </row>
    <row r="308" spans="2:51" s="6" customFormat="1" ht="18.75" customHeight="1">
      <c r="B308" s="164"/>
      <c r="C308" s="165"/>
      <c r="D308" s="165"/>
      <c r="E308" s="165"/>
      <c r="F308" s="240" t="s">
        <v>442</v>
      </c>
      <c r="G308" s="241"/>
      <c r="H308" s="241"/>
      <c r="I308" s="241"/>
      <c r="J308" s="165"/>
      <c r="K308" s="165"/>
      <c r="L308" s="165"/>
      <c r="M308" s="165"/>
      <c r="N308" s="165"/>
      <c r="O308" s="165"/>
      <c r="P308" s="165"/>
      <c r="Q308" s="165"/>
      <c r="R308" s="166"/>
      <c r="T308" s="167"/>
      <c r="U308" s="165"/>
      <c r="V308" s="165"/>
      <c r="W308" s="165"/>
      <c r="X308" s="165"/>
      <c r="Y308" s="165"/>
      <c r="Z308" s="165"/>
      <c r="AA308" s="168"/>
      <c r="AT308" s="169" t="s">
        <v>183</v>
      </c>
      <c r="AU308" s="169" t="s">
        <v>114</v>
      </c>
      <c r="AV308" s="169" t="s">
        <v>84</v>
      </c>
      <c r="AW308" s="169" t="s">
        <v>123</v>
      </c>
      <c r="AX308" s="169" t="s">
        <v>77</v>
      </c>
      <c r="AY308" s="169" t="s">
        <v>175</v>
      </c>
    </row>
    <row r="309" spans="2:51" s="6" customFormat="1" ht="18.75" customHeight="1">
      <c r="B309" s="150"/>
      <c r="C309" s="151"/>
      <c r="D309" s="151"/>
      <c r="E309" s="151"/>
      <c r="F309" s="236" t="s">
        <v>453</v>
      </c>
      <c r="G309" s="237"/>
      <c r="H309" s="237"/>
      <c r="I309" s="237"/>
      <c r="J309" s="151"/>
      <c r="K309" s="152">
        <v>4.212</v>
      </c>
      <c r="L309" s="151"/>
      <c r="M309" s="151"/>
      <c r="N309" s="151"/>
      <c r="O309" s="151"/>
      <c r="P309" s="151"/>
      <c r="Q309" s="151"/>
      <c r="R309" s="153"/>
      <c r="T309" s="154"/>
      <c r="U309" s="151"/>
      <c r="V309" s="151"/>
      <c r="W309" s="151"/>
      <c r="X309" s="151"/>
      <c r="Y309" s="151"/>
      <c r="Z309" s="151"/>
      <c r="AA309" s="155"/>
      <c r="AT309" s="156" t="s">
        <v>183</v>
      </c>
      <c r="AU309" s="156" t="s">
        <v>114</v>
      </c>
      <c r="AV309" s="156" t="s">
        <v>114</v>
      </c>
      <c r="AW309" s="156" t="s">
        <v>123</v>
      </c>
      <c r="AX309" s="156" t="s">
        <v>77</v>
      </c>
      <c r="AY309" s="156" t="s">
        <v>175</v>
      </c>
    </row>
    <row r="310" spans="2:51" s="6" customFormat="1" ht="32.25" customHeight="1">
      <c r="B310" s="150"/>
      <c r="C310" s="151"/>
      <c r="D310" s="151"/>
      <c r="E310" s="151"/>
      <c r="F310" s="236" t="s">
        <v>454</v>
      </c>
      <c r="G310" s="237"/>
      <c r="H310" s="237"/>
      <c r="I310" s="237"/>
      <c r="J310" s="151"/>
      <c r="K310" s="152">
        <v>-1.432</v>
      </c>
      <c r="L310" s="151"/>
      <c r="M310" s="151"/>
      <c r="N310" s="151"/>
      <c r="O310" s="151"/>
      <c r="P310" s="151"/>
      <c r="Q310" s="151"/>
      <c r="R310" s="153"/>
      <c r="T310" s="154"/>
      <c r="U310" s="151"/>
      <c r="V310" s="151"/>
      <c r="W310" s="151"/>
      <c r="X310" s="151"/>
      <c r="Y310" s="151"/>
      <c r="Z310" s="151"/>
      <c r="AA310" s="155"/>
      <c r="AT310" s="156" t="s">
        <v>183</v>
      </c>
      <c r="AU310" s="156" t="s">
        <v>114</v>
      </c>
      <c r="AV310" s="156" t="s">
        <v>114</v>
      </c>
      <c r="AW310" s="156" t="s">
        <v>123</v>
      </c>
      <c r="AX310" s="156" t="s">
        <v>77</v>
      </c>
      <c r="AY310" s="156" t="s">
        <v>175</v>
      </c>
    </row>
    <row r="311" spans="2:51" s="6" customFormat="1" ht="18.75" customHeight="1">
      <c r="B311" s="157"/>
      <c r="C311" s="158"/>
      <c r="D311" s="158"/>
      <c r="E311" s="158"/>
      <c r="F311" s="238" t="s">
        <v>184</v>
      </c>
      <c r="G311" s="239"/>
      <c r="H311" s="239"/>
      <c r="I311" s="239"/>
      <c r="J311" s="158"/>
      <c r="K311" s="159">
        <v>41.621</v>
      </c>
      <c r="L311" s="158"/>
      <c r="M311" s="158"/>
      <c r="N311" s="158"/>
      <c r="O311" s="158"/>
      <c r="P311" s="158"/>
      <c r="Q311" s="158"/>
      <c r="R311" s="160"/>
      <c r="T311" s="161"/>
      <c r="U311" s="158"/>
      <c r="V311" s="158"/>
      <c r="W311" s="158"/>
      <c r="X311" s="158"/>
      <c r="Y311" s="158"/>
      <c r="Z311" s="158"/>
      <c r="AA311" s="162"/>
      <c r="AT311" s="163" t="s">
        <v>183</v>
      </c>
      <c r="AU311" s="163" t="s">
        <v>114</v>
      </c>
      <c r="AV311" s="163" t="s">
        <v>180</v>
      </c>
      <c r="AW311" s="163" t="s">
        <v>123</v>
      </c>
      <c r="AX311" s="163" t="s">
        <v>84</v>
      </c>
      <c r="AY311" s="163" t="s">
        <v>175</v>
      </c>
    </row>
    <row r="312" spans="2:65" s="6" customFormat="1" ht="27" customHeight="1">
      <c r="B312" s="23"/>
      <c r="C312" s="143" t="s">
        <v>455</v>
      </c>
      <c r="D312" s="143" t="s">
        <v>176</v>
      </c>
      <c r="E312" s="144" t="s">
        <v>456</v>
      </c>
      <c r="F312" s="232" t="s">
        <v>457</v>
      </c>
      <c r="G312" s="233"/>
      <c r="H312" s="233"/>
      <c r="I312" s="233"/>
      <c r="J312" s="145" t="s">
        <v>179</v>
      </c>
      <c r="K312" s="146">
        <v>10.327</v>
      </c>
      <c r="L312" s="234">
        <v>0</v>
      </c>
      <c r="M312" s="233"/>
      <c r="N312" s="235">
        <f>ROUND($L$312*$K$312,2)</f>
        <v>0</v>
      </c>
      <c r="O312" s="233"/>
      <c r="P312" s="233"/>
      <c r="Q312" s="233"/>
      <c r="R312" s="25"/>
      <c r="T312" s="147"/>
      <c r="U312" s="31" t="s">
        <v>42</v>
      </c>
      <c r="V312" s="24"/>
      <c r="W312" s="148">
        <f>$V$312*$K$312</f>
        <v>0</v>
      </c>
      <c r="X312" s="148">
        <v>0</v>
      </c>
      <c r="Y312" s="148">
        <f>$X$312*$K$312</f>
        <v>0</v>
      </c>
      <c r="Z312" s="148">
        <v>2.4</v>
      </c>
      <c r="AA312" s="149">
        <f>$Z$312*$K$312</f>
        <v>24.7848</v>
      </c>
      <c r="AR312" s="6" t="s">
        <v>180</v>
      </c>
      <c r="AT312" s="6" t="s">
        <v>176</v>
      </c>
      <c r="AU312" s="6" t="s">
        <v>114</v>
      </c>
      <c r="AY312" s="6" t="s">
        <v>175</v>
      </c>
      <c r="BE312" s="93">
        <f>IF($U$312="základní",$N$312,0)</f>
        <v>0</v>
      </c>
      <c r="BF312" s="93">
        <f>IF($U$312="snížená",$N$312,0)</f>
        <v>0</v>
      </c>
      <c r="BG312" s="93">
        <f>IF($U$312="zákl. přenesená",$N$312,0)</f>
        <v>0</v>
      </c>
      <c r="BH312" s="93">
        <f>IF($U$312="sníž. přenesená",$N$312,0)</f>
        <v>0</v>
      </c>
      <c r="BI312" s="93">
        <f>IF($U$312="nulová",$N$312,0)</f>
        <v>0</v>
      </c>
      <c r="BJ312" s="6" t="s">
        <v>84</v>
      </c>
      <c r="BK312" s="93">
        <f>ROUND($L$312*$K$312,2)</f>
        <v>0</v>
      </c>
      <c r="BL312" s="6" t="s">
        <v>180</v>
      </c>
      <c r="BM312" s="6" t="s">
        <v>458</v>
      </c>
    </row>
    <row r="313" spans="2:51" s="6" customFormat="1" ht="18.75" customHeight="1">
      <c r="B313" s="150"/>
      <c r="C313" s="151"/>
      <c r="D313" s="151"/>
      <c r="E313" s="151"/>
      <c r="F313" s="236" t="s">
        <v>459</v>
      </c>
      <c r="G313" s="237"/>
      <c r="H313" s="237"/>
      <c r="I313" s="237"/>
      <c r="J313" s="151"/>
      <c r="K313" s="152">
        <v>10.327</v>
      </c>
      <c r="L313" s="151"/>
      <c r="M313" s="151"/>
      <c r="N313" s="151"/>
      <c r="O313" s="151"/>
      <c r="P313" s="151"/>
      <c r="Q313" s="151"/>
      <c r="R313" s="153"/>
      <c r="T313" s="154"/>
      <c r="U313" s="151"/>
      <c r="V313" s="151"/>
      <c r="W313" s="151"/>
      <c r="X313" s="151"/>
      <c r="Y313" s="151"/>
      <c r="Z313" s="151"/>
      <c r="AA313" s="155"/>
      <c r="AT313" s="156" t="s">
        <v>183</v>
      </c>
      <c r="AU313" s="156" t="s">
        <v>114</v>
      </c>
      <c r="AV313" s="156" t="s">
        <v>114</v>
      </c>
      <c r="AW313" s="156" t="s">
        <v>123</v>
      </c>
      <c r="AX313" s="156" t="s">
        <v>77</v>
      </c>
      <c r="AY313" s="156" t="s">
        <v>175</v>
      </c>
    </row>
    <row r="314" spans="2:51" s="6" customFormat="1" ht="18.75" customHeight="1">
      <c r="B314" s="157"/>
      <c r="C314" s="158"/>
      <c r="D314" s="158"/>
      <c r="E314" s="158"/>
      <c r="F314" s="238" t="s">
        <v>184</v>
      </c>
      <c r="G314" s="239"/>
      <c r="H314" s="239"/>
      <c r="I314" s="239"/>
      <c r="J314" s="158"/>
      <c r="K314" s="159">
        <v>10.327</v>
      </c>
      <c r="L314" s="158"/>
      <c r="M314" s="158"/>
      <c r="N314" s="158"/>
      <c r="O314" s="158"/>
      <c r="P314" s="158"/>
      <c r="Q314" s="158"/>
      <c r="R314" s="160"/>
      <c r="T314" s="161"/>
      <c r="U314" s="158"/>
      <c r="V314" s="158"/>
      <c r="W314" s="158"/>
      <c r="X314" s="158"/>
      <c r="Y314" s="158"/>
      <c r="Z314" s="158"/>
      <c r="AA314" s="162"/>
      <c r="AT314" s="163" t="s">
        <v>183</v>
      </c>
      <c r="AU314" s="163" t="s">
        <v>114</v>
      </c>
      <c r="AV314" s="163" t="s">
        <v>180</v>
      </c>
      <c r="AW314" s="163" t="s">
        <v>123</v>
      </c>
      <c r="AX314" s="163" t="s">
        <v>84</v>
      </c>
      <c r="AY314" s="163" t="s">
        <v>175</v>
      </c>
    </row>
    <row r="315" spans="2:65" s="6" customFormat="1" ht="39" customHeight="1">
      <c r="B315" s="23"/>
      <c r="C315" s="143" t="s">
        <v>460</v>
      </c>
      <c r="D315" s="143" t="s">
        <v>176</v>
      </c>
      <c r="E315" s="144" t="s">
        <v>461</v>
      </c>
      <c r="F315" s="232" t="s">
        <v>462</v>
      </c>
      <c r="G315" s="233"/>
      <c r="H315" s="233"/>
      <c r="I315" s="233"/>
      <c r="J315" s="145" t="s">
        <v>179</v>
      </c>
      <c r="K315" s="146">
        <v>3.384</v>
      </c>
      <c r="L315" s="234">
        <v>0</v>
      </c>
      <c r="M315" s="233"/>
      <c r="N315" s="235">
        <f>ROUND($L$315*$K$315,2)</f>
        <v>0</v>
      </c>
      <c r="O315" s="233"/>
      <c r="P315" s="233"/>
      <c r="Q315" s="233"/>
      <c r="R315" s="25"/>
      <c r="T315" s="147"/>
      <c r="U315" s="31" t="s">
        <v>42</v>
      </c>
      <c r="V315" s="24"/>
      <c r="W315" s="148">
        <f>$V$315*$K$315</f>
        <v>0</v>
      </c>
      <c r="X315" s="148">
        <v>0</v>
      </c>
      <c r="Y315" s="148">
        <f>$X$315*$K$315</f>
        <v>0</v>
      </c>
      <c r="Z315" s="148">
        <v>2.2</v>
      </c>
      <c r="AA315" s="149">
        <f>$Z$315*$K$315</f>
        <v>7.444800000000001</v>
      </c>
      <c r="AR315" s="6" t="s">
        <v>180</v>
      </c>
      <c r="AT315" s="6" t="s">
        <v>176</v>
      </c>
      <c r="AU315" s="6" t="s">
        <v>114</v>
      </c>
      <c r="AY315" s="6" t="s">
        <v>175</v>
      </c>
      <c r="BE315" s="93">
        <f>IF($U$315="základní",$N$315,0)</f>
        <v>0</v>
      </c>
      <c r="BF315" s="93">
        <f>IF($U$315="snížená",$N$315,0)</f>
        <v>0</v>
      </c>
      <c r="BG315" s="93">
        <f>IF($U$315="zákl. přenesená",$N$315,0)</f>
        <v>0</v>
      </c>
      <c r="BH315" s="93">
        <f>IF($U$315="sníž. přenesená",$N$315,0)</f>
        <v>0</v>
      </c>
      <c r="BI315" s="93">
        <f>IF($U$315="nulová",$N$315,0)</f>
        <v>0</v>
      </c>
      <c r="BJ315" s="6" t="s">
        <v>84</v>
      </c>
      <c r="BK315" s="93">
        <f>ROUND($L$315*$K$315,2)</f>
        <v>0</v>
      </c>
      <c r="BL315" s="6" t="s">
        <v>180</v>
      </c>
      <c r="BM315" s="6" t="s">
        <v>463</v>
      </c>
    </row>
    <row r="316" spans="2:51" s="6" customFormat="1" ht="18.75" customHeight="1">
      <c r="B316" s="164"/>
      <c r="C316" s="165"/>
      <c r="D316" s="165"/>
      <c r="E316" s="165"/>
      <c r="F316" s="240" t="s">
        <v>309</v>
      </c>
      <c r="G316" s="241"/>
      <c r="H316" s="241"/>
      <c r="I316" s="241"/>
      <c r="J316" s="165"/>
      <c r="K316" s="165"/>
      <c r="L316" s="165"/>
      <c r="M316" s="165"/>
      <c r="N316" s="165"/>
      <c r="O316" s="165"/>
      <c r="P316" s="165"/>
      <c r="Q316" s="165"/>
      <c r="R316" s="166"/>
      <c r="T316" s="167"/>
      <c r="U316" s="165"/>
      <c r="V316" s="165"/>
      <c r="W316" s="165"/>
      <c r="X316" s="165"/>
      <c r="Y316" s="165"/>
      <c r="Z316" s="165"/>
      <c r="AA316" s="168"/>
      <c r="AT316" s="169" t="s">
        <v>183</v>
      </c>
      <c r="AU316" s="169" t="s">
        <v>114</v>
      </c>
      <c r="AV316" s="169" t="s">
        <v>84</v>
      </c>
      <c r="AW316" s="169" t="s">
        <v>123</v>
      </c>
      <c r="AX316" s="169" t="s">
        <v>77</v>
      </c>
      <c r="AY316" s="169" t="s">
        <v>175</v>
      </c>
    </row>
    <row r="317" spans="2:51" s="6" customFormat="1" ht="18.75" customHeight="1">
      <c r="B317" s="150"/>
      <c r="C317" s="151"/>
      <c r="D317" s="151"/>
      <c r="E317" s="151"/>
      <c r="F317" s="236" t="s">
        <v>464</v>
      </c>
      <c r="G317" s="237"/>
      <c r="H317" s="237"/>
      <c r="I317" s="237"/>
      <c r="J317" s="151"/>
      <c r="K317" s="152">
        <v>3.384</v>
      </c>
      <c r="L317" s="151"/>
      <c r="M317" s="151"/>
      <c r="N317" s="151"/>
      <c r="O317" s="151"/>
      <c r="P317" s="151"/>
      <c r="Q317" s="151"/>
      <c r="R317" s="153"/>
      <c r="T317" s="154"/>
      <c r="U317" s="151"/>
      <c r="V317" s="151"/>
      <c r="W317" s="151"/>
      <c r="X317" s="151"/>
      <c r="Y317" s="151"/>
      <c r="Z317" s="151"/>
      <c r="AA317" s="155"/>
      <c r="AT317" s="156" t="s">
        <v>183</v>
      </c>
      <c r="AU317" s="156" t="s">
        <v>114</v>
      </c>
      <c r="AV317" s="156" t="s">
        <v>114</v>
      </c>
      <c r="AW317" s="156" t="s">
        <v>123</v>
      </c>
      <c r="AX317" s="156" t="s">
        <v>77</v>
      </c>
      <c r="AY317" s="156" t="s">
        <v>175</v>
      </c>
    </row>
    <row r="318" spans="2:51" s="6" customFormat="1" ht="18.75" customHeight="1">
      <c r="B318" s="157"/>
      <c r="C318" s="158"/>
      <c r="D318" s="158"/>
      <c r="E318" s="158"/>
      <c r="F318" s="238" t="s">
        <v>184</v>
      </c>
      <c r="G318" s="239"/>
      <c r="H318" s="239"/>
      <c r="I318" s="239"/>
      <c r="J318" s="158"/>
      <c r="K318" s="159">
        <v>3.384</v>
      </c>
      <c r="L318" s="158"/>
      <c r="M318" s="158"/>
      <c r="N318" s="158"/>
      <c r="O318" s="158"/>
      <c r="P318" s="158"/>
      <c r="Q318" s="158"/>
      <c r="R318" s="160"/>
      <c r="T318" s="161"/>
      <c r="U318" s="158"/>
      <c r="V318" s="158"/>
      <c r="W318" s="158"/>
      <c r="X318" s="158"/>
      <c r="Y318" s="158"/>
      <c r="Z318" s="158"/>
      <c r="AA318" s="162"/>
      <c r="AT318" s="163" t="s">
        <v>183</v>
      </c>
      <c r="AU318" s="163" t="s">
        <v>114</v>
      </c>
      <c r="AV318" s="163" t="s">
        <v>180</v>
      </c>
      <c r="AW318" s="163" t="s">
        <v>123</v>
      </c>
      <c r="AX318" s="163" t="s">
        <v>84</v>
      </c>
      <c r="AY318" s="163" t="s">
        <v>175</v>
      </c>
    </row>
    <row r="319" spans="2:65" s="6" customFormat="1" ht="27" customHeight="1">
      <c r="B319" s="23"/>
      <c r="C319" s="143" t="s">
        <v>465</v>
      </c>
      <c r="D319" s="143" t="s">
        <v>176</v>
      </c>
      <c r="E319" s="144" t="s">
        <v>466</v>
      </c>
      <c r="F319" s="232" t="s">
        <v>467</v>
      </c>
      <c r="G319" s="233"/>
      <c r="H319" s="233"/>
      <c r="I319" s="233"/>
      <c r="J319" s="145" t="s">
        <v>179</v>
      </c>
      <c r="K319" s="146">
        <v>3.18</v>
      </c>
      <c r="L319" s="234">
        <v>0</v>
      </c>
      <c r="M319" s="233"/>
      <c r="N319" s="235">
        <f>ROUND($L$319*$K$319,2)</f>
        <v>0</v>
      </c>
      <c r="O319" s="233"/>
      <c r="P319" s="233"/>
      <c r="Q319" s="233"/>
      <c r="R319" s="25"/>
      <c r="T319" s="147"/>
      <c r="U319" s="31" t="s">
        <v>42</v>
      </c>
      <c r="V319" s="24"/>
      <c r="W319" s="148">
        <f>$V$319*$K$319</f>
        <v>0</v>
      </c>
      <c r="X319" s="148">
        <v>0</v>
      </c>
      <c r="Y319" s="148">
        <f>$X$319*$K$319</f>
        <v>0</v>
      </c>
      <c r="Z319" s="148">
        <v>1.4</v>
      </c>
      <c r="AA319" s="149">
        <f>$Z$319*$K$319</f>
        <v>4.452</v>
      </c>
      <c r="AR319" s="6" t="s">
        <v>180</v>
      </c>
      <c r="AT319" s="6" t="s">
        <v>176</v>
      </c>
      <c r="AU319" s="6" t="s">
        <v>114</v>
      </c>
      <c r="AY319" s="6" t="s">
        <v>175</v>
      </c>
      <c r="BE319" s="93">
        <f>IF($U$319="základní",$N$319,0)</f>
        <v>0</v>
      </c>
      <c r="BF319" s="93">
        <f>IF($U$319="snížená",$N$319,0)</f>
        <v>0</v>
      </c>
      <c r="BG319" s="93">
        <f>IF($U$319="zákl. přenesená",$N$319,0)</f>
        <v>0</v>
      </c>
      <c r="BH319" s="93">
        <f>IF($U$319="sníž. přenesená",$N$319,0)</f>
        <v>0</v>
      </c>
      <c r="BI319" s="93">
        <f>IF($U$319="nulová",$N$319,0)</f>
        <v>0</v>
      </c>
      <c r="BJ319" s="6" t="s">
        <v>84</v>
      </c>
      <c r="BK319" s="93">
        <f>ROUND($L$319*$K$319,2)</f>
        <v>0</v>
      </c>
      <c r="BL319" s="6" t="s">
        <v>180</v>
      </c>
      <c r="BM319" s="6" t="s">
        <v>468</v>
      </c>
    </row>
    <row r="320" spans="2:51" s="6" customFormat="1" ht="18.75" customHeight="1">
      <c r="B320" s="164"/>
      <c r="C320" s="165"/>
      <c r="D320" s="165"/>
      <c r="E320" s="165"/>
      <c r="F320" s="240" t="s">
        <v>309</v>
      </c>
      <c r="G320" s="241"/>
      <c r="H320" s="241"/>
      <c r="I320" s="241"/>
      <c r="J320" s="165"/>
      <c r="K320" s="165"/>
      <c r="L320" s="165"/>
      <c r="M320" s="165"/>
      <c r="N320" s="165"/>
      <c r="O320" s="165"/>
      <c r="P320" s="165"/>
      <c r="Q320" s="165"/>
      <c r="R320" s="166"/>
      <c r="T320" s="167"/>
      <c r="U320" s="165"/>
      <c r="V320" s="165"/>
      <c r="W320" s="165"/>
      <c r="X320" s="165"/>
      <c r="Y320" s="165"/>
      <c r="Z320" s="165"/>
      <c r="AA320" s="168"/>
      <c r="AT320" s="169" t="s">
        <v>183</v>
      </c>
      <c r="AU320" s="169" t="s">
        <v>114</v>
      </c>
      <c r="AV320" s="169" t="s">
        <v>84</v>
      </c>
      <c r="AW320" s="169" t="s">
        <v>123</v>
      </c>
      <c r="AX320" s="169" t="s">
        <v>77</v>
      </c>
      <c r="AY320" s="169" t="s">
        <v>175</v>
      </c>
    </row>
    <row r="321" spans="2:51" s="6" customFormat="1" ht="18.75" customHeight="1">
      <c r="B321" s="150"/>
      <c r="C321" s="151"/>
      <c r="D321" s="151"/>
      <c r="E321" s="151"/>
      <c r="F321" s="236" t="s">
        <v>469</v>
      </c>
      <c r="G321" s="237"/>
      <c r="H321" s="237"/>
      <c r="I321" s="237"/>
      <c r="J321" s="151"/>
      <c r="K321" s="152">
        <v>3.18</v>
      </c>
      <c r="L321" s="151"/>
      <c r="M321" s="151"/>
      <c r="N321" s="151"/>
      <c r="O321" s="151"/>
      <c r="P321" s="151"/>
      <c r="Q321" s="151"/>
      <c r="R321" s="153"/>
      <c r="T321" s="154"/>
      <c r="U321" s="151"/>
      <c r="V321" s="151"/>
      <c r="W321" s="151"/>
      <c r="X321" s="151"/>
      <c r="Y321" s="151"/>
      <c r="Z321" s="151"/>
      <c r="AA321" s="155"/>
      <c r="AT321" s="156" t="s">
        <v>183</v>
      </c>
      <c r="AU321" s="156" t="s">
        <v>114</v>
      </c>
      <c r="AV321" s="156" t="s">
        <v>114</v>
      </c>
      <c r="AW321" s="156" t="s">
        <v>123</v>
      </c>
      <c r="AX321" s="156" t="s">
        <v>77</v>
      </c>
      <c r="AY321" s="156" t="s">
        <v>175</v>
      </c>
    </row>
    <row r="322" spans="2:51" s="6" customFormat="1" ht="18.75" customHeight="1">
      <c r="B322" s="157"/>
      <c r="C322" s="158"/>
      <c r="D322" s="158"/>
      <c r="E322" s="158"/>
      <c r="F322" s="238" t="s">
        <v>184</v>
      </c>
      <c r="G322" s="239"/>
      <c r="H322" s="239"/>
      <c r="I322" s="239"/>
      <c r="J322" s="158"/>
      <c r="K322" s="159">
        <v>3.18</v>
      </c>
      <c r="L322" s="158"/>
      <c r="M322" s="158"/>
      <c r="N322" s="158"/>
      <c r="O322" s="158"/>
      <c r="P322" s="158"/>
      <c r="Q322" s="158"/>
      <c r="R322" s="160"/>
      <c r="T322" s="161"/>
      <c r="U322" s="158"/>
      <c r="V322" s="158"/>
      <c r="W322" s="158"/>
      <c r="X322" s="158"/>
      <c r="Y322" s="158"/>
      <c r="Z322" s="158"/>
      <c r="AA322" s="162"/>
      <c r="AT322" s="163" t="s">
        <v>183</v>
      </c>
      <c r="AU322" s="163" t="s">
        <v>114</v>
      </c>
      <c r="AV322" s="163" t="s">
        <v>180</v>
      </c>
      <c r="AW322" s="163" t="s">
        <v>123</v>
      </c>
      <c r="AX322" s="163" t="s">
        <v>84</v>
      </c>
      <c r="AY322" s="163" t="s">
        <v>175</v>
      </c>
    </row>
    <row r="323" spans="2:65" s="6" customFormat="1" ht="27" customHeight="1">
      <c r="B323" s="23"/>
      <c r="C323" s="143" t="s">
        <v>470</v>
      </c>
      <c r="D323" s="143" t="s">
        <v>176</v>
      </c>
      <c r="E323" s="144" t="s">
        <v>471</v>
      </c>
      <c r="F323" s="232" t="s">
        <v>472</v>
      </c>
      <c r="G323" s="233"/>
      <c r="H323" s="233"/>
      <c r="I323" s="233"/>
      <c r="J323" s="145" t="s">
        <v>221</v>
      </c>
      <c r="K323" s="146">
        <v>58.485</v>
      </c>
      <c r="L323" s="234">
        <v>0</v>
      </c>
      <c r="M323" s="233"/>
      <c r="N323" s="235">
        <f>ROUND($L$323*$K$323,2)</f>
        <v>0</v>
      </c>
      <c r="O323" s="233"/>
      <c r="P323" s="233"/>
      <c r="Q323" s="233"/>
      <c r="R323" s="25"/>
      <c r="T323" s="147"/>
      <c r="U323" s="31" t="s">
        <v>42</v>
      </c>
      <c r="V323" s="24"/>
      <c r="W323" s="148">
        <f>$V$323*$K$323</f>
        <v>0</v>
      </c>
      <c r="X323" s="148">
        <v>0</v>
      </c>
      <c r="Y323" s="148">
        <f>$X$323*$K$323</f>
        <v>0</v>
      </c>
      <c r="Z323" s="148">
        <v>0.055</v>
      </c>
      <c r="AA323" s="149">
        <f>$Z$323*$K$323</f>
        <v>3.216675</v>
      </c>
      <c r="AR323" s="6" t="s">
        <v>180</v>
      </c>
      <c r="AT323" s="6" t="s">
        <v>176</v>
      </c>
      <c r="AU323" s="6" t="s">
        <v>114</v>
      </c>
      <c r="AY323" s="6" t="s">
        <v>175</v>
      </c>
      <c r="BE323" s="93">
        <f>IF($U$323="základní",$N$323,0)</f>
        <v>0</v>
      </c>
      <c r="BF323" s="93">
        <f>IF($U$323="snížená",$N$323,0)</f>
        <v>0</v>
      </c>
      <c r="BG323" s="93">
        <f>IF($U$323="zákl. přenesená",$N$323,0)</f>
        <v>0</v>
      </c>
      <c r="BH323" s="93">
        <f>IF($U$323="sníž. přenesená",$N$323,0)</f>
        <v>0</v>
      </c>
      <c r="BI323" s="93">
        <f>IF($U$323="nulová",$N$323,0)</f>
        <v>0</v>
      </c>
      <c r="BJ323" s="6" t="s">
        <v>84</v>
      </c>
      <c r="BK323" s="93">
        <f>ROUND($L$323*$K$323,2)</f>
        <v>0</v>
      </c>
      <c r="BL323" s="6" t="s">
        <v>180</v>
      </c>
      <c r="BM323" s="6" t="s">
        <v>473</v>
      </c>
    </row>
    <row r="324" spans="2:51" s="6" customFormat="1" ht="18.75" customHeight="1">
      <c r="B324" s="150"/>
      <c r="C324" s="151"/>
      <c r="D324" s="151"/>
      <c r="E324" s="151"/>
      <c r="F324" s="236" t="s">
        <v>474</v>
      </c>
      <c r="G324" s="237"/>
      <c r="H324" s="237"/>
      <c r="I324" s="237"/>
      <c r="J324" s="151"/>
      <c r="K324" s="152">
        <v>49.165</v>
      </c>
      <c r="L324" s="151"/>
      <c r="M324" s="151"/>
      <c r="N324" s="151"/>
      <c r="O324" s="151"/>
      <c r="P324" s="151"/>
      <c r="Q324" s="151"/>
      <c r="R324" s="153"/>
      <c r="T324" s="154"/>
      <c r="U324" s="151"/>
      <c r="V324" s="151"/>
      <c r="W324" s="151"/>
      <c r="X324" s="151"/>
      <c r="Y324" s="151"/>
      <c r="Z324" s="151"/>
      <c r="AA324" s="155"/>
      <c r="AT324" s="156" t="s">
        <v>183</v>
      </c>
      <c r="AU324" s="156" t="s">
        <v>114</v>
      </c>
      <c r="AV324" s="156" t="s">
        <v>114</v>
      </c>
      <c r="AW324" s="156" t="s">
        <v>123</v>
      </c>
      <c r="AX324" s="156" t="s">
        <v>77</v>
      </c>
      <c r="AY324" s="156" t="s">
        <v>175</v>
      </c>
    </row>
    <row r="325" spans="2:51" s="6" customFormat="1" ht="18.75" customHeight="1">
      <c r="B325" s="150"/>
      <c r="C325" s="151"/>
      <c r="D325" s="151"/>
      <c r="E325" s="151"/>
      <c r="F325" s="236" t="s">
        <v>475</v>
      </c>
      <c r="G325" s="237"/>
      <c r="H325" s="237"/>
      <c r="I325" s="237"/>
      <c r="J325" s="151"/>
      <c r="K325" s="152">
        <v>9.32</v>
      </c>
      <c r="L325" s="151"/>
      <c r="M325" s="151"/>
      <c r="N325" s="151"/>
      <c r="O325" s="151"/>
      <c r="P325" s="151"/>
      <c r="Q325" s="151"/>
      <c r="R325" s="153"/>
      <c r="T325" s="154"/>
      <c r="U325" s="151"/>
      <c r="V325" s="151"/>
      <c r="W325" s="151"/>
      <c r="X325" s="151"/>
      <c r="Y325" s="151"/>
      <c r="Z325" s="151"/>
      <c r="AA325" s="155"/>
      <c r="AT325" s="156" t="s">
        <v>183</v>
      </c>
      <c r="AU325" s="156" t="s">
        <v>114</v>
      </c>
      <c r="AV325" s="156" t="s">
        <v>114</v>
      </c>
      <c r="AW325" s="156" t="s">
        <v>123</v>
      </c>
      <c r="AX325" s="156" t="s">
        <v>77</v>
      </c>
      <c r="AY325" s="156" t="s">
        <v>175</v>
      </c>
    </row>
    <row r="326" spans="2:51" s="6" customFormat="1" ht="18.75" customHeight="1">
      <c r="B326" s="157"/>
      <c r="C326" s="158"/>
      <c r="D326" s="158"/>
      <c r="E326" s="158"/>
      <c r="F326" s="238" t="s">
        <v>184</v>
      </c>
      <c r="G326" s="239"/>
      <c r="H326" s="239"/>
      <c r="I326" s="239"/>
      <c r="J326" s="158"/>
      <c r="K326" s="159">
        <v>58.485</v>
      </c>
      <c r="L326" s="158"/>
      <c r="M326" s="158"/>
      <c r="N326" s="158"/>
      <c r="O326" s="158"/>
      <c r="P326" s="158"/>
      <c r="Q326" s="158"/>
      <c r="R326" s="160"/>
      <c r="T326" s="161"/>
      <c r="U326" s="158"/>
      <c r="V326" s="158"/>
      <c r="W326" s="158"/>
      <c r="X326" s="158"/>
      <c r="Y326" s="158"/>
      <c r="Z326" s="158"/>
      <c r="AA326" s="162"/>
      <c r="AT326" s="163" t="s">
        <v>183</v>
      </c>
      <c r="AU326" s="163" t="s">
        <v>114</v>
      </c>
      <c r="AV326" s="163" t="s">
        <v>180</v>
      </c>
      <c r="AW326" s="163" t="s">
        <v>123</v>
      </c>
      <c r="AX326" s="163" t="s">
        <v>84</v>
      </c>
      <c r="AY326" s="163" t="s">
        <v>175</v>
      </c>
    </row>
    <row r="327" spans="2:65" s="6" customFormat="1" ht="27" customHeight="1">
      <c r="B327" s="23"/>
      <c r="C327" s="143" t="s">
        <v>476</v>
      </c>
      <c r="D327" s="143" t="s">
        <v>176</v>
      </c>
      <c r="E327" s="144" t="s">
        <v>477</v>
      </c>
      <c r="F327" s="232" t="s">
        <v>478</v>
      </c>
      <c r="G327" s="233"/>
      <c r="H327" s="233"/>
      <c r="I327" s="233"/>
      <c r="J327" s="145" t="s">
        <v>221</v>
      </c>
      <c r="K327" s="146">
        <v>32.899</v>
      </c>
      <c r="L327" s="234">
        <v>0</v>
      </c>
      <c r="M327" s="233"/>
      <c r="N327" s="235">
        <f>ROUND($L$327*$K$327,2)</f>
        <v>0</v>
      </c>
      <c r="O327" s="233"/>
      <c r="P327" s="233"/>
      <c r="Q327" s="233"/>
      <c r="R327" s="25"/>
      <c r="T327" s="147"/>
      <c r="U327" s="31" t="s">
        <v>42</v>
      </c>
      <c r="V327" s="24"/>
      <c r="W327" s="148">
        <f>$V$327*$K$327</f>
        <v>0</v>
      </c>
      <c r="X327" s="148">
        <v>0</v>
      </c>
      <c r="Y327" s="148">
        <f>$X$327*$K$327</f>
        <v>0</v>
      </c>
      <c r="Z327" s="148">
        <v>0.076</v>
      </c>
      <c r="AA327" s="149">
        <f>$Z$327*$K$327</f>
        <v>2.500324</v>
      </c>
      <c r="AR327" s="6" t="s">
        <v>180</v>
      </c>
      <c r="AT327" s="6" t="s">
        <v>176</v>
      </c>
      <c r="AU327" s="6" t="s">
        <v>114</v>
      </c>
      <c r="AY327" s="6" t="s">
        <v>175</v>
      </c>
      <c r="BE327" s="93">
        <f>IF($U$327="základní",$N$327,0)</f>
        <v>0</v>
      </c>
      <c r="BF327" s="93">
        <f>IF($U$327="snížená",$N$327,0)</f>
        <v>0</v>
      </c>
      <c r="BG327" s="93">
        <f>IF($U$327="zákl. přenesená",$N$327,0)</f>
        <v>0</v>
      </c>
      <c r="BH327" s="93">
        <f>IF($U$327="sníž. přenesená",$N$327,0)</f>
        <v>0</v>
      </c>
      <c r="BI327" s="93">
        <f>IF($U$327="nulová",$N$327,0)</f>
        <v>0</v>
      </c>
      <c r="BJ327" s="6" t="s">
        <v>84</v>
      </c>
      <c r="BK327" s="93">
        <f>ROUND($L$327*$K$327,2)</f>
        <v>0</v>
      </c>
      <c r="BL327" s="6" t="s">
        <v>180</v>
      </c>
      <c r="BM327" s="6" t="s">
        <v>479</v>
      </c>
    </row>
    <row r="328" spans="2:51" s="6" customFormat="1" ht="18.75" customHeight="1">
      <c r="B328" s="164"/>
      <c r="C328" s="165"/>
      <c r="D328" s="165"/>
      <c r="E328" s="165"/>
      <c r="F328" s="240" t="s">
        <v>480</v>
      </c>
      <c r="G328" s="241"/>
      <c r="H328" s="241"/>
      <c r="I328" s="241"/>
      <c r="J328" s="165"/>
      <c r="K328" s="165"/>
      <c r="L328" s="165"/>
      <c r="M328" s="165"/>
      <c r="N328" s="165"/>
      <c r="O328" s="165"/>
      <c r="P328" s="165"/>
      <c r="Q328" s="165"/>
      <c r="R328" s="166"/>
      <c r="T328" s="167"/>
      <c r="U328" s="165"/>
      <c r="V328" s="165"/>
      <c r="W328" s="165"/>
      <c r="X328" s="165"/>
      <c r="Y328" s="165"/>
      <c r="Z328" s="165"/>
      <c r="AA328" s="168"/>
      <c r="AT328" s="169" t="s">
        <v>183</v>
      </c>
      <c r="AU328" s="169" t="s">
        <v>114</v>
      </c>
      <c r="AV328" s="169" t="s">
        <v>84</v>
      </c>
      <c r="AW328" s="169" t="s">
        <v>123</v>
      </c>
      <c r="AX328" s="169" t="s">
        <v>77</v>
      </c>
      <c r="AY328" s="169" t="s">
        <v>175</v>
      </c>
    </row>
    <row r="329" spans="2:51" s="6" customFormat="1" ht="18.75" customHeight="1">
      <c r="B329" s="150"/>
      <c r="C329" s="151"/>
      <c r="D329" s="151"/>
      <c r="E329" s="151"/>
      <c r="F329" s="236" t="s">
        <v>481</v>
      </c>
      <c r="G329" s="237"/>
      <c r="H329" s="237"/>
      <c r="I329" s="237"/>
      <c r="J329" s="151"/>
      <c r="K329" s="152">
        <v>5.122</v>
      </c>
      <c r="L329" s="151"/>
      <c r="M329" s="151"/>
      <c r="N329" s="151"/>
      <c r="O329" s="151"/>
      <c r="P329" s="151"/>
      <c r="Q329" s="151"/>
      <c r="R329" s="153"/>
      <c r="T329" s="154"/>
      <c r="U329" s="151"/>
      <c r="V329" s="151"/>
      <c r="W329" s="151"/>
      <c r="X329" s="151"/>
      <c r="Y329" s="151"/>
      <c r="Z329" s="151"/>
      <c r="AA329" s="155"/>
      <c r="AT329" s="156" t="s">
        <v>183</v>
      </c>
      <c r="AU329" s="156" t="s">
        <v>114</v>
      </c>
      <c r="AV329" s="156" t="s">
        <v>114</v>
      </c>
      <c r="AW329" s="156" t="s">
        <v>123</v>
      </c>
      <c r="AX329" s="156" t="s">
        <v>77</v>
      </c>
      <c r="AY329" s="156" t="s">
        <v>175</v>
      </c>
    </row>
    <row r="330" spans="2:51" s="6" customFormat="1" ht="18.75" customHeight="1">
      <c r="B330" s="150"/>
      <c r="C330" s="151"/>
      <c r="D330" s="151"/>
      <c r="E330" s="151"/>
      <c r="F330" s="236" t="s">
        <v>482</v>
      </c>
      <c r="G330" s="237"/>
      <c r="H330" s="237"/>
      <c r="I330" s="237"/>
      <c r="J330" s="151"/>
      <c r="K330" s="152">
        <v>11.82</v>
      </c>
      <c r="L330" s="151"/>
      <c r="M330" s="151"/>
      <c r="N330" s="151"/>
      <c r="O330" s="151"/>
      <c r="P330" s="151"/>
      <c r="Q330" s="151"/>
      <c r="R330" s="153"/>
      <c r="T330" s="154"/>
      <c r="U330" s="151"/>
      <c r="V330" s="151"/>
      <c r="W330" s="151"/>
      <c r="X330" s="151"/>
      <c r="Y330" s="151"/>
      <c r="Z330" s="151"/>
      <c r="AA330" s="155"/>
      <c r="AT330" s="156" t="s">
        <v>183</v>
      </c>
      <c r="AU330" s="156" t="s">
        <v>114</v>
      </c>
      <c r="AV330" s="156" t="s">
        <v>114</v>
      </c>
      <c r="AW330" s="156" t="s">
        <v>123</v>
      </c>
      <c r="AX330" s="156" t="s">
        <v>77</v>
      </c>
      <c r="AY330" s="156" t="s">
        <v>175</v>
      </c>
    </row>
    <row r="331" spans="2:51" s="6" customFormat="1" ht="18.75" customHeight="1">
      <c r="B331" s="164"/>
      <c r="C331" s="165"/>
      <c r="D331" s="165"/>
      <c r="E331" s="165"/>
      <c r="F331" s="240" t="s">
        <v>442</v>
      </c>
      <c r="G331" s="241"/>
      <c r="H331" s="241"/>
      <c r="I331" s="241"/>
      <c r="J331" s="165"/>
      <c r="K331" s="165"/>
      <c r="L331" s="165"/>
      <c r="M331" s="165"/>
      <c r="N331" s="165"/>
      <c r="O331" s="165"/>
      <c r="P331" s="165"/>
      <c r="Q331" s="165"/>
      <c r="R331" s="166"/>
      <c r="T331" s="167"/>
      <c r="U331" s="165"/>
      <c r="V331" s="165"/>
      <c r="W331" s="165"/>
      <c r="X331" s="165"/>
      <c r="Y331" s="165"/>
      <c r="Z331" s="165"/>
      <c r="AA331" s="168"/>
      <c r="AT331" s="169" t="s">
        <v>183</v>
      </c>
      <c r="AU331" s="169" t="s">
        <v>114</v>
      </c>
      <c r="AV331" s="169" t="s">
        <v>84</v>
      </c>
      <c r="AW331" s="169" t="s">
        <v>123</v>
      </c>
      <c r="AX331" s="169" t="s">
        <v>77</v>
      </c>
      <c r="AY331" s="169" t="s">
        <v>175</v>
      </c>
    </row>
    <row r="332" spans="2:51" s="6" customFormat="1" ht="18.75" customHeight="1">
      <c r="B332" s="150"/>
      <c r="C332" s="151"/>
      <c r="D332" s="151"/>
      <c r="E332" s="151"/>
      <c r="F332" s="236" t="s">
        <v>483</v>
      </c>
      <c r="G332" s="237"/>
      <c r="H332" s="237"/>
      <c r="I332" s="237"/>
      <c r="J332" s="151"/>
      <c r="K332" s="152">
        <v>15.957</v>
      </c>
      <c r="L332" s="151"/>
      <c r="M332" s="151"/>
      <c r="N332" s="151"/>
      <c r="O332" s="151"/>
      <c r="P332" s="151"/>
      <c r="Q332" s="151"/>
      <c r="R332" s="153"/>
      <c r="T332" s="154"/>
      <c r="U332" s="151"/>
      <c r="V332" s="151"/>
      <c r="W332" s="151"/>
      <c r="X332" s="151"/>
      <c r="Y332" s="151"/>
      <c r="Z332" s="151"/>
      <c r="AA332" s="155"/>
      <c r="AT332" s="156" t="s">
        <v>183</v>
      </c>
      <c r="AU332" s="156" t="s">
        <v>114</v>
      </c>
      <c r="AV332" s="156" t="s">
        <v>114</v>
      </c>
      <c r="AW332" s="156" t="s">
        <v>123</v>
      </c>
      <c r="AX332" s="156" t="s">
        <v>77</v>
      </c>
      <c r="AY332" s="156" t="s">
        <v>175</v>
      </c>
    </row>
    <row r="333" spans="2:51" s="6" customFormat="1" ht="18.75" customHeight="1">
      <c r="B333" s="157"/>
      <c r="C333" s="158"/>
      <c r="D333" s="158"/>
      <c r="E333" s="158"/>
      <c r="F333" s="238" t="s">
        <v>184</v>
      </c>
      <c r="G333" s="239"/>
      <c r="H333" s="239"/>
      <c r="I333" s="239"/>
      <c r="J333" s="158"/>
      <c r="K333" s="159">
        <v>32.899</v>
      </c>
      <c r="L333" s="158"/>
      <c r="M333" s="158"/>
      <c r="N333" s="158"/>
      <c r="O333" s="158"/>
      <c r="P333" s="158"/>
      <c r="Q333" s="158"/>
      <c r="R333" s="160"/>
      <c r="T333" s="161"/>
      <c r="U333" s="158"/>
      <c r="V333" s="158"/>
      <c r="W333" s="158"/>
      <c r="X333" s="158"/>
      <c r="Y333" s="158"/>
      <c r="Z333" s="158"/>
      <c r="AA333" s="162"/>
      <c r="AT333" s="163" t="s">
        <v>183</v>
      </c>
      <c r="AU333" s="163" t="s">
        <v>114</v>
      </c>
      <c r="AV333" s="163" t="s">
        <v>180</v>
      </c>
      <c r="AW333" s="163" t="s">
        <v>123</v>
      </c>
      <c r="AX333" s="163" t="s">
        <v>84</v>
      </c>
      <c r="AY333" s="163" t="s">
        <v>175</v>
      </c>
    </row>
    <row r="334" spans="2:65" s="6" customFormat="1" ht="27" customHeight="1">
      <c r="B334" s="23"/>
      <c r="C334" s="143" t="s">
        <v>484</v>
      </c>
      <c r="D334" s="143" t="s">
        <v>176</v>
      </c>
      <c r="E334" s="144" t="s">
        <v>485</v>
      </c>
      <c r="F334" s="232" t="s">
        <v>486</v>
      </c>
      <c r="G334" s="233"/>
      <c r="H334" s="233"/>
      <c r="I334" s="233"/>
      <c r="J334" s="145" t="s">
        <v>221</v>
      </c>
      <c r="K334" s="146">
        <v>6.462</v>
      </c>
      <c r="L334" s="234">
        <v>0</v>
      </c>
      <c r="M334" s="233"/>
      <c r="N334" s="235">
        <f>ROUND($L$334*$K$334,2)</f>
        <v>0</v>
      </c>
      <c r="O334" s="233"/>
      <c r="P334" s="233"/>
      <c r="Q334" s="233"/>
      <c r="R334" s="25"/>
      <c r="T334" s="147"/>
      <c r="U334" s="31" t="s">
        <v>42</v>
      </c>
      <c r="V334" s="24"/>
      <c r="W334" s="148">
        <f>$V$334*$K$334</f>
        <v>0</v>
      </c>
      <c r="X334" s="148">
        <v>0</v>
      </c>
      <c r="Y334" s="148">
        <f>$X$334*$K$334</f>
        <v>0</v>
      </c>
      <c r="Z334" s="148">
        <v>0.063</v>
      </c>
      <c r="AA334" s="149">
        <f>$Z$334*$K$334</f>
        <v>0.40710599999999997</v>
      </c>
      <c r="AR334" s="6" t="s">
        <v>180</v>
      </c>
      <c r="AT334" s="6" t="s">
        <v>176</v>
      </c>
      <c r="AU334" s="6" t="s">
        <v>114</v>
      </c>
      <c r="AY334" s="6" t="s">
        <v>175</v>
      </c>
      <c r="BE334" s="93">
        <f>IF($U$334="základní",$N$334,0)</f>
        <v>0</v>
      </c>
      <c r="BF334" s="93">
        <f>IF($U$334="snížená",$N$334,0)</f>
        <v>0</v>
      </c>
      <c r="BG334" s="93">
        <f>IF($U$334="zákl. přenesená",$N$334,0)</f>
        <v>0</v>
      </c>
      <c r="BH334" s="93">
        <f>IF($U$334="sníž. přenesená",$N$334,0)</f>
        <v>0</v>
      </c>
      <c r="BI334" s="93">
        <f>IF($U$334="nulová",$N$334,0)</f>
        <v>0</v>
      </c>
      <c r="BJ334" s="6" t="s">
        <v>84</v>
      </c>
      <c r="BK334" s="93">
        <f>ROUND($L$334*$K$334,2)</f>
        <v>0</v>
      </c>
      <c r="BL334" s="6" t="s">
        <v>180</v>
      </c>
      <c r="BM334" s="6" t="s">
        <v>487</v>
      </c>
    </row>
    <row r="335" spans="2:51" s="6" customFormat="1" ht="18.75" customHeight="1">
      <c r="B335" s="164"/>
      <c r="C335" s="165"/>
      <c r="D335" s="165"/>
      <c r="E335" s="165"/>
      <c r="F335" s="240" t="s">
        <v>480</v>
      </c>
      <c r="G335" s="241"/>
      <c r="H335" s="241"/>
      <c r="I335" s="241"/>
      <c r="J335" s="165"/>
      <c r="K335" s="165"/>
      <c r="L335" s="165"/>
      <c r="M335" s="165"/>
      <c r="N335" s="165"/>
      <c r="O335" s="165"/>
      <c r="P335" s="165"/>
      <c r="Q335" s="165"/>
      <c r="R335" s="166"/>
      <c r="T335" s="167"/>
      <c r="U335" s="165"/>
      <c r="V335" s="165"/>
      <c r="W335" s="165"/>
      <c r="X335" s="165"/>
      <c r="Y335" s="165"/>
      <c r="Z335" s="165"/>
      <c r="AA335" s="168"/>
      <c r="AT335" s="169" t="s">
        <v>183</v>
      </c>
      <c r="AU335" s="169" t="s">
        <v>114</v>
      </c>
      <c r="AV335" s="169" t="s">
        <v>84</v>
      </c>
      <c r="AW335" s="169" t="s">
        <v>123</v>
      </c>
      <c r="AX335" s="169" t="s">
        <v>77</v>
      </c>
      <c r="AY335" s="169" t="s">
        <v>175</v>
      </c>
    </row>
    <row r="336" spans="2:51" s="6" customFormat="1" ht="18.75" customHeight="1">
      <c r="B336" s="150"/>
      <c r="C336" s="151"/>
      <c r="D336" s="151"/>
      <c r="E336" s="151"/>
      <c r="F336" s="236" t="s">
        <v>488</v>
      </c>
      <c r="G336" s="237"/>
      <c r="H336" s="237"/>
      <c r="I336" s="237"/>
      <c r="J336" s="151"/>
      <c r="K336" s="152">
        <v>2.522</v>
      </c>
      <c r="L336" s="151"/>
      <c r="M336" s="151"/>
      <c r="N336" s="151"/>
      <c r="O336" s="151"/>
      <c r="P336" s="151"/>
      <c r="Q336" s="151"/>
      <c r="R336" s="153"/>
      <c r="T336" s="154"/>
      <c r="U336" s="151"/>
      <c r="V336" s="151"/>
      <c r="W336" s="151"/>
      <c r="X336" s="151"/>
      <c r="Y336" s="151"/>
      <c r="Z336" s="151"/>
      <c r="AA336" s="155"/>
      <c r="AT336" s="156" t="s">
        <v>183</v>
      </c>
      <c r="AU336" s="156" t="s">
        <v>114</v>
      </c>
      <c r="AV336" s="156" t="s">
        <v>114</v>
      </c>
      <c r="AW336" s="156" t="s">
        <v>123</v>
      </c>
      <c r="AX336" s="156" t="s">
        <v>77</v>
      </c>
      <c r="AY336" s="156" t="s">
        <v>175</v>
      </c>
    </row>
    <row r="337" spans="2:51" s="6" customFormat="1" ht="18.75" customHeight="1">
      <c r="B337" s="164"/>
      <c r="C337" s="165"/>
      <c r="D337" s="165"/>
      <c r="E337" s="165"/>
      <c r="F337" s="240" t="s">
        <v>442</v>
      </c>
      <c r="G337" s="241"/>
      <c r="H337" s="241"/>
      <c r="I337" s="241"/>
      <c r="J337" s="165"/>
      <c r="K337" s="165"/>
      <c r="L337" s="165"/>
      <c r="M337" s="165"/>
      <c r="N337" s="165"/>
      <c r="O337" s="165"/>
      <c r="P337" s="165"/>
      <c r="Q337" s="165"/>
      <c r="R337" s="166"/>
      <c r="T337" s="167"/>
      <c r="U337" s="165"/>
      <c r="V337" s="165"/>
      <c r="W337" s="165"/>
      <c r="X337" s="165"/>
      <c r="Y337" s="165"/>
      <c r="Z337" s="165"/>
      <c r="AA337" s="168"/>
      <c r="AT337" s="169" t="s">
        <v>183</v>
      </c>
      <c r="AU337" s="169" t="s">
        <v>114</v>
      </c>
      <c r="AV337" s="169" t="s">
        <v>84</v>
      </c>
      <c r="AW337" s="169" t="s">
        <v>123</v>
      </c>
      <c r="AX337" s="169" t="s">
        <v>77</v>
      </c>
      <c r="AY337" s="169" t="s">
        <v>175</v>
      </c>
    </row>
    <row r="338" spans="2:51" s="6" customFormat="1" ht="18.75" customHeight="1">
      <c r="B338" s="150"/>
      <c r="C338" s="151"/>
      <c r="D338" s="151"/>
      <c r="E338" s="151"/>
      <c r="F338" s="236" t="s">
        <v>489</v>
      </c>
      <c r="G338" s="237"/>
      <c r="H338" s="237"/>
      <c r="I338" s="237"/>
      <c r="J338" s="151"/>
      <c r="K338" s="152">
        <v>3.94</v>
      </c>
      <c r="L338" s="151"/>
      <c r="M338" s="151"/>
      <c r="N338" s="151"/>
      <c r="O338" s="151"/>
      <c r="P338" s="151"/>
      <c r="Q338" s="151"/>
      <c r="R338" s="153"/>
      <c r="T338" s="154"/>
      <c r="U338" s="151"/>
      <c r="V338" s="151"/>
      <c r="W338" s="151"/>
      <c r="X338" s="151"/>
      <c r="Y338" s="151"/>
      <c r="Z338" s="151"/>
      <c r="AA338" s="155"/>
      <c r="AT338" s="156" t="s">
        <v>183</v>
      </c>
      <c r="AU338" s="156" t="s">
        <v>114</v>
      </c>
      <c r="AV338" s="156" t="s">
        <v>114</v>
      </c>
      <c r="AW338" s="156" t="s">
        <v>123</v>
      </c>
      <c r="AX338" s="156" t="s">
        <v>77</v>
      </c>
      <c r="AY338" s="156" t="s">
        <v>175</v>
      </c>
    </row>
    <row r="339" spans="2:51" s="6" customFormat="1" ht="18.75" customHeight="1">
      <c r="B339" s="157"/>
      <c r="C339" s="158"/>
      <c r="D339" s="158"/>
      <c r="E339" s="158"/>
      <c r="F339" s="238" t="s">
        <v>184</v>
      </c>
      <c r="G339" s="239"/>
      <c r="H339" s="239"/>
      <c r="I339" s="239"/>
      <c r="J339" s="158"/>
      <c r="K339" s="159">
        <v>6.462</v>
      </c>
      <c r="L339" s="158"/>
      <c r="M339" s="158"/>
      <c r="N339" s="158"/>
      <c r="O339" s="158"/>
      <c r="P339" s="158"/>
      <c r="Q339" s="158"/>
      <c r="R339" s="160"/>
      <c r="T339" s="161"/>
      <c r="U339" s="158"/>
      <c r="V339" s="158"/>
      <c r="W339" s="158"/>
      <c r="X339" s="158"/>
      <c r="Y339" s="158"/>
      <c r="Z339" s="158"/>
      <c r="AA339" s="162"/>
      <c r="AT339" s="163" t="s">
        <v>183</v>
      </c>
      <c r="AU339" s="163" t="s">
        <v>114</v>
      </c>
      <c r="AV339" s="163" t="s">
        <v>180</v>
      </c>
      <c r="AW339" s="163" t="s">
        <v>123</v>
      </c>
      <c r="AX339" s="163" t="s">
        <v>84</v>
      </c>
      <c r="AY339" s="163" t="s">
        <v>175</v>
      </c>
    </row>
    <row r="340" spans="2:65" s="6" customFormat="1" ht="27" customHeight="1">
      <c r="B340" s="23"/>
      <c r="C340" s="143" t="s">
        <v>490</v>
      </c>
      <c r="D340" s="143" t="s">
        <v>176</v>
      </c>
      <c r="E340" s="144" t="s">
        <v>491</v>
      </c>
      <c r="F340" s="232" t="s">
        <v>492</v>
      </c>
      <c r="G340" s="233"/>
      <c r="H340" s="233"/>
      <c r="I340" s="233"/>
      <c r="J340" s="145" t="s">
        <v>411</v>
      </c>
      <c r="K340" s="146">
        <v>1</v>
      </c>
      <c r="L340" s="234">
        <v>0</v>
      </c>
      <c r="M340" s="233"/>
      <c r="N340" s="235">
        <f>ROUND($L$340*$K$340,2)</f>
        <v>0</v>
      </c>
      <c r="O340" s="233"/>
      <c r="P340" s="233"/>
      <c r="Q340" s="233"/>
      <c r="R340" s="25"/>
      <c r="T340" s="147"/>
      <c r="U340" s="31" t="s">
        <v>42</v>
      </c>
      <c r="V340" s="24"/>
      <c r="W340" s="148">
        <f>$V$340*$K$340</f>
        <v>0</v>
      </c>
      <c r="X340" s="148">
        <v>0</v>
      </c>
      <c r="Y340" s="148">
        <f>$X$340*$K$340</f>
        <v>0</v>
      </c>
      <c r="Z340" s="148">
        <v>0.049</v>
      </c>
      <c r="AA340" s="149">
        <f>$Z$340*$K$340</f>
        <v>0.049</v>
      </c>
      <c r="AR340" s="6" t="s">
        <v>180</v>
      </c>
      <c r="AT340" s="6" t="s">
        <v>176</v>
      </c>
      <c r="AU340" s="6" t="s">
        <v>114</v>
      </c>
      <c r="AY340" s="6" t="s">
        <v>175</v>
      </c>
      <c r="BE340" s="93">
        <f>IF($U$340="základní",$N$340,0)</f>
        <v>0</v>
      </c>
      <c r="BF340" s="93">
        <f>IF($U$340="snížená",$N$340,0)</f>
        <v>0</v>
      </c>
      <c r="BG340" s="93">
        <f>IF($U$340="zákl. přenesená",$N$340,0)</f>
        <v>0</v>
      </c>
      <c r="BH340" s="93">
        <f>IF($U$340="sníž. přenesená",$N$340,0)</f>
        <v>0</v>
      </c>
      <c r="BI340" s="93">
        <f>IF($U$340="nulová",$N$340,0)</f>
        <v>0</v>
      </c>
      <c r="BJ340" s="6" t="s">
        <v>84</v>
      </c>
      <c r="BK340" s="93">
        <f>ROUND($L$340*$K$340,2)</f>
        <v>0</v>
      </c>
      <c r="BL340" s="6" t="s">
        <v>180</v>
      </c>
      <c r="BM340" s="6" t="s">
        <v>493</v>
      </c>
    </row>
    <row r="341" spans="2:51" s="6" customFormat="1" ht="18.75" customHeight="1">
      <c r="B341" s="150"/>
      <c r="C341" s="151"/>
      <c r="D341" s="151"/>
      <c r="E341" s="151"/>
      <c r="F341" s="236" t="s">
        <v>494</v>
      </c>
      <c r="G341" s="237"/>
      <c r="H341" s="237"/>
      <c r="I341" s="237"/>
      <c r="J341" s="151"/>
      <c r="K341" s="152">
        <v>1</v>
      </c>
      <c r="L341" s="151"/>
      <c r="M341" s="151"/>
      <c r="N341" s="151"/>
      <c r="O341" s="151"/>
      <c r="P341" s="151"/>
      <c r="Q341" s="151"/>
      <c r="R341" s="153"/>
      <c r="T341" s="154"/>
      <c r="U341" s="151"/>
      <c r="V341" s="151"/>
      <c r="W341" s="151"/>
      <c r="X341" s="151"/>
      <c r="Y341" s="151"/>
      <c r="Z341" s="151"/>
      <c r="AA341" s="155"/>
      <c r="AT341" s="156" t="s">
        <v>183</v>
      </c>
      <c r="AU341" s="156" t="s">
        <v>114</v>
      </c>
      <c r="AV341" s="156" t="s">
        <v>114</v>
      </c>
      <c r="AW341" s="156" t="s">
        <v>123</v>
      </c>
      <c r="AX341" s="156" t="s">
        <v>77</v>
      </c>
      <c r="AY341" s="156" t="s">
        <v>175</v>
      </c>
    </row>
    <row r="342" spans="2:51" s="6" customFormat="1" ht="18.75" customHeight="1">
      <c r="B342" s="157"/>
      <c r="C342" s="158"/>
      <c r="D342" s="158"/>
      <c r="E342" s="158"/>
      <c r="F342" s="238" t="s">
        <v>184</v>
      </c>
      <c r="G342" s="239"/>
      <c r="H342" s="239"/>
      <c r="I342" s="239"/>
      <c r="J342" s="158"/>
      <c r="K342" s="159">
        <v>1</v>
      </c>
      <c r="L342" s="158"/>
      <c r="M342" s="158"/>
      <c r="N342" s="158"/>
      <c r="O342" s="158"/>
      <c r="P342" s="158"/>
      <c r="Q342" s="158"/>
      <c r="R342" s="160"/>
      <c r="T342" s="161"/>
      <c r="U342" s="158"/>
      <c r="V342" s="158"/>
      <c r="W342" s="158"/>
      <c r="X342" s="158"/>
      <c r="Y342" s="158"/>
      <c r="Z342" s="158"/>
      <c r="AA342" s="162"/>
      <c r="AT342" s="163" t="s">
        <v>183</v>
      </c>
      <c r="AU342" s="163" t="s">
        <v>114</v>
      </c>
      <c r="AV342" s="163" t="s">
        <v>180</v>
      </c>
      <c r="AW342" s="163" t="s">
        <v>123</v>
      </c>
      <c r="AX342" s="163" t="s">
        <v>84</v>
      </c>
      <c r="AY342" s="163" t="s">
        <v>175</v>
      </c>
    </row>
    <row r="343" spans="2:65" s="6" customFormat="1" ht="27" customHeight="1">
      <c r="B343" s="23"/>
      <c r="C343" s="143" t="s">
        <v>495</v>
      </c>
      <c r="D343" s="143" t="s">
        <v>176</v>
      </c>
      <c r="E343" s="144" t="s">
        <v>496</v>
      </c>
      <c r="F343" s="232" t="s">
        <v>497</v>
      </c>
      <c r="G343" s="233"/>
      <c r="H343" s="233"/>
      <c r="I343" s="233"/>
      <c r="J343" s="145" t="s">
        <v>221</v>
      </c>
      <c r="K343" s="146">
        <v>11.438</v>
      </c>
      <c r="L343" s="234">
        <v>0</v>
      </c>
      <c r="M343" s="233"/>
      <c r="N343" s="235">
        <f>ROUND($L$343*$K$343,2)</f>
        <v>0</v>
      </c>
      <c r="O343" s="233"/>
      <c r="P343" s="233"/>
      <c r="Q343" s="233"/>
      <c r="R343" s="25"/>
      <c r="T343" s="147"/>
      <c r="U343" s="31" t="s">
        <v>42</v>
      </c>
      <c r="V343" s="24"/>
      <c r="W343" s="148">
        <f>$V$343*$K$343</f>
        <v>0</v>
      </c>
      <c r="X343" s="148">
        <v>0</v>
      </c>
      <c r="Y343" s="148">
        <f>$X$343*$K$343</f>
        <v>0</v>
      </c>
      <c r="Z343" s="148">
        <v>0.02</v>
      </c>
      <c r="AA343" s="149">
        <f>$Z$343*$K$343</f>
        <v>0.22876000000000002</v>
      </c>
      <c r="AR343" s="6" t="s">
        <v>180</v>
      </c>
      <c r="AT343" s="6" t="s">
        <v>176</v>
      </c>
      <c r="AU343" s="6" t="s">
        <v>114</v>
      </c>
      <c r="AY343" s="6" t="s">
        <v>175</v>
      </c>
      <c r="BE343" s="93">
        <f>IF($U$343="základní",$N$343,0)</f>
        <v>0</v>
      </c>
      <c r="BF343" s="93">
        <f>IF($U$343="snížená",$N$343,0)</f>
        <v>0</v>
      </c>
      <c r="BG343" s="93">
        <f>IF($U$343="zákl. přenesená",$N$343,0)</f>
        <v>0</v>
      </c>
      <c r="BH343" s="93">
        <f>IF($U$343="sníž. přenesená",$N$343,0)</f>
        <v>0</v>
      </c>
      <c r="BI343" s="93">
        <f>IF($U$343="nulová",$N$343,0)</f>
        <v>0</v>
      </c>
      <c r="BJ343" s="6" t="s">
        <v>84</v>
      </c>
      <c r="BK343" s="93">
        <f>ROUND($L$343*$K$343,2)</f>
        <v>0</v>
      </c>
      <c r="BL343" s="6" t="s">
        <v>180</v>
      </c>
      <c r="BM343" s="6" t="s">
        <v>498</v>
      </c>
    </row>
    <row r="344" spans="2:51" s="6" customFormat="1" ht="18.75" customHeight="1">
      <c r="B344" s="164"/>
      <c r="C344" s="165"/>
      <c r="D344" s="165"/>
      <c r="E344" s="165"/>
      <c r="F344" s="240" t="s">
        <v>480</v>
      </c>
      <c r="G344" s="241"/>
      <c r="H344" s="241"/>
      <c r="I344" s="241"/>
      <c r="J344" s="165"/>
      <c r="K344" s="165"/>
      <c r="L344" s="165"/>
      <c r="M344" s="165"/>
      <c r="N344" s="165"/>
      <c r="O344" s="165"/>
      <c r="P344" s="165"/>
      <c r="Q344" s="165"/>
      <c r="R344" s="166"/>
      <c r="T344" s="167"/>
      <c r="U344" s="165"/>
      <c r="V344" s="165"/>
      <c r="W344" s="165"/>
      <c r="X344" s="165"/>
      <c r="Y344" s="165"/>
      <c r="Z344" s="165"/>
      <c r="AA344" s="168"/>
      <c r="AT344" s="169" t="s">
        <v>183</v>
      </c>
      <c r="AU344" s="169" t="s">
        <v>114</v>
      </c>
      <c r="AV344" s="169" t="s">
        <v>84</v>
      </c>
      <c r="AW344" s="169" t="s">
        <v>123</v>
      </c>
      <c r="AX344" s="169" t="s">
        <v>77</v>
      </c>
      <c r="AY344" s="169" t="s">
        <v>175</v>
      </c>
    </row>
    <row r="345" spans="2:51" s="6" customFormat="1" ht="18.75" customHeight="1">
      <c r="B345" s="150"/>
      <c r="C345" s="151"/>
      <c r="D345" s="151"/>
      <c r="E345" s="151"/>
      <c r="F345" s="236" t="s">
        <v>499</v>
      </c>
      <c r="G345" s="237"/>
      <c r="H345" s="237"/>
      <c r="I345" s="237"/>
      <c r="J345" s="151"/>
      <c r="K345" s="152">
        <v>11.438</v>
      </c>
      <c r="L345" s="151"/>
      <c r="M345" s="151"/>
      <c r="N345" s="151"/>
      <c r="O345" s="151"/>
      <c r="P345" s="151"/>
      <c r="Q345" s="151"/>
      <c r="R345" s="153"/>
      <c r="T345" s="154"/>
      <c r="U345" s="151"/>
      <c r="V345" s="151"/>
      <c r="W345" s="151"/>
      <c r="X345" s="151"/>
      <c r="Y345" s="151"/>
      <c r="Z345" s="151"/>
      <c r="AA345" s="155"/>
      <c r="AT345" s="156" t="s">
        <v>183</v>
      </c>
      <c r="AU345" s="156" t="s">
        <v>114</v>
      </c>
      <c r="AV345" s="156" t="s">
        <v>114</v>
      </c>
      <c r="AW345" s="156" t="s">
        <v>123</v>
      </c>
      <c r="AX345" s="156" t="s">
        <v>77</v>
      </c>
      <c r="AY345" s="156" t="s">
        <v>175</v>
      </c>
    </row>
    <row r="346" spans="2:51" s="6" customFormat="1" ht="18.75" customHeight="1">
      <c r="B346" s="157"/>
      <c r="C346" s="158"/>
      <c r="D346" s="158"/>
      <c r="E346" s="158"/>
      <c r="F346" s="238" t="s">
        <v>184</v>
      </c>
      <c r="G346" s="239"/>
      <c r="H346" s="239"/>
      <c r="I346" s="239"/>
      <c r="J346" s="158"/>
      <c r="K346" s="159">
        <v>11.438</v>
      </c>
      <c r="L346" s="158"/>
      <c r="M346" s="158"/>
      <c r="N346" s="158"/>
      <c r="O346" s="158"/>
      <c r="P346" s="158"/>
      <c r="Q346" s="158"/>
      <c r="R346" s="160"/>
      <c r="T346" s="161"/>
      <c r="U346" s="158"/>
      <c r="V346" s="158"/>
      <c r="W346" s="158"/>
      <c r="X346" s="158"/>
      <c r="Y346" s="158"/>
      <c r="Z346" s="158"/>
      <c r="AA346" s="162"/>
      <c r="AT346" s="163" t="s">
        <v>183</v>
      </c>
      <c r="AU346" s="163" t="s">
        <v>114</v>
      </c>
      <c r="AV346" s="163" t="s">
        <v>180</v>
      </c>
      <c r="AW346" s="163" t="s">
        <v>123</v>
      </c>
      <c r="AX346" s="163" t="s">
        <v>84</v>
      </c>
      <c r="AY346" s="163" t="s">
        <v>175</v>
      </c>
    </row>
    <row r="347" spans="2:65" s="6" customFormat="1" ht="27" customHeight="1">
      <c r="B347" s="23"/>
      <c r="C347" s="143" t="s">
        <v>500</v>
      </c>
      <c r="D347" s="143" t="s">
        <v>176</v>
      </c>
      <c r="E347" s="144" t="s">
        <v>501</v>
      </c>
      <c r="F347" s="232" t="s">
        <v>502</v>
      </c>
      <c r="G347" s="233"/>
      <c r="H347" s="233"/>
      <c r="I347" s="233"/>
      <c r="J347" s="145" t="s">
        <v>221</v>
      </c>
      <c r="K347" s="146">
        <v>240.52</v>
      </c>
      <c r="L347" s="234">
        <v>0</v>
      </c>
      <c r="M347" s="233"/>
      <c r="N347" s="235">
        <f>ROUND($L$347*$K$347,2)</f>
        <v>0</v>
      </c>
      <c r="O347" s="233"/>
      <c r="P347" s="233"/>
      <c r="Q347" s="233"/>
      <c r="R347" s="25"/>
      <c r="T347" s="147"/>
      <c r="U347" s="31" t="s">
        <v>42</v>
      </c>
      <c r="V347" s="24"/>
      <c r="W347" s="148">
        <f>$V$347*$K$347</f>
        <v>0</v>
      </c>
      <c r="X347" s="148">
        <v>0</v>
      </c>
      <c r="Y347" s="148">
        <f>$X$347*$K$347</f>
        <v>0</v>
      </c>
      <c r="Z347" s="148">
        <v>0.05</v>
      </c>
      <c r="AA347" s="149">
        <f>$Z$347*$K$347</f>
        <v>12.026000000000002</v>
      </c>
      <c r="AR347" s="6" t="s">
        <v>180</v>
      </c>
      <c r="AT347" s="6" t="s">
        <v>176</v>
      </c>
      <c r="AU347" s="6" t="s">
        <v>114</v>
      </c>
      <c r="AY347" s="6" t="s">
        <v>175</v>
      </c>
      <c r="BE347" s="93">
        <f>IF($U$347="základní",$N$347,0)</f>
        <v>0</v>
      </c>
      <c r="BF347" s="93">
        <f>IF($U$347="snížená",$N$347,0)</f>
        <v>0</v>
      </c>
      <c r="BG347" s="93">
        <f>IF($U$347="zákl. přenesená",$N$347,0)</f>
        <v>0</v>
      </c>
      <c r="BH347" s="93">
        <f>IF($U$347="sníž. přenesená",$N$347,0)</f>
        <v>0</v>
      </c>
      <c r="BI347" s="93">
        <f>IF($U$347="nulová",$N$347,0)</f>
        <v>0</v>
      </c>
      <c r="BJ347" s="6" t="s">
        <v>84</v>
      </c>
      <c r="BK347" s="93">
        <f>ROUND($L$347*$K$347,2)</f>
        <v>0</v>
      </c>
      <c r="BL347" s="6" t="s">
        <v>180</v>
      </c>
      <c r="BM347" s="6" t="s">
        <v>503</v>
      </c>
    </row>
    <row r="348" spans="2:51" s="6" customFormat="1" ht="18.75" customHeight="1">
      <c r="B348" s="164"/>
      <c r="C348" s="165"/>
      <c r="D348" s="165"/>
      <c r="E348" s="165"/>
      <c r="F348" s="240" t="s">
        <v>309</v>
      </c>
      <c r="G348" s="241"/>
      <c r="H348" s="241"/>
      <c r="I348" s="241"/>
      <c r="J348" s="165"/>
      <c r="K348" s="165"/>
      <c r="L348" s="165"/>
      <c r="M348" s="165"/>
      <c r="N348" s="165"/>
      <c r="O348" s="165"/>
      <c r="P348" s="165"/>
      <c r="Q348" s="165"/>
      <c r="R348" s="166"/>
      <c r="T348" s="167"/>
      <c r="U348" s="165"/>
      <c r="V348" s="165"/>
      <c r="W348" s="165"/>
      <c r="X348" s="165"/>
      <c r="Y348" s="165"/>
      <c r="Z348" s="165"/>
      <c r="AA348" s="168"/>
      <c r="AT348" s="169" t="s">
        <v>183</v>
      </c>
      <c r="AU348" s="169" t="s">
        <v>114</v>
      </c>
      <c r="AV348" s="169" t="s">
        <v>84</v>
      </c>
      <c r="AW348" s="169" t="s">
        <v>123</v>
      </c>
      <c r="AX348" s="169" t="s">
        <v>77</v>
      </c>
      <c r="AY348" s="169" t="s">
        <v>175</v>
      </c>
    </row>
    <row r="349" spans="2:51" s="6" customFormat="1" ht="18.75" customHeight="1">
      <c r="B349" s="150"/>
      <c r="C349" s="151"/>
      <c r="D349" s="151"/>
      <c r="E349" s="151"/>
      <c r="F349" s="236" t="s">
        <v>504</v>
      </c>
      <c r="G349" s="237"/>
      <c r="H349" s="237"/>
      <c r="I349" s="237"/>
      <c r="J349" s="151"/>
      <c r="K349" s="152">
        <v>31.8</v>
      </c>
      <c r="L349" s="151"/>
      <c r="M349" s="151"/>
      <c r="N349" s="151"/>
      <c r="O349" s="151"/>
      <c r="P349" s="151"/>
      <c r="Q349" s="151"/>
      <c r="R349" s="153"/>
      <c r="T349" s="154"/>
      <c r="U349" s="151"/>
      <c r="V349" s="151"/>
      <c r="W349" s="151"/>
      <c r="X349" s="151"/>
      <c r="Y349" s="151"/>
      <c r="Z349" s="151"/>
      <c r="AA349" s="155"/>
      <c r="AT349" s="156" t="s">
        <v>183</v>
      </c>
      <c r="AU349" s="156" t="s">
        <v>114</v>
      </c>
      <c r="AV349" s="156" t="s">
        <v>114</v>
      </c>
      <c r="AW349" s="156" t="s">
        <v>123</v>
      </c>
      <c r="AX349" s="156" t="s">
        <v>77</v>
      </c>
      <c r="AY349" s="156" t="s">
        <v>175</v>
      </c>
    </row>
    <row r="350" spans="2:51" s="6" customFormat="1" ht="18.75" customHeight="1">
      <c r="B350" s="164"/>
      <c r="C350" s="165"/>
      <c r="D350" s="165"/>
      <c r="E350" s="165"/>
      <c r="F350" s="240" t="s">
        <v>505</v>
      </c>
      <c r="G350" s="241"/>
      <c r="H350" s="241"/>
      <c r="I350" s="241"/>
      <c r="J350" s="165"/>
      <c r="K350" s="165"/>
      <c r="L350" s="165"/>
      <c r="M350" s="165"/>
      <c r="N350" s="165"/>
      <c r="O350" s="165"/>
      <c r="P350" s="165"/>
      <c r="Q350" s="165"/>
      <c r="R350" s="166"/>
      <c r="T350" s="167"/>
      <c r="U350" s="165"/>
      <c r="V350" s="165"/>
      <c r="W350" s="165"/>
      <c r="X350" s="165"/>
      <c r="Y350" s="165"/>
      <c r="Z350" s="165"/>
      <c r="AA350" s="168"/>
      <c r="AT350" s="169" t="s">
        <v>183</v>
      </c>
      <c r="AU350" s="169" t="s">
        <v>114</v>
      </c>
      <c r="AV350" s="169" t="s">
        <v>84</v>
      </c>
      <c r="AW350" s="169" t="s">
        <v>123</v>
      </c>
      <c r="AX350" s="169" t="s">
        <v>77</v>
      </c>
      <c r="AY350" s="169" t="s">
        <v>175</v>
      </c>
    </row>
    <row r="351" spans="2:51" s="6" customFormat="1" ht="18.75" customHeight="1">
      <c r="B351" s="150"/>
      <c r="C351" s="151"/>
      <c r="D351" s="151"/>
      <c r="E351" s="151"/>
      <c r="F351" s="236" t="s">
        <v>506</v>
      </c>
      <c r="G351" s="237"/>
      <c r="H351" s="237"/>
      <c r="I351" s="237"/>
      <c r="J351" s="151"/>
      <c r="K351" s="152">
        <v>208.72</v>
      </c>
      <c r="L351" s="151"/>
      <c r="M351" s="151"/>
      <c r="N351" s="151"/>
      <c r="O351" s="151"/>
      <c r="P351" s="151"/>
      <c r="Q351" s="151"/>
      <c r="R351" s="153"/>
      <c r="T351" s="154"/>
      <c r="U351" s="151"/>
      <c r="V351" s="151"/>
      <c r="W351" s="151"/>
      <c r="X351" s="151"/>
      <c r="Y351" s="151"/>
      <c r="Z351" s="151"/>
      <c r="AA351" s="155"/>
      <c r="AT351" s="156" t="s">
        <v>183</v>
      </c>
      <c r="AU351" s="156" t="s">
        <v>114</v>
      </c>
      <c r="AV351" s="156" t="s">
        <v>114</v>
      </c>
      <c r="AW351" s="156" t="s">
        <v>123</v>
      </c>
      <c r="AX351" s="156" t="s">
        <v>77</v>
      </c>
      <c r="AY351" s="156" t="s">
        <v>175</v>
      </c>
    </row>
    <row r="352" spans="2:51" s="6" customFormat="1" ht="18.75" customHeight="1">
      <c r="B352" s="157"/>
      <c r="C352" s="158"/>
      <c r="D352" s="158"/>
      <c r="E352" s="158"/>
      <c r="F352" s="238" t="s">
        <v>184</v>
      </c>
      <c r="G352" s="239"/>
      <c r="H352" s="239"/>
      <c r="I352" s="239"/>
      <c r="J352" s="158"/>
      <c r="K352" s="159">
        <v>240.52</v>
      </c>
      <c r="L352" s="158"/>
      <c r="M352" s="158"/>
      <c r="N352" s="158"/>
      <c r="O352" s="158"/>
      <c r="P352" s="158"/>
      <c r="Q352" s="158"/>
      <c r="R352" s="160"/>
      <c r="T352" s="161"/>
      <c r="U352" s="158"/>
      <c r="V352" s="158"/>
      <c r="W352" s="158"/>
      <c r="X352" s="158"/>
      <c r="Y352" s="158"/>
      <c r="Z352" s="158"/>
      <c r="AA352" s="162"/>
      <c r="AT352" s="163" t="s">
        <v>183</v>
      </c>
      <c r="AU352" s="163" t="s">
        <v>114</v>
      </c>
      <c r="AV352" s="163" t="s">
        <v>180</v>
      </c>
      <c r="AW352" s="163" t="s">
        <v>123</v>
      </c>
      <c r="AX352" s="163" t="s">
        <v>84</v>
      </c>
      <c r="AY352" s="163" t="s">
        <v>175</v>
      </c>
    </row>
    <row r="353" spans="2:65" s="6" customFormat="1" ht="27" customHeight="1">
      <c r="B353" s="23"/>
      <c r="C353" s="143" t="s">
        <v>507</v>
      </c>
      <c r="D353" s="143" t="s">
        <v>176</v>
      </c>
      <c r="E353" s="144" t="s">
        <v>508</v>
      </c>
      <c r="F353" s="232" t="s">
        <v>509</v>
      </c>
      <c r="G353" s="233"/>
      <c r="H353" s="233"/>
      <c r="I353" s="233"/>
      <c r="J353" s="145" t="s">
        <v>221</v>
      </c>
      <c r="K353" s="146">
        <v>66.102</v>
      </c>
      <c r="L353" s="234">
        <v>0</v>
      </c>
      <c r="M353" s="233"/>
      <c r="N353" s="235">
        <f>ROUND($L$353*$K$353,2)</f>
        <v>0</v>
      </c>
      <c r="O353" s="233"/>
      <c r="P353" s="233"/>
      <c r="Q353" s="233"/>
      <c r="R353" s="25"/>
      <c r="T353" s="147"/>
      <c r="U353" s="31" t="s">
        <v>42</v>
      </c>
      <c r="V353" s="24"/>
      <c r="W353" s="148">
        <f>$V$353*$K$353</f>
        <v>0</v>
      </c>
      <c r="X353" s="148">
        <v>0</v>
      </c>
      <c r="Y353" s="148">
        <f>$X$353*$K$353</f>
        <v>0</v>
      </c>
      <c r="Z353" s="148">
        <v>0.046</v>
      </c>
      <c r="AA353" s="149">
        <f>$Z$353*$K$353</f>
        <v>3.040692</v>
      </c>
      <c r="AR353" s="6" t="s">
        <v>180</v>
      </c>
      <c r="AT353" s="6" t="s">
        <v>176</v>
      </c>
      <c r="AU353" s="6" t="s">
        <v>114</v>
      </c>
      <c r="AY353" s="6" t="s">
        <v>175</v>
      </c>
      <c r="BE353" s="93">
        <f>IF($U$353="základní",$N$353,0)</f>
        <v>0</v>
      </c>
      <c r="BF353" s="93">
        <f>IF($U$353="snížená",$N$353,0)</f>
        <v>0</v>
      </c>
      <c r="BG353" s="93">
        <f>IF($U$353="zákl. přenesená",$N$353,0)</f>
        <v>0</v>
      </c>
      <c r="BH353" s="93">
        <f>IF($U$353="sníž. přenesená",$N$353,0)</f>
        <v>0</v>
      </c>
      <c r="BI353" s="93">
        <f>IF($U$353="nulová",$N$353,0)</f>
        <v>0</v>
      </c>
      <c r="BJ353" s="6" t="s">
        <v>84</v>
      </c>
      <c r="BK353" s="93">
        <f>ROUND($L$353*$K$353,2)</f>
        <v>0</v>
      </c>
      <c r="BL353" s="6" t="s">
        <v>180</v>
      </c>
      <c r="BM353" s="6" t="s">
        <v>510</v>
      </c>
    </row>
    <row r="354" spans="2:51" s="6" customFormat="1" ht="18.75" customHeight="1">
      <c r="B354" s="164"/>
      <c r="C354" s="165"/>
      <c r="D354" s="165"/>
      <c r="E354" s="165"/>
      <c r="F354" s="240" t="s">
        <v>480</v>
      </c>
      <c r="G354" s="241"/>
      <c r="H354" s="241"/>
      <c r="I354" s="241"/>
      <c r="J354" s="165"/>
      <c r="K354" s="165"/>
      <c r="L354" s="165"/>
      <c r="M354" s="165"/>
      <c r="N354" s="165"/>
      <c r="O354" s="165"/>
      <c r="P354" s="165"/>
      <c r="Q354" s="165"/>
      <c r="R354" s="166"/>
      <c r="T354" s="167"/>
      <c r="U354" s="165"/>
      <c r="V354" s="165"/>
      <c r="W354" s="165"/>
      <c r="X354" s="165"/>
      <c r="Y354" s="165"/>
      <c r="Z354" s="165"/>
      <c r="AA354" s="168"/>
      <c r="AT354" s="169" t="s">
        <v>183</v>
      </c>
      <c r="AU354" s="169" t="s">
        <v>114</v>
      </c>
      <c r="AV354" s="169" t="s">
        <v>84</v>
      </c>
      <c r="AW354" s="169" t="s">
        <v>123</v>
      </c>
      <c r="AX354" s="169" t="s">
        <v>77</v>
      </c>
      <c r="AY354" s="169" t="s">
        <v>175</v>
      </c>
    </row>
    <row r="355" spans="2:51" s="6" customFormat="1" ht="18.75" customHeight="1">
      <c r="B355" s="150"/>
      <c r="C355" s="151"/>
      <c r="D355" s="151"/>
      <c r="E355" s="151"/>
      <c r="F355" s="236" t="s">
        <v>511</v>
      </c>
      <c r="G355" s="237"/>
      <c r="H355" s="237"/>
      <c r="I355" s="237"/>
      <c r="J355" s="151"/>
      <c r="K355" s="152">
        <v>20.008</v>
      </c>
      <c r="L355" s="151"/>
      <c r="M355" s="151"/>
      <c r="N355" s="151"/>
      <c r="O355" s="151"/>
      <c r="P355" s="151"/>
      <c r="Q355" s="151"/>
      <c r="R355" s="153"/>
      <c r="T355" s="154"/>
      <c r="U355" s="151"/>
      <c r="V355" s="151"/>
      <c r="W355" s="151"/>
      <c r="X355" s="151"/>
      <c r="Y355" s="151"/>
      <c r="Z355" s="151"/>
      <c r="AA355" s="155"/>
      <c r="AT355" s="156" t="s">
        <v>183</v>
      </c>
      <c r="AU355" s="156" t="s">
        <v>114</v>
      </c>
      <c r="AV355" s="156" t="s">
        <v>114</v>
      </c>
      <c r="AW355" s="156" t="s">
        <v>123</v>
      </c>
      <c r="AX355" s="156" t="s">
        <v>77</v>
      </c>
      <c r="AY355" s="156" t="s">
        <v>175</v>
      </c>
    </row>
    <row r="356" spans="2:51" s="6" customFormat="1" ht="18.75" customHeight="1">
      <c r="B356" s="150"/>
      <c r="C356" s="151"/>
      <c r="D356" s="151"/>
      <c r="E356" s="151"/>
      <c r="F356" s="236" t="s">
        <v>512</v>
      </c>
      <c r="G356" s="237"/>
      <c r="H356" s="237"/>
      <c r="I356" s="237"/>
      <c r="J356" s="151"/>
      <c r="K356" s="152">
        <v>46.094</v>
      </c>
      <c r="L356" s="151"/>
      <c r="M356" s="151"/>
      <c r="N356" s="151"/>
      <c r="O356" s="151"/>
      <c r="P356" s="151"/>
      <c r="Q356" s="151"/>
      <c r="R356" s="153"/>
      <c r="T356" s="154"/>
      <c r="U356" s="151"/>
      <c r="V356" s="151"/>
      <c r="W356" s="151"/>
      <c r="X356" s="151"/>
      <c r="Y356" s="151"/>
      <c r="Z356" s="151"/>
      <c r="AA356" s="155"/>
      <c r="AT356" s="156" t="s">
        <v>183</v>
      </c>
      <c r="AU356" s="156" t="s">
        <v>114</v>
      </c>
      <c r="AV356" s="156" t="s">
        <v>114</v>
      </c>
      <c r="AW356" s="156" t="s">
        <v>123</v>
      </c>
      <c r="AX356" s="156" t="s">
        <v>77</v>
      </c>
      <c r="AY356" s="156" t="s">
        <v>175</v>
      </c>
    </row>
    <row r="357" spans="2:51" s="6" customFormat="1" ht="18.75" customHeight="1">
      <c r="B357" s="157"/>
      <c r="C357" s="158"/>
      <c r="D357" s="158"/>
      <c r="E357" s="158"/>
      <c r="F357" s="238" t="s">
        <v>184</v>
      </c>
      <c r="G357" s="239"/>
      <c r="H357" s="239"/>
      <c r="I357" s="239"/>
      <c r="J357" s="158"/>
      <c r="K357" s="159">
        <v>66.102</v>
      </c>
      <c r="L357" s="158"/>
      <c r="M357" s="158"/>
      <c r="N357" s="158"/>
      <c r="O357" s="158"/>
      <c r="P357" s="158"/>
      <c r="Q357" s="158"/>
      <c r="R357" s="160"/>
      <c r="T357" s="161"/>
      <c r="U357" s="158"/>
      <c r="V357" s="158"/>
      <c r="W357" s="158"/>
      <c r="X357" s="158"/>
      <c r="Y357" s="158"/>
      <c r="Z357" s="158"/>
      <c r="AA357" s="162"/>
      <c r="AT357" s="163" t="s">
        <v>183</v>
      </c>
      <c r="AU357" s="163" t="s">
        <v>114</v>
      </c>
      <c r="AV357" s="163" t="s">
        <v>180</v>
      </c>
      <c r="AW357" s="163" t="s">
        <v>123</v>
      </c>
      <c r="AX357" s="163" t="s">
        <v>84</v>
      </c>
      <c r="AY357" s="163" t="s">
        <v>175</v>
      </c>
    </row>
    <row r="358" spans="2:65" s="6" customFormat="1" ht="27" customHeight="1">
      <c r="B358" s="23"/>
      <c r="C358" s="143" t="s">
        <v>513</v>
      </c>
      <c r="D358" s="143" t="s">
        <v>176</v>
      </c>
      <c r="E358" s="144" t="s">
        <v>514</v>
      </c>
      <c r="F358" s="232" t="s">
        <v>515</v>
      </c>
      <c r="G358" s="233"/>
      <c r="H358" s="233"/>
      <c r="I358" s="233"/>
      <c r="J358" s="145" t="s">
        <v>221</v>
      </c>
      <c r="K358" s="146">
        <v>28.106</v>
      </c>
      <c r="L358" s="234">
        <v>0</v>
      </c>
      <c r="M358" s="233"/>
      <c r="N358" s="235">
        <f>ROUND($L$358*$K$358,2)</f>
        <v>0</v>
      </c>
      <c r="O358" s="233"/>
      <c r="P358" s="233"/>
      <c r="Q358" s="233"/>
      <c r="R358" s="25"/>
      <c r="T358" s="147"/>
      <c r="U358" s="31" t="s">
        <v>42</v>
      </c>
      <c r="V358" s="24"/>
      <c r="W358" s="148">
        <f>$V$358*$K$358</f>
        <v>0</v>
      </c>
      <c r="X358" s="148">
        <v>0</v>
      </c>
      <c r="Y358" s="148">
        <f>$X$358*$K$358</f>
        <v>0</v>
      </c>
      <c r="Z358" s="148">
        <v>0.068</v>
      </c>
      <c r="AA358" s="149">
        <f>$Z$358*$K$358</f>
        <v>1.9112080000000002</v>
      </c>
      <c r="AR358" s="6" t="s">
        <v>180</v>
      </c>
      <c r="AT358" s="6" t="s">
        <v>176</v>
      </c>
      <c r="AU358" s="6" t="s">
        <v>114</v>
      </c>
      <c r="AY358" s="6" t="s">
        <v>175</v>
      </c>
      <c r="BE358" s="93">
        <f>IF($U$358="základní",$N$358,0)</f>
        <v>0</v>
      </c>
      <c r="BF358" s="93">
        <f>IF($U$358="snížená",$N$358,0)</f>
        <v>0</v>
      </c>
      <c r="BG358" s="93">
        <f>IF($U$358="zákl. přenesená",$N$358,0)</f>
        <v>0</v>
      </c>
      <c r="BH358" s="93">
        <f>IF($U$358="sníž. přenesená",$N$358,0)</f>
        <v>0</v>
      </c>
      <c r="BI358" s="93">
        <f>IF($U$358="nulová",$N$358,0)</f>
        <v>0</v>
      </c>
      <c r="BJ358" s="6" t="s">
        <v>84</v>
      </c>
      <c r="BK358" s="93">
        <f>ROUND($L$358*$K$358,2)</f>
        <v>0</v>
      </c>
      <c r="BL358" s="6" t="s">
        <v>180</v>
      </c>
      <c r="BM358" s="6" t="s">
        <v>516</v>
      </c>
    </row>
    <row r="359" spans="2:51" s="6" customFormat="1" ht="18.75" customHeight="1">
      <c r="B359" s="164"/>
      <c r="C359" s="165"/>
      <c r="D359" s="165"/>
      <c r="E359" s="165"/>
      <c r="F359" s="240" t="s">
        <v>480</v>
      </c>
      <c r="G359" s="241"/>
      <c r="H359" s="241"/>
      <c r="I359" s="241"/>
      <c r="J359" s="165"/>
      <c r="K359" s="165"/>
      <c r="L359" s="165"/>
      <c r="M359" s="165"/>
      <c r="N359" s="165"/>
      <c r="O359" s="165"/>
      <c r="P359" s="165"/>
      <c r="Q359" s="165"/>
      <c r="R359" s="166"/>
      <c r="T359" s="167"/>
      <c r="U359" s="165"/>
      <c r="V359" s="165"/>
      <c r="W359" s="165"/>
      <c r="X359" s="165"/>
      <c r="Y359" s="165"/>
      <c r="Z359" s="165"/>
      <c r="AA359" s="168"/>
      <c r="AT359" s="169" t="s">
        <v>183</v>
      </c>
      <c r="AU359" s="169" t="s">
        <v>114</v>
      </c>
      <c r="AV359" s="169" t="s">
        <v>84</v>
      </c>
      <c r="AW359" s="169" t="s">
        <v>123</v>
      </c>
      <c r="AX359" s="169" t="s">
        <v>77</v>
      </c>
      <c r="AY359" s="169" t="s">
        <v>175</v>
      </c>
    </row>
    <row r="360" spans="2:51" s="6" customFormat="1" ht="18.75" customHeight="1">
      <c r="B360" s="150"/>
      <c r="C360" s="151"/>
      <c r="D360" s="151"/>
      <c r="E360" s="151"/>
      <c r="F360" s="236" t="s">
        <v>517</v>
      </c>
      <c r="G360" s="237"/>
      <c r="H360" s="237"/>
      <c r="I360" s="237"/>
      <c r="J360" s="151"/>
      <c r="K360" s="152">
        <v>28.106</v>
      </c>
      <c r="L360" s="151"/>
      <c r="M360" s="151"/>
      <c r="N360" s="151"/>
      <c r="O360" s="151"/>
      <c r="P360" s="151"/>
      <c r="Q360" s="151"/>
      <c r="R360" s="153"/>
      <c r="T360" s="154"/>
      <c r="U360" s="151"/>
      <c r="V360" s="151"/>
      <c r="W360" s="151"/>
      <c r="X360" s="151"/>
      <c r="Y360" s="151"/>
      <c r="Z360" s="151"/>
      <c r="AA360" s="155"/>
      <c r="AT360" s="156" t="s">
        <v>183</v>
      </c>
      <c r="AU360" s="156" t="s">
        <v>114</v>
      </c>
      <c r="AV360" s="156" t="s">
        <v>114</v>
      </c>
      <c r="AW360" s="156" t="s">
        <v>123</v>
      </c>
      <c r="AX360" s="156" t="s">
        <v>77</v>
      </c>
      <c r="AY360" s="156" t="s">
        <v>175</v>
      </c>
    </row>
    <row r="361" spans="2:51" s="6" customFormat="1" ht="18.75" customHeight="1">
      <c r="B361" s="157"/>
      <c r="C361" s="158"/>
      <c r="D361" s="158"/>
      <c r="E361" s="158"/>
      <c r="F361" s="238" t="s">
        <v>184</v>
      </c>
      <c r="G361" s="239"/>
      <c r="H361" s="239"/>
      <c r="I361" s="239"/>
      <c r="J361" s="158"/>
      <c r="K361" s="159">
        <v>28.106</v>
      </c>
      <c r="L361" s="158"/>
      <c r="M361" s="158"/>
      <c r="N361" s="158"/>
      <c r="O361" s="158"/>
      <c r="P361" s="158"/>
      <c r="Q361" s="158"/>
      <c r="R361" s="160"/>
      <c r="T361" s="161"/>
      <c r="U361" s="158"/>
      <c r="V361" s="158"/>
      <c r="W361" s="158"/>
      <c r="X361" s="158"/>
      <c r="Y361" s="158"/>
      <c r="Z361" s="158"/>
      <c r="AA361" s="162"/>
      <c r="AT361" s="163" t="s">
        <v>183</v>
      </c>
      <c r="AU361" s="163" t="s">
        <v>114</v>
      </c>
      <c r="AV361" s="163" t="s">
        <v>180</v>
      </c>
      <c r="AW361" s="163" t="s">
        <v>123</v>
      </c>
      <c r="AX361" s="163" t="s">
        <v>84</v>
      </c>
      <c r="AY361" s="163" t="s">
        <v>175</v>
      </c>
    </row>
    <row r="362" spans="2:65" s="6" customFormat="1" ht="27" customHeight="1">
      <c r="B362" s="23"/>
      <c r="C362" s="143" t="s">
        <v>518</v>
      </c>
      <c r="D362" s="143" t="s">
        <v>176</v>
      </c>
      <c r="E362" s="144" t="s">
        <v>519</v>
      </c>
      <c r="F362" s="232" t="s">
        <v>520</v>
      </c>
      <c r="G362" s="233"/>
      <c r="H362" s="233"/>
      <c r="I362" s="233"/>
      <c r="J362" s="145" t="s">
        <v>521</v>
      </c>
      <c r="K362" s="146">
        <v>25</v>
      </c>
      <c r="L362" s="234">
        <v>0</v>
      </c>
      <c r="M362" s="233"/>
      <c r="N362" s="235">
        <f>ROUND($L$362*$K$362,2)</f>
        <v>0</v>
      </c>
      <c r="O362" s="233"/>
      <c r="P362" s="233"/>
      <c r="Q362" s="233"/>
      <c r="R362" s="25"/>
      <c r="T362" s="147"/>
      <c r="U362" s="31" t="s">
        <v>42</v>
      </c>
      <c r="V362" s="24"/>
      <c r="W362" s="148">
        <f>$V$362*$K$362</f>
        <v>0</v>
      </c>
      <c r="X362" s="148">
        <v>0</v>
      </c>
      <c r="Y362" s="148">
        <f>$X$362*$K$362</f>
        <v>0</v>
      </c>
      <c r="Z362" s="148">
        <v>0</v>
      </c>
      <c r="AA362" s="149">
        <f>$Z$362*$K$362</f>
        <v>0</v>
      </c>
      <c r="AR362" s="6" t="s">
        <v>180</v>
      </c>
      <c r="AT362" s="6" t="s">
        <v>176</v>
      </c>
      <c r="AU362" s="6" t="s">
        <v>114</v>
      </c>
      <c r="AY362" s="6" t="s">
        <v>175</v>
      </c>
      <c r="BE362" s="93">
        <f>IF($U$362="základní",$N$362,0)</f>
        <v>0</v>
      </c>
      <c r="BF362" s="93">
        <f>IF($U$362="snížená",$N$362,0)</f>
        <v>0</v>
      </c>
      <c r="BG362" s="93">
        <f>IF($U$362="zákl. přenesená",$N$362,0)</f>
        <v>0</v>
      </c>
      <c r="BH362" s="93">
        <f>IF($U$362="sníž. přenesená",$N$362,0)</f>
        <v>0</v>
      </c>
      <c r="BI362" s="93">
        <f>IF($U$362="nulová",$N$362,0)</f>
        <v>0</v>
      </c>
      <c r="BJ362" s="6" t="s">
        <v>84</v>
      </c>
      <c r="BK362" s="93">
        <f>ROUND($L$362*$K$362,2)</f>
        <v>0</v>
      </c>
      <c r="BL362" s="6" t="s">
        <v>180</v>
      </c>
      <c r="BM362" s="6" t="s">
        <v>522</v>
      </c>
    </row>
    <row r="363" spans="2:65" s="6" customFormat="1" ht="39" customHeight="1">
      <c r="B363" s="23"/>
      <c r="C363" s="143" t="s">
        <v>523</v>
      </c>
      <c r="D363" s="143" t="s">
        <v>176</v>
      </c>
      <c r="E363" s="144" t="s">
        <v>524</v>
      </c>
      <c r="F363" s="232" t="s">
        <v>525</v>
      </c>
      <c r="G363" s="233"/>
      <c r="H363" s="233"/>
      <c r="I363" s="233"/>
      <c r="J363" s="145" t="s">
        <v>204</v>
      </c>
      <c r="K363" s="146">
        <v>153.169</v>
      </c>
      <c r="L363" s="234">
        <v>0</v>
      </c>
      <c r="M363" s="233"/>
      <c r="N363" s="235">
        <f>ROUND($L$363*$K$363,2)</f>
        <v>0</v>
      </c>
      <c r="O363" s="233"/>
      <c r="P363" s="233"/>
      <c r="Q363" s="233"/>
      <c r="R363" s="25"/>
      <c r="T363" s="147"/>
      <c r="U363" s="31" t="s">
        <v>42</v>
      </c>
      <c r="V363" s="24"/>
      <c r="W363" s="148">
        <f>$V$363*$K$363</f>
        <v>0</v>
      </c>
      <c r="X363" s="148">
        <v>0</v>
      </c>
      <c r="Y363" s="148">
        <f>$X$363*$K$363</f>
        <v>0</v>
      </c>
      <c r="Z363" s="148">
        <v>0</v>
      </c>
      <c r="AA363" s="149">
        <f>$Z$363*$K$363</f>
        <v>0</v>
      </c>
      <c r="AR363" s="6" t="s">
        <v>180</v>
      </c>
      <c r="AT363" s="6" t="s">
        <v>176</v>
      </c>
      <c r="AU363" s="6" t="s">
        <v>114</v>
      </c>
      <c r="AY363" s="6" t="s">
        <v>175</v>
      </c>
      <c r="BE363" s="93">
        <f>IF($U$363="základní",$N$363,0)</f>
        <v>0</v>
      </c>
      <c r="BF363" s="93">
        <f>IF($U$363="snížená",$N$363,0)</f>
        <v>0</v>
      </c>
      <c r="BG363" s="93">
        <f>IF($U$363="zákl. přenesená",$N$363,0)</f>
        <v>0</v>
      </c>
      <c r="BH363" s="93">
        <f>IF($U$363="sníž. přenesená",$N$363,0)</f>
        <v>0</v>
      </c>
      <c r="BI363" s="93">
        <f>IF($U$363="nulová",$N$363,0)</f>
        <v>0</v>
      </c>
      <c r="BJ363" s="6" t="s">
        <v>84</v>
      </c>
      <c r="BK363" s="93">
        <f>ROUND($L$363*$K$363,2)</f>
        <v>0</v>
      </c>
      <c r="BL363" s="6" t="s">
        <v>180</v>
      </c>
      <c r="BM363" s="6" t="s">
        <v>526</v>
      </c>
    </row>
    <row r="364" spans="2:65" s="6" customFormat="1" ht="27" customHeight="1">
      <c r="B364" s="23"/>
      <c r="C364" s="143" t="s">
        <v>527</v>
      </c>
      <c r="D364" s="143" t="s">
        <v>176</v>
      </c>
      <c r="E364" s="144" t="s">
        <v>528</v>
      </c>
      <c r="F364" s="232" t="s">
        <v>529</v>
      </c>
      <c r="G364" s="233"/>
      <c r="H364" s="233"/>
      <c r="I364" s="233"/>
      <c r="J364" s="145" t="s">
        <v>204</v>
      </c>
      <c r="K364" s="146">
        <v>153.169</v>
      </c>
      <c r="L364" s="234">
        <v>0</v>
      </c>
      <c r="M364" s="233"/>
      <c r="N364" s="235">
        <f>ROUND($L$364*$K$364,2)</f>
        <v>0</v>
      </c>
      <c r="O364" s="233"/>
      <c r="P364" s="233"/>
      <c r="Q364" s="233"/>
      <c r="R364" s="25"/>
      <c r="T364" s="147"/>
      <c r="U364" s="31" t="s">
        <v>42</v>
      </c>
      <c r="V364" s="24"/>
      <c r="W364" s="148">
        <f>$V$364*$K$364</f>
        <v>0</v>
      </c>
      <c r="X364" s="148">
        <v>0</v>
      </c>
      <c r="Y364" s="148">
        <f>$X$364*$K$364</f>
        <v>0</v>
      </c>
      <c r="Z364" s="148">
        <v>0</v>
      </c>
      <c r="AA364" s="149">
        <f>$Z$364*$K$364</f>
        <v>0</v>
      </c>
      <c r="AR364" s="6" t="s">
        <v>180</v>
      </c>
      <c r="AT364" s="6" t="s">
        <v>176</v>
      </c>
      <c r="AU364" s="6" t="s">
        <v>114</v>
      </c>
      <c r="AY364" s="6" t="s">
        <v>175</v>
      </c>
      <c r="BE364" s="93">
        <f>IF($U$364="základní",$N$364,0)</f>
        <v>0</v>
      </c>
      <c r="BF364" s="93">
        <f>IF($U$364="snížená",$N$364,0)</f>
        <v>0</v>
      </c>
      <c r="BG364" s="93">
        <f>IF($U$364="zákl. přenesená",$N$364,0)</f>
        <v>0</v>
      </c>
      <c r="BH364" s="93">
        <f>IF($U$364="sníž. přenesená",$N$364,0)</f>
        <v>0</v>
      </c>
      <c r="BI364" s="93">
        <f>IF($U$364="nulová",$N$364,0)</f>
        <v>0</v>
      </c>
      <c r="BJ364" s="6" t="s">
        <v>84</v>
      </c>
      <c r="BK364" s="93">
        <f>ROUND($L$364*$K$364,2)</f>
        <v>0</v>
      </c>
      <c r="BL364" s="6" t="s">
        <v>180</v>
      </c>
      <c r="BM364" s="6" t="s">
        <v>530</v>
      </c>
    </row>
    <row r="365" spans="2:65" s="6" customFormat="1" ht="27" customHeight="1">
      <c r="B365" s="23"/>
      <c r="C365" s="143" t="s">
        <v>531</v>
      </c>
      <c r="D365" s="143" t="s">
        <v>176</v>
      </c>
      <c r="E365" s="144" t="s">
        <v>532</v>
      </c>
      <c r="F365" s="232" t="s">
        <v>533</v>
      </c>
      <c r="G365" s="233"/>
      <c r="H365" s="233"/>
      <c r="I365" s="233"/>
      <c r="J365" s="145" t="s">
        <v>204</v>
      </c>
      <c r="K365" s="146">
        <v>2910.211</v>
      </c>
      <c r="L365" s="234">
        <v>0</v>
      </c>
      <c r="M365" s="233"/>
      <c r="N365" s="235">
        <f>ROUND($L$365*$K$365,2)</f>
        <v>0</v>
      </c>
      <c r="O365" s="233"/>
      <c r="P365" s="233"/>
      <c r="Q365" s="233"/>
      <c r="R365" s="25"/>
      <c r="T365" s="147"/>
      <c r="U365" s="31" t="s">
        <v>42</v>
      </c>
      <c r="V365" s="24"/>
      <c r="W365" s="148">
        <f>$V$365*$K$365</f>
        <v>0</v>
      </c>
      <c r="X365" s="148">
        <v>0</v>
      </c>
      <c r="Y365" s="148">
        <f>$X$365*$K$365</f>
        <v>0</v>
      </c>
      <c r="Z365" s="148">
        <v>0</v>
      </c>
      <c r="AA365" s="149">
        <f>$Z$365*$K$365</f>
        <v>0</v>
      </c>
      <c r="AR365" s="6" t="s">
        <v>180</v>
      </c>
      <c r="AT365" s="6" t="s">
        <v>176</v>
      </c>
      <c r="AU365" s="6" t="s">
        <v>114</v>
      </c>
      <c r="AY365" s="6" t="s">
        <v>175</v>
      </c>
      <c r="BE365" s="93">
        <f>IF($U$365="základní",$N$365,0)</f>
        <v>0</v>
      </c>
      <c r="BF365" s="93">
        <f>IF($U$365="snížená",$N$365,0)</f>
        <v>0</v>
      </c>
      <c r="BG365" s="93">
        <f>IF($U$365="zákl. přenesená",$N$365,0)</f>
        <v>0</v>
      </c>
      <c r="BH365" s="93">
        <f>IF($U$365="sníž. přenesená",$N$365,0)</f>
        <v>0</v>
      </c>
      <c r="BI365" s="93">
        <f>IF($U$365="nulová",$N$365,0)</f>
        <v>0</v>
      </c>
      <c r="BJ365" s="6" t="s">
        <v>84</v>
      </c>
      <c r="BK365" s="93">
        <f>ROUND($L$365*$K$365,2)</f>
        <v>0</v>
      </c>
      <c r="BL365" s="6" t="s">
        <v>180</v>
      </c>
      <c r="BM365" s="6" t="s">
        <v>534</v>
      </c>
    </row>
    <row r="366" spans="2:65" s="6" customFormat="1" ht="27" customHeight="1">
      <c r="B366" s="23"/>
      <c r="C366" s="143" t="s">
        <v>535</v>
      </c>
      <c r="D366" s="143" t="s">
        <v>176</v>
      </c>
      <c r="E366" s="144" t="s">
        <v>536</v>
      </c>
      <c r="F366" s="232" t="s">
        <v>537</v>
      </c>
      <c r="G366" s="233"/>
      <c r="H366" s="233"/>
      <c r="I366" s="233"/>
      <c r="J366" s="145" t="s">
        <v>204</v>
      </c>
      <c r="K366" s="146">
        <v>153.169</v>
      </c>
      <c r="L366" s="234">
        <v>0</v>
      </c>
      <c r="M366" s="233"/>
      <c r="N366" s="235">
        <f>ROUND($L$366*$K$366,2)</f>
        <v>0</v>
      </c>
      <c r="O366" s="233"/>
      <c r="P366" s="233"/>
      <c r="Q366" s="233"/>
      <c r="R366" s="25"/>
      <c r="T366" s="147"/>
      <c r="U366" s="31" t="s">
        <v>42</v>
      </c>
      <c r="V366" s="24"/>
      <c r="W366" s="148">
        <f>$V$366*$K$366</f>
        <v>0</v>
      </c>
      <c r="X366" s="148">
        <v>0</v>
      </c>
      <c r="Y366" s="148">
        <f>$X$366*$K$366</f>
        <v>0</v>
      </c>
      <c r="Z366" s="148">
        <v>0</v>
      </c>
      <c r="AA366" s="149">
        <f>$Z$366*$K$366</f>
        <v>0</v>
      </c>
      <c r="AR366" s="6" t="s">
        <v>180</v>
      </c>
      <c r="AT366" s="6" t="s">
        <v>176</v>
      </c>
      <c r="AU366" s="6" t="s">
        <v>114</v>
      </c>
      <c r="AY366" s="6" t="s">
        <v>175</v>
      </c>
      <c r="BE366" s="93">
        <f>IF($U$366="základní",$N$366,0)</f>
        <v>0</v>
      </c>
      <c r="BF366" s="93">
        <f>IF($U$366="snížená",$N$366,0)</f>
        <v>0</v>
      </c>
      <c r="BG366" s="93">
        <f>IF($U$366="zákl. přenesená",$N$366,0)</f>
        <v>0</v>
      </c>
      <c r="BH366" s="93">
        <f>IF($U$366="sníž. přenesená",$N$366,0)</f>
        <v>0</v>
      </c>
      <c r="BI366" s="93">
        <f>IF($U$366="nulová",$N$366,0)</f>
        <v>0</v>
      </c>
      <c r="BJ366" s="6" t="s">
        <v>84</v>
      </c>
      <c r="BK366" s="93">
        <f>ROUND($L$366*$K$366,2)</f>
        <v>0</v>
      </c>
      <c r="BL366" s="6" t="s">
        <v>180</v>
      </c>
      <c r="BM366" s="6" t="s">
        <v>538</v>
      </c>
    </row>
    <row r="367" spans="2:63" s="132" customFormat="1" ht="23.25" customHeight="1">
      <c r="B367" s="133"/>
      <c r="C367" s="134"/>
      <c r="D367" s="142" t="s">
        <v>132</v>
      </c>
      <c r="E367" s="142"/>
      <c r="F367" s="142"/>
      <c r="G367" s="142"/>
      <c r="H367" s="142"/>
      <c r="I367" s="142"/>
      <c r="J367" s="142"/>
      <c r="K367" s="142"/>
      <c r="L367" s="142"/>
      <c r="M367" s="142"/>
      <c r="N367" s="250">
        <f>$BK$367</f>
        <v>0</v>
      </c>
      <c r="O367" s="249"/>
      <c r="P367" s="249"/>
      <c r="Q367" s="249"/>
      <c r="R367" s="136"/>
      <c r="T367" s="137"/>
      <c r="U367" s="134"/>
      <c r="V367" s="134"/>
      <c r="W367" s="138">
        <f>$W$368</f>
        <v>0</v>
      </c>
      <c r="X367" s="134"/>
      <c r="Y367" s="138">
        <f>$Y$368</f>
        <v>0</v>
      </c>
      <c r="Z367" s="134"/>
      <c r="AA367" s="139">
        <f>$AA$368</f>
        <v>0</v>
      </c>
      <c r="AR367" s="140" t="s">
        <v>84</v>
      </c>
      <c r="AT367" s="140" t="s">
        <v>76</v>
      </c>
      <c r="AU367" s="140" t="s">
        <v>114</v>
      </c>
      <c r="AY367" s="140" t="s">
        <v>175</v>
      </c>
      <c r="BK367" s="141">
        <f>$BK$368</f>
        <v>0</v>
      </c>
    </row>
    <row r="368" spans="2:65" s="6" customFormat="1" ht="15.75" customHeight="1">
      <c r="B368" s="23"/>
      <c r="C368" s="143" t="s">
        <v>539</v>
      </c>
      <c r="D368" s="143" t="s">
        <v>176</v>
      </c>
      <c r="E368" s="144" t="s">
        <v>540</v>
      </c>
      <c r="F368" s="232" t="s">
        <v>541</v>
      </c>
      <c r="G368" s="233"/>
      <c r="H368" s="233"/>
      <c r="I368" s="233"/>
      <c r="J368" s="145" t="s">
        <v>204</v>
      </c>
      <c r="K368" s="146">
        <v>197.917</v>
      </c>
      <c r="L368" s="234">
        <v>0</v>
      </c>
      <c r="M368" s="233"/>
      <c r="N368" s="235">
        <f>ROUND($L$368*$K$368,2)</f>
        <v>0</v>
      </c>
      <c r="O368" s="233"/>
      <c r="P368" s="233"/>
      <c r="Q368" s="233"/>
      <c r="R368" s="25"/>
      <c r="T368" s="147"/>
      <c r="U368" s="31" t="s">
        <v>42</v>
      </c>
      <c r="V368" s="24"/>
      <c r="W368" s="148">
        <f>$V$368*$K$368</f>
        <v>0</v>
      </c>
      <c r="X368" s="148">
        <v>0</v>
      </c>
      <c r="Y368" s="148">
        <f>$X$368*$K$368</f>
        <v>0</v>
      </c>
      <c r="Z368" s="148">
        <v>0</v>
      </c>
      <c r="AA368" s="149">
        <f>$Z$368*$K$368</f>
        <v>0</v>
      </c>
      <c r="AR368" s="6" t="s">
        <v>180</v>
      </c>
      <c r="AT368" s="6" t="s">
        <v>176</v>
      </c>
      <c r="AU368" s="6" t="s">
        <v>189</v>
      </c>
      <c r="AY368" s="6" t="s">
        <v>175</v>
      </c>
      <c r="BE368" s="93">
        <f>IF($U$368="základní",$N$368,0)</f>
        <v>0</v>
      </c>
      <c r="BF368" s="93">
        <f>IF($U$368="snížená",$N$368,0)</f>
        <v>0</v>
      </c>
      <c r="BG368" s="93">
        <f>IF($U$368="zákl. přenesená",$N$368,0)</f>
        <v>0</v>
      </c>
      <c r="BH368" s="93">
        <f>IF($U$368="sníž. přenesená",$N$368,0)</f>
        <v>0</v>
      </c>
      <c r="BI368" s="93">
        <f>IF($U$368="nulová",$N$368,0)</f>
        <v>0</v>
      </c>
      <c r="BJ368" s="6" t="s">
        <v>84</v>
      </c>
      <c r="BK368" s="93">
        <f>ROUND($L$368*$K$368,2)</f>
        <v>0</v>
      </c>
      <c r="BL368" s="6" t="s">
        <v>180</v>
      </c>
      <c r="BM368" s="6" t="s">
        <v>542</v>
      </c>
    </row>
    <row r="369" spans="2:63" s="132" customFormat="1" ht="37.5" customHeight="1">
      <c r="B369" s="133"/>
      <c r="C369" s="134"/>
      <c r="D369" s="135" t="s">
        <v>133</v>
      </c>
      <c r="E369" s="135"/>
      <c r="F369" s="135"/>
      <c r="G369" s="135"/>
      <c r="H369" s="135"/>
      <c r="I369" s="135"/>
      <c r="J369" s="135"/>
      <c r="K369" s="135"/>
      <c r="L369" s="135"/>
      <c r="M369" s="135"/>
      <c r="N369" s="248">
        <f>$BK$369</f>
        <v>0</v>
      </c>
      <c r="O369" s="249"/>
      <c r="P369" s="249"/>
      <c r="Q369" s="249"/>
      <c r="R369" s="136"/>
      <c r="T369" s="137"/>
      <c r="U369" s="134"/>
      <c r="V369" s="134"/>
      <c r="W369" s="138">
        <f>$W$370+$W$389+$W$408+$W$441+$W$454+$W$468+$W$474+$W$498+$W$530+$W$554+$W$584+$W$593+$W$597</f>
        <v>0</v>
      </c>
      <c r="X369" s="134"/>
      <c r="Y369" s="138">
        <f>$Y$370+$Y$389+$Y$408+$Y$441+$Y$454+$Y$468+$Y$474+$Y$498+$Y$530+$Y$554+$Y$584+$Y$593+$Y$597</f>
        <v>8.35406251</v>
      </c>
      <c r="Z369" s="134"/>
      <c r="AA369" s="139">
        <f>$AA$370+$AA$389+$AA$408+$AA$441+$AA$454+$AA$468+$AA$474+$AA$498+$AA$530+$AA$554+$AA$584+$AA$593+$AA$597</f>
        <v>14.20743429</v>
      </c>
      <c r="AR369" s="140" t="s">
        <v>114</v>
      </c>
      <c r="AT369" s="140" t="s">
        <v>76</v>
      </c>
      <c r="AU369" s="140" t="s">
        <v>77</v>
      </c>
      <c r="AY369" s="140" t="s">
        <v>175</v>
      </c>
      <c r="BK369" s="141">
        <f>$BK$370+$BK$389+$BK$408+$BK$441+$BK$454+$BK$468+$BK$474+$BK$498+$BK$530+$BK$554+$BK$584+$BK$593+$BK$597</f>
        <v>0</v>
      </c>
    </row>
    <row r="370" spans="2:63" s="132" customFormat="1" ht="21" customHeight="1">
      <c r="B370" s="133"/>
      <c r="C370" s="134"/>
      <c r="D370" s="142" t="s">
        <v>134</v>
      </c>
      <c r="E370" s="142"/>
      <c r="F370" s="142"/>
      <c r="G370" s="142"/>
      <c r="H370" s="142"/>
      <c r="I370" s="142"/>
      <c r="J370" s="142"/>
      <c r="K370" s="142"/>
      <c r="L370" s="142"/>
      <c r="M370" s="142"/>
      <c r="N370" s="250">
        <f>$BK$370</f>
        <v>0</v>
      </c>
      <c r="O370" s="249"/>
      <c r="P370" s="249"/>
      <c r="Q370" s="249"/>
      <c r="R370" s="136"/>
      <c r="T370" s="137"/>
      <c r="U370" s="134"/>
      <c r="V370" s="134"/>
      <c r="W370" s="138">
        <f>SUM($W$371:$W$388)</f>
        <v>0</v>
      </c>
      <c r="X370" s="134"/>
      <c r="Y370" s="138">
        <f>SUM($Y$371:$Y$388)</f>
        <v>0.48102500000000004</v>
      </c>
      <c r="Z370" s="134"/>
      <c r="AA370" s="139">
        <f>SUM($AA$371:$AA$388)</f>
        <v>0</v>
      </c>
      <c r="AR370" s="140" t="s">
        <v>114</v>
      </c>
      <c r="AT370" s="140" t="s">
        <v>76</v>
      </c>
      <c r="AU370" s="140" t="s">
        <v>84</v>
      </c>
      <c r="AY370" s="140" t="s">
        <v>175</v>
      </c>
      <c r="BK370" s="141">
        <f>SUM($BK$371:$BK$388)</f>
        <v>0</v>
      </c>
    </row>
    <row r="371" spans="2:65" s="6" customFormat="1" ht="27" customHeight="1">
      <c r="B371" s="23"/>
      <c r="C371" s="143" t="s">
        <v>543</v>
      </c>
      <c r="D371" s="143" t="s">
        <v>176</v>
      </c>
      <c r="E371" s="144" t="s">
        <v>544</v>
      </c>
      <c r="F371" s="232" t="s">
        <v>545</v>
      </c>
      <c r="G371" s="233"/>
      <c r="H371" s="233"/>
      <c r="I371" s="233"/>
      <c r="J371" s="145" t="s">
        <v>221</v>
      </c>
      <c r="K371" s="146">
        <v>11</v>
      </c>
      <c r="L371" s="234">
        <v>0</v>
      </c>
      <c r="M371" s="233"/>
      <c r="N371" s="235">
        <f>ROUND($L$371*$K$371,2)</f>
        <v>0</v>
      </c>
      <c r="O371" s="233"/>
      <c r="P371" s="233"/>
      <c r="Q371" s="233"/>
      <c r="R371" s="25"/>
      <c r="T371" s="147"/>
      <c r="U371" s="31" t="s">
        <v>42</v>
      </c>
      <c r="V371" s="24"/>
      <c r="W371" s="148">
        <f>$V$371*$K$371</f>
        <v>0</v>
      </c>
      <c r="X371" s="148">
        <v>0</v>
      </c>
      <c r="Y371" s="148">
        <f>$X$371*$K$371</f>
        <v>0</v>
      </c>
      <c r="Z371" s="148">
        <v>0</v>
      </c>
      <c r="AA371" s="149">
        <f>$Z$371*$K$371</f>
        <v>0</v>
      </c>
      <c r="AR371" s="6" t="s">
        <v>254</v>
      </c>
      <c r="AT371" s="6" t="s">
        <v>176</v>
      </c>
      <c r="AU371" s="6" t="s">
        <v>114</v>
      </c>
      <c r="AY371" s="6" t="s">
        <v>175</v>
      </c>
      <c r="BE371" s="93">
        <f>IF($U$371="základní",$N$371,0)</f>
        <v>0</v>
      </c>
      <c r="BF371" s="93">
        <f>IF($U$371="snížená",$N$371,0)</f>
        <v>0</v>
      </c>
      <c r="BG371" s="93">
        <f>IF($U$371="zákl. přenesená",$N$371,0)</f>
        <v>0</v>
      </c>
      <c r="BH371" s="93">
        <f>IF($U$371="sníž. přenesená",$N$371,0)</f>
        <v>0</v>
      </c>
      <c r="BI371" s="93">
        <f>IF($U$371="nulová",$N$371,0)</f>
        <v>0</v>
      </c>
      <c r="BJ371" s="6" t="s">
        <v>84</v>
      </c>
      <c r="BK371" s="93">
        <f>ROUND($L$371*$K$371,2)</f>
        <v>0</v>
      </c>
      <c r="BL371" s="6" t="s">
        <v>254</v>
      </c>
      <c r="BM371" s="6" t="s">
        <v>546</v>
      </c>
    </row>
    <row r="372" spans="2:65" s="6" customFormat="1" ht="15.75" customHeight="1">
      <c r="B372" s="23"/>
      <c r="C372" s="170" t="s">
        <v>547</v>
      </c>
      <c r="D372" s="170" t="s">
        <v>274</v>
      </c>
      <c r="E372" s="171" t="s">
        <v>548</v>
      </c>
      <c r="F372" s="242" t="s">
        <v>549</v>
      </c>
      <c r="G372" s="243"/>
      <c r="H372" s="243"/>
      <c r="I372" s="243"/>
      <c r="J372" s="172" t="s">
        <v>204</v>
      </c>
      <c r="K372" s="173">
        <v>0.003</v>
      </c>
      <c r="L372" s="244">
        <v>0</v>
      </c>
      <c r="M372" s="243"/>
      <c r="N372" s="245">
        <f>ROUND($L$372*$K$372,2)</f>
        <v>0</v>
      </c>
      <c r="O372" s="233"/>
      <c r="P372" s="233"/>
      <c r="Q372" s="233"/>
      <c r="R372" s="25"/>
      <c r="T372" s="147"/>
      <c r="U372" s="31" t="s">
        <v>42</v>
      </c>
      <c r="V372" s="24"/>
      <c r="W372" s="148">
        <f>$V$372*$K$372</f>
        <v>0</v>
      </c>
      <c r="X372" s="148">
        <v>1</v>
      </c>
      <c r="Y372" s="148">
        <f>$X$372*$K$372</f>
        <v>0.003</v>
      </c>
      <c r="Z372" s="148">
        <v>0</v>
      </c>
      <c r="AA372" s="149">
        <f>$Z$372*$K$372</f>
        <v>0</v>
      </c>
      <c r="AR372" s="6" t="s">
        <v>353</v>
      </c>
      <c r="AT372" s="6" t="s">
        <v>274</v>
      </c>
      <c r="AU372" s="6" t="s">
        <v>114</v>
      </c>
      <c r="AY372" s="6" t="s">
        <v>175</v>
      </c>
      <c r="BE372" s="93">
        <f>IF($U$372="základní",$N$372,0)</f>
        <v>0</v>
      </c>
      <c r="BF372" s="93">
        <f>IF($U$372="snížená",$N$372,0)</f>
        <v>0</v>
      </c>
      <c r="BG372" s="93">
        <f>IF($U$372="zákl. přenesená",$N$372,0)</f>
        <v>0</v>
      </c>
      <c r="BH372" s="93">
        <f>IF($U$372="sníž. přenesená",$N$372,0)</f>
        <v>0</v>
      </c>
      <c r="BI372" s="93">
        <f>IF($U$372="nulová",$N$372,0)</f>
        <v>0</v>
      </c>
      <c r="BJ372" s="6" t="s">
        <v>84</v>
      </c>
      <c r="BK372" s="93">
        <f>ROUND($L$372*$K$372,2)</f>
        <v>0</v>
      </c>
      <c r="BL372" s="6" t="s">
        <v>254</v>
      </c>
      <c r="BM372" s="6" t="s">
        <v>550</v>
      </c>
    </row>
    <row r="373" spans="2:47" s="6" customFormat="1" ht="30.75" customHeight="1">
      <c r="B373" s="23"/>
      <c r="C373" s="24"/>
      <c r="D373" s="24"/>
      <c r="E373" s="24"/>
      <c r="F373" s="246" t="s">
        <v>551</v>
      </c>
      <c r="G373" s="197"/>
      <c r="H373" s="197"/>
      <c r="I373" s="197"/>
      <c r="J373" s="24"/>
      <c r="K373" s="24"/>
      <c r="L373" s="24"/>
      <c r="M373" s="24"/>
      <c r="N373" s="24"/>
      <c r="O373" s="24"/>
      <c r="P373" s="24"/>
      <c r="Q373" s="24"/>
      <c r="R373" s="25"/>
      <c r="T373" s="64"/>
      <c r="U373" s="24"/>
      <c r="V373" s="24"/>
      <c r="W373" s="24"/>
      <c r="X373" s="24"/>
      <c r="Y373" s="24"/>
      <c r="Z373" s="24"/>
      <c r="AA373" s="65"/>
      <c r="AT373" s="6" t="s">
        <v>316</v>
      </c>
      <c r="AU373" s="6" t="s">
        <v>114</v>
      </c>
    </row>
    <row r="374" spans="2:65" s="6" customFormat="1" ht="27" customHeight="1">
      <c r="B374" s="23"/>
      <c r="C374" s="143" t="s">
        <v>552</v>
      </c>
      <c r="D374" s="143" t="s">
        <v>176</v>
      </c>
      <c r="E374" s="144" t="s">
        <v>553</v>
      </c>
      <c r="F374" s="232" t="s">
        <v>554</v>
      </c>
      <c r="G374" s="233"/>
      <c r="H374" s="233"/>
      <c r="I374" s="233"/>
      <c r="J374" s="145" t="s">
        <v>221</v>
      </c>
      <c r="K374" s="146">
        <v>18.9</v>
      </c>
      <c r="L374" s="234">
        <v>0</v>
      </c>
      <c r="M374" s="233"/>
      <c r="N374" s="235">
        <f>ROUND($L$374*$K$374,2)</f>
        <v>0</v>
      </c>
      <c r="O374" s="233"/>
      <c r="P374" s="233"/>
      <c r="Q374" s="233"/>
      <c r="R374" s="25"/>
      <c r="T374" s="147"/>
      <c r="U374" s="31" t="s">
        <v>42</v>
      </c>
      <c r="V374" s="24"/>
      <c r="W374" s="148">
        <f>$V$374*$K$374</f>
        <v>0</v>
      </c>
      <c r="X374" s="148">
        <v>0</v>
      </c>
      <c r="Y374" s="148">
        <f>$X$374*$K$374</f>
        <v>0</v>
      </c>
      <c r="Z374" s="148">
        <v>0</v>
      </c>
      <c r="AA374" s="149">
        <f>$Z$374*$K$374</f>
        <v>0</v>
      </c>
      <c r="AR374" s="6" t="s">
        <v>254</v>
      </c>
      <c r="AT374" s="6" t="s">
        <v>176</v>
      </c>
      <c r="AU374" s="6" t="s">
        <v>114</v>
      </c>
      <c r="AY374" s="6" t="s">
        <v>175</v>
      </c>
      <c r="BE374" s="93">
        <f>IF($U$374="základní",$N$374,0)</f>
        <v>0</v>
      </c>
      <c r="BF374" s="93">
        <f>IF($U$374="snížená",$N$374,0)</f>
        <v>0</v>
      </c>
      <c r="BG374" s="93">
        <f>IF($U$374="zákl. přenesená",$N$374,0)</f>
        <v>0</v>
      </c>
      <c r="BH374" s="93">
        <f>IF($U$374="sníž. přenesená",$N$374,0)</f>
        <v>0</v>
      </c>
      <c r="BI374" s="93">
        <f>IF($U$374="nulová",$N$374,0)</f>
        <v>0</v>
      </c>
      <c r="BJ374" s="6" t="s">
        <v>84</v>
      </c>
      <c r="BK374" s="93">
        <f>ROUND($L$374*$K$374,2)</f>
        <v>0</v>
      </c>
      <c r="BL374" s="6" t="s">
        <v>254</v>
      </c>
      <c r="BM374" s="6" t="s">
        <v>555</v>
      </c>
    </row>
    <row r="375" spans="2:51" s="6" customFormat="1" ht="18.75" customHeight="1">
      <c r="B375" s="150"/>
      <c r="C375" s="151"/>
      <c r="D375" s="151"/>
      <c r="E375" s="151"/>
      <c r="F375" s="236" t="s">
        <v>556</v>
      </c>
      <c r="G375" s="237"/>
      <c r="H375" s="237"/>
      <c r="I375" s="237"/>
      <c r="J375" s="151"/>
      <c r="K375" s="152">
        <v>18.9</v>
      </c>
      <c r="L375" s="151"/>
      <c r="M375" s="151"/>
      <c r="N375" s="151"/>
      <c r="O375" s="151"/>
      <c r="P375" s="151"/>
      <c r="Q375" s="151"/>
      <c r="R375" s="153"/>
      <c r="T375" s="154"/>
      <c r="U375" s="151"/>
      <c r="V375" s="151"/>
      <c r="W375" s="151"/>
      <c r="X375" s="151"/>
      <c r="Y375" s="151"/>
      <c r="Z375" s="151"/>
      <c r="AA375" s="155"/>
      <c r="AT375" s="156" t="s">
        <v>183</v>
      </c>
      <c r="AU375" s="156" t="s">
        <v>114</v>
      </c>
      <c r="AV375" s="156" t="s">
        <v>114</v>
      </c>
      <c r="AW375" s="156" t="s">
        <v>123</v>
      </c>
      <c r="AX375" s="156" t="s">
        <v>77</v>
      </c>
      <c r="AY375" s="156" t="s">
        <v>175</v>
      </c>
    </row>
    <row r="376" spans="2:51" s="6" customFormat="1" ht="18.75" customHeight="1">
      <c r="B376" s="157"/>
      <c r="C376" s="158"/>
      <c r="D376" s="158"/>
      <c r="E376" s="158"/>
      <c r="F376" s="238" t="s">
        <v>184</v>
      </c>
      <c r="G376" s="239"/>
      <c r="H376" s="239"/>
      <c r="I376" s="239"/>
      <c r="J376" s="158"/>
      <c r="K376" s="159">
        <v>18.9</v>
      </c>
      <c r="L376" s="158"/>
      <c r="M376" s="158"/>
      <c r="N376" s="158"/>
      <c r="O376" s="158"/>
      <c r="P376" s="158"/>
      <c r="Q376" s="158"/>
      <c r="R376" s="160"/>
      <c r="T376" s="161"/>
      <c r="U376" s="158"/>
      <c r="V376" s="158"/>
      <c r="W376" s="158"/>
      <c r="X376" s="158"/>
      <c r="Y376" s="158"/>
      <c r="Z376" s="158"/>
      <c r="AA376" s="162"/>
      <c r="AT376" s="163" t="s">
        <v>183</v>
      </c>
      <c r="AU376" s="163" t="s">
        <v>114</v>
      </c>
      <c r="AV376" s="163" t="s">
        <v>180</v>
      </c>
      <c r="AW376" s="163" t="s">
        <v>123</v>
      </c>
      <c r="AX376" s="163" t="s">
        <v>84</v>
      </c>
      <c r="AY376" s="163" t="s">
        <v>175</v>
      </c>
    </row>
    <row r="377" spans="2:65" s="6" customFormat="1" ht="15.75" customHeight="1">
      <c r="B377" s="23"/>
      <c r="C377" s="170" t="s">
        <v>557</v>
      </c>
      <c r="D377" s="170" t="s">
        <v>274</v>
      </c>
      <c r="E377" s="171" t="s">
        <v>548</v>
      </c>
      <c r="F377" s="242" t="s">
        <v>549</v>
      </c>
      <c r="G377" s="243"/>
      <c r="H377" s="243"/>
      <c r="I377" s="243"/>
      <c r="J377" s="172" t="s">
        <v>204</v>
      </c>
      <c r="K377" s="173">
        <v>0.007</v>
      </c>
      <c r="L377" s="244">
        <v>0</v>
      </c>
      <c r="M377" s="243"/>
      <c r="N377" s="245">
        <f>ROUND($L$377*$K$377,2)</f>
        <v>0</v>
      </c>
      <c r="O377" s="233"/>
      <c r="P377" s="233"/>
      <c r="Q377" s="233"/>
      <c r="R377" s="25"/>
      <c r="T377" s="147"/>
      <c r="U377" s="31" t="s">
        <v>42</v>
      </c>
      <c r="V377" s="24"/>
      <c r="W377" s="148">
        <f>$V$377*$K$377</f>
        <v>0</v>
      </c>
      <c r="X377" s="148">
        <v>1</v>
      </c>
      <c r="Y377" s="148">
        <f>$X$377*$K$377</f>
        <v>0.007</v>
      </c>
      <c r="Z377" s="148">
        <v>0</v>
      </c>
      <c r="AA377" s="149">
        <f>$Z$377*$K$377</f>
        <v>0</v>
      </c>
      <c r="AR377" s="6" t="s">
        <v>353</v>
      </c>
      <c r="AT377" s="6" t="s">
        <v>274</v>
      </c>
      <c r="AU377" s="6" t="s">
        <v>114</v>
      </c>
      <c r="AY377" s="6" t="s">
        <v>175</v>
      </c>
      <c r="BE377" s="93">
        <f>IF($U$377="základní",$N$377,0)</f>
        <v>0</v>
      </c>
      <c r="BF377" s="93">
        <f>IF($U$377="snížená",$N$377,0)</f>
        <v>0</v>
      </c>
      <c r="BG377" s="93">
        <f>IF($U$377="zákl. přenesená",$N$377,0)</f>
        <v>0</v>
      </c>
      <c r="BH377" s="93">
        <f>IF($U$377="sníž. přenesená",$N$377,0)</f>
        <v>0</v>
      </c>
      <c r="BI377" s="93">
        <f>IF($U$377="nulová",$N$377,0)</f>
        <v>0</v>
      </c>
      <c r="BJ377" s="6" t="s">
        <v>84</v>
      </c>
      <c r="BK377" s="93">
        <f>ROUND($L$377*$K$377,2)</f>
        <v>0</v>
      </c>
      <c r="BL377" s="6" t="s">
        <v>254</v>
      </c>
      <c r="BM377" s="6" t="s">
        <v>558</v>
      </c>
    </row>
    <row r="378" spans="2:47" s="6" customFormat="1" ht="30.75" customHeight="1">
      <c r="B378" s="23"/>
      <c r="C378" s="24"/>
      <c r="D378" s="24"/>
      <c r="E378" s="24"/>
      <c r="F378" s="246" t="s">
        <v>551</v>
      </c>
      <c r="G378" s="197"/>
      <c r="H378" s="197"/>
      <c r="I378" s="197"/>
      <c r="J378" s="24"/>
      <c r="K378" s="24"/>
      <c r="L378" s="24"/>
      <c r="M378" s="24"/>
      <c r="N378" s="24"/>
      <c r="O378" s="24"/>
      <c r="P378" s="24"/>
      <c r="Q378" s="24"/>
      <c r="R378" s="25"/>
      <c r="T378" s="64"/>
      <c r="U378" s="24"/>
      <c r="V378" s="24"/>
      <c r="W378" s="24"/>
      <c r="X378" s="24"/>
      <c r="Y378" s="24"/>
      <c r="Z378" s="24"/>
      <c r="AA378" s="65"/>
      <c r="AT378" s="6" t="s">
        <v>316</v>
      </c>
      <c r="AU378" s="6" t="s">
        <v>114</v>
      </c>
    </row>
    <row r="379" spans="2:65" s="6" customFormat="1" ht="15.75" customHeight="1">
      <c r="B379" s="23"/>
      <c r="C379" s="143" t="s">
        <v>559</v>
      </c>
      <c r="D379" s="143" t="s">
        <v>176</v>
      </c>
      <c r="E379" s="144" t="s">
        <v>560</v>
      </c>
      <c r="F379" s="232" t="s">
        <v>561</v>
      </c>
      <c r="G379" s="233"/>
      <c r="H379" s="233"/>
      <c r="I379" s="233"/>
      <c r="J379" s="145" t="s">
        <v>221</v>
      </c>
      <c r="K379" s="146">
        <v>75.02</v>
      </c>
      <c r="L379" s="234">
        <v>0</v>
      </c>
      <c r="M379" s="233"/>
      <c r="N379" s="235">
        <f>ROUND($L$379*$K$379,2)</f>
        <v>0</v>
      </c>
      <c r="O379" s="233"/>
      <c r="P379" s="233"/>
      <c r="Q379" s="233"/>
      <c r="R379" s="25"/>
      <c r="T379" s="147"/>
      <c r="U379" s="31" t="s">
        <v>42</v>
      </c>
      <c r="V379" s="24"/>
      <c r="W379" s="148">
        <f>$V$379*$K$379</f>
        <v>0</v>
      </c>
      <c r="X379" s="148">
        <v>0.004</v>
      </c>
      <c r="Y379" s="148">
        <f>$X$379*$K$379</f>
        <v>0.30008</v>
      </c>
      <c r="Z379" s="148">
        <v>0</v>
      </c>
      <c r="AA379" s="149">
        <f>$Z$379*$K$379</f>
        <v>0</v>
      </c>
      <c r="AR379" s="6" t="s">
        <v>254</v>
      </c>
      <c r="AT379" s="6" t="s">
        <v>176</v>
      </c>
      <c r="AU379" s="6" t="s">
        <v>114</v>
      </c>
      <c r="AY379" s="6" t="s">
        <v>175</v>
      </c>
      <c r="BE379" s="93">
        <f>IF($U$379="základní",$N$379,0)</f>
        <v>0</v>
      </c>
      <c r="BF379" s="93">
        <f>IF($U$379="snížená",$N$379,0)</f>
        <v>0</v>
      </c>
      <c r="BG379" s="93">
        <f>IF($U$379="zákl. přenesená",$N$379,0)</f>
        <v>0</v>
      </c>
      <c r="BH379" s="93">
        <f>IF($U$379="sníž. přenesená",$N$379,0)</f>
        <v>0</v>
      </c>
      <c r="BI379" s="93">
        <f>IF($U$379="nulová",$N$379,0)</f>
        <v>0</v>
      </c>
      <c r="BJ379" s="6" t="s">
        <v>84</v>
      </c>
      <c r="BK379" s="93">
        <f>ROUND($L$379*$K$379,2)</f>
        <v>0</v>
      </c>
      <c r="BL379" s="6" t="s">
        <v>254</v>
      </c>
      <c r="BM379" s="6" t="s">
        <v>562</v>
      </c>
    </row>
    <row r="380" spans="2:51" s="6" customFormat="1" ht="18.75" customHeight="1">
      <c r="B380" s="150"/>
      <c r="C380" s="151"/>
      <c r="D380" s="151"/>
      <c r="E380" s="151"/>
      <c r="F380" s="236" t="s">
        <v>563</v>
      </c>
      <c r="G380" s="237"/>
      <c r="H380" s="237"/>
      <c r="I380" s="237"/>
      <c r="J380" s="151"/>
      <c r="K380" s="152">
        <v>75.02</v>
      </c>
      <c r="L380" s="151"/>
      <c r="M380" s="151"/>
      <c r="N380" s="151"/>
      <c r="O380" s="151"/>
      <c r="P380" s="151"/>
      <c r="Q380" s="151"/>
      <c r="R380" s="153"/>
      <c r="T380" s="154"/>
      <c r="U380" s="151"/>
      <c r="V380" s="151"/>
      <c r="W380" s="151"/>
      <c r="X380" s="151"/>
      <c r="Y380" s="151"/>
      <c r="Z380" s="151"/>
      <c r="AA380" s="155"/>
      <c r="AT380" s="156" t="s">
        <v>183</v>
      </c>
      <c r="AU380" s="156" t="s">
        <v>114</v>
      </c>
      <c r="AV380" s="156" t="s">
        <v>114</v>
      </c>
      <c r="AW380" s="156" t="s">
        <v>123</v>
      </c>
      <c r="AX380" s="156" t="s">
        <v>77</v>
      </c>
      <c r="AY380" s="156" t="s">
        <v>175</v>
      </c>
    </row>
    <row r="381" spans="2:51" s="6" customFormat="1" ht="18.75" customHeight="1">
      <c r="B381" s="157"/>
      <c r="C381" s="158"/>
      <c r="D381" s="158"/>
      <c r="E381" s="158"/>
      <c r="F381" s="238" t="s">
        <v>184</v>
      </c>
      <c r="G381" s="239"/>
      <c r="H381" s="239"/>
      <c r="I381" s="239"/>
      <c r="J381" s="158"/>
      <c r="K381" s="159">
        <v>75.02</v>
      </c>
      <c r="L381" s="158"/>
      <c r="M381" s="158"/>
      <c r="N381" s="158"/>
      <c r="O381" s="158"/>
      <c r="P381" s="158"/>
      <c r="Q381" s="158"/>
      <c r="R381" s="160"/>
      <c r="T381" s="161"/>
      <c r="U381" s="158"/>
      <c r="V381" s="158"/>
      <c r="W381" s="158"/>
      <c r="X381" s="158"/>
      <c r="Y381" s="158"/>
      <c r="Z381" s="158"/>
      <c r="AA381" s="162"/>
      <c r="AT381" s="163" t="s">
        <v>183</v>
      </c>
      <c r="AU381" s="163" t="s">
        <v>114</v>
      </c>
      <c r="AV381" s="163" t="s">
        <v>180</v>
      </c>
      <c r="AW381" s="163" t="s">
        <v>123</v>
      </c>
      <c r="AX381" s="163" t="s">
        <v>84</v>
      </c>
      <c r="AY381" s="163" t="s">
        <v>175</v>
      </c>
    </row>
    <row r="382" spans="2:65" s="6" customFormat="1" ht="27" customHeight="1">
      <c r="B382" s="23"/>
      <c r="C382" s="143" t="s">
        <v>564</v>
      </c>
      <c r="D382" s="143" t="s">
        <v>176</v>
      </c>
      <c r="E382" s="144" t="s">
        <v>565</v>
      </c>
      <c r="F382" s="232" t="s">
        <v>566</v>
      </c>
      <c r="G382" s="233"/>
      <c r="H382" s="233"/>
      <c r="I382" s="233"/>
      <c r="J382" s="145" t="s">
        <v>221</v>
      </c>
      <c r="K382" s="146">
        <v>11</v>
      </c>
      <c r="L382" s="234">
        <v>0</v>
      </c>
      <c r="M382" s="233"/>
      <c r="N382" s="235">
        <f>ROUND($L$382*$K$382,2)</f>
        <v>0</v>
      </c>
      <c r="O382" s="233"/>
      <c r="P382" s="233"/>
      <c r="Q382" s="233"/>
      <c r="R382" s="25"/>
      <c r="T382" s="147"/>
      <c r="U382" s="31" t="s">
        <v>42</v>
      </c>
      <c r="V382" s="24"/>
      <c r="W382" s="148">
        <f>$V$382*$K$382</f>
        <v>0</v>
      </c>
      <c r="X382" s="148">
        <v>0.0004</v>
      </c>
      <c r="Y382" s="148">
        <f>$X$382*$K$382</f>
        <v>0.0044</v>
      </c>
      <c r="Z382" s="148">
        <v>0</v>
      </c>
      <c r="AA382" s="149">
        <f>$Z$382*$K$382</f>
        <v>0</v>
      </c>
      <c r="AR382" s="6" t="s">
        <v>254</v>
      </c>
      <c r="AT382" s="6" t="s">
        <v>176</v>
      </c>
      <c r="AU382" s="6" t="s">
        <v>114</v>
      </c>
      <c r="AY382" s="6" t="s">
        <v>175</v>
      </c>
      <c r="BE382" s="93">
        <f>IF($U$382="základní",$N$382,0)</f>
        <v>0</v>
      </c>
      <c r="BF382" s="93">
        <f>IF($U$382="snížená",$N$382,0)</f>
        <v>0</v>
      </c>
      <c r="BG382" s="93">
        <f>IF($U$382="zákl. přenesená",$N$382,0)</f>
        <v>0</v>
      </c>
      <c r="BH382" s="93">
        <f>IF($U$382="sníž. přenesená",$N$382,0)</f>
        <v>0</v>
      </c>
      <c r="BI382" s="93">
        <f>IF($U$382="nulová",$N$382,0)</f>
        <v>0</v>
      </c>
      <c r="BJ382" s="6" t="s">
        <v>84</v>
      </c>
      <c r="BK382" s="93">
        <f>ROUND($L$382*$K$382,2)</f>
        <v>0</v>
      </c>
      <c r="BL382" s="6" t="s">
        <v>254</v>
      </c>
      <c r="BM382" s="6" t="s">
        <v>567</v>
      </c>
    </row>
    <row r="383" spans="2:65" s="6" customFormat="1" ht="15.75" customHeight="1">
      <c r="B383" s="23"/>
      <c r="C383" s="170" t="s">
        <v>568</v>
      </c>
      <c r="D383" s="170" t="s">
        <v>274</v>
      </c>
      <c r="E383" s="171" t="s">
        <v>569</v>
      </c>
      <c r="F383" s="242" t="s">
        <v>570</v>
      </c>
      <c r="G383" s="243"/>
      <c r="H383" s="243"/>
      <c r="I383" s="243"/>
      <c r="J383" s="172" t="s">
        <v>221</v>
      </c>
      <c r="K383" s="173">
        <v>12.65</v>
      </c>
      <c r="L383" s="244">
        <v>0</v>
      </c>
      <c r="M383" s="243"/>
      <c r="N383" s="245">
        <f>ROUND($L$383*$K$383,2)</f>
        <v>0</v>
      </c>
      <c r="O383" s="233"/>
      <c r="P383" s="233"/>
      <c r="Q383" s="233"/>
      <c r="R383" s="25"/>
      <c r="T383" s="147"/>
      <c r="U383" s="31" t="s">
        <v>42</v>
      </c>
      <c r="V383" s="24"/>
      <c r="W383" s="148">
        <f>$V$383*$K$383</f>
        <v>0</v>
      </c>
      <c r="X383" s="148">
        <v>0.0045</v>
      </c>
      <c r="Y383" s="148">
        <f>$X$383*$K$383</f>
        <v>0.056924999999999996</v>
      </c>
      <c r="Z383" s="148">
        <v>0</v>
      </c>
      <c r="AA383" s="149">
        <f>$Z$383*$K$383</f>
        <v>0</v>
      </c>
      <c r="AR383" s="6" t="s">
        <v>353</v>
      </c>
      <c r="AT383" s="6" t="s">
        <v>274</v>
      </c>
      <c r="AU383" s="6" t="s">
        <v>114</v>
      </c>
      <c r="AY383" s="6" t="s">
        <v>175</v>
      </c>
      <c r="BE383" s="93">
        <f>IF($U$383="základní",$N$383,0)</f>
        <v>0</v>
      </c>
      <c r="BF383" s="93">
        <f>IF($U$383="snížená",$N$383,0)</f>
        <v>0</v>
      </c>
      <c r="BG383" s="93">
        <f>IF($U$383="zákl. přenesená",$N$383,0)</f>
        <v>0</v>
      </c>
      <c r="BH383" s="93">
        <f>IF($U$383="sníž. přenesená",$N$383,0)</f>
        <v>0</v>
      </c>
      <c r="BI383" s="93">
        <f>IF($U$383="nulová",$N$383,0)</f>
        <v>0</v>
      </c>
      <c r="BJ383" s="6" t="s">
        <v>84</v>
      </c>
      <c r="BK383" s="93">
        <f>ROUND($L$383*$K$383,2)</f>
        <v>0</v>
      </c>
      <c r="BL383" s="6" t="s">
        <v>254</v>
      </c>
      <c r="BM383" s="6" t="s">
        <v>571</v>
      </c>
    </row>
    <row r="384" spans="2:65" s="6" customFormat="1" ht="27" customHeight="1">
      <c r="B384" s="23"/>
      <c r="C384" s="143" t="s">
        <v>572</v>
      </c>
      <c r="D384" s="143" t="s">
        <v>176</v>
      </c>
      <c r="E384" s="144" t="s">
        <v>573</v>
      </c>
      <c r="F384" s="232" t="s">
        <v>574</v>
      </c>
      <c r="G384" s="233"/>
      <c r="H384" s="233"/>
      <c r="I384" s="233"/>
      <c r="J384" s="145" t="s">
        <v>221</v>
      </c>
      <c r="K384" s="146">
        <v>18.9</v>
      </c>
      <c r="L384" s="234">
        <v>0</v>
      </c>
      <c r="M384" s="233"/>
      <c r="N384" s="235">
        <f>ROUND($L$384*$K$384,2)</f>
        <v>0</v>
      </c>
      <c r="O384" s="233"/>
      <c r="P384" s="233"/>
      <c r="Q384" s="233"/>
      <c r="R384" s="25"/>
      <c r="T384" s="147"/>
      <c r="U384" s="31" t="s">
        <v>42</v>
      </c>
      <c r="V384" s="24"/>
      <c r="W384" s="148">
        <f>$V$384*$K$384</f>
        <v>0</v>
      </c>
      <c r="X384" s="148">
        <v>0.0004</v>
      </c>
      <c r="Y384" s="148">
        <f>$X$384*$K$384</f>
        <v>0.00756</v>
      </c>
      <c r="Z384" s="148">
        <v>0</v>
      </c>
      <c r="AA384" s="149">
        <f>$Z$384*$K$384</f>
        <v>0</v>
      </c>
      <c r="AR384" s="6" t="s">
        <v>254</v>
      </c>
      <c r="AT384" s="6" t="s">
        <v>176</v>
      </c>
      <c r="AU384" s="6" t="s">
        <v>114</v>
      </c>
      <c r="AY384" s="6" t="s">
        <v>175</v>
      </c>
      <c r="BE384" s="93">
        <f>IF($U$384="základní",$N$384,0)</f>
        <v>0</v>
      </c>
      <c r="BF384" s="93">
        <f>IF($U$384="snížená",$N$384,0)</f>
        <v>0</v>
      </c>
      <c r="BG384" s="93">
        <f>IF($U$384="zákl. přenesená",$N$384,0)</f>
        <v>0</v>
      </c>
      <c r="BH384" s="93">
        <f>IF($U$384="sníž. přenesená",$N$384,0)</f>
        <v>0</v>
      </c>
      <c r="BI384" s="93">
        <f>IF($U$384="nulová",$N$384,0)</f>
        <v>0</v>
      </c>
      <c r="BJ384" s="6" t="s">
        <v>84</v>
      </c>
      <c r="BK384" s="93">
        <f>ROUND($L$384*$K$384,2)</f>
        <v>0</v>
      </c>
      <c r="BL384" s="6" t="s">
        <v>254</v>
      </c>
      <c r="BM384" s="6" t="s">
        <v>575</v>
      </c>
    </row>
    <row r="385" spans="2:51" s="6" customFormat="1" ht="18.75" customHeight="1">
      <c r="B385" s="150"/>
      <c r="C385" s="151"/>
      <c r="D385" s="151"/>
      <c r="E385" s="151"/>
      <c r="F385" s="236" t="s">
        <v>556</v>
      </c>
      <c r="G385" s="237"/>
      <c r="H385" s="237"/>
      <c r="I385" s="237"/>
      <c r="J385" s="151"/>
      <c r="K385" s="152">
        <v>18.9</v>
      </c>
      <c r="L385" s="151"/>
      <c r="M385" s="151"/>
      <c r="N385" s="151"/>
      <c r="O385" s="151"/>
      <c r="P385" s="151"/>
      <c r="Q385" s="151"/>
      <c r="R385" s="153"/>
      <c r="T385" s="154"/>
      <c r="U385" s="151"/>
      <c r="V385" s="151"/>
      <c r="W385" s="151"/>
      <c r="X385" s="151"/>
      <c r="Y385" s="151"/>
      <c r="Z385" s="151"/>
      <c r="AA385" s="155"/>
      <c r="AT385" s="156" t="s">
        <v>183</v>
      </c>
      <c r="AU385" s="156" t="s">
        <v>114</v>
      </c>
      <c r="AV385" s="156" t="s">
        <v>114</v>
      </c>
      <c r="AW385" s="156" t="s">
        <v>123</v>
      </c>
      <c r="AX385" s="156" t="s">
        <v>77</v>
      </c>
      <c r="AY385" s="156" t="s">
        <v>175</v>
      </c>
    </row>
    <row r="386" spans="2:51" s="6" customFormat="1" ht="18.75" customHeight="1">
      <c r="B386" s="157"/>
      <c r="C386" s="158"/>
      <c r="D386" s="158"/>
      <c r="E386" s="158"/>
      <c r="F386" s="238" t="s">
        <v>184</v>
      </c>
      <c r="G386" s="239"/>
      <c r="H386" s="239"/>
      <c r="I386" s="239"/>
      <c r="J386" s="158"/>
      <c r="K386" s="159">
        <v>18.9</v>
      </c>
      <c r="L386" s="158"/>
      <c r="M386" s="158"/>
      <c r="N386" s="158"/>
      <c r="O386" s="158"/>
      <c r="P386" s="158"/>
      <c r="Q386" s="158"/>
      <c r="R386" s="160"/>
      <c r="T386" s="161"/>
      <c r="U386" s="158"/>
      <c r="V386" s="158"/>
      <c r="W386" s="158"/>
      <c r="X386" s="158"/>
      <c r="Y386" s="158"/>
      <c r="Z386" s="158"/>
      <c r="AA386" s="162"/>
      <c r="AT386" s="163" t="s">
        <v>183</v>
      </c>
      <c r="AU386" s="163" t="s">
        <v>114</v>
      </c>
      <c r="AV386" s="163" t="s">
        <v>180</v>
      </c>
      <c r="AW386" s="163" t="s">
        <v>123</v>
      </c>
      <c r="AX386" s="163" t="s">
        <v>84</v>
      </c>
      <c r="AY386" s="163" t="s">
        <v>175</v>
      </c>
    </row>
    <row r="387" spans="2:65" s="6" customFormat="1" ht="15.75" customHeight="1">
      <c r="B387" s="23"/>
      <c r="C387" s="170" t="s">
        <v>576</v>
      </c>
      <c r="D387" s="170" t="s">
        <v>274</v>
      </c>
      <c r="E387" s="171" t="s">
        <v>569</v>
      </c>
      <c r="F387" s="242" t="s">
        <v>570</v>
      </c>
      <c r="G387" s="243"/>
      <c r="H387" s="243"/>
      <c r="I387" s="243"/>
      <c r="J387" s="172" t="s">
        <v>221</v>
      </c>
      <c r="K387" s="173">
        <v>22.68</v>
      </c>
      <c r="L387" s="244">
        <v>0</v>
      </c>
      <c r="M387" s="243"/>
      <c r="N387" s="245">
        <f>ROUND($L$387*$K$387,2)</f>
        <v>0</v>
      </c>
      <c r="O387" s="233"/>
      <c r="P387" s="233"/>
      <c r="Q387" s="233"/>
      <c r="R387" s="25"/>
      <c r="T387" s="147"/>
      <c r="U387" s="31" t="s">
        <v>42</v>
      </c>
      <c r="V387" s="24"/>
      <c r="W387" s="148">
        <f>$V$387*$K$387</f>
        <v>0</v>
      </c>
      <c r="X387" s="148">
        <v>0.0045</v>
      </c>
      <c r="Y387" s="148">
        <f>$X$387*$K$387</f>
        <v>0.10206</v>
      </c>
      <c r="Z387" s="148">
        <v>0</v>
      </c>
      <c r="AA387" s="149">
        <f>$Z$387*$K$387</f>
        <v>0</v>
      </c>
      <c r="AR387" s="6" t="s">
        <v>353</v>
      </c>
      <c r="AT387" s="6" t="s">
        <v>274</v>
      </c>
      <c r="AU387" s="6" t="s">
        <v>114</v>
      </c>
      <c r="AY387" s="6" t="s">
        <v>175</v>
      </c>
      <c r="BE387" s="93">
        <f>IF($U$387="základní",$N$387,0)</f>
        <v>0</v>
      </c>
      <c r="BF387" s="93">
        <f>IF($U$387="snížená",$N$387,0)</f>
        <v>0</v>
      </c>
      <c r="BG387" s="93">
        <f>IF($U$387="zákl. přenesená",$N$387,0)</f>
        <v>0</v>
      </c>
      <c r="BH387" s="93">
        <f>IF($U$387="sníž. přenesená",$N$387,0)</f>
        <v>0</v>
      </c>
      <c r="BI387" s="93">
        <f>IF($U$387="nulová",$N$387,0)</f>
        <v>0</v>
      </c>
      <c r="BJ387" s="6" t="s">
        <v>84</v>
      </c>
      <c r="BK387" s="93">
        <f>ROUND($L$387*$K$387,2)</f>
        <v>0</v>
      </c>
      <c r="BL387" s="6" t="s">
        <v>254</v>
      </c>
      <c r="BM387" s="6" t="s">
        <v>577</v>
      </c>
    </row>
    <row r="388" spans="2:65" s="6" customFormat="1" ht="27" customHeight="1">
      <c r="B388" s="23"/>
      <c r="C388" s="143" t="s">
        <v>578</v>
      </c>
      <c r="D388" s="143" t="s">
        <v>176</v>
      </c>
      <c r="E388" s="144" t="s">
        <v>579</v>
      </c>
      <c r="F388" s="232" t="s">
        <v>580</v>
      </c>
      <c r="G388" s="233"/>
      <c r="H388" s="233"/>
      <c r="I388" s="233"/>
      <c r="J388" s="145" t="s">
        <v>581</v>
      </c>
      <c r="K388" s="174">
        <v>0</v>
      </c>
      <c r="L388" s="234">
        <v>0</v>
      </c>
      <c r="M388" s="233"/>
      <c r="N388" s="235">
        <f>ROUND($L$388*$K$388,2)</f>
        <v>0</v>
      </c>
      <c r="O388" s="233"/>
      <c r="P388" s="233"/>
      <c r="Q388" s="233"/>
      <c r="R388" s="25"/>
      <c r="T388" s="147"/>
      <c r="U388" s="31" t="s">
        <v>42</v>
      </c>
      <c r="V388" s="24"/>
      <c r="W388" s="148">
        <f>$V$388*$K$388</f>
        <v>0</v>
      </c>
      <c r="X388" s="148">
        <v>0</v>
      </c>
      <c r="Y388" s="148">
        <f>$X$388*$K$388</f>
        <v>0</v>
      </c>
      <c r="Z388" s="148">
        <v>0</v>
      </c>
      <c r="AA388" s="149">
        <f>$Z$388*$K$388</f>
        <v>0</v>
      </c>
      <c r="AR388" s="6" t="s">
        <v>254</v>
      </c>
      <c r="AT388" s="6" t="s">
        <v>176</v>
      </c>
      <c r="AU388" s="6" t="s">
        <v>114</v>
      </c>
      <c r="AY388" s="6" t="s">
        <v>175</v>
      </c>
      <c r="BE388" s="93">
        <f>IF($U$388="základní",$N$388,0)</f>
        <v>0</v>
      </c>
      <c r="BF388" s="93">
        <f>IF($U$388="snížená",$N$388,0)</f>
        <v>0</v>
      </c>
      <c r="BG388" s="93">
        <f>IF($U$388="zákl. přenesená",$N$388,0)</f>
        <v>0</v>
      </c>
      <c r="BH388" s="93">
        <f>IF($U$388="sníž. přenesená",$N$388,0)</f>
        <v>0</v>
      </c>
      <c r="BI388" s="93">
        <f>IF($U$388="nulová",$N$388,0)</f>
        <v>0</v>
      </c>
      <c r="BJ388" s="6" t="s">
        <v>84</v>
      </c>
      <c r="BK388" s="93">
        <f>ROUND($L$388*$K$388,2)</f>
        <v>0</v>
      </c>
      <c r="BL388" s="6" t="s">
        <v>254</v>
      </c>
      <c r="BM388" s="6" t="s">
        <v>582</v>
      </c>
    </row>
    <row r="389" spans="2:63" s="132" customFormat="1" ht="30.75" customHeight="1">
      <c r="B389" s="133"/>
      <c r="C389" s="134"/>
      <c r="D389" s="142" t="s">
        <v>135</v>
      </c>
      <c r="E389" s="142"/>
      <c r="F389" s="142"/>
      <c r="G389" s="142"/>
      <c r="H389" s="142"/>
      <c r="I389" s="142"/>
      <c r="J389" s="142"/>
      <c r="K389" s="142"/>
      <c r="L389" s="142"/>
      <c r="M389" s="142"/>
      <c r="N389" s="250">
        <f>$BK$389</f>
        <v>0</v>
      </c>
      <c r="O389" s="249"/>
      <c r="P389" s="249"/>
      <c r="Q389" s="249"/>
      <c r="R389" s="136"/>
      <c r="T389" s="137"/>
      <c r="U389" s="134"/>
      <c r="V389" s="134"/>
      <c r="W389" s="138">
        <f>SUM($W$390:$W$407)</f>
        <v>0</v>
      </c>
      <c r="X389" s="134"/>
      <c r="Y389" s="138">
        <f>SUM($Y$390:$Y$407)</f>
        <v>0.6732830999999999</v>
      </c>
      <c r="Z389" s="134"/>
      <c r="AA389" s="139">
        <f>SUM($AA$390:$AA$407)</f>
        <v>0</v>
      </c>
      <c r="AR389" s="140" t="s">
        <v>114</v>
      </c>
      <c r="AT389" s="140" t="s">
        <v>76</v>
      </c>
      <c r="AU389" s="140" t="s">
        <v>84</v>
      </c>
      <c r="AY389" s="140" t="s">
        <v>175</v>
      </c>
      <c r="BK389" s="141">
        <f>SUM($BK$390:$BK$407)</f>
        <v>0</v>
      </c>
    </row>
    <row r="390" spans="2:65" s="6" customFormat="1" ht="27" customHeight="1">
      <c r="B390" s="23"/>
      <c r="C390" s="143" t="s">
        <v>583</v>
      </c>
      <c r="D390" s="143" t="s">
        <v>176</v>
      </c>
      <c r="E390" s="144" t="s">
        <v>584</v>
      </c>
      <c r="F390" s="232" t="s">
        <v>585</v>
      </c>
      <c r="G390" s="233"/>
      <c r="H390" s="233"/>
      <c r="I390" s="233"/>
      <c r="J390" s="145" t="s">
        <v>221</v>
      </c>
      <c r="K390" s="146">
        <v>232.76</v>
      </c>
      <c r="L390" s="234">
        <v>0</v>
      </c>
      <c r="M390" s="233"/>
      <c r="N390" s="235">
        <f>ROUND($L$390*$K$390,2)</f>
        <v>0</v>
      </c>
      <c r="O390" s="233"/>
      <c r="P390" s="233"/>
      <c r="Q390" s="233"/>
      <c r="R390" s="25"/>
      <c r="T390" s="147"/>
      <c r="U390" s="31" t="s">
        <v>42</v>
      </c>
      <c r="V390" s="24"/>
      <c r="W390" s="148">
        <f>$V$390*$K$390</f>
        <v>0</v>
      </c>
      <c r="X390" s="148">
        <v>0</v>
      </c>
      <c r="Y390" s="148">
        <f>$X$390*$K$390</f>
        <v>0</v>
      </c>
      <c r="Z390" s="148">
        <v>0</v>
      </c>
      <c r="AA390" s="149">
        <f>$Z$390*$K$390</f>
        <v>0</v>
      </c>
      <c r="AR390" s="6" t="s">
        <v>254</v>
      </c>
      <c r="AT390" s="6" t="s">
        <v>176</v>
      </c>
      <c r="AU390" s="6" t="s">
        <v>114</v>
      </c>
      <c r="AY390" s="6" t="s">
        <v>175</v>
      </c>
      <c r="BE390" s="93">
        <f>IF($U$390="základní",$N$390,0)</f>
        <v>0</v>
      </c>
      <c r="BF390" s="93">
        <f>IF($U$390="snížená",$N$390,0)</f>
        <v>0</v>
      </c>
      <c r="BG390" s="93">
        <f>IF($U$390="zákl. přenesená",$N$390,0)</f>
        <v>0</v>
      </c>
      <c r="BH390" s="93">
        <f>IF($U$390="sníž. přenesená",$N$390,0)</f>
        <v>0</v>
      </c>
      <c r="BI390" s="93">
        <f>IF($U$390="nulová",$N$390,0)</f>
        <v>0</v>
      </c>
      <c r="BJ390" s="6" t="s">
        <v>84</v>
      </c>
      <c r="BK390" s="93">
        <f>ROUND($L$390*$K$390,2)</f>
        <v>0</v>
      </c>
      <c r="BL390" s="6" t="s">
        <v>254</v>
      </c>
      <c r="BM390" s="6" t="s">
        <v>586</v>
      </c>
    </row>
    <row r="391" spans="2:51" s="6" customFormat="1" ht="18.75" customHeight="1">
      <c r="B391" s="150"/>
      <c r="C391" s="151"/>
      <c r="D391" s="151"/>
      <c r="E391" s="151"/>
      <c r="F391" s="236" t="s">
        <v>587</v>
      </c>
      <c r="G391" s="237"/>
      <c r="H391" s="237"/>
      <c r="I391" s="237"/>
      <c r="J391" s="151"/>
      <c r="K391" s="152">
        <v>12.8</v>
      </c>
      <c r="L391" s="151"/>
      <c r="M391" s="151"/>
      <c r="N391" s="151"/>
      <c r="O391" s="151"/>
      <c r="P391" s="151"/>
      <c r="Q391" s="151"/>
      <c r="R391" s="153"/>
      <c r="T391" s="154"/>
      <c r="U391" s="151"/>
      <c r="V391" s="151"/>
      <c r="W391" s="151"/>
      <c r="X391" s="151"/>
      <c r="Y391" s="151"/>
      <c r="Z391" s="151"/>
      <c r="AA391" s="155"/>
      <c r="AT391" s="156" t="s">
        <v>183</v>
      </c>
      <c r="AU391" s="156" t="s">
        <v>114</v>
      </c>
      <c r="AV391" s="156" t="s">
        <v>114</v>
      </c>
      <c r="AW391" s="156" t="s">
        <v>123</v>
      </c>
      <c r="AX391" s="156" t="s">
        <v>77</v>
      </c>
      <c r="AY391" s="156" t="s">
        <v>175</v>
      </c>
    </row>
    <row r="392" spans="2:51" s="6" customFormat="1" ht="18.75" customHeight="1">
      <c r="B392" s="150"/>
      <c r="C392" s="151"/>
      <c r="D392" s="151"/>
      <c r="E392" s="151"/>
      <c r="F392" s="236" t="s">
        <v>563</v>
      </c>
      <c r="G392" s="237"/>
      <c r="H392" s="237"/>
      <c r="I392" s="237"/>
      <c r="J392" s="151"/>
      <c r="K392" s="152">
        <v>75.02</v>
      </c>
      <c r="L392" s="151"/>
      <c r="M392" s="151"/>
      <c r="N392" s="151"/>
      <c r="O392" s="151"/>
      <c r="P392" s="151"/>
      <c r="Q392" s="151"/>
      <c r="R392" s="153"/>
      <c r="T392" s="154"/>
      <c r="U392" s="151"/>
      <c r="V392" s="151"/>
      <c r="W392" s="151"/>
      <c r="X392" s="151"/>
      <c r="Y392" s="151"/>
      <c r="Z392" s="151"/>
      <c r="AA392" s="155"/>
      <c r="AT392" s="156" t="s">
        <v>183</v>
      </c>
      <c r="AU392" s="156" t="s">
        <v>114</v>
      </c>
      <c r="AV392" s="156" t="s">
        <v>114</v>
      </c>
      <c r="AW392" s="156" t="s">
        <v>123</v>
      </c>
      <c r="AX392" s="156" t="s">
        <v>77</v>
      </c>
      <c r="AY392" s="156" t="s">
        <v>175</v>
      </c>
    </row>
    <row r="393" spans="2:51" s="6" customFormat="1" ht="18.75" customHeight="1">
      <c r="B393" s="150"/>
      <c r="C393" s="151"/>
      <c r="D393" s="151"/>
      <c r="E393" s="151"/>
      <c r="F393" s="236" t="s">
        <v>397</v>
      </c>
      <c r="G393" s="237"/>
      <c r="H393" s="237"/>
      <c r="I393" s="237"/>
      <c r="J393" s="151"/>
      <c r="K393" s="152">
        <v>144.94</v>
      </c>
      <c r="L393" s="151"/>
      <c r="M393" s="151"/>
      <c r="N393" s="151"/>
      <c r="O393" s="151"/>
      <c r="P393" s="151"/>
      <c r="Q393" s="151"/>
      <c r="R393" s="153"/>
      <c r="T393" s="154"/>
      <c r="U393" s="151"/>
      <c r="V393" s="151"/>
      <c r="W393" s="151"/>
      <c r="X393" s="151"/>
      <c r="Y393" s="151"/>
      <c r="Z393" s="151"/>
      <c r="AA393" s="155"/>
      <c r="AT393" s="156" t="s">
        <v>183</v>
      </c>
      <c r="AU393" s="156" t="s">
        <v>114</v>
      </c>
      <c r="AV393" s="156" t="s">
        <v>114</v>
      </c>
      <c r="AW393" s="156" t="s">
        <v>123</v>
      </c>
      <c r="AX393" s="156" t="s">
        <v>77</v>
      </c>
      <c r="AY393" s="156" t="s">
        <v>175</v>
      </c>
    </row>
    <row r="394" spans="2:51" s="6" customFormat="1" ht="18.75" customHeight="1">
      <c r="B394" s="157"/>
      <c r="C394" s="158"/>
      <c r="D394" s="158"/>
      <c r="E394" s="158"/>
      <c r="F394" s="238" t="s">
        <v>184</v>
      </c>
      <c r="G394" s="239"/>
      <c r="H394" s="239"/>
      <c r="I394" s="239"/>
      <c r="J394" s="158"/>
      <c r="K394" s="159">
        <v>232.76</v>
      </c>
      <c r="L394" s="158"/>
      <c r="M394" s="158"/>
      <c r="N394" s="158"/>
      <c r="O394" s="158"/>
      <c r="P394" s="158"/>
      <c r="Q394" s="158"/>
      <c r="R394" s="160"/>
      <c r="T394" s="161"/>
      <c r="U394" s="158"/>
      <c r="V394" s="158"/>
      <c r="W394" s="158"/>
      <c r="X394" s="158"/>
      <c r="Y394" s="158"/>
      <c r="Z394" s="158"/>
      <c r="AA394" s="162"/>
      <c r="AT394" s="163" t="s">
        <v>183</v>
      </c>
      <c r="AU394" s="163" t="s">
        <v>114</v>
      </c>
      <c r="AV394" s="163" t="s">
        <v>180</v>
      </c>
      <c r="AW394" s="163" t="s">
        <v>123</v>
      </c>
      <c r="AX394" s="163" t="s">
        <v>84</v>
      </c>
      <c r="AY394" s="163" t="s">
        <v>175</v>
      </c>
    </row>
    <row r="395" spans="2:65" s="6" customFormat="1" ht="27" customHeight="1">
      <c r="B395" s="23"/>
      <c r="C395" s="170" t="s">
        <v>588</v>
      </c>
      <c r="D395" s="170" t="s">
        <v>274</v>
      </c>
      <c r="E395" s="171" t="s">
        <v>589</v>
      </c>
      <c r="F395" s="242" t="s">
        <v>590</v>
      </c>
      <c r="G395" s="243"/>
      <c r="H395" s="243"/>
      <c r="I395" s="243"/>
      <c r="J395" s="172" t="s">
        <v>221</v>
      </c>
      <c r="K395" s="173">
        <v>224.359</v>
      </c>
      <c r="L395" s="244">
        <v>0</v>
      </c>
      <c r="M395" s="243"/>
      <c r="N395" s="245">
        <f>ROUND($L$395*$K$395,2)</f>
        <v>0</v>
      </c>
      <c r="O395" s="233"/>
      <c r="P395" s="233"/>
      <c r="Q395" s="233"/>
      <c r="R395" s="25"/>
      <c r="T395" s="147"/>
      <c r="U395" s="31" t="s">
        <v>42</v>
      </c>
      <c r="V395" s="24"/>
      <c r="W395" s="148">
        <f>$V$395*$K$395</f>
        <v>0</v>
      </c>
      <c r="X395" s="148">
        <v>0.0005</v>
      </c>
      <c r="Y395" s="148">
        <f>$X$395*$K$395</f>
        <v>0.1121795</v>
      </c>
      <c r="Z395" s="148">
        <v>0</v>
      </c>
      <c r="AA395" s="149">
        <f>$Z$395*$K$395</f>
        <v>0</v>
      </c>
      <c r="AR395" s="6" t="s">
        <v>353</v>
      </c>
      <c r="AT395" s="6" t="s">
        <v>274</v>
      </c>
      <c r="AU395" s="6" t="s">
        <v>114</v>
      </c>
      <c r="AY395" s="6" t="s">
        <v>175</v>
      </c>
      <c r="BE395" s="93">
        <f>IF($U$395="základní",$N$395,0)</f>
        <v>0</v>
      </c>
      <c r="BF395" s="93">
        <f>IF($U$395="snížená",$N$395,0)</f>
        <v>0</v>
      </c>
      <c r="BG395" s="93">
        <f>IF($U$395="zákl. přenesená",$N$395,0)</f>
        <v>0</v>
      </c>
      <c r="BH395" s="93">
        <f>IF($U$395="sníž. přenesená",$N$395,0)</f>
        <v>0</v>
      </c>
      <c r="BI395" s="93">
        <f>IF($U$395="nulová",$N$395,0)</f>
        <v>0</v>
      </c>
      <c r="BJ395" s="6" t="s">
        <v>84</v>
      </c>
      <c r="BK395" s="93">
        <f>ROUND($L$395*$K$395,2)</f>
        <v>0</v>
      </c>
      <c r="BL395" s="6" t="s">
        <v>254</v>
      </c>
      <c r="BM395" s="6" t="s">
        <v>591</v>
      </c>
    </row>
    <row r="396" spans="2:51" s="6" customFormat="1" ht="18.75" customHeight="1">
      <c r="B396" s="150"/>
      <c r="C396" s="151"/>
      <c r="D396" s="151"/>
      <c r="E396" s="151"/>
      <c r="F396" s="236" t="s">
        <v>563</v>
      </c>
      <c r="G396" s="237"/>
      <c r="H396" s="237"/>
      <c r="I396" s="237"/>
      <c r="J396" s="151"/>
      <c r="K396" s="152">
        <v>75.02</v>
      </c>
      <c r="L396" s="151"/>
      <c r="M396" s="151"/>
      <c r="N396" s="151"/>
      <c r="O396" s="151"/>
      <c r="P396" s="151"/>
      <c r="Q396" s="151"/>
      <c r="R396" s="153"/>
      <c r="T396" s="154"/>
      <c r="U396" s="151"/>
      <c r="V396" s="151"/>
      <c r="W396" s="151"/>
      <c r="X396" s="151"/>
      <c r="Y396" s="151"/>
      <c r="Z396" s="151"/>
      <c r="AA396" s="155"/>
      <c r="AT396" s="156" t="s">
        <v>183</v>
      </c>
      <c r="AU396" s="156" t="s">
        <v>114</v>
      </c>
      <c r="AV396" s="156" t="s">
        <v>114</v>
      </c>
      <c r="AW396" s="156" t="s">
        <v>123</v>
      </c>
      <c r="AX396" s="156" t="s">
        <v>77</v>
      </c>
      <c r="AY396" s="156" t="s">
        <v>175</v>
      </c>
    </row>
    <row r="397" spans="2:51" s="6" customFormat="1" ht="18.75" customHeight="1">
      <c r="B397" s="150"/>
      <c r="C397" s="151"/>
      <c r="D397" s="151"/>
      <c r="E397" s="151"/>
      <c r="F397" s="236" t="s">
        <v>397</v>
      </c>
      <c r="G397" s="237"/>
      <c r="H397" s="237"/>
      <c r="I397" s="237"/>
      <c r="J397" s="151"/>
      <c r="K397" s="152">
        <v>144.94</v>
      </c>
      <c r="L397" s="151"/>
      <c r="M397" s="151"/>
      <c r="N397" s="151"/>
      <c r="O397" s="151"/>
      <c r="P397" s="151"/>
      <c r="Q397" s="151"/>
      <c r="R397" s="153"/>
      <c r="T397" s="154"/>
      <c r="U397" s="151"/>
      <c r="V397" s="151"/>
      <c r="W397" s="151"/>
      <c r="X397" s="151"/>
      <c r="Y397" s="151"/>
      <c r="Z397" s="151"/>
      <c r="AA397" s="155"/>
      <c r="AT397" s="156" t="s">
        <v>183</v>
      </c>
      <c r="AU397" s="156" t="s">
        <v>114</v>
      </c>
      <c r="AV397" s="156" t="s">
        <v>114</v>
      </c>
      <c r="AW397" s="156" t="s">
        <v>123</v>
      </c>
      <c r="AX397" s="156" t="s">
        <v>77</v>
      </c>
      <c r="AY397" s="156" t="s">
        <v>175</v>
      </c>
    </row>
    <row r="398" spans="2:51" s="6" customFormat="1" ht="18.75" customHeight="1">
      <c r="B398" s="157"/>
      <c r="C398" s="158"/>
      <c r="D398" s="158"/>
      <c r="E398" s="158"/>
      <c r="F398" s="238" t="s">
        <v>184</v>
      </c>
      <c r="G398" s="239"/>
      <c r="H398" s="239"/>
      <c r="I398" s="239"/>
      <c r="J398" s="158"/>
      <c r="K398" s="159">
        <v>219.96</v>
      </c>
      <c r="L398" s="158"/>
      <c r="M398" s="158"/>
      <c r="N398" s="158"/>
      <c r="O398" s="158"/>
      <c r="P398" s="158"/>
      <c r="Q398" s="158"/>
      <c r="R398" s="160"/>
      <c r="T398" s="161"/>
      <c r="U398" s="158"/>
      <c r="V398" s="158"/>
      <c r="W398" s="158"/>
      <c r="X398" s="158"/>
      <c r="Y398" s="158"/>
      <c r="Z398" s="158"/>
      <c r="AA398" s="162"/>
      <c r="AT398" s="163" t="s">
        <v>183</v>
      </c>
      <c r="AU398" s="163" t="s">
        <v>114</v>
      </c>
      <c r="AV398" s="163" t="s">
        <v>180</v>
      </c>
      <c r="AW398" s="163" t="s">
        <v>123</v>
      </c>
      <c r="AX398" s="163" t="s">
        <v>84</v>
      </c>
      <c r="AY398" s="163" t="s">
        <v>175</v>
      </c>
    </row>
    <row r="399" spans="2:65" s="6" customFormat="1" ht="15.75" customHeight="1">
      <c r="B399" s="23"/>
      <c r="C399" s="170" t="s">
        <v>592</v>
      </c>
      <c r="D399" s="170" t="s">
        <v>274</v>
      </c>
      <c r="E399" s="171" t="s">
        <v>593</v>
      </c>
      <c r="F399" s="242" t="s">
        <v>594</v>
      </c>
      <c r="G399" s="243"/>
      <c r="H399" s="243"/>
      <c r="I399" s="243"/>
      <c r="J399" s="172" t="s">
        <v>221</v>
      </c>
      <c r="K399" s="173">
        <v>13.056</v>
      </c>
      <c r="L399" s="244">
        <v>0</v>
      </c>
      <c r="M399" s="243"/>
      <c r="N399" s="245">
        <f>ROUND($L$399*$K$399,2)</f>
        <v>0</v>
      </c>
      <c r="O399" s="233"/>
      <c r="P399" s="233"/>
      <c r="Q399" s="233"/>
      <c r="R399" s="25"/>
      <c r="T399" s="147"/>
      <c r="U399" s="31" t="s">
        <v>42</v>
      </c>
      <c r="V399" s="24"/>
      <c r="W399" s="148">
        <f>$V$399*$K$399</f>
        <v>0</v>
      </c>
      <c r="X399" s="148">
        <v>0.032</v>
      </c>
      <c r="Y399" s="148">
        <f>$X$399*$K$399</f>
        <v>0.417792</v>
      </c>
      <c r="Z399" s="148">
        <v>0</v>
      </c>
      <c r="AA399" s="149">
        <f>$Z$399*$K$399</f>
        <v>0</v>
      </c>
      <c r="AR399" s="6" t="s">
        <v>353</v>
      </c>
      <c r="AT399" s="6" t="s">
        <v>274</v>
      </c>
      <c r="AU399" s="6" t="s">
        <v>114</v>
      </c>
      <c r="AY399" s="6" t="s">
        <v>175</v>
      </c>
      <c r="BE399" s="93">
        <f>IF($U$399="základní",$N$399,0)</f>
        <v>0</v>
      </c>
      <c r="BF399" s="93">
        <f>IF($U$399="snížená",$N$399,0)</f>
        <v>0</v>
      </c>
      <c r="BG399" s="93">
        <f>IF($U$399="zákl. přenesená",$N$399,0)</f>
        <v>0</v>
      </c>
      <c r="BH399" s="93">
        <f>IF($U$399="sníž. přenesená",$N$399,0)</f>
        <v>0</v>
      </c>
      <c r="BI399" s="93">
        <f>IF($U$399="nulová",$N$399,0)</f>
        <v>0</v>
      </c>
      <c r="BJ399" s="6" t="s">
        <v>84</v>
      </c>
      <c r="BK399" s="93">
        <f>ROUND($L$399*$K$399,2)</f>
        <v>0</v>
      </c>
      <c r="BL399" s="6" t="s">
        <v>254</v>
      </c>
      <c r="BM399" s="6" t="s">
        <v>595</v>
      </c>
    </row>
    <row r="400" spans="2:51" s="6" customFormat="1" ht="18.75" customHeight="1">
      <c r="B400" s="150"/>
      <c r="C400" s="151"/>
      <c r="D400" s="151"/>
      <c r="E400" s="151"/>
      <c r="F400" s="236" t="s">
        <v>596</v>
      </c>
      <c r="G400" s="237"/>
      <c r="H400" s="237"/>
      <c r="I400" s="237"/>
      <c r="J400" s="151"/>
      <c r="K400" s="152">
        <v>13.056</v>
      </c>
      <c r="L400" s="151"/>
      <c r="M400" s="151"/>
      <c r="N400" s="151"/>
      <c r="O400" s="151"/>
      <c r="P400" s="151"/>
      <c r="Q400" s="151"/>
      <c r="R400" s="153"/>
      <c r="T400" s="154"/>
      <c r="U400" s="151"/>
      <c r="V400" s="151"/>
      <c r="W400" s="151"/>
      <c r="X400" s="151"/>
      <c r="Y400" s="151"/>
      <c r="Z400" s="151"/>
      <c r="AA400" s="155"/>
      <c r="AT400" s="156" t="s">
        <v>183</v>
      </c>
      <c r="AU400" s="156" t="s">
        <v>114</v>
      </c>
      <c r="AV400" s="156" t="s">
        <v>114</v>
      </c>
      <c r="AW400" s="156" t="s">
        <v>123</v>
      </c>
      <c r="AX400" s="156" t="s">
        <v>77</v>
      </c>
      <c r="AY400" s="156" t="s">
        <v>175</v>
      </c>
    </row>
    <row r="401" spans="2:51" s="6" customFormat="1" ht="18.75" customHeight="1">
      <c r="B401" s="157"/>
      <c r="C401" s="158"/>
      <c r="D401" s="158"/>
      <c r="E401" s="158"/>
      <c r="F401" s="238" t="s">
        <v>184</v>
      </c>
      <c r="G401" s="239"/>
      <c r="H401" s="239"/>
      <c r="I401" s="239"/>
      <c r="J401" s="158"/>
      <c r="K401" s="159">
        <v>13.056</v>
      </c>
      <c r="L401" s="158"/>
      <c r="M401" s="158"/>
      <c r="N401" s="158"/>
      <c r="O401" s="158"/>
      <c r="P401" s="158"/>
      <c r="Q401" s="158"/>
      <c r="R401" s="160"/>
      <c r="T401" s="161"/>
      <c r="U401" s="158"/>
      <c r="V401" s="158"/>
      <c r="W401" s="158"/>
      <c r="X401" s="158"/>
      <c r="Y401" s="158"/>
      <c r="Z401" s="158"/>
      <c r="AA401" s="162"/>
      <c r="AT401" s="163" t="s">
        <v>183</v>
      </c>
      <c r="AU401" s="163" t="s">
        <v>114</v>
      </c>
      <c r="AV401" s="163" t="s">
        <v>180</v>
      </c>
      <c r="AW401" s="163" t="s">
        <v>123</v>
      </c>
      <c r="AX401" s="163" t="s">
        <v>84</v>
      </c>
      <c r="AY401" s="163" t="s">
        <v>175</v>
      </c>
    </row>
    <row r="402" spans="2:65" s="6" customFormat="1" ht="27" customHeight="1">
      <c r="B402" s="23"/>
      <c r="C402" s="143" t="s">
        <v>597</v>
      </c>
      <c r="D402" s="143" t="s">
        <v>176</v>
      </c>
      <c r="E402" s="144" t="s">
        <v>598</v>
      </c>
      <c r="F402" s="232" t="s">
        <v>599</v>
      </c>
      <c r="G402" s="233"/>
      <c r="H402" s="233"/>
      <c r="I402" s="233"/>
      <c r="J402" s="145" t="s">
        <v>221</v>
      </c>
      <c r="K402" s="146">
        <v>9.5</v>
      </c>
      <c r="L402" s="234">
        <v>0</v>
      </c>
      <c r="M402" s="233"/>
      <c r="N402" s="235">
        <f>ROUND($L$402*$K$402,2)</f>
        <v>0</v>
      </c>
      <c r="O402" s="233"/>
      <c r="P402" s="233"/>
      <c r="Q402" s="233"/>
      <c r="R402" s="25"/>
      <c r="T402" s="147"/>
      <c r="U402" s="31" t="s">
        <v>42</v>
      </c>
      <c r="V402" s="24"/>
      <c r="W402" s="148">
        <f>$V$402*$K$402</f>
        <v>0</v>
      </c>
      <c r="X402" s="148">
        <v>0.00204</v>
      </c>
      <c r="Y402" s="148">
        <f>$X$402*$K$402</f>
        <v>0.01938</v>
      </c>
      <c r="Z402" s="148">
        <v>0</v>
      </c>
      <c r="AA402" s="149">
        <f>$Z$402*$K$402</f>
        <v>0</v>
      </c>
      <c r="AR402" s="6" t="s">
        <v>254</v>
      </c>
      <c r="AT402" s="6" t="s">
        <v>176</v>
      </c>
      <c r="AU402" s="6" t="s">
        <v>114</v>
      </c>
      <c r="AY402" s="6" t="s">
        <v>175</v>
      </c>
      <c r="BE402" s="93">
        <f>IF($U$402="základní",$N$402,0)</f>
        <v>0</v>
      </c>
      <c r="BF402" s="93">
        <f>IF($U$402="snížená",$N$402,0)</f>
        <v>0</v>
      </c>
      <c r="BG402" s="93">
        <f>IF($U$402="zákl. přenesená",$N$402,0)</f>
        <v>0</v>
      </c>
      <c r="BH402" s="93">
        <f>IF($U$402="sníž. přenesená",$N$402,0)</f>
        <v>0</v>
      </c>
      <c r="BI402" s="93">
        <f>IF($U$402="nulová",$N$402,0)</f>
        <v>0</v>
      </c>
      <c r="BJ402" s="6" t="s">
        <v>84</v>
      </c>
      <c r="BK402" s="93">
        <f>ROUND($L$402*$K$402,2)</f>
        <v>0</v>
      </c>
      <c r="BL402" s="6" t="s">
        <v>254</v>
      </c>
      <c r="BM402" s="6" t="s">
        <v>600</v>
      </c>
    </row>
    <row r="403" spans="2:51" s="6" customFormat="1" ht="18.75" customHeight="1">
      <c r="B403" s="150"/>
      <c r="C403" s="151"/>
      <c r="D403" s="151"/>
      <c r="E403" s="151"/>
      <c r="F403" s="236" t="s">
        <v>601</v>
      </c>
      <c r="G403" s="237"/>
      <c r="H403" s="237"/>
      <c r="I403" s="237"/>
      <c r="J403" s="151"/>
      <c r="K403" s="152">
        <v>9.5</v>
      </c>
      <c r="L403" s="151"/>
      <c r="M403" s="151"/>
      <c r="N403" s="151"/>
      <c r="O403" s="151"/>
      <c r="P403" s="151"/>
      <c r="Q403" s="151"/>
      <c r="R403" s="153"/>
      <c r="T403" s="154"/>
      <c r="U403" s="151"/>
      <c r="V403" s="151"/>
      <c r="W403" s="151"/>
      <c r="X403" s="151"/>
      <c r="Y403" s="151"/>
      <c r="Z403" s="151"/>
      <c r="AA403" s="155"/>
      <c r="AT403" s="156" t="s">
        <v>183</v>
      </c>
      <c r="AU403" s="156" t="s">
        <v>114</v>
      </c>
      <c r="AV403" s="156" t="s">
        <v>114</v>
      </c>
      <c r="AW403" s="156" t="s">
        <v>123</v>
      </c>
      <c r="AX403" s="156" t="s">
        <v>77</v>
      </c>
      <c r="AY403" s="156" t="s">
        <v>175</v>
      </c>
    </row>
    <row r="404" spans="2:51" s="6" customFormat="1" ht="18.75" customHeight="1">
      <c r="B404" s="157"/>
      <c r="C404" s="158"/>
      <c r="D404" s="158"/>
      <c r="E404" s="158"/>
      <c r="F404" s="238" t="s">
        <v>184</v>
      </c>
      <c r="G404" s="239"/>
      <c r="H404" s="239"/>
      <c r="I404" s="239"/>
      <c r="J404" s="158"/>
      <c r="K404" s="159">
        <v>9.5</v>
      </c>
      <c r="L404" s="158"/>
      <c r="M404" s="158"/>
      <c r="N404" s="158"/>
      <c r="O404" s="158"/>
      <c r="P404" s="158"/>
      <c r="Q404" s="158"/>
      <c r="R404" s="160"/>
      <c r="T404" s="161"/>
      <c r="U404" s="158"/>
      <c r="V404" s="158"/>
      <c r="W404" s="158"/>
      <c r="X404" s="158"/>
      <c r="Y404" s="158"/>
      <c r="Z404" s="158"/>
      <c r="AA404" s="162"/>
      <c r="AT404" s="163" t="s">
        <v>183</v>
      </c>
      <c r="AU404" s="163" t="s">
        <v>114</v>
      </c>
      <c r="AV404" s="163" t="s">
        <v>180</v>
      </c>
      <c r="AW404" s="163" t="s">
        <v>123</v>
      </c>
      <c r="AX404" s="163" t="s">
        <v>84</v>
      </c>
      <c r="AY404" s="163" t="s">
        <v>175</v>
      </c>
    </row>
    <row r="405" spans="2:65" s="6" customFormat="1" ht="15.75" customHeight="1">
      <c r="B405" s="23"/>
      <c r="C405" s="170" t="s">
        <v>602</v>
      </c>
      <c r="D405" s="170" t="s">
        <v>274</v>
      </c>
      <c r="E405" s="171" t="s">
        <v>603</v>
      </c>
      <c r="F405" s="242" t="s">
        <v>604</v>
      </c>
      <c r="G405" s="243"/>
      <c r="H405" s="243"/>
      <c r="I405" s="243"/>
      <c r="J405" s="172" t="s">
        <v>221</v>
      </c>
      <c r="K405" s="173">
        <v>9.5</v>
      </c>
      <c r="L405" s="244">
        <v>0</v>
      </c>
      <c r="M405" s="243"/>
      <c r="N405" s="245">
        <f>ROUND($L$405*$K$405,2)</f>
        <v>0</v>
      </c>
      <c r="O405" s="233"/>
      <c r="P405" s="233"/>
      <c r="Q405" s="233"/>
      <c r="R405" s="25"/>
      <c r="T405" s="147"/>
      <c r="U405" s="31" t="s">
        <v>42</v>
      </c>
      <c r="V405" s="24"/>
      <c r="W405" s="148">
        <f>$V$405*$K$405</f>
        <v>0</v>
      </c>
      <c r="X405" s="148">
        <v>0.003</v>
      </c>
      <c r="Y405" s="148">
        <f>$X$405*$K$405</f>
        <v>0.0285</v>
      </c>
      <c r="Z405" s="148">
        <v>0</v>
      </c>
      <c r="AA405" s="149">
        <f>$Z$405*$K$405</f>
        <v>0</v>
      </c>
      <c r="AR405" s="6" t="s">
        <v>353</v>
      </c>
      <c r="AT405" s="6" t="s">
        <v>274</v>
      </c>
      <c r="AU405" s="6" t="s">
        <v>114</v>
      </c>
      <c r="AY405" s="6" t="s">
        <v>175</v>
      </c>
      <c r="BE405" s="93">
        <f>IF($U$405="základní",$N$405,0)</f>
        <v>0</v>
      </c>
      <c r="BF405" s="93">
        <f>IF($U$405="snížená",$N$405,0)</f>
        <v>0</v>
      </c>
      <c r="BG405" s="93">
        <f>IF($U$405="zákl. přenesená",$N$405,0)</f>
        <v>0</v>
      </c>
      <c r="BH405" s="93">
        <f>IF($U$405="sníž. přenesená",$N$405,0)</f>
        <v>0</v>
      </c>
      <c r="BI405" s="93">
        <f>IF($U$405="nulová",$N$405,0)</f>
        <v>0</v>
      </c>
      <c r="BJ405" s="6" t="s">
        <v>84</v>
      </c>
      <c r="BK405" s="93">
        <f>ROUND($L$405*$K$405,2)</f>
        <v>0</v>
      </c>
      <c r="BL405" s="6" t="s">
        <v>254</v>
      </c>
      <c r="BM405" s="6" t="s">
        <v>605</v>
      </c>
    </row>
    <row r="406" spans="2:65" s="6" customFormat="1" ht="27" customHeight="1">
      <c r="B406" s="23"/>
      <c r="C406" s="143" t="s">
        <v>606</v>
      </c>
      <c r="D406" s="143" t="s">
        <v>176</v>
      </c>
      <c r="E406" s="144" t="s">
        <v>607</v>
      </c>
      <c r="F406" s="232" t="s">
        <v>608</v>
      </c>
      <c r="G406" s="233"/>
      <c r="H406" s="233"/>
      <c r="I406" s="233"/>
      <c r="J406" s="145" t="s">
        <v>221</v>
      </c>
      <c r="K406" s="146">
        <v>232.76</v>
      </c>
      <c r="L406" s="234">
        <v>0</v>
      </c>
      <c r="M406" s="233"/>
      <c r="N406" s="235">
        <f>ROUND($L$406*$K$406,2)</f>
        <v>0</v>
      </c>
      <c r="O406" s="233"/>
      <c r="P406" s="233"/>
      <c r="Q406" s="233"/>
      <c r="R406" s="25"/>
      <c r="T406" s="147"/>
      <c r="U406" s="31" t="s">
        <v>42</v>
      </c>
      <c r="V406" s="24"/>
      <c r="W406" s="148">
        <f>$V$406*$K$406</f>
        <v>0</v>
      </c>
      <c r="X406" s="148">
        <v>0.00041</v>
      </c>
      <c r="Y406" s="148">
        <f>$X$406*$K$406</f>
        <v>0.09543159999999999</v>
      </c>
      <c r="Z406" s="148">
        <v>0</v>
      </c>
      <c r="AA406" s="149">
        <f>$Z$406*$K$406</f>
        <v>0</v>
      </c>
      <c r="AR406" s="6" t="s">
        <v>254</v>
      </c>
      <c r="AT406" s="6" t="s">
        <v>176</v>
      </c>
      <c r="AU406" s="6" t="s">
        <v>114</v>
      </c>
      <c r="AY406" s="6" t="s">
        <v>175</v>
      </c>
      <c r="BE406" s="93">
        <f>IF($U$406="základní",$N$406,0)</f>
        <v>0</v>
      </c>
      <c r="BF406" s="93">
        <f>IF($U$406="snížená",$N$406,0)</f>
        <v>0</v>
      </c>
      <c r="BG406" s="93">
        <f>IF($U$406="zákl. přenesená",$N$406,0)</f>
        <v>0</v>
      </c>
      <c r="BH406" s="93">
        <f>IF($U$406="sníž. přenesená",$N$406,0)</f>
        <v>0</v>
      </c>
      <c r="BI406" s="93">
        <f>IF($U$406="nulová",$N$406,0)</f>
        <v>0</v>
      </c>
      <c r="BJ406" s="6" t="s">
        <v>84</v>
      </c>
      <c r="BK406" s="93">
        <f>ROUND($L$406*$K$406,2)</f>
        <v>0</v>
      </c>
      <c r="BL406" s="6" t="s">
        <v>254</v>
      </c>
      <c r="BM406" s="6" t="s">
        <v>609</v>
      </c>
    </row>
    <row r="407" spans="2:65" s="6" customFormat="1" ht="27" customHeight="1">
      <c r="B407" s="23"/>
      <c r="C407" s="143" t="s">
        <v>610</v>
      </c>
      <c r="D407" s="143" t="s">
        <v>176</v>
      </c>
      <c r="E407" s="144" t="s">
        <v>611</v>
      </c>
      <c r="F407" s="232" t="s">
        <v>612</v>
      </c>
      <c r="G407" s="233"/>
      <c r="H407" s="233"/>
      <c r="I407" s="233"/>
      <c r="J407" s="145" t="s">
        <v>581</v>
      </c>
      <c r="K407" s="174">
        <v>0</v>
      </c>
      <c r="L407" s="234">
        <v>0</v>
      </c>
      <c r="M407" s="233"/>
      <c r="N407" s="235">
        <f>ROUND($L$407*$K$407,2)</f>
        <v>0</v>
      </c>
      <c r="O407" s="233"/>
      <c r="P407" s="233"/>
      <c r="Q407" s="233"/>
      <c r="R407" s="25"/>
      <c r="T407" s="147"/>
      <c r="U407" s="31" t="s">
        <v>42</v>
      </c>
      <c r="V407" s="24"/>
      <c r="W407" s="148">
        <f>$V$407*$K$407</f>
        <v>0</v>
      </c>
      <c r="X407" s="148">
        <v>0</v>
      </c>
      <c r="Y407" s="148">
        <f>$X$407*$K$407</f>
        <v>0</v>
      </c>
      <c r="Z407" s="148">
        <v>0</v>
      </c>
      <c r="AA407" s="149">
        <f>$Z$407*$K$407</f>
        <v>0</v>
      </c>
      <c r="AR407" s="6" t="s">
        <v>254</v>
      </c>
      <c r="AT407" s="6" t="s">
        <v>176</v>
      </c>
      <c r="AU407" s="6" t="s">
        <v>114</v>
      </c>
      <c r="AY407" s="6" t="s">
        <v>175</v>
      </c>
      <c r="BE407" s="93">
        <f>IF($U$407="základní",$N$407,0)</f>
        <v>0</v>
      </c>
      <c r="BF407" s="93">
        <f>IF($U$407="snížená",$N$407,0)</f>
        <v>0</v>
      </c>
      <c r="BG407" s="93">
        <f>IF($U$407="zákl. přenesená",$N$407,0)</f>
        <v>0</v>
      </c>
      <c r="BH407" s="93">
        <f>IF($U$407="sníž. přenesená",$N$407,0)</f>
        <v>0</v>
      </c>
      <c r="BI407" s="93">
        <f>IF($U$407="nulová",$N$407,0)</f>
        <v>0</v>
      </c>
      <c r="BJ407" s="6" t="s">
        <v>84</v>
      </c>
      <c r="BK407" s="93">
        <f>ROUND($L$407*$K$407,2)</f>
        <v>0</v>
      </c>
      <c r="BL407" s="6" t="s">
        <v>254</v>
      </c>
      <c r="BM407" s="6" t="s">
        <v>613</v>
      </c>
    </row>
    <row r="408" spans="2:63" s="132" customFormat="1" ht="30.75" customHeight="1">
      <c r="B408" s="133"/>
      <c r="C408" s="134"/>
      <c r="D408" s="142" t="s">
        <v>136</v>
      </c>
      <c r="E408" s="142"/>
      <c r="F408" s="142"/>
      <c r="G408" s="142"/>
      <c r="H408" s="142"/>
      <c r="I408" s="142"/>
      <c r="J408" s="142"/>
      <c r="K408" s="142"/>
      <c r="L408" s="142"/>
      <c r="M408" s="142"/>
      <c r="N408" s="250">
        <f>$BK$408</f>
        <v>0</v>
      </c>
      <c r="O408" s="249"/>
      <c r="P408" s="249"/>
      <c r="Q408" s="249"/>
      <c r="R408" s="136"/>
      <c r="T408" s="137"/>
      <c r="U408" s="134"/>
      <c r="V408" s="134"/>
      <c r="W408" s="138">
        <f>SUM($W$409:$W$440)</f>
        <v>0</v>
      </c>
      <c r="X408" s="134"/>
      <c r="Y408" s="138">
        <f>SUM($Y$409:$Y$440)</f>
        <v>0.7947162999999999</v>
      </c>
      <c r="Z408" s="134"/>
      <c r="AA408" s="139">
        <f>SUM($AA$409:$AA$440)</f>
        <v>1.885884</v>
      </c>
      <c r="AR408" s="140" t="s">
        <v>114</v>
      </c>
      <c r="AT408" s="140" t="s">
        <v>76</v>
      </c>
      <c r="AU408" s="140" t="s">
        <v>84</v>
      </c>
      <c r="AY408" s="140" t="s">
        <v>175</v>
      </c>
      <c r="BK408" s="141">
        <f>SUM($BK$409:$BK$440)</f>
        <v>0</v>
      </c>
    </row>
    <row r="409" spans="2:65" s="6" customFormat="1" ht="27" customHeight="1">
      <c r="B409" s="23"/>
      <c r="C409" s="143" t="s">
        <v>614</v>
      </c>
      <c r="D409" s="143" t="s">
        <v>176</v>
      </c>
      <c r="E409" s="144" t="s">
        <v>615</v>
      </c>
      <c r="F409" s="232" t="s">
        <v>616</v>
      </c>
      <c r="G409" s="233"/>
      <c r="H409" s="233"/>
      <c r="I409" s="233"/>
      <c r="J409" s="145" t="s">
        <v>356</v>
      </c>
      <c r="K409" s="146">
        <v>12.8</v>
      </c>
      <c r="L409" s="234">
        <v>0</v>
      </c>
      <c r="M409" s="233"/>
      <c r="N409" s="235">
        <f>ROUND($L$409*$K$409,2)</f>
        <v>0</v>
      </c>
      <c r="O409" s="233"/>
      <c r="P409" s="233"/>
      <c r="Q409" s="233"/>
      <c r="R409" s="25"/>
      <c r="T409" s="147"/>
      <c r="U409" s="31" t="s">
        <v>42</v>
      </c>
      <c r="V409" s="24"/>
      <c r="W409" s="148">
        <f>$V$409*$K$409</f>
        <v>0</v>
      </c>
      <c r="X409" s="148">
        <v>0</v>
      </c>
      <c r="Y409" s="148">
        <f>$X$409*$K$409</f>
        <v>0</v>
      </c>
      <c r="Z409" s="148">
        <v>0.02475</v>
      </c>
      <c r="AA409" s="149">
        <f>$Z$409*$K$409</f>
        <v>0.3168</v>
      </c>
      <c r="AR409" s="6" t="s">
        <v>254</v>
      </c>
      <c r="AT409" s="6" t="s">
        <v>176</v>
      </c>
      <c r="AU409" s="6" t="s">
        <v>114</v>
      </c>
      <c r="AY409" s="6" t="s">
        <v>175</v>
      </c>
      <c r="BE409" s="93">
        <f>IF($U$409="základní",$N$409,0)</f>
        <v>0</v>
      </c>
      <c r="BF409" s="93">
        <f>IF($U$409="snížená",$N$409,0)</f>
        <v>0</v>
      </c>
      <c r="BG409" s="93">
        <f>IF($U$409="zákl. přenesená",$N$409,0)</f>
        <v>0</v>
      </c>
      <c r="BH409" s="93">
        <f>IF($U$409="sníž. přenesená",$N$409,0)</f>
        <v>0</v>
      </c>
      <c r="BI409" s="93">
        <f>IF($U$409="nulová",$N$409,0)</f>
        <v>0</v>
      </c>
      <c r="BJ409" s="6" t="s">
        <v>84</v>
      </c>
      <c r="BK409" s="93">
        <f>ROUND($L$409*$K$409,2)</f>
        <v>0</v>
      </c>
      <c r="BL409" s="6" t="s">
        <v>254</v>
      </c>
      <c r="BM409" s="6" t="s">
        <v>617</v>
      </c>
    </row>
    <row r="410" spans="2:51" s="6" customFormat="1" ht="18.75" customHeight="1">
      <c r="B410" s="164"/>
      <c r="C410" s="165"/>
      <c r="D410" s="165"/>
      <c r="E410" s="165"/>
      <c r="F410" s="240" t="s">
        <v>618</v>
      </c>
      <c r="G410" s="241"/>
      <c r="H410" s="241"/>
      <c r="I410" s="241"/>
      <c r="J410" s="165"/>
      <c r="K410" s="165"/>
      <c r="L410" s="165"/>
      <c r="M410" s="165"/>
      <c r="N410" s="165"/>
      <c r="O410" s="165"/>
      <c r="P410" s="165"/>
      <c r="Q410" s="165"/>
      <c r="R410" s="166"/>
      <c r="T410" s="167"/>
      <c r="U410" s="165"/>
      <c r="V410" s="165"/>
      <c r="W410" s="165"/>
      <c r="X410" s="165"/>
      <c r="Y410" s="165"/>
      <c r="Z410" s="165"/>
      <c r="AA410" s="168"/>
      <c r="AT410" s="169" t="s">
        <v>183</v>
      </c>
      <c r="AU410" s="169" t="s">
        <v>114</v>
      </c>
      <c r="AV410" s="169" t="s">
        <v>84</v>
      </c>
      <c r="AW410" s="169" t="s">
        <v>123</v>
      </c>
      <c r="AX410" s="169" t="s">
        <v>77</v>
      </c>
      <c r="AY410" s="169" t="s">
        <v>175</v>
      </c>
    </row>
    <row r="411" spans="2:51" s="6" customFormat="1" ht="18.75" customHeight="1">
      <c r="B411" s="150"/>
      <c r="C411" s="151"/>
      <c r="D411" s="151"/>
      <c r="E411" s="151"/>
      <c r="F411" s="236" t="s">
        <v>619</v>
      </c>
      <c r="G411" s="237"/>
      <c r="H411" s="237"/>
      <c r="I411" s="237"/>
      <c r="J411" s="151"/>
      <c r="K411" s="152">
        <v>12.8</v>
      </c>
      <c r="L411" s="151"/>
      <c r="M411" s="151"/>
      <c r="N411" s="151"/>
      <c r="O411" s="151"/>
      <c r="P411" s="151"/>
      <c r="Q411" s="151"/>
      <c r="R411" s="153"/>
      <c r="T411" s="154"/>
      <c r="U411" s="151"/>
      <c r="V411" s="151"/>
      <c r="W411" s="151"/>
      <c r="X411" s="151"/>
      <c r="Y411" s="151"/>
      <c r="Z411" s="151"/>
      <c r="AA411" s="155"/>
      <c r="AT411" s="156" t="s">
        <v>183</v>
      </c>
      <c r="AU411" s="156" t="s">
        <v>114</v>
      </c>
      <c r="AV411" s="156" t="s">
        <v>114</v>
      </c>
      <c r="AW411" s="156" t="s">
        <v>123</v>
      </c>
      <c r="AX411" s="156" t="s">
        <v>77</v>
      </c>
      <c r="AY411" s="156" t="s">
        <v>175</v>
      </c>
    </row>
    <row r="412" spans="2:51" s="6" customFormat="1" ht="18.75" customHeight="1">
      <c r="B412" s="157"/>
      <c r="C412" s="158"/>
      <c r="D412" s="158"/>
      <c r="E412" s="158"/>
      <c r="F412" s="238" t="s">
        <v>184</v>
      </c>
      <c r="G412" s="239"/>
      <c r="H412" s="239"/>
      <c r="I412" s="239"/>
      <c r="J412" s="158"/>
      <c r="K412" s="159">
        <v>12.8</v>
      </c>
      <c r="L412" s="158"/>
      <c r="M412" s="158"/>
      <c r="N412" s="158"/>
      <c r="O412" s="158"/>
      <c r="P412" s="158"/>
      <c r="Q412" s="158"/>
      <c r="R412" s="160"/>
      <c r="T412" s="161"/>
      <c r="U412" s="158"/>
      <c r="V412" s="158"/>
      <c r="W412" s="158"/>
      <c r="X412" s="158"/>
      <c r="Y412" s="158"/>
      <c r="Z412" s="158"/>
      <c r="AA412" s="162"/>
      <c r="AT412" s="163" t="s">
        <v>183</v>
      </c>
      <c r="AU412" s="163" t="s">
        <v>114</v>
      </c>
      <c r="AV412" s="163" t="s">
        <v>180</v>
      </c>
      <c r="AW412" s="163" t="s">
        <v>123</v>
      </c>
      <c r="AX412" s="163" t="s">
        <v>84</v>
      </c>
      <c r="AY412" s="163" t="s">
        <v>175</v>
      </c>
    </row>
    <row r="413" spans="2:65" s="6" customFormat="1" ht="27" customHeight="1">
      <c r="B413" s="23"/>
      <c r="C413" s="143" t="s">
        <v>620</v>
      </c>
      <c r="D413" s="143" t="s">
        <v>176</v>
      </c>
      <c r="E413" s="144" t="s">
        <v>621</v>
      </c>
      <c r="F413" s="232" t="s">
        <v>622</v>
      </c>
      <c r="G413" s="233"/>
      <c r="H413" s="233"/>
      <c r="I413" s="233"/>
      <c r="J413" s="145" t="s">
        <v>356</v>
      </c>
      <c r="K413" s="146">
        <v>55.22</v>
      </c>
      <c r="L413" s="234">
        <v>0</v>
      </c>
      <c r="M413" s="233"/>
      <c r="N413" s="235">
        <f>ROUND($L$413*$K$413,2)</f>
        <v>0</v>
      </c>
      <c r="O413" s="233"/>
      <c r="P413" s="233"/>
      <c r="Q413" s="233"/>
      <c r="R413" s="25"/>
      <c r="T413" s="147"/>
      <c r="U413" s="31" t="s">
        <v>42</v>
      </c>
      <c r="V413" s="24"/>
      <c r="W413" s="148">
        <f>$V$413*$K$413</f>
        <v>0</v>
      </c>
      <c r="X413" s="148">
        <v>0</v>
      </c>
      <c r="Y413" s="148">
        <f>$X$413*$K$413</f>
        <v>0</v>
      </c>
      <c r="Z413" s="148">
        <v>0</v>
      </c>
      <c r="AA413" s="149">
        <f>$Z$413*$K$413</f>
        <v>0</v>
      </c>
      <c r="AR413" s="6" t="s">
        <v>254</v>
      </c>
      <c r="AT413" s="6" t="s">
        <v>176</v>
      </c>
      <c r="AU413" s="6" t="s">
        <v>114</v>
      </c>
      <c r="AY413" s="6" t="s">
        <v>175</v>
      </c>
      <c r="BE413" s="93">
        <f>IF($U$413="základní",$N$413,0)</f>
        <v>0</v>
      </c>
      <c r="BF413" s="93">
        <f>IF($U$413="snížená",$N$413,0)</f>
        <v>0</v>
      </c>
      <c r="BG413" s="93">
        <f>IF($U$413="zákl. přenesená",$N$413,0)</f>
        <v>0</v>
      </c>
      <c r="BH413" s="93">
        <f>IF($U$413="sníž. přenesená",$N$413,0)</f>
        <v>0</v>
      </c>
      <c r="BI413" s="93">
        <f>IF($U$413="nulová",$N$413,0)</f>
        <v>0</v>
      </c>
      <c r="BJ413" s="6" t="s">
        <v>84</v>
      </c>
      <c r="BK413" s="93">
        <f>ROUND($L$413*$K$413,2)</f>
        <v>0</v>
      </c>
      <c r="BL413" s="6" t="s">
        <v>254</v>
      </c>
      <c r="BM413" s="6" t="s">
        <v>623</v>
      </c>
    </row>
    <row r="414" spans="2:51" s="6" customFormat="1" ht="18.75" customHeight="1">
      <c r="B414" s="164"/>
      <c r="C414" s="165"/>
      <c r="D414" s="165"/>
      <c r="E414" s="165"/>
      <c r="F414" s="240" t="s">
        <v>618</v>
      </c>
      <c r="G414" s="241"/>
      <c r="H414" s="241"/>
      <c r="I414" s="241"/>
      <c r="J414" s="165"/>
      <c r="K414" s="165"/>
      <c r="L414" s="165"/>
      <c r="M414" s="165"/>
      <c r="N414" s="165"/>
      <c r="O414" s="165"/>
      <c r="P414" s="165"/>
      <c r="Q414" s="165"/>
      <c r="R414" s="166"/>
      <c r="T414" s="167"/>
      <c r="U414" s="165"/>
      <c r="V414" s="165"/>
      <c r="W414" s="165"/>
      <c r="X414" s="165"/>
      <c r="Y414" s="165"/>
      <c r="Z414" s="165"/>
      <c r="AA414" s="168"/>
      <c r="AT414" s="169" t="s">
        <v>183</v>
      </c>
      <c r="AU414" s="169" t="s">
        <v>114</v>
      </c>
      <c r="AV414" s="169" t="s">
        <v>84</v>
      </c>
      <c r="AW414" s="169" t="s">
        <v>123</v>
      </c>
      <c r="AX414" s="169" t="s">
        <v>77</v>
      </c>
      <c r="AY414" s="169" t="s">
        <v>175</v>
      </c>
    </row>
    <row r="415" spans="2:51" s="6" customFormat="1" ht="18.75" customHeight="1">
      <c r="B415" s="150"/>
      <c r="C415" s="151"/>
      <c r="D415" s="151"/>
      <c r="E415" s="151"/>
      <c r="F415" s="236" t="s">
        <v>624</v>
      </c>
      <c r="G415" s="237"/>
      <c r="H415" s="237"/>
      <c r="I415" s="237"/>
      <c r="J415" s="151"/>
      <c r="K415" s="152">
        <v>22</v>
      </c>
      <c r="L415" s="151"/>
      <c r="M415" s="151"/>
      <c r="N415" s="151"/>
      <c r="O415" s="151"/>
      <c r="P415" s="151"/>
      <c r="Q415" s="151"/>
      <c r="R415" s="153"/>
      <c r="T415" s="154"/>
      <c r="U415" s="151"/>
      <c r="V415" s="151"/>
      <c r="W415" s="151"/>
      <c r="X415" s="151"/>
      <c r="Y415" s="151"/>
      <c r="Z415" s="151"/>
      <c r="AA415" s="155"/>
      <c r="AT415" s="156" t="s">
        <v>183</v>
      </c>
      <c r="AU415" s="156" t="s">
        <v>114</v>
      </c>
      <c r="AV415" s="156" t="s">
        <v>114</v>
      </c>
      <c r="AW415" s="156" t="s">
        <v>123</v>
      </c>
      <c r="AX415" s="156" t="s">
        <v>77</v>
      </c>
      <c r="AY415" s="156" t="s">
        <v>175</v>
      </c>
    </row>
    <row r="416" spans="2:51" s="6" customFormat="1" ht="18.75" customHeight="1">
      <c r="B416" s="150"/>
      <c r="C416" s="151"/>
      <c r="D416" s="151"/>
      <c r="E416" s="151"/>
      <c r="F416" s="236" t="s">
        <v>625</v>
      </c>
      <c r="G416" s="237"/>
      <c r="H416" s="237"/>
      <c r="I416" s="237"/>
      <c r="J416" s="151"/>
      <c r="K416" s="152">
        <v>11.8</v>
      </c>
      <c r="L416" s="151"/>
      <c r="M416" s="151"/>
      <c r="N416" s="151"/>
      <c r="O416" s="151"/>
      <c r="P416" s="151"/>
      <c r="Q416" s="151"/>
      <c r="R416" s="153"/>
      <c r="T416" s="154"/>
      <c r="U416" s="151"/>
      <c r="V416" s="151"/>
      <c r="W416" s="151"/>
      <c r="X416" s="151"/>
      <c r="Y416" s="151"/>
      <c r="Z416" s="151"/>
      <c r="AA416" s="155"/>
      <c r="AT416" s="156" t="s">
        <v>183</v>
      </c>
      <c r="AU416" s="156" t="s">
        <v>114</v>
      </c>
      <c r="AV416" s="156" t="s">
        <v>114</v>
      </c>
      <c r="AW416" s="156" t="s">
        <v>123</v>
      </c>
      <c r="AX416" s="156" t="s">
        <v>77</v>
      </c>
      <c r="AY416" s="156" t="s">
        <v>175</v>
      </c>
    </row>
    <row r="417" spans="2:51" s="6" customFormat="1" ht="18.75" customHeight="1">
      <c r="B417" s="150"/>
      <c r="C417" s="151"/>
      <c r="D417" s="151"/>
      <c r="E417" s="151"/>
      <c r="F417" s="236" t="s">
        <v>626</v>
      </c>
      <c r="G417" s="237"/>
      <c r="H417" s="237"/>
      <c r="I417" s="237"/>
      <c r="J417" s="151"/>
      <c r="K417" s="152">
        <v>10.71</v>
      </c>
      <c r="L417" s="151"/>
      <c r="M417" s="151"/>
      <c r="N417" s="151"/>
      <c r="O417" s="151"/>
      <c r="P417" s="151"/>
      <c r="Q417" s="151"/>
      <c r="R417" s="153"/>
      <c r="T417" s="154"/>
      <c r="U417" s="151"/>
      <c r="V417" s="151"/>
      <c r="W417" s="151"/>
      <c r="X417" s="151"/>
      <c r="Y417" s="151"/>
      <c r="Z417" s="151"/>
      <c r="AA417" s="155"/>
      <c r="AT417" s="156" t="s">
        <v>183</v>
      </c>
      <c r="AU417" s="156" t="s">
        <v>114</v>
      </c>
      <c r="AV417" s="156" t="s">
        <v>114</v>
      </c>
      <c r="AW417" s="156" t="s">
        <v>123</v>
      </c>
      <c r="AX417" s="156" t="s">
        <v>77</v>
      </c>
      <c r="AY417" s="156" t="s">
        <v>175</v>
      </c>
    </row>
    <row r="418" spans="2:51" s="6" customFormat="1" ht="18.75" customHeight="1">
      <c r="B418" s="150"/>
      <c r="C418" s="151"/>
      <c r="D418" s="151"/>
      <c r="E418" s="151"/>
      <c r="F418" s="236" t="s">
        <v>627</v>
      </c>
      <c r="G418" s="237"/>
      <c r="H418" s="237"/>
      <c r="I418" s="237"/>
      <c r="J418" s="151"/>
      <c r="K418" s="152">
        <v>10.71</v>
      </c>
      <c r="L418" s="151"/>
      <c r="M418" s="151"/>
      <c r="N418" s="151"/>
      <c r="O418" s="151"/>
      <c r="P418" s="151"/>
      <c r="Q418" s="151"/>
      <c r="R418" s="153"/>
      <c r="T418" s="154"/>
      <c r="U418" s="151"/>
      <c r="V418" s="151"/>
      <c r="W418" s="151"/>
      <c r="X418" s="151"/>
      <c r="Y418" s="151"/>
      <c r="Z418" s="151"/>
      <c r="AA418" s="155"/>
      <c r="AT418" s="156" t="s">
        <v>183</v>
      </c>
      <c r="AU418" s="156" t="s">
        <v>114</v>
      </c>
      <c r="AV418" s="156" t="s">
        <v>114</v>
      </c>
      <c r="AW418" s="156" t="s">
        <v>123</v>
      </c>
      <c r="AX418" s="156" t="s">
        <v>77</v>
      </c>
      <c r="AY418" s="156" t="s">
        <v>175</v>
      </c>
    </row>
    <row r="419" spans="2:51" s="6" customFormat="1" ht="18.75" customHeight="1">
      <c r="B419" s="157"/>
      <c r="C419" s="158"/>
      <c r="D419" s="158"/>
      <c r="E419" s="158"/>
      <c r="F419" s="238" t="s">
        <v>184</v>
      </c>
      <c r="G419" s="239"/>
      <c r="H419" s="239"/>
      <c r="I419" s="239"/>
      <c r="J419" s="158"/>
      <c r="K419" s="159">
        <v>55.22</v>
      </c>
      <c r="L419" s="158"/>
      <c r="M419" s="158"/>
      <c r="N419" s="158"/>
      <c r="O419" s="158"/>
      <c r="P419" s="158"/>
      <c r="Q419" s="158"/>
      <c r="R419" s="160"/>
      <c r="T419" s="161"/>
      <c r="U419" s="158"/>
      <c r="V419" s="158"/>
      <c r="W419" s="158"/>
      <c r="X419" s="158"/>
      <c r="Y419" s="158"/>
      <c r="Z419" s="158"/>
      <c r="AA419" s="162"/>
      <c r="AT419" s="163" t="s">
        <v>183</v>
      </c>
      <c r="AU419" s="163" t="s">
        <v>114</v>
      </c>
      <c r="AV419" s="163" t="s">
        <v>180</v>
      </c>
      <c r="AW419" s="163" t="s">
        <v>123</v>
      </c>
      <c r="AX419" s="163" t="s">
        <v>84</v>
      </c>
      <c r="AY419" s="163" t="s">
        <v>175</v>
      </c>
    </row>
    <row r="420" spans="2:65" s="6" customFormat="1" ht="15.75" customHeight="1">
      <c r="B420" s="23"/>
      <c r="C420" s="170" t="s">
        <v>628</v>
      </c>
      <c r="D420" s="170" t="s">
        <v>274</v>
      </c>
      <c r="E420" s="171" t="s">
        <v>629</v>
      </c>
      <c r="F420" s="242" t="s">
        <v>630</v>
      </c>
      <c r="G420" s="243"/>
      <c r="H420" s="243"/>
      <c r="I420" s="243"/>
      <c r="J420" s="172" t="s">
        <v>179</v>
      </c>
      <c r="K420" s="173">
        <v>0.49</v>
      </c>
      <c r="L420" s="244">
        <v>0</v>
      </c>
      <c r="M420" s="243"/>
      <c r="N420" s="245">
        <f>ROUND($L$420*$K$420,2)</f>
        <v>0</v>
      </c>
      <c r="O420" s="233"/>
      <c r="P420" s="233"/>
      <c r="Q420" s="233"/>
      <c r="R420" s="25"/>
      <c r="T420" s="147"/>
      <c r="U420" s="31" t="s">
        <v>42</v>
      </c>
      <c r="V420" s="24"/>
      <c r="W420" s="148">
        <f>$V$420*$K$420</f>
        <v>0</v>
      </c>
      <c r="X420" s="148">
        <v>0.55</v>
      </c>
      <c r="Y420" s="148">
        <f>$X$420*$K$420</f>
        <v>0.2695</v>
      </c>
      <c r="Z420" s="148">
        <v>0</v>
      </c>
      <c r="AA420" s="149">
        <f>$Z$420*$K$420</f>
        <v>0</v>
      </c>
      <c r="AR420" s="6" t="s">
        <v>353</v>
      </c>
      <c r="AT420" s="6" t="s">
        <v>274</v>
      </c>
      <c r="AU420" s="6" t="s">
        <v>114</v>
      </c>
      <c r="AY420" s="6" t="s">
        <v>175</v>
      </c>
      <c r="BE420" s="93">
        <f>IF($U$420="základní",$N$420,0)</f>
        <v>0</v>
      </c>
      <c r="BF420" s="93">
        <f>IF($U$420="snížená",$N$420,0)</f>
        <v>0</v>
      </c>
      <c r="BG420" s="93">
        <f>IF($U$420="zákl. přenesená",$N$420,0)</f>
        <v>0</v>
      </c>
      <c r="BH420" s="93">
        <f>IF($U$420="sníž. přenesená",$N$420,0)</f>
        <v>0</v>
      </c>
      <c r="BI420" s="93">
        <f>IF($U$420="nulová",$N$420,0)</f>
        <v>0</v>
      </c>
      <c r="BJ420" s="6" t="s">
        <v>84</v>
      </c>
      <c r="BK420" s="93">
        <f>ROUND($L$420*$K$420,2)</f>
        <v>0</v>
      </c>
      <c r="BL420" s="6" t="s">
        <v>254</v>
      </c>
      <c r="BM420" s="6" t="s">
        <v>631</v>
      </c>
    </row>
    <row r="421" spans="2:51" s="6" customFormat="1" ht="18.75" customHeight="1">
      <c r="B421" s="164"/>
      <c r="C421" s="165"/>
      <c r="D421" s="165"/>
      <c r="E421" s="165"/>
      <c r="F421" s="240" t="s">
        <v>618</v>
      </c>
      <c r="G421" s="241"/>
      <c r="H421" s="241"/>
      <c r="I421" s="241"/>
      <c r="J421" s="165"/>
      <c r="K421" s="165"/>
      <c r="L421" s="165"/>
      <c r="M421" s="165"/>
      <c r="N421" s="165"/>
      <c r="O421" s="165"/>
      <c r="P421" s="165"/>
      <c r="Q421" s="165"/>
      <c r="R421" s="166"/>
      <c r="T421" s="167"/>
      <c r="U421" s="165"/>
      <c r="V421" s="165"/>
      <c r="W421" s="165"/>
      <c r="X421" s="165"/>
      <c r="Y421" s="165"/>
      <c r="Z421" s="165"/>
      <c r="AA421" s="168"/>
      <c r="AT421" s="169" t="s">
        <v>183</v>
      </c>
      <c r="AU421" s="169" t="s">
        <v>114</v>
      </c>
      <c r="AV421" s="169" t="s">
        <v>84</v>
      </c>
      <c r="AW421" s="169" t="s">
        <v>123</v>
      </c>
      <c r="AX421" s="169" t="s">
        <v>77</v>
      </c>
      <c r="AY421" s="169" t="s">
        <v>175</v>
      </c>
    </row>
    <row r="422" spans="2:51" s="6" customFormat="1" ht="32.25" customHeight="1">
      <c r="B422" s="150"/>
      <c r="C422" s="151"/>
      <c r="D422" s="151"/>
      <c r="E422" s="151"/>
      <c r="F422" s="236" t="s">
        <v>632</v>
      </c>
      <c r="G422" s="237"/>
      <c r="H422" s="237"/>
      <c r="I422" s="237"/>
      <c r="J422" s="151"/>
      <c r="K422" s="152">
        <v>0.174</v>
      </c>
      <c r="L422" s="151"/>
      <c r="M422" s="151"/>
      <c r="N422" s="151"/>
      <c r="O422" s="151"/>
      <c r="P422" s="151"/>
      <c r="Q422" s="151"/>
      <c r="R422" s="153"/>
      <c r="T422" s="154"/>
      <c r="U422" s="151"/>
      <c r="V422" s="151"/>
      <c r="W422" s="151"/>
      <c r="X422" s="151"/>
      <c r="Y422" s="151"/>
      <c r="Z422" s="151"/>
      <c r="AA422" s="155"/>
      <c r="AT422" s="156" t="s">
        <v>183</v>
      </c>
      <c r="AU422" s="156" t="s">
        <v>114</v>
      </c>
      <c r="AV422" s="156" t="s">
        <v>114</v>
      </c>
      <c r="AW422" s="156" t="s">
        <v>123</v>
      </c>
      <c r="AX422" s="156" t="s">
        <v>77</v>
      </c>
      <c r="AY422" s="156" t="s">
        <v>175</v>
      </c>
    </row>
    <row r="423" spans="2:51" s="6" customFormat="1" ht="32.25" customHeight="1">
      <c r="B423" s="150"/>
      <c r="C423" s="151"/>
      <c r="D423" s="151"/>
      <c r="E423" s="151"/>
      <c r="F423" s="236" t="s">
        <v>633</v>
      </c>
      <c r="G423" s="237"/>
      <c r="H423" s="237"/>
      <c r="I423" s="237"/>
      <c r="J423" s="151"/>
      <c r="K423" s="152">
        <v>0.113</v>
      </c>
      <c r="L423" s="151"/>
      <c r="M423" s="151"/>
      <c r="N423" s="151"/>
      <c r="O423" s="151"/>
      <c r="P423" s="151"/>
      <c r="Q423" s="151"/>
      <c r="R423" s="153"/>
      <c r="T423" s="154"/>
      <c r="U423" s="151"/>
      <c r="V423" s="151"/>
      <c r="W423" s="151"/>
      <c r="X423" s="151"/>
      <c r="Y423" s="151"/>
      <c r="Z423" s="151"/>
      <c r="AA423" s="155"/>
      <c r="AT423" s="156" t="s">
        <v>183</v>
      </c>
      <c r="AU423" s="156" t="s">
        <v>114</v>
      </c>
      <c r="AV423" s="156" t="s">
        <v>114</v>
      </c>
      <c r="AW423" s="156" t="s">
        <v>123</v>
      </c>
      <c r="AX423" s="156" t="s">
        <v>77</v>
      </c>
      <c r="AY423" s="156" t="s">
        <v>175</v>
      </c>
    </row>
    <row r="424" spans="2:51" s="6" customFormat="1" ht="32.25" customHeight="1">
      <c r="B424" s="150"/>
      <c r="C424" s="151"/>
      <c r="D424" s="151"/>
      <c r="E424" s="151"/>
      <c r="F424" s="236" t="s">
        <v>634</v>
      </c>
      <c r="G424" s="237"/>
      <c r="H424" s="237"/>
      <c r="I424" s="237"/>
      <c r="J424" s="151"/>
      <c r="K424" s="152">
        <v>0.118</v>
      </c>
      <c r="L424" s="151"/>
      <c r="M424" s="151"/>
      <c r="N424" s="151"/>
      <c r="O424" s="151"/>
      <c r="P424" s="151"/>
      <c r="Q424" s="151"/>
      <c r="R424" s="153"/>
      <c r="T424" s="154"/>
      <c r="U424" s="151"/>
      <c r="V424" s="151"/>
      <c r="W424" s="151"/>
      <c r="X424" s="151"/>
      <c r="Y424" s="151"/>
      <c r="Z424" s="151"/>
      <c r="AA424" s="155"/>
      <c r="AT424" s="156" t="s">
        <v>183</v>
      </c>
      <c r="AU424" s="156" t="s">
        <v>114</v>
      </c>
      <c r="AV424" s="156" t="s">
        <v>114</v>
      </c>
      <c r="AW424" s="156" t="s">
        <v>123</v>
      </c>
      <c r="AX424" s="156" t="s">
        <v>77</v>
      </c>
      <c r="AY424" s="156" t="s">
        <v>175</v>
      </c>
    </row>
    <row r="425" spans="2:51" s="6" customFormat="1" ht="18.75" customHeight="1">
      <c r="B425" s="150"/>
      <c r="C425" s="151"/>
      <c r="D425" s="151"/>
      <c r="E425" s="151"/>
      <c r="F425" s="236" t="s">
        <v>635</v>
      </c>
      <c r="G425" s="237"/>
      <c r="H425" s="237"/>
      <c r="I425" s="237"/>
      <c r="J425" s="151"/>
      <c r="K425" s="152">
        <v>0.085</v>
      </c>
      <c r="L425" s="151"/>
      <c r="M425" s="151"/>
      <c r="N425" s="151"/>
      <c r="O425" s="151"/>
      <c r="P425" s="151"/>
      <c r="Q425" s="151"/>
      <c r="R425" s="153"/>
      <c r="T425" s="154"/>
      <c r="U425" s="151"/>
      <c r="V425" s="151"/>
      <c r="W425" s="151"/>
      <c r="X425" s="151"/>
      <c r="Y425" s="151"/>
      <c r="Z425" s="151"/>
      <c r="AA425" s="155"/>
      <c r="AT425" s="156" t="s">
        <v>183</v>
      </c>
      <c r="AU425" s="156" t="s">
        <v>114</v>
      </c>
      <c r="AV425" s="156" t="s">
        <v>114</v>
      </c>
      <c r="AW425" s="156" t="s">
        <v>123</v>
      </c>
      <c r="AX425" s="156" t="s">
        <v>77</v>
      </c>
      <c r="AY425" s="156" t="s">
        <v>175</v>
      </c>
    </row>
    <row r="426" spans="2:51" s="6" customFormat="1" ht="18.75" customHeight="1">
      <c r="B426" s="157"/>
      <c r="C426" s="158"/>
      <c r="D426" s="158"/>
      <c r="E426" s="158"/>
      <c r="F426" s="238" t="s">
        <v>184</v>
      </c>
      <c r="G426" s="239"/>
      <c r="H426" s="239"/>
      <c r="I426" s="239"/>
      <c r="J426" s="158"/>
      <c r="K426" s="159">
        <v>0.49</v>
      </c>
      <c r="L426" s="158"/>
      <c r="M426" s="158"/>
      <c r="N426" s="158"/>
      <c r="O426" s="158"/>
      <c r="P426" s="158"/>
      <c r="Q426" s="158"/>
      <c r="R426" s="160"/>
      <c r="T426" s="161"/>
      <c r="U426" s="158"/>
      <c r="V426" s="158"/>
      <c r="W426" s="158"/>
      <c r="X426" s="158"/>
      <c r="Y426" s="158"/>
      <c r="Z426" s="158"/>
      <c r="AA426" s="162"/>
      <c r="AT426" s="163" t="s">
        <v>183</v>
      </c>
      <c r="AU426" s="163" t="s">
        <v>114</v>
      </c>
      <c r="AV426" s="163" t="s">
        <v>180</v>
      </c>
      <c r="AW426" s="163" t="s">
        <v>123</v>
      </c>
      <c r="AX426" s="163" t="s">
        <v>84</v>
      </c>
      <c r="AY426" s="163" t="s">
        <v>175</v>
      </c>
    </row>
    <row r="427" spans="2:65" s="6" customFormat="1" ht="27" customHeight="1">
      <c r="B427" s="23"/>
      <c r="C427" s="143" t="s">
        <v>636</v>
      </c>
      <c r="D427" s="143" t="s">
        <v>176</v>
      </c>
      <c r="E427" s="144" t="s">
        <v>637</v>
      </c>
      <c r="F427" s="232" t="s">
        <v>638</v>
      </c>
      <c r="G427" s="233"/>
      <c r="H427" s="233"/>
      <c r="I427" s="233"/>
      <c r="J427" s="145" t="s">
        <v>221</v>
      </c>
      <c r="K427" s="146">
        <v>17.28</v>
      </c>
      <c r="L427" s="234">
        <v>0</v>
      </c>
      <c r="M427" s="233"/>
      <c r="N427" s="235">
        <f>ROUND($L$427*$K$427,2)</f>
        <v>0</v>
      </c>
      <c r="O427" s="233"/>
      <c r="P427" s="233"/>
      <c r="Q427" s="233"/>
      <c r="R427" s="25"/>
      <c r="T427" s="147"/>
      <c r="U427" s="31" t="s">
        <v>42</v>
      </c>
      <c r="V427" s="24"/>
      <c r="W427" s="148">
        <f>$V$427*$K$427</f>
        <v>0</v>
      </c>
      <c r="X427" s="148">
        <v>0.01423</v>
      </c>
      <c r="Y427" s="148">
        <f>$X$427*$K$427</f>
        <v>0.2458944</v>
      </c>
      <c r="Z427" s="148">
        <v>0</v>
      </c>
      <c r="AA427" s="149">
        <f>$Z$427*$K$427</f>
        <v>0</v>
      </c>
      <c r="AR427" s="6" t="s">
        <v>254</v>
      </c>
      <c r="AT427" s="6" t="s">
        <v>176</v>
      </c>
      <c r="AU427" s="6" t="s">
        <v>114</v>
      </c>
      <c r="AY427" s="6" t="s">
        <v>175</v>
      </c>
      <c r="BE427" s="93">
        <f>IF($U$427="základní",$N$427,0)</f>
        <v>0</v>
      </c>
      <c r="BF427" s="93">
        <f>IF($U$427="snížená",$N$427,0)</f>
        <v>0</v>
      </c>
      <c r="BG427" s="93">
        <f>IF($U$427="zákl. přenesená",$N$427,0)</f>
        <v>0</v>
      </c>
      <c r="BH427" s="93">
        <f>IF($U$427="sníž. přenesená",$N$427,0)</f>
        <v>0</v>
      </c>
      <c r="BI427" s="93">
        <f>IF($U$427="nulová",$N$427,0)</f>
        <v>0</v>
      </c>
      <c r="BJ427" s="6" t="s">
        <v>84</v>
      </c>
      <c r="BK427" s="93">
        <f>ROUND($L$427*$K$427,2)</f>
        <v>0</v>
      </c>
      <c r="BL427" s="6" t="s">
        <v>254</v>
      </c>
      <c r="BM427" s="6" t="s">
        <v>639</v>
      </c>
    </row>
    <row r="428" spans="2:51" s="6" customFormat="1" ht="18.75" customHeight="1">
      <c r="B428" s="150"/>
      <c r="C428" s="151"/>
      <c r="D428" s="151"/>
      <c r="E428" s="151"/>
      <c r="F428" s="236" t="s">
        <v>640</v>
      </c>
      <c r="G428" s="237"/>
      <c r="H428" s="237"/>
      <c r="I428" s="237"/>
      <c r="J428" s="151"/>
      <c r="K428" s="152">
        <v>17.28</v>
      </c>
      <c r="L428" s="151"/>
      <c r="M428" s="151"/>
      <c r="N428" s="151"/>
      <c r="O428" s="151"/>
      <c r="P428" s="151"/>
      <c r="Q428" s="151"/>
      <c r="R428" s="153"/>
      <c r="T428" s="154"/>
      <c r="U428" s="151"/>
      <c r="V428" s="151"/>
      <c r="W428" s="151"/>
      <c r="X428" s="151"/>
      <c r="Y428" s="151"/>
      <c r="Z428" s="151"/>
      <c r="AA428" s="155"/>
      <c r="AT428" s="156" t="s">
        <v>183</v>
      </c>
      <c r="AU428" s="156" t="s">
        <v>114</v>
      </c>
      <c r="AV428" s="156" t="s">
        <v>114</v>
      </c>
      <c r="AW428" s="156" t="s">
        <v>123</v>
      </c>
      <c r="AX428" s="156" t="s">
        <v>77</v>
      </c>
      <c r="AY428" s="156" t="s">
        <v>175</v>
      </c>
    </row>
    <row r="429" spans="2:51" s="6" customFormat="1" ht="18.75" customHeight="1">
      <c r="B429" s="157"/>
      <c r="C429" s="158"/>
      <c r="D429" s="158"/>
      <c r="E429" s="158"/>
      <c r="F429" s="238" t="s">
        <v>184</v>
      </c>
      <c r="G429" s="239"/>
      <c r="H429" s="239"/>
      <c r="I429" s="239"/>
      <c r="J429" s="158"/>
      <c r="K429" s="159">
        <v>17.28</v>
      </c>
      <c r="L429" s="158"/>
      <c r="M429" s="158"/>
      <c r="N429" s="158"/>
      <c r="O429" s="158"/>
      <c r="P429" s="158"/>
      <c r="Q429" s="158"/>
      <c r="R429" s="160"/>
      <c r="T429" s="161"/>
      <c r="U429" s="158"/>
      <c r="V429" s="158"/>
      <c r="W429" s="158"/>
      <c r="X429" s="158"/>
      <c r="Y429" s="158"/>
      <c r="Z429" s="158"/>
      <c r="AA429" s="162"/>
      <c r="AT429" s="163" t="s">
        <v>183</v>
      </c>
      <c r="AU429" s="163" t="s">
        <v>114</v>
      </c>
      <c r="AV429" s="163" t="s">
        <v>180</v>
      </c>
      <c r="AW429" s="163" t="s">
        <v>123</v>
      </c>
      <c r="AX429" s="163" t="s">
        <v>84</v>
      </c>
      <c r="AY429" s="163" t="s">
        <v>175</v>
      </c>
    </row>
    <row r="430" spans="2:65" s="6" customFormat="1" ht="27" customHeight="1">
      <c r="B430" s="23"/>
      <c r="C430" s="143" t="s">
        <v>641</v>
      </c>
      <c r="D430" s="143" t="s">
        <v>176</v>
      </c>
      <c r="E430" s="144" t="s">
        <v>642</v>
      </c>
      <c r="F430" s="232" t="s">
        <v>643</v>
      </c>
      <c r="G430" s="233"/>
      <c r="H430" s="233"/>
      <c r="I430" s="233"/>
      <c r="J430" s="145" t="s">
        <v>179</v>
      </c>
      <c r="K430" s="146">
        <v>0.49</v>
      </c>
      <c r="L430" s="234">
        <v>0</v>
      </c>
      <c r="M430" s="233"/>
      <c r="N430" s="235">
        <f>ROUND($L$430*$K$430,2)</f>
        <v>0</v>
      </c>
      <c r="O430" s="233"/>
      <c r="P430" s="233"/>
      <c r="Q430" s="233"/>
      <c r="R430" s="25"/>
      <c r="T430" s="147"/>
      <c r="U430" s="31" t="s">
        <v>42</v>
      </c>
      <c r="V430" s="24"/>
      <c r="W430" s="148">
        <f>$V$430*$K$430</f>
        <v>0</v>
      </c>
      <c r="X430" s="148">
        <v>0.02431</v>
      </c>
      <c r="Y430" s="148">
        <f>$X$430*$K$430</f>
        <v>0.0119119</v>
      </c>
      <c r="Z430" s="148">
        <v>0</v>
      </c>
      <c r="AA430" s="149">
        <f>$Z$430*$K$430</f>
        <v>0</v>
      </c>
      <c r="AR430" s="6" t="s">
        <v>254</v>
      </c>
      <c r="AT430" s="6" t="s">
        <v>176</v>
      </c>
      <c r="AU430" s="6" t="s">
        <v>114</v>
      </c>
      <c r="AY430" s="6" t="s">
        <v>175</v>
      </c>
      <c r="BE430" s="93">
        <f>IF($U$430="základní",$N$430,0)</f>
        <v>0</v>
      </c>
      <c r="BF430" s="93">
        <f>IF($U$430="snížená",$N$430,0)</f>
        <v>0</v>
      </c>
      <c r="BG430" s="93">
        <f>IF($U$430="zákl. přenesená",$N$430,0)</f>
        <v>0</v>
      </c>
      <c r="BH430" s="93">
        <f>IF($U$430="sníž. přenesená",$N$430,0)</f>
        <v>0</v>
      </c>
      <c r="BI430" s="93">
        <f>IF($U$430="nulová",$N$430,0)</f>
        <v>0</v>
      </c>
      <c r="BJ430" s="6" t="s">
        <v>84</v>
      </c>
      <c r="BK430" s="93">
        <f>ROUND($L$430*$K$430,2)</f>
        <v>0</v>
      </c>
      <c r="BL430" s="6" t="s">
        <v>254</v>
      </c>
      <c r="BM430" s="6" t="s">
        <v>644</v>
      </c>
    </row>
    <row r="431" spans="2:65" s="6" customFormat="1" ht="39" customHeight="1">
      <c r="B431" s="23"/>
      <c r="C431" s="143" t="s">
        <v>645</v>
      </c>
      <c r="D431" s="143" t="s">
        <v>176</v>
      </c>
      <c r="E431" s="144" t="s">
        <v>646</v>
      </c>
      <c r="F431" s="232" t="s">
        <v>647</v>
      </c>
      <c r="G431" s="233"/>
      <c r="H431" s="233"/>
      <c r="I431" s="233"/>
      <c r="J431" s="145" t="s">
        <v>411</v>
      </c>
      <c r="K431" s="146">
        <v>11</v>
      </c>
      <c r="L431" s="234">
        <v>0</v>
      </c>
      <c r="M431" s="233"/>
      <c r="N431" s="235">
        <f>ROUND($L$431*$K$431,2)</f>
        <v>0</v>
      </c>
      <c r="O431" s="233"/>
      <c r="P431" s="233"/>
      <c r="Q431" s="233"/>
      <c r="R431" s="25"/>
      <c r="T431" s="147"/>
      <c r="U431" s="31" t="s">
        <v>42</v>
      </c>
      <c r="V431" s="24"/>
      <c r="W431" s="148">
        <f>$V$431*$K$431</f>
        <v>0</v>
      </c>
      <c r="X431" s="148">
        <v>0.02431</v>
      </c>
      <c r="Y431" s="148">
        <f>$X$431*$K$431</f>
        <v>0.26741</v>
      </c>
      <c r="Z431" s="148">
        <v>0</v>
      </c>
      <c r="AA431" s="149">
        <f>$Z$431*$K$431</f>
        <v>0</v>
      </c>
      <c r="AR431" s="6" t="s">
        <v>254</v>
      </c>
      <c r="AT431" s="6" t="s">
        <v>176</v>
      </c>
      <c r="AU431" s="6" t="s">
        <v>114</v>
      </c>
      <c r="AY431" s="6" t="s">
        <v>175</v>
      </c>
      <c r="BE431" s="93">
        <f>IF($U$431="základní",$N$431,0)</f>
        <v>0</v>
      </c>
      <c r="BF431" s="93">
        <f>IF($U$431="snížená",$N$431,0)</f>
        <v>0</v>
      </c>
      <c r="BG431" s="93">
        <f>IF($U$431="zákl. přenesená",$N$431,0)</f>
        <v>0</v>
      </c>
      <c r="BH431" s="93">
        <f>IF($U$431="sníž. přenesená",$N$431,0)</f>
        <v>0</v>
      </c>
      <c r="BI431" s="93">
        <f>IF($U$431="nulová",$N$431,0)</f>
        <v>0</v>
      </c>
      <c r="BJ431" s="6" t="s">
        <v>84</v>
      </c>
      <c r="BK431" s="93">
        <f>ROUND($L$431*$K$431,2)</f>
        <v>0</v>
      </c>
      <c r="BL431" s="6" t="s">
        <v>254</v>
      </c>
      <c r="BM431" s="6" t="s">
        <v>648</v>
      </c>
    </row>
    <row r="432" spans="2:65" s="6" customFormat="1" ht="27" customHeight="1">
      <c r="B432" s="23"/>
      <c r="C432" s="143" t="s">
        <v>649</v>
      </c>
      <c r="D432" s="143" t="s">
        <v>176</v>
      </c>
      <c r="E432" s="144" t="s">
        <v>650</v>
      </c>
      <c r="F432" s="232" t="s">
        <v>651</v>
      </c>
      <c r="G432" s="233"/>
      <c r="H432" s="233"/>
      <c r="I432" s="233"/>
      <c r="J432" s="145" t="s">
        <v>221</v>
      </c>
      <c r="K432" s="146">
        <v>62.438</v>
      </c>
      <c r="L432" s="234">
        <v>0</v>
      </c>
      <c r="M432" s="233"/>
      <c r="N432" s="235">
        <f>ROUND($L$432*$K$432,2)</f>
        <v>0</v>
      </c>
      <c r="O432" s="233"/>
      <c r="P432" s="233"/>
      <c r="Q432" s="233"/>
      <c r="R432" s="25"/>
      <c r="T432" s="147"/>
      <c r="U432" s="31" t="s">
        <v>42</v>
      </c>
      <c r="V432" s="24"/>
      <c r="W432" s="148">
        <f>$V$432*$K$432</f>
        <v>0</v>
      </c>
      <c r="X432" s="148">
        <v>0</v>
      </c>
      <c r="Y432" s="148">
        <f>$X$432*$K$432</f>
        <v>0</v>
      </c>
      <c r="Z432" s="148">
        <v>0.018</v>
      </c>
      <c r="AA432" s="149">
        <f>$Z$432*$K$432</f>
        <v>1.1238839999999999</v>
      </c>
      <c r="AR432" s="6" t="s">
        <v>254</v>
      </c>
      <c r="AT432" s="6" t="s">
        <v>176</v>
      </c>
      <c r="AU432" s="6" t="s">
        <v>114</v>
      </c>
      <c r="AY432" s="6" t="s">
        <v>175</v>
      </c>
      <c r="BE432" s="93">
        <f>IF($U$432="základní",$N$432,0)</f>
        <v>0</v>
      </c>
      <c r="BF432" s="93">
        <f>IF($U$432="snížená",$N$432,0)</f>
        <v>0</v>
      </c>
      <c r="BG432" s="93">
        <f>IF($U$432="zákl. přenesená",$N$432,0)</f>
        <v>0</v>
      </c>
      <c r="BH432" s="93">
        <f>IF($U$432="sníž. přenesená",$N$432,0)</f>
        <v>0</v>
      </c>
      <c r="BI432" s="93">
        <f>IF($U$432="nulová",$N$432,0)</f>
        <v>0</v>
      </c>
      <c r="BJ432" s="6" t="s">
        <v>84</v>
      </c>
      <c r="BK432" s="93">
        <f>ROUND($L$432*$K$432,2)</f>
        <v>0</v>
      </c>
      <c r="BL432" s="6" t="s">
        <v>254</v>
      </c>
      <c r="BM432" s="6" t="s">
        <v>652</v>
      </c>
    </row>
    <row r="433" spans="2:51" s="6" customFormat="1" ht="18.75" customHeight="1">
      <c r="B433" s="164"/>
      <c r="C433" s="165"/>
      <c r="D433" s="165"/>
      <c r="E433" s="165"/>
      <c r="F433" s="240" t="s">
        <v>653</v>
      </c>
      <c r="G433" s="241"/>
      <c r="H433" s="241"/>
      <c r="I433" s="241"/>
      <c r="J433" s="165"/>
      <c r="K433" s="165"/>
      <c r="L433" s="165"/>
      <c r="M433" s="165"/>
      <c r="N433" s="165"/>
      <c r="O433" s="165"/>
      <c r="P433" s="165"/>
      <c r="Q433" s="165"/>
      <c r="R433" s="166"/>
      <c r="T433" s="167"/>
      <c r="U433" s="165"/>
      <c r="V433" s="165"/>
      <c r="W433" s="165"/>
      <c r="X433" s="165"/>
      <c r="Y433" s="165"/>
      <c r="Z433" s="165"/>
      <c r="AA433" s="168"/>
      <c r="AT433" s="169" t="s">
        <v>183</v>
      </c>
      <c r="AU433" s="169" t="s">
        <v>114</v>
      </c>
      <c r="AV433" s="169" t="s">
        <v>84</v>
      </c>
      <c r="AW433" s="169" t="s">
        <v>123</v>
      </c>
      <c r="AX433" s="169" t="s">
        <v>77</v>
      </c>
      <c r="AY433" s="169" t="s">
        <v>175</v>
      </c>
    </row>
    <row r="434" spans="2:51" s="6" customFormat="1" ht="18.75" customHeight="1">
      <c r="B434" s="150"/>
      <c r="C434" s="151"/>
      <c r="D434" s="151"/>
      <c r="E434" s="151"/>
      <c r="F434" s="236" t="s">
        <v>654</v>
      </c>
      <c r="G434" s="237"/>
      <c r="H434" s="237"/>
      <c r="I434" s="237"/>
      <c r="J434" s="151"/>
      <c r="K434" s="152">
        <v>62.438</v>
      </c>
      <c r="L434" s="151"/>
      <c r="M434" s="151"/>
      <c r="N434" s="151"/>
      <c r="O434" s="151"/>
      <c r="P434" s="151"/>
      <c r="Q434" s="151"/>
      <c r="R434" s="153"/>
      <c r="T434" s="154"/>
      <c r="U434" s="151"/>
      <c r="V434" s="151"/>
      <c r="W434" s="151"/>
      <c r="X434" s="151"/>
      <c r="Y434" s="151"/>
      <c r="Z434" s="151"/>
      <c r="AA434" s="155"/>
      <c r="AT434" s="156" t="s">
        <v>183</v>
      </c>
      <c r="AU434" s="156" t="s">
        <v>114</v>
      </c>
      <c r="AV434" s="156" t="s">
        <v>114</v>
      </c>
      <c r="AW434" s="156" t="s">
        <v>123</v>
      </c>
      <c r="AX434" s="156" t="s">
        <v>77</v>
      </c>
      <c r="AY434" s="156" t="s">
        <v>175</v>
      </c>
    </row>
    <row r="435" spans="2:51" s="6" customFormat="1" ht="18.75" customHeight="1">
      <c r="B435" s="157"/>
      <c r="C435" s="158"/>
      <c r="D435" s="158"/>
      <c r="E435" s="158"/>
      <c r="F435" s="238" t="s">
        <v>184</v>
      </c>
      <c r="G435" s="239"/>
      <c r="H435" s="239"/>
      <c r="I435" s="239"/>
      <c r="J435" s="158"/>
      <c r="K435" s="159">
        <v>62.438</v>
      </c>
      <c r="L435" s="158"/>
      <c r="M435" s="158"/>
      <c r="N435" s="158"/>
      <c r="O435" s="158"/>
      <c r="P435" s="158"/>
      <c r="Q435" s="158"/>
      <c r="R435" s="160"/>
      <c r="T435" s="161"/>
      <c r="U435" s="158"/>
      <c r="V435" s="158"/>
      <c r="W435" s="158"/>
      <c r="X435" s="158"/>
      <c r="Y435" s="158"/>
      <c r="Z435" s="158"/>
      <c r="AA435" s="162"/>
      <c r="AT435" s="163" t="s">
        <v>183</v>
      </c>
      <c r="AU435" s="163" t="s">
        <v>114</v>
      </c>
      <c r="AV435" s="163" t="s">
        <v>180</v>
      </c>
      <c r="AW435" s="163" t="s">
        <v>123</v>
      </c>
      <c r="AX435" s="163" t="s">
        <v>84</v>
      </c>
      <c r="AY435" s="163" t="s">
        <v>175</v>
      </c>
    </row>
    <row r="436" spans="2:65" s="6" customFormat="1" ht="27" customHeight="1">
      <c r="B436" s="23"/>
      <c r="C436" s="143" t="s">
        <v>655</v>
      </c>
      <c r="D436" s="143" t="s">
        <v>176</v>
      </c>
      <c r="E436" s="144" t="s">
        <v>656</v>
      </c>
      <c r="F436" s="232" t="s">
        <v>657</v>
      </c>
      <c r="G436" s="233"/>
      <c r="H436" s="233"/>
      <c r="I436" s="233"/>
      <c r="J436" s="145" t="s">
        <v>221</v>
      </c>
      <c r="K436" s="146">
        <v>31.8</v>
      </c>
      <c r="L436" s="234">
        <v>0</v>
      </c>
      <c r="M436" s="233"/>
      <c r="N436" s="235">
        <f>ROUND($L$436*$K$436,2)</f>
        <v>0</v>
      </c>
      <c r="O436" s="233"/>
      <c r="P436" s="233"/>
      <c r="Q436" s="233"/>
      <c r="R436" s="25"/>
      <c r="T436" s="147"/>
      <c r="U436" s="31" t="s">
        <v>42</v>
      </c>
      <c r="V436" s="24"/>
      <c r="W436" s="148">
        <f>$V$436*$K$436</f>
        <v>0</v>
      </c>
      <c r="X436" s="148">
        <v>0</v>
      </c>
      <c r="Y436" s="148">
        <f>$X$436*$K$436</f>
        <v>0</v>
      </c>
      <c r="Z436" s="148">
        <v>0.014</v>
      </c>
      <c r="AA436" s="149">
        <f>$Z$436*$K$436</f>
        <v>0.44520000000000004</v>
      </c>
      <c r="AR436" s="6" t="s">
        <v>254</v>
      </c>
      <c r="AT436" s="6" t="s">
        <v>176</v>
      </c>
      <c r="AU436" s="6" t="s">
        <v>114</v>
      </c>
      <c r="AY436" s="6" t="s">
        <v>175</v>
      </c>
      <c r="BE436" s="93">
        <f>IF($U$436="základní",$N$436,0)</f>
        <v>0</v>
      </c>
      <c r="BF436" s="93">
        <f>IF($U$436="snížená",$N$436,0)</f>
        <v>0</v>
      </c>
      <c r="BG436" s="93">
        <f>IF($U$436="zákl. přenesená",$N$436,0)</f>
        <v>0</v>
      </c>
      <c r="BH436" s="93">
        <f>IF($U$436="sníž. přenesená",$N$436,0)</f>
        <v>0</v>
      </c>
      <c r="BI436" s="93">
        <f>IF($U$436="nulová",$N$436,0)</f>
        <v>0</v>
      </c>
      <c r="BJ436" s="6" t="s">
        <v>84</v>
      </c>
      <c r="BK436" s="93">
        <f>ROUND($L$436*$K$436,2)</f>
        <v>0</v>
      </c>
      <c r="BL436" s="6" t="s">
        <v>254</v>
      </c>
      <c r="BM436" s="6" t="s">
        <v>658</v>
      </c>
    </row>
    <row r="437" spans="2:51" s="6" customFormat="1" ht="18.75" customHeight="1">
      <c r="B437" s="164"/>
      <c r="C437" s="165"/>
      <c r="D437" s="165"/>
      <c r="E437" s="165"/>
      <c r="F437" s="240" t="s">
        <v>309</v>
      </c>
      <c r="G437" s="241"/>
      <c r="H437" s="241"/>
      <c r="I437" s="241"/>
      <c r="J437" s="165"/>
      <c r="K437" s="165"/>
      <c r="L437" s="165"/>
      <c r="M437" s="165"/>
      <c r="N437" s="165"/>
      <c r="O437" s="165"/>
      <c r="P437" s="165"/>
      <c r="Q437" s="165"/>
      <c r="R437" s="166"/>
      <c r="T437" s="167"/>
      <c r="U437" s="165"/>
      <c r="V437" s="165"/>
      <c r="W437" s="165"/>
      <c r="X437" s="165"/>
      <c r="Y437" s="165"/>
      <c r="Z437" s="165"/>
      <c r="AA437" s="168"/>
      <c r="AT437" s="169" t="s">
        <v>183</v>
      </c>
      <c r="AU437" s="169" t="s">
        <v>114</v>
      </c>
      <c r="AV437" s="169" t="s">
        <v>84</v>
      </c>
      <c r="AW437" s="169" t="s">
        <v>123</v>
      </c>
      <c r="AX437" s="169" t="s">
        <v>77</v>
      </c>
      <c r="AY437" s="169" t="s">
        <v>175</v>
      </c>
    </row>
    <row r="438" spans="2:51" s="6" customFormat="1" ht="18.75" customHeight="1">
      <c r="B438" s="150"/>
      <c r="C438" s="151"/>
      <c r="D438" s="151"/>
      <c r="E438" s="151"/>
      <c r="F438" s="236" t="s">
        <v>504</v>
      </c>
      <c r="G438" s="237"/>
      <c r="H438" s="237"/>
      <c r="I438" s="237"/>
      <c r="J438" s="151"/>
      <c r="K438" s="152">
        <v>31.8</v>
      </c>
      <c r="L438" s="151"/>
      <c r="M438" s="151"/>
      <c r="N438" s="151"/>
      <c r="O438" s="151"/>
      <c r="P438" s="151"/>
      <c r="Q438" s="151"/>
      <c r="R438" s="153"/>
      <c r="T438" s="154"/>
      <c r="U438" s="151"/>
      <c r="V438" s="151"/>
      <c r="W438" s="151"/>
      <c r="X438" s="151"/>
      <c r="Y438" s="151"/>
      <c r="Z438" s="151"/>
      <c r="AA438" s="155"/>
      <c r="AT438" s="156" t="s">
        <v>183</v>
      </c>
      <c r="AU438" s="156" t="s">
        <v>114</v>
      </c>
      <c r="AV438" s="156" t="s">
        <v>114</v>
      </c>
      <c r="AW438" s="156" t="s">
        <v>123</v>
      </c>
      <c r="AX438" s="156" t="s">
        <v>77</v>
      </c>
      <c r="AY438" s="156" t="s">
        <v>175</v>
      </c>
    </row>
    <row r="439" spans="2:51" s="6" customFormat="1" ht="18.75" customHeight="1">
      <c r="B439" s="157"/>
      <c r="C439" s="158"/>
      <c r="D439" s="158"/>
      <c r="E439" s="158"/>
      <c r="F439" s="238" t="s">
        <v>184</v>
      </c>
      <c r="G439" s="239"/>
      <c r="H439" s="239"/>
      <c r="I439" s="239"/>
      <c r="J439" s="158"/>
      <c r="K439" s="159">
        <v>31.8</v>
      </c>
      <c r="L439" s="158"/>
      <c r="M439" s="158"/>
      <c r="N439" s="158"/>
      <c r="O439" s="158"/>
      <c r="P439" s="158"/>
      <c r="Q439" s="158"/>
      <c r="R439" s="160"/>
      <c r="T439" s="161"/>
      <c r="U439" s="158"/>
      <c r="V439" s="158"/>
      <c r="W439" s="158"/>
      <c r="X439" s="158"/>
      <c r="Y439" s="158"/>
      <c r="Z439" s="158"/>
      <c r="AA439" s="162"/>
      <c r="AT439" s="163" t="s">
        <v>183</v>
      </c>
      <c r="AU439" s="163" t="s">
        <v>114</v>
      </c>
      <c r="AV439" s="163" t="s">
        <v>180</v>
      </c>
      <c r="AW439" s="163" t="s">
        <v>123</v>
      </c>
      <c r="AX439" s="163" t="s">
        <v>84</v>
      </c>
      <c r="AY439" s="163" t="s">
        <v>175</v>
      </c>
    </row>
    <row r="440" spans="2:65" s="6" customFormat="1" ht="27" customHeight="1">
      <c r="B440" s="23"/>
      <c r="C440" s="143" t="s">
        <v>659</v>
      </c>
      <c r="D440" s="143" t="s">
        <v>176</v>
      </c>
      <c r="E440" s="144" t="s">
        <v>660</v>
      </c>
      <c r="F440" s="232" t="s">
        <v>661</v>
      </c>
      <c r="G440" s="233"/>
      <c r="H440" s="233"/>
      <c r="I440" s="233"/>
      <c r="J440" s="145" t="s">
        <v>581</v>
      </c>
      <c r="K440" s="174">
        <v>0</v>
      </c>
      <c r="L440" s="234">
        <v>0</v>
      </c>
      <c r="M440" s="233"/>
      <c r="N440" s="235">
        <f>ROUND($L$440*$K$440,2)</f>
        <v>0</v>
      </c>
      <c r="O440" s="233"/>
      <c r="P440" s="233"/>
      <c r="Q440" s="233"/>
      <c r="R440" s="25"/>
      <c r="T440" s="147"/>
      <c r="U440" s="31" t="s">
        <v>42</v>
      </c>
      <c r="V440" s="24"/>
      <c r="W440" s="148">
        <f>$V$440*$K$440</f>
        <v>0</v>
      </c>
      <c r="X440" s="148">
        <v>0</v>
      </c>
      <c r="Y440" s="148">
        <f>$X$440*$K$440</f>
        <v>0</v>
      </c>
      <c r="Z440" s="148">
        <v>0</v>
      </c>
      <c r="AA440" s="149">
        <f>$Z$440*$K$440</f>
        <v>0</v>
      </c>
      <c r="AR440" s="6" t="s">
        <v>254</v>
      </c>
      <c r="AT440" s="6" t="s">
        <v>176</v>
      </c>
      <c r="AU440" s="6" t="s">
        <v>114</v>
      </c>
      <c r="AY440" s="6" t="s">
        <v>175</v>
      </c>
      <c r="BE440" s="93">
        <f>IF($U$440="základní",$N$440,0)</f>
        <v>0</v>
      </c>
      <c r="BF440" s="93">
        <f>IF($U$440="snížená",$N$440,0)</f>
        <v>0</v>
      </c>
      <c r="BG440" s="93">
        <f>IF($U$440="zákl. přenesená",$N$440,0)</f>
        <v>0</v>
      </c>
      <c r="BH440" s="93">
        <f>IF($U$440="sníž. přenesená",$N$440,0)</f>
        <v>0</v>
      </c>
      <c r="BI440" s="93">
        <f>IF($U$440="nulová",$N$440,0)</f>
        <v>0</v>
      </c>
      <c r="BJ440" s="6" t="s">
        <v>84</v>
      </c>
      <c r="BK440" s="93">
        <f>ROUND($L$440*$K$440,2)</f>
        <v>0</v>
      </c>
      <c r="BL440" s="6" t="s">
        <v>254</v>
      </c>
      <c r="BM440" s="6" t="s">
        <v>662</v>
      </c>
    </row>
    <row r="441" spans="2:63" s="132" customFormat="1" ht="30.75" customHeight="1">
      <c r="B441" s="133"/>
      <c r="C441" s="134"/>
      <c r="D441" s="142" t="s">
        <v>137</v>
      </c>
      <c r="E441" s="142"/>
      <c r="F441" s="142"/>
      <c r="G441" s="142"/>
      <c r="H441" s="142"/>
      <c r="I441" s="142"/>
      <c r="J441" s="142"/>
      <c r="K441" s="142"/>
      <c r="L441" s="142"/>
      <c r="M441" s="142"/>
      <c r="N441" s="250">
        <f>$BK$441</f>
        <v>0</v>
      </c>
      <c r="O441" s="249"/>
      <c r="P441" s="249"/>
      <c r="Q441" s="249"/>
      <c r="R441" s="136"/>
      <c r="T441" s="137"/>
      <c r="U441" s="134"/>
      <c r="V441" s="134"/>
      <c r="W441" s="138">
        <f>SUM($W$442:$W$453)</f>
        <v>0</v>
      </c>
      <c r="X441" s="134"/>
      <c r="Y441" s="138">
        <f>SUM($Y$442:$Y$453)</f>
        <v>1.36832256</v>
      </c>
      <c r="Z441" s="134"/>
      <c r="AA441" s="139">
        <f>SUM($AA$442:$AA$453)</f>
        <v>0</v>
      </c>
      <c r="AR441" s="140" t="s">
        <v>114</v>
      </c>
      <c r="AT441" s="140" t="s">
        <v>76</v>
      </c>
      <c r="AU441" s="140" t="s">
        <v>84</v>
      </c>
      <c r="AY441" s="140" t="s">
        <v>175</v>
      </c>
      <c r="BK441" s="141">
        <f>SUM($BK$442:$BK$453)</f>
        <v>0</v>
      </c>
    </row>
    <row r="442" spans="2:65" s="6" customFormat="1" ht="15.75" customHeight="1">
      <c r="B442" s="23"/>
      <c r="C442" s="143" t="s">
        <v>663</v>
      </c>
      <c r="D442" s="143" t="s">
        <v>176</v>
      </c>
      <c r="E442" s="144" t="s">
        <v>664</v>
      </c>
      <c r="F442" s="232" t="s">
        <v>665</v>
      </c>
      <c r="G442" s="233"/>
      <c r="H442" s="233"/>
      <c r="I442" s="233"/>
      <c r="J442" s="145" t="s">
        <v>221</v>
      </c>
      <c r="K442" s="146">
        <v>25.5</v>
      </c>
      <c r="L442" s="234">
        <v>0</v>
      </c>
      <c r="M442" s="233"/>
      <c r="N442" s="235">
        <f>ROUND($L$442*$K$442,2)</f>
        <v>0</v>
      </c>
      <c r="O442" s="233"/>
      <c r="P442" s="233"/>
      <c r="Q442" s="233"/>
      <c r="R442" s="25"/>
      <c r="T442" s="147"/>
      <c r="U442" s="31" t="s">
        <v>42</v>
      </c>
      <c r="V442" s="24"/>
      <c r="W442" s="148">
        <f>$V$442*$K$442</f>
        <v>0</v>
      </c>
      <c r="X442" s="148">
        <v>0.02832</v>
      </c>
      <c r="Y442" s="148">
        <f>$X$442*$K$442</f>
        <v>0.72216</v>
      </c>
      <c r="Z442" s="148">
        <v>0</v>
      </c>
      <c r="AA442" s="149">
        <f>$Z$442*$K$442</f>
        <v>0</v>
      </c>
      <c r="AR442" s="6" t="s">
        <v>254</v>
      </c>
      <c r="AT442" s="6" t="s">
        <v>176</v>
      </c>
      <c r="AU442" s="6" t="s">
        <v>114</v>
      </c>
      <c r="AY442" s="6" t="s">
        <v>175</v>
      </c>
      <c r="BE442" s="93">
        <f>IF($U$442="základní",$N$442,0)</f>
        <v>0</v>
      </c>
      <c r="BF442" s="93">
        <f>IF($U$442="snížená",$N$442,0)</f>
        <v>0</v>
      </c>
      <c r="BG442" s="93">
        <f>IF($U$442="zákl. přenesená",$N$442,0)</f>
        <v>0</v>
      </c>
      <c r="BH442" s="93">
        <f>IF($U$442="sníž. přenesená",$N$442,0)</f>
        <v>0</v>
      </c>
      <c r="BI442" s="93">
        <f>IF($U$442="nulová",$N$442,0)</f>
        <v>0</v>
      </c>
      <c r="BJ442" s="6" t="s">
        <v>84</v>
      </c>
      <c r="BK442" s="93">
        <f>ROUND($L$442*$K$442,2)</f>
        <v>0</v>
      </c>
      <c r="BL442" s="6" t="s">
        <v>254</v>
      </c>
      <c r="BM442" s="6" t="s">
        <v>666</v>
      </c>
    </row>
    <row r="443" spans="2:51" s="6" customFormat="1" ht="18.75" customHeight="1">
      <c r="B443" s="164"/>
      <c r="C443" s="165"/>
      <c r="D443" s="165"/>
      <c r="E443" s="165"/>
      <c r="F443" s="240" t="s">
        <v>309</v>
      </c>
      <c r="G443" s="241"/>
      <c r="H443" s="241"/>
      <c r="I443" s="241"/>
      <c r="J443" s="165"/>
      <c r="K443" s="165"/>
      <c r="L443" s="165"/>
      <c r="M443" s="165"/>
      <c r="N443" s="165"/>
      <c r="O443" s="165"/>
      <c r="P443" s="165"/>
      <c r="Q443" s="165"/>
      <c r="R443" s="166"/>
      <c r="T443" s="167"/>
      <c r="U443" s="165"/>
      <c r="V443" s="165"/>
      <c r="W443" s="165"/>
      <c r="X443" s="165"/>
      <c r="Y443" s="165"/>
      <c r="Z443" s="165"/>
      <c r="AA443" s="168"/>
      <c r="AT443" s="169" t="s">
        <v>183</v>
      </c>
      <c r="AU443" s="169" t="s">
        <v>114</v>
      </c>
      <c r="AV443" s="169" t="s">
        <v>84</v>
      </c>
      <c r="AW443" s="169" t="s">
        <v>123</v>
      </c>
      <c r="AX443" s="169" t="s">
        <v>77</v>
      </c>
      <c r="AY443" s="169" t="s">
        <v>175</v>
      </c>
    </row>
    <row r="444" spans="2:51" s="6" customFormat="1" ht="18.75" customHeight="1">
      <c r="B444" s="150"/>
      <c r="C444" s="151"/>
      <c r="D444" s="151"/>
      <c r="E444" s="151"/>
      <c r="F444" s="236" t="s">
        <v>667</v>
      </c>
      <c r="G444" s="237"/>
      <c r="H444" s="237"/>
      <c r="I444" s="237"/>
      <c r="J444" s="151"/>
      <c r="K444" s="152">
        <v>25.5</v>
      </c>
      <c r="L444" s="151"/>
      <c r="M444" s="151"/>
      <c r="N444" s="151"/>
      <c r="O444" s="151"/>
      <c r="P444" s="151"/>
      <c r="Q444" s="151"/>
      <c r="R444" s="153"/>
      <c r="T444" s="154"/>
      <c r="U444" s="151"/>
      <c r="V444" s="151"/>
      <c r="W444" s="151"/>
      <c r="X444" s="151"/>
      <c r="Y444" s="151"/>
      <c r="Z444" s="151"/>
      <c r="AA444" s="155"/>
      <c r="AT444" s="156" t="s">
        <v>183</v>
      </c>
      <c r="AU444" s="156" t="s">
        <v>114</v>
      </c>
      <c r="AV444" s="156" t="s">
        <v>114</v>
      </c>
      <c r="AW444" s="156" t="s">
        <v>123</v>
      </c>
      <c r="AX444" s="156" t="s">
        <v>77</v>
      </c>
      <c r="AY444" s="156" t="s">
        <v>175</v>
      </c>
    </row>
    <row r="445" spans="2:51" s="6" customFormat="1" ht="18.75" customHeight="1">
      <c r="B445" s="157"/>
      <c r="C445" s="158"/>
      <c r="D445" s="158"/>
      <c r="E445" s="158"/>
      <c r="F445" s="238" t="s">
        <v>184</v>
      </c>
      <c r="G445" s="239"/>
      <c r="H445" s="239"/>
      <c r="I445" s="239"/>
      <c r="J445" s="158"/>
      <c r="K445" s="159">
        <v>25.5</v>
      </c>
      <c r="L445" s="158"/>
      <c r="M445" s="158"/>
      <c r="N445" s="158"/>
      <c r="O445" s="158"/>
      <c r="P445" s="158"/>
      <c r="Q445" s="158"/>
      <c r="R445" s="160"/>
      <c r="T445" s="161"/>
      <c r="U445" s="158"/>
      <c r="V445" s="158"/>
      <c r="W445" s="158"/>
      <c r="X445" s="158"/>
      <c r="Y445" s="158"/>
      <c r="Z445" s="158"/>
      <c r="AA445" s="162"/>
      <c r="AT445" s="163" t="s">
        <v>183</v>
      </c>
      <c r="AU445" s="163" t="s">
        <v>114</v>
      </c>
      <c r="AV445" s="163" t="s">
        <v>180</v>
      </c>
      <c r="AW445" s="163" t="s">
        <v>123</v>
      </c>
      <c r="AX445" s="163" t="s">
        <v>84</v>
      </c>
      <c r="AY445" s="163" t="s">
        <v>175</v>
      </c>
    </row>
    <row r="446" spans="2:65" s="6" customFormat="1" ht="15.75" customHeight="1">
      <c r="B446" s="23"/>
      <c r="C446" s="143" t="s">
        <v>668</v>
      </c>
      <c r="D446" s="143" t="s">
        <v>176</v>
      </c>
      <c r="E446" s="144" t="s">
        <v>669</v>
      </c>
      <c r="F446" s="232" t="s">
        <v>670</v>
      </c>
      <c r="G446" s="233"/>
      <c r="H446" s="233"/>
      <c r="I446" s="233"/>
      <c r="J446" s="145" t="s">
        <v>221</v>
      </c>
      <c r="K446" s="146">
        <v>18.933</v>
      </c>
      <c r="L446" s="234">
        <v>0</v>
      </c>
      <c r="M446" s="233"/>
      <c r="N446" s="235">
        <f>ROUND($L$446*$K$446,2)</f>
        <v>0</v>
      </c>
      <c r="O446" s="233"/>
      <c r="P446" s="233"/>
      <c r="Q446" s="233"/>
      <c r="R446" s="25"/>
      <c r="T446" s="147"/>
      <c r="U446" s="31" t="s">
        <v>42</v>
      </c>
      <c r="V446" s="24"/>
      <c r="W446" s="148">
        <f>$V$446*$K$446</f>
        <v>0</v>
      </c>
      <c r="X446" s="148">
        <v>0.02832</v>
      </c>
      <c r="Y446" s="148">
        <f>$X$446*$K$446</f>
        <v>0.53618256</v>
      </c>
      <c r="Z446" s="148">
        <v>0</v>
      </c>
      <c r="AA446" s="149">
        <f>$Z$446*$K$446</f>
        <v>0</v>
      </c>
      <c r="AR446" s="6" t="s">
        <v>254</v>
      </c>
      <c r="AT446" s="6" t="s">
        <v>176</v>
      </c>
      <c r="AU446" s="6" t="s">
        <v>114</v>
      </c>
      <c r="AY446" s="6" t="s">
        <v>175</v>
      </c>
      <c r="BE446" s="93">
        <f>IF($U$446="základní",$N$446,0)</f>
        <v>0</v>
      </c>
      <c r="BF446" s="93">
        <f>IF($U$446="snížená",$N$446,0)</f>
        <v>0</v>
      </c>
      <c r="BG446" s="93">
        <f>IF($U$446="zákl. přenesená",$N$446,0)</f>
        <v>0</v>
      </c>
      <c r="BH446" s="93">
        <f>IF($U$446="sníž. přenesená",$N$446,0)</f>
        <v>0</v>
      </c>
      <c r="BI446" s="93">
        <f>IF($U$446="nulová",$N$446,0)</f>
        <v>0</v>
      </c>
      <c r="BJ446" s="6" t="s">
        <v>84</v>
      </c>
      <c r="BK446" s="93">
        <f>ROUND($L$446*$K$446,2)</f>
        <v>0</v>
      </c>
      <c r="BL446" s="6" t="s">
        <v>254</v>
      </c>
      <c r="BM446" s="6" t="s">
        <v>671</v>
      </c>
    </row>
    <row r="447" spans="2:51" s="6" customFormat="1" ht="18.75" customHeight="1">
      <c r="B447" s="164"/>
      <c r="C447" s="165"/>
      <c r="D447" s="165"/>
      <c r="E447" s="165"/>
      <c r="F447" s="240" t="s">
        <v>309</v>
      </c>
      <c r="G447" s="241"/>
      <c r="H447" s="241"/>
      <c r="I447" s="241"/>
      <c r="J447" s="165"/>
      <c r="K447" s="165"/>
      <c r="L447" s="165"/>
      <c r="M447" s="165"/>
      <c r="N447" s="165"/>
      <c r="O447" s="165"/>
      <c r="P447" s="165"/>
      <c r="Q447" s="165"/>
      <c r="R447" s="166"/>
      <c r="T447" s="167"/>
      <c r="U447" s="165"/>
      <c r="V447" s="165"/>
      <c r="W447" s="165"/>
      <c r="X447" s="165"/>
      <c r="Y447" s="165"/>
      <c r="Z447" s="165"/>
      <c r="AA447" s="168"/>
      <c r="AT447" s="169" t="s">
        <v>183</v>
      </c>
      <c r="AU447" s="169" t="s">
        <v>114</v>
      </c>
      <c r="AV447" s="169" t="s">
        <v>84</v>
      </c>
      <c r="AW447" s="169" t="s">
        <v>123</v>
      </c>
      <c r="AX447" s="169" t="s">
        <v>77</v>
      </c>
      <c r="AY447" s="169" t="s">
        <v>175</v>
      </c>
    </row>
    <row r="448" spans="2:51" s="6" customFormat="1" ht="18.75" customHeight="1">
      <c r="B448" s="150"/>
      <c r="C448" s="151"/>
      <c r="D448" s="151"/>
      <c r="E448" s="151"/>
      <c r="F448" s="236" t="s">
        <v>672</v>
      </c>
      <c r="G448" s="237"/>
      <c r="H448" s="237"/>
      <c r="I448" s="237"/>
      <c r="J448" s="151"/>
      <c r="K448" s="152">
        <v>18.933</v>
      </c>
      <c r="L448" s="151"/>
      <c r="M448" s="151"/>
      <c r="N448" s="151"/>
      <c r="O448" s="151"/>
      <c r="P448" s="151"/>
      <c r="Q448" s="151"/>
      <c r="R448" s="153"/>
      <c r="T448" s="154"/>
      <c r="U448" s="151"/>
      <c r="V448" s="151"/>
      <c r="W448" s="151"/>
      <c r="X448" s="151"/>
      <c r="Y448" s="151"/>
      <c r="Z448" s="151"/>
      <c r="AA448" s="155"/>
      <c r="AT448" s="156" t="s">
        <v>183</v>
      </c>
      <c r="AU448" s="156" t="s">
        <v>114</v>
      </c>
      <c r="AV448" s="156" t="s">
        <v>114</v>
      </c>
      <c r="AW448" s="156" t="s">
        <v>123</v>
      </c>
      <c r="AX448" s="156" t="s">
        <v>77</v>
      </c>
      <c r="AY448" s="156" t="s">
        <v>175</v>
      </c>
    </row>
    <row r="449" spans="2:51" s="6" customFormat="1" ht="18.75" customHeight="1">
      <c r="B449" s="157"/>
      <c r="C449" s="158"/>
      <c r="D449" s="158"/>
      <c r="E449" s="158"/>
      <c r="F449" s="238" t="s">
        <v>184</v>
      </c>
      <c r="G449" s="239"/>
      <c r="H449" s="239"/>
      <c r="I449" s="239"/>
      <c r="J449" s="158"/>
      <c r="K449" s="159">
        <v>18.933</v>
      </c>
      <c r="L449" s="158"/>
      <c r="M449" s="158"/>
      <c r="N449" s="158"/>
      <c r="O449" s="158"/>
      <c r="P449" s="158"/>
      <c r="Q449" s="158"/>
      <c r="R449" s="160"/>
      <c r="T449" s="161"/>
      <c r="U449" s="158"/>
      <c r="V449" s="158"/>
      <c r="W449" s="158"/>
      <c r="X449" s="158"/>
      <c r="Y449" s="158"/>
      <c r="Z449" s="158"/>
      <c r="AA449" s="162"/>
      <c r="AT449" s="163" t="s">
        <v>183</v>
      </c>
      <c r="AU449" s="163" t="s">
        <v>114</v>
      </c>
      <c r="AV449" s="163" t="s">
        <v>180</v>
      </c>
      <c r="AW449" s="163" t="s">
        <v>123</v>
      </c>
      <c r="AX449" s="163" t="s">
        <v>84</v>
      </c>
      <c r="AY449" s="163" t="s">
        <v>175</v>
      </c>
    </row>
    <row r="450" spans="2:65" s="6" customFormat="1" ht="39" customHeight="1">
      <c r="B450" s="23"/>
      <c r="C450" s="143" t="s">
        <v>673</v>
      </c>
      <c r="D450" s="143" t="s">
        <v>176</v>
      </c>
      <c r="E450" s="144" t="s">
        <v>674</v>
      </c>
      <c r="F450" s="232" t="s">
        <v>675</v>
      </c>
      <c r="G450" s="233"/>
      <c r="H450" s="233"/>
      <c r="I450" s="233"/>
      <c r="J450" s="145" t="s">
        <v>221</v>
      </c>
      <c r="K450" s="146">
        <v>3.9</v>
      </c>
      <c r="L450" s="234">
        <v>0</v>
      </c>
      <c r="M450" s="233"/>
      <c r="N450" s="235">
        <f>ROUND($L$450*$K$450,2)</f>
        <v>0</v>
      </c>
      <c r="O450" s="233"/>
      <c r="P450" s="233"/>
      <c r="Q450" s="233"/>
      <c r="R450" s="25"/>
      <c r="T450" s="147"/>
      <c r="U450" s="31" t="s">
        <v>42</v>
      </c>
      <c r="V450" s="24"/>
      <c r="W450" s="148">
        <f>$V$450*$K$450</f>
        <v>0</v>
      </c>
      <c r="X450" s="148">
        <v>0.0282</v>
      </c>
      <c r="Y450" s="148">
        <f>$X$450*$K$450</f>
        <v>0.10998</v>
      </c>
      <c r="Z450" s="148">
        <v>0</v>
      </c>
      <c r="AA450" s="149">
        <f>$Z$450*$K$450</f>
        <v>0</v>
      </c>
      <c r="AR450" s="6" t="s">
        <v>254</v>
      </c>
      <c r="AT450" s="6" t="s">
        <v>176</v>
      </c>
      <c r="AU450" s="6" t="s">
        <v>114</v>
      </c>
      <c r="AY450" s="6" t="s">
        <v>175</v>
      </c>
      <c r="BE450" s="93">
        <f>IF($U$450="základní",$N$450,0)</f>
        <v>0</v>
      </c>
      <c r="BF450" s="93">
        <f>IF($U$450="snížená",$N$450,0)</f>
        <v>0</v>
      </c>
      <c r="BG450" s="93">
        <f>IF($U$450="zákl. přenesená",$N$450,0)</f>
        <v>0</v>
      </c>
      <c r="BH450" s="93">
        <f>IF($U$450="sníž. přenesená",$N$450,0)</f>
        <v>0</v>
      </c>
      <c r="BI450" s="93">
        <f>IF($U$450="nulová",$N$450,0)</f>
        <v>0</v>
      </c>
      <c r="BJ450" s="6" t="s">
        <v>84</v>
      </c>
      <c r="BK450" s="93">
        <f>ROUND($L$450*$K$450,2)</f>
        <v>0</v>
      </c>
      <c r="BL450" s="6" t="s">
        <v>254</v>
      </c>
      <c r="BM450" s="6" t="s">
        <v>676</v>
      </c>
    </row>
    <row r="451" spans="2:51" s="6" customFormat="1" ht="18.75" customHeight="1">
      <c r="B451" s="150"/>
      <c r="C451" s="151"/>
      <c r="D451" s="151"/>
      <c r="E451" s="151"/>
      <c r="F451" s="236" t="s">
        <v>677</v>
      </c>
      <c r="G451" s="237"/>
      <c r="H451" s="237"/>
      <c r="I451" s="237"/>
      <c r="J451" s="151"/>
      <c r="K451" s="152">
        <v>3.9</v>
      </c>
      <c r="L451" s="151"/>
      <c r="M451" s="151"/>
      <c r="N451" s="151"/>
      <c r="O451" s="151"/>
      <c r="P451" s="151"/>
      <c r="Q451" s="151"/>
      <c r="R451" s="153"/>
      <c r="T451" s="154"/>
      <c r="U451" s="151"/>
      <c r="V451" s="151"/>
      <c r="W451" s="151"/>
      <c r="X451" s="151"/>
      <c r="Y451" s="151"/>
      <c r="Z451" s="151"/>
      <c r="AA451" s="155"/>
      <c r="AT451" s="156" t="s">
        <v>183</v>
      </c>
      <c r="AU451" s="156" t="s">
        <v>114</v>
      </c>
      <c r="AV451" s="156" t="s">
        <v>114</v>
      </c>
      <c r="AW451" s="156" t="s">
        <v>123</v>
      </c>
      <c r="AX451" s="156" t="s">
        <v>77</v>
      </c>
      <c r="AY451" s="156" t="s">
        <v>175</v>
      </c>
    </row>
    <row r="452" spans="2:51" s="6" customFormat="1" ht="18.75" customHeight="1">
      <c r="B452" s="157"/>
      <c r="C452" s="158"/>
      <c r="D452" s="158"/>
      <c r="E452" s="158"/>
      <c r="F452" s="238" t="s">
        <v>184</v>
      </c>
      <c r="G452" s="239"/>
      <c r="H452" s="239"/>
      <c r="I452" s="239"/>
      <c r="J452" s="158"/>
      <c r="K452" s="159">
        <v>3.9</v>
      </c>
      <c r="L452" s="158"/>
      <c r="M452" s="158"/>
      <c r="N452" s="158"/>
      <c r="O452" s="158"/>
      <c r="P452" s="158"/>
      <c r="Q452" s="158"/>
      <c r="R452" s="160"/>
      <c r="T452" s="161"/>
      <c r="U452" s="158"/>
      <c r="V452" s="158"/>
      <c r="W452" s="158"/>
      <c r="X452" s="158"/>
      <c r="Y452" s="158"/>
      <c r="Z452" s="158"/>
      <c r="AA452" s="162"/>
      <c r="AT452" s="163" t="s">
        <v>183</v>
      </c>
      <c r="AU452" s="163" t="s">
        <v>114</v>
      </c>
      <c r="AV452" s="163" t="s">
        <v>180</v>
      </c>
      <c r="AW452" s="163" t="s">
        <v>123</v>
      </c>
      <c r="AX452" s="163" t="s">
        <v>84</v>
      </c>
      <c r="AY452" s="163" t="s">
        <v>175</v>
      </c>
    </row>
    <row r="453" spans="2:65" s="6" customFormat="1" ht="27" customHeight="1">
      <c r="B453" s="23"/>
      <c r="C453" s="143" t="s">
        <v>678</v>
      </c>
      <c r="D453" s="143" t="s">
        <v>176</v>
      </c>
      <c r="E453" s="144" t="s">
        <v>679</v>
      </c>
      <c r="F453" s="232" t="s">
        <v>680</v>
      </c>
      <c r="G453" s="233"/>
      <c r="H453" s="233"/>
      <c r="I453" s="233"/>
      <c r="J453" s="145" t="s">
        <v>581</v>
      </c>
      <c r="K453" s="174">
        <v>0</v>
      </c>
      <c r="L453" s="234">
        <v>0</v>
      </c>
      <c r="M453" s="233"/>
      <c r="N453" s="235">
        <f>ROUND($L$453*$K$453,2)</f>
        <v>0</v>
      </c>
      <c r="O453" s="233"/>
      <c r="P453" s="233"/>
      <c r="Q453" s="233"/>
      <c r="R453" s="25"/>
      <c r="T453" s="147"/>
      <c r="U453" s="31" t="s">
        <v>42</v>
      </c>
      <c r="V453" s="24"/>
      <c r="W453" s="148">
        <f>$V$453*$K$453</f>
        <v>0</v>
      </c>
      <c r="X453" s="148">
        <v>0</v>
      </c>
      <c r="Y453" s="148">
        <f>$X$453*$K$453</f>
        <v>0</v>
      </c>
      <c r="Z453" s="148">
        <v>0</v>
      </c>
      <c r="AA453" s="149">
        <f>$Z$453*$K$453</f>
        <v>0</v>
      </c>
      <c r="AR453" s="6" t="s">
        <v>254</v>
      </c>
      <c r="AT453" s="6" t="s">
        <v>176</v>
      </c>
      <c r="AU453" s="6" t="s">
        <v>114</v>
      </c>
      <c r="AY453" s="6" t="s">
        <v>175</v>
      </c>
      <c r="BE453" s="93">
        <f>IF($U$453="základní",$N$453,0)</f>
        <v>0</v>
      </c>
      <c r="BF453" s="93">
        <f>IF($U$453="snížená",$N$453,0)</f>
        <v>0</v>
      </c>
      <c r="BG453" s="93">
        <f>IF($U$453="zákl. přenesená",$N$453,0)</f>
        <v>0</v>
      </c>
      <c r="BH453" s="93">
        <f>IF($U$453="sníž. přenesená",$N$453,0)</f>
        <v>0</v>
      </c>
      <c r="BI453" s="93">
        <f>IF($U$453="nulová",$N$453,0)</f>
        <v>0</v>
      </c>
      <c r="BJ453" s="6" t="s">
        <v>84</v>
      </c>
      <c r="BK453" s="93">
        <f>ROUND($L$453*$K$453,2)</f>
        <v>0</v>
      </c>
      <c r="BL453" s="6" t="s">
        <v>254</v>
      </c>
      <c r="BM453" s="6" t="s">
        <v>681</v>
      </c>
    </row>
    <row r="454" spans="2:63" s="132" customFormat="1" ht="30.75" customHeight="1">
      <c r="B454" s="133"/>
      <c r="C454" s="134"/>
      <c r="D454" s="142" t="s">
        <v>138</v>
      </c>
      <c r="E454" s="142"/>
      <c r="F454" s="142"/>
      <c r="G454" s="142"/>
      <c r="H454" s="142"/>
      <c r="I454" s="142"/>
      <c r="J454" s="142"/>
      <c r="K454" s="142"/>
      <c r="L454" s="142"/>
      <c r="M454" s="142"/>
      <c r="N454" s="250">
        <f>$BK$454</f>
        <v>0</v>
      </c>
      <c r="O454" s="249"/>
      <c r="P454" s="249"/>
      <c r="Q454" s="249"/>
      <c r="R454" s="136"/>
      <c r="T454" s="137"/>
      <c r="U454" s="134"/>
      <c r="V454" s="134"/>
      <c r="W454" s="138">
        <f>SUM($W$455:$W$467)</f>
        <v>0</v>
      </c>
      <c r="X454" s="134"/>
      <c r="Y454" s="138">
        <f>SUM($Y$455:$Y$467)</f>
        <v>0.11370240000000001</v>
      </c>
      <c r="Z454" s="134"/>
      <c r="AA454" s="139">
        <f>SUM($AA$455:$AA$467)</f>
        <v>0</v>
      </c>
      <c r="AR454" s="140" t="s">
        <v>114</v>
      </c>
      <c r="AT454" s="140" t="s">
        <v>76</v>
      </c>
      <c r="AU454" s="140" t="s">
        <v>84</v>
      </c>
      <c r="AY454" s="140" t="s">
        <v>175</v>
      </c>
      <c r="BK454" s="141">
        <f>SUM($BK$455:$BK$467)</f>
        <v>0</v>
      </c>
    </row>
    <row r="455" spans="2:65" s="6" customFormat="1" ht="27" customHeight="1">
      <c r="B455" s="23"/>
      <c r="C455" s="143" t="s">
        <v>682</v>
      </c>
      <c r="D455" s="143" t="s">
        <v>176</v>
      </c>
      <c r="E455" s="144" t="s">
        <v>683</v>
      </c>
      <c r="F455" s="232" t="s">
        <v>684</v>
      </c>
      <c r="G455" s="233"/>
      <c r="H455" s="233"/>
      <c r="I455" s="233"/>
      <c r="J455" s="145" t="s">
        <v>221</v>
      </c>
      <c r="K455" s="146">
        <v>17.28</v>
      </c>
      <c r="L455" s="234">
        <v>0</v>
      </c>
      <c r="M455" s="233"/>
      <c r="N455" s="235">
        <f>ROUND($L$455*$K$455,2)</f>
        <v>0</v>
      </c>
      <c r="O455" s="233"/>
      <c r="P455" s="233"/>
      <c r="Q455" s="233"/>
      <c r="R455" s="25"/>
      <c r="T455" s="147"/>
      <c r="U455" s="31" t="s">
        <v>42</v>
      </c>
      <c r="V455" s="24"/>
      <c r="W455" s="148">
        <f>$V$455*$K$455</f>
        <v>0</v>
      </c>
      <c r="X455" s="148">
        <v>0.00658</v>
      </c>
      <c r="Y455" s="148">
        <f>$X$455*$K$455</f>
        <v>0.11370240000000001</v>
      </c>
      <c r="Z455" s="148">
        <v>0</v>
      </c>
      <c r="AA455" s="149">
        <f>$Z$455*$K$455</f>
        <v>0</v>
      </c>
      <c r="AR455" s="6" t="s">
        <v>254</v>
      </c>
      <c r="AT455" s="6" t="s">
        <v>176</v>
      </c>
      <c r="AU455" s="6" t="s">
        <v>114</v>
      </c>
      <c r="AY455" s="6" t="s">
        <v>175</v>
      </c>
      <c r="BE455" s="93">
        <f>IF($U$455="základní",$N$455,0)</f>
        <v>0</v>
      </c>
      <c r="BF455" s="93">
        <f>IF($U$455="snížená",$N$455,0)</f>
        <v>0</v>
      </c>
      <c r="BG455" s="93">
        <f>IF($U$455="zákl. přenesená",$N$455,0)</f>
        <v>0</v>
      </c>
      <c r="BH455" s="93">
        <f>IF($U$455="sníž. přenesená",$N$455,0)</f>
        <v>0</v>
      </c>
      <c r="BI455" s="93">
        <f>IF($U$455="nulová",$N$455,0)</f>
        <v>0</v>
      </c>
      <c r="BJ455" s="6" t="s">
        <v>84</v>
      </c>
      <c r="BK455" s="93">
        <f>ROUND($L$455*$K$455,2)</f>
        <v>0</v>
      </c>
      <c r="BL455" s="6" t="s">
        <v>254</v>
      </c>
      <c r="BM455" s="6" t="s">
        <v>685</v>
      </c>
    </row>
    <row r="456" spans="2:51" s="6" customFormat="1" ht="18.75" customHeight="1">
      <c r="B456" s="150"/>
      <c r="C456" s="151"/>
      <c r="D456" s="151"/>
      <c r="E456" s="151"/>
      <c r="F456" s="236" t="s">
        <v>640</v>
      </c>
      <c r="G456" s="237"/>
      <c r="H456" s="237"/>
      <c r="I456" s="237"/>
      <c r="J456" s="151"/>
      <c r="K456" s="152">
        <v>17.28</v>
      </c>
      <c r="L456" s="151"/>
      <c r="M456" s="151"/>
      <c r="N456" s="151"/>
      <c r="O456" s="151"/>
      <c r="P456" s="151"/>
      <c r="Q456" s="151"/>
      <c r="R456" s="153"/>
      <c r="T456" s="154"/>
      <c r="U456" s="151"/>
      <c r="V456" s="151"/>
      <c r="W456" s="151"/>
      <c r="X456" s="151"/>
      <c r="Y456" s="151"/>
      <c r="Z456" s="151"/>
      <c r="AA456" s="155"/>
      <c r="AT456" s="156" t="s">
        <v>183</v>
      </c>
      <c r="AU456" s="156" t="s">
        <v>114</v>
      </c>
      <c r="AV456" s="156" t="s">
        <v>114</v>
      </c>
      <c r="AW456" s="156" t="s">
        <v>123</v>
      </c>
      <c r="AX456" s="156" t="s">
        <v>77</v>
      </c>
      <c r="AY456" s="156" t="s">
        <v>175</v>
      </c>
    </row>
    <row r="457" spans="2:51" s="6" customFormat="1" ht="18.75" customHeight="1">
      <c r="B457" s="157"/>
      <c r="C457" s="158"/>
      <c r="D457" s="158"/>
      <c r="E457" s="158"/>
      <c r="F457" s="238" t="s">
        <v>184</v>
      </c>
      <c r="G457" s="239"/>
      <c r="H457" s="239"/>
      <c r="I457" s="239"/>
      <c r="J457" s="158"/>
      <c r="K457" s="159">
        <v>17.28</v>
      </c>
      <c r="L457" s="158"/>
      <c r="M457" s="158"/>
      <c r="N457" s="158"/>
      <c r="O457" s="158"/>
      <c r="P457" s="158"/>
      <c r="Q457" s="158"/>
      <c r="R457" s="160"/>
      <c r="T457" s="161"/>
      <c r="U457" s="158"/>
      <c r="V457" s="158"/>
      <c r="W457" s="158"/>
      <c r="X457" s="158"/>
      <c r="Y457" s="158"/>
      <c r="Z457" s="158"/>
      <c r="AA457" s="162"/>
      <c r="AT457" s="163" t="s">
        <v>183</v>
      </c>
      <c r="AU457" s="163" t="s">
        <v>114</v>
      </c>
      <c r="AV457" s="163" t="s">
        <v>180</v>
      </c>
      <c r="AW457" s="163" t="s">
        <v>123</v>
      </c>
      <c r="AX457" s="163" t="s">
        <v>84</v>
      </c>
      <c r="AY457" s="163" t="s">
        <v>175</v>
      </c>
    </row>
    <row r="458" spans="2:65" s="6" customFormat="1" ht="27" customHeight="1">
      <c r="B458" s="23"/>
      <c r="C458" s="143" t="s">
        <v>686</v>
      </c>
      <c r="D458" s="143" t="s">
        <v>176</v>
      </c>
      <c r="E458" s="144" t="s">
        <v>687</v>
      </c>
      <c r="F458" s="232" t="s">
        <v>688</v>
      </c>
      <c r="G458" s="233"/>
      <c r="H458" s="233"/>
      <c r="I458" s="233"/>
      <c r="J458" s="145" t="s">
        <v>356</v>
      </c>
      <c r="K458" s="146">
        <v>10.934</v>
      </c>
      <c r="L458" s="234">
        <v>0</v>
      </c>
      <c r="M458" s="233"/>
      <c r="N458" s="235">
        <f>ROUND($L$458*$K$458,2)</f>
        <v>0</v>
      </c>
      <c r="O458" s="233"/>
      <c r="P458" s="233"/>
      <c r="Q458" s="233"/>
      <c r="R458" s="25"/>
      <c r="T458" s="147"/>
      <c r="U458" s="31" t="s">
        <v>42</v>
      </c>
      <c r="V458" s="24"/>
      <c r="W458" s="148">
        <f>$V$458*$K$458</f>
        <v>0</v>
      </c>
      <c r="X458" s="148">
        <v>0</v>
      </c>
      <c r="Y458" s="148">
        <f>$X$458*$K$458</f>
        <v>0</v>
      </c>
      <c r="Z458" s="148">
        <v>0</v>
      </c>
      <c r="AA458" s="149">
        <f>$Z$458*$K$458</f>
        <v>0</v>
      </c>
      <c r="AR458" s="6" t="s">
        <v>254</v>
      </c>
      <c r="AT458" s="6" t="s">
        <v>176</v>
      </c>
      <c r="AU458" s="6" t="s">
        <v>114</v>
      </c>
      <c r="AY458" s="6" t="s">
        <v>175</v>
      </c>
      <c r="BE458" s="93">
        <f>IF($U$458="základní",$N$458,0)</f>
        <v>0</v>
      </c>
      <c r="BF458" s="93">
        <f>IF($U$458="snížená",$N$458,0)</f>
        <v>0</v>
      </c>
      <c r="BG458" s="93">
        <f>IF($U$458="zákl. přenesená",$N$458,0)</f>
        <v>0</v>
      </c>
      <c r="BH458" s="93">
        <f>IF($U$458="sníž. přenesená",$N$458,0)</f>
        <v>0</v>
      </c>
      <c r="BI458" s="93">
        <f>IF($U$458="nulová",$N$458,0)</f>
        <v>0</v>
      </c>
      <c r="BJ458" s="6" t="s">
        <v>84</v>
      </c>
      <c r="BK458" s="93">
        <f>ROUND($L$458*$K$458,2)</f>
        <v>0</v>
      </c>
      <c r="BL458" s="6" t="s">
        <v>254</v>
      </c>
      <c r="BM458" s="6" t="s">
        <v>689</v>
      </c>
    </row>
    <row r="459" spans="2:51" s="6" customFormat="1" ht="18.75" customHeight="1">
      <c r="B459" s="150"/>
      <c r="C459" s="151"/>
      <c r="D459" s="151"/>
      <c r="E459" s="151"/>
      <c r="F459" s="236" t="s">
        <v>690</v>
      </c>
      <c r="G459" s="237"/>
      <c r="H459" s="237"/>
      <c r="I459" s="237"/>
      <c r="J459" s="151"/>
      <c r="K459" s="152">
        <v>10.934</v>
      </c>
      <c r="L459" s="151"/>
      <c r="M459" s="151"/>
      <c r="N459" s="151"/>
      <c r="O459" s="151"/>
      <c r="P459" s="151"/>
      <c r="Q459" s="151"/>
      <c r="R459" s="153"/>
      <c r="T459" s="154"/>
      <c r="U459" s="151"/>
      <c r="V459" s="151"/>
      <c r="W459" s="151"/>
      <c r="X459" s="151"/>
      <c r="Y459" s="151"/>
      <c r="Z459" s="151"/>
      <c r="AA459" s="155"/>
      <c r="AT459" s="156" t="s">
        <v>183</v>
      </c>
      <c r="AU459" s="156" t="s">
        <v>114</v>
      </c>
      <c r="AV459" s="156" t="s">
        <v>114</v>
      </c>
      <c r="AW459" s="156" t="s">
        <v>123</v>
      </c>
      <c r="AX459" s="156" t="s">
        <v>77</v>
      </c>
      <c r="AY459" s="156" t="s">
        <v>175</v>
      </c>
    </row>
    <row r="460" spans="2:51" s="6" customFormat="1" ht="18.75" customHeight="1">
      <c r="B460" s="157"/>
      <c r="C460" s="158"/>
      <c r="D460" s="158"/>
      <c r="E460" s="158"/>
      <c r="F460" s="238" t="s">
        <v>184</v>
      </c>
      <c r="G460" s="239"/>
      <c r="H460" s="239"/>
      <c r="I460" s="239"/>
      <c r="J460" s="158"/>
      <c r="K460" s="159">
        <v>10.934</v>
      </c>
      <c r="L460" s="158"/>
      <c r="M460" s="158"/>
      <c r="N460" s="158"/>
      <c r="O460" s="158"/>
      <c r="P460" s="158"/>
      <c r="Q460" s="158"/>
      <c r="R460" s="160"/>
      <c r="T460" s="161"/>
      <c r="U460" s="158"/>
      <c r="V460" s="158"/>
      <c r="W460" s="158"/>
      <c r="X460" s="158"/>
      <c r="Y460" s="158"/>
      <c r="Z460" s="158"/>
      <c r="AA460" s="162"/>
      <c r="AT460" s="163" t="s">
        <v>183</v>
      </c>
      <c r="AU460" s="163" t="s">
        <v>114</v>
      </c>
      <c r="AV460" s="163" t="s">
        <v>180</v>
      </c>
      <c r="AW460" s="163" t="s">
        <v>123</v>
      </c>
      <c r="AX460" s="163" t="s">
        <v>84</v>
      </c>
      <c r="AY460" s="163" t="s">
        <v>175</v>
      </c>
    </row>
    <row r="461" spans="2:65" s="6" customFormat="1" ht="27" customHeight="1">
      <c r="B461" s="23"/>
      <c r="C461" s="143" t="s">
        <v>691</v>
      </c>
      <c r="D461" s="143" t="s">
        <v>176</v>
      </c>
      <c r="E461" s="144" t="s">
        <v>692</v>
      </c>
      <c r="F461" s="232" t="s">
        <v>693</v>
      </c>
      <c r="G461" s="233"/>
      <c r="H461" s="233"/>
      <c r="I461" s="233"/>
      <c r="J461" s="145" t="s">
        <v>356</v>
      </c>
      <c r="K461" s="146">
        <v>11.536</v>
      </c>
      <c r="L461" s="234">
        <v>0</v>
      </c>
      <c r="M461" s="233"/>
      <c r="N461" s="235">
        <f>ROUND($L$461*$K$461,2)</f>
        <v>0</v>
      </c>
      <c r="O461" s="233"/>
      <c r="P461" s="233"/>
      <c r="Q461" s="233"/>
      <c r="R461" s="25"/>
      <c r="T461" s="147"/>
      <c r="U461" s="31" t="s">
        <v>42</v>
      </c>
      <c r="V461" s="24"/>
      <c r="W461" s="148">
        <f>$V$461*$K$461</f>
        <v>0</v>
      </c>
      <c r="X461" s="148">
        <v>0</v>
      </c>
      <c r="Y461" s="148">
        <f>$X$461*$K$461</f>
        <v>0</v>
      </c>
      <c r="Z461" s="148">
        <v>0</v>
      </c>
      <c r="AA461" s="149">
        <f>$Z$461*$K$461</f>
        <v>0</v>
      </c>
      <c r="AR461" s="6" t="s">
        <v>254</v>
      </c>
      <c r="AT461" s="6" t="s">
        <v>176</v>
      </c>
      <c r="AU461" s="6" t="s">
        <v>114</v>
      </c>
      <c r="AY461" s="6" t="s">
        <v>175</v>
      </c>
      <c r="BE461" s="93">
        <f>IF($U$461="základní",$N$461,0)</f>
        <v>0</v>
      </c>
      <c r="BF461" s="93">
        <f>IF($U$461="snížená",$N$461,0)</f>
        <v>0</v>
      </c>
      <c r="BG461" s="93">
        <f>IF($U$461="zákl. přenesená",$N$461,0)</f>
        <v>0</v>
      </c>
      <c r="BH461" s="93">
        <f>IF($U$461="sníž. přenesená",$N$461,0)</f>
        <v>0</v>
      </c>
      <c r="BI461" s="93">
        <f>IF($U$461="nulová",$N$461,0)</f>
        <v>0</v>
      </c>
      <c r="BJ461" s="6" t="s">
        <v>84</v>
      </c>
      <c r="BK461" s="93">
        <f>ROUND($L$461*$K$461,2)</f>
        <v>0</v>
      </c>
      <c r="BL461" s="6" t="s">
        <v>254</v>
      </c>
      <c r="BM461" s="6" t="s">
        <v>694</v>
      </c>
    </row>
    <row r="462" spans="2:65" s="6" customFormat="1" ht="27" customHeight="1">
      <c r="B462" s="23"/>
      <c r="C462" s="143" t="s">
        <v>695</v>
      </c>
      <c r="D462" s="143" t="s">
        <v>176</v>
      </c>
      <c r="E462" s="144" t="s">
        <v>696</v>
      </c>
      <c r="F462" s="232" t="s">
        <v>697</v>
      </c>
      <c r="G462" s="233"/>
      <c r="H462" s="233"/>
      <c r="I462" s="233"/>
      <c r="J462" s="145" t="s">
        <v>356</v>
      </c>
      <c r="K462" s="146">
        <v>3.6</v>
      </c>
      <c r="L462" s="234">
        <v>0</v>
      </c>
      <c r="M462" s="233"/>
      <c r="N462" s="235">
        <f>ROUND($L$462*$K$462,2)</f>
        <v>0</v>
      </c>
      <c r="O462" s="233"/>
      <c r="P462" s="233"/>
      <c r="Q462" s="233"/>
      <c r="R462" s="25"/>
      <c r="T462" s="147"/>
      <c r="U462" s="31" t="s">
        <v>42</v>
      </c>
      <c r="V462" s="24"/>
      <c r="W462" s="148">
        <f>$V$462*$K$462</f>
        <v>0</v>
      </c>
      <c r="X462" s="148">
        <v>0</v>
      </c>
      <c r="Y462" s="148">
        <f>$X$462*$K$462</f>
        <v>0</v>
      </c>
      <c r="Z462" s="148">
        <v>0</v>
      </c>
      <c r="AA462" s="149">
        <f>$Z$462*$K$462</f>
        <v>0</v>
      </c>
      <c r="AR462" s="6" t="s">
        <v>254</v>
      </c>
      <c r="AT462" s="6" t="s">
        <v>176</v>
      </c>
      <c r="AU462" s="6" t="s">
        <v>114</v>
      </c>
      <c r="AY462" s="6" t="s">
        <v>175</v>
      </c>
      <c r="BE462" s="93">
        <f>IF($U$462="základní",$N$462,0)</f>
        <v>0</v>
      </c>
      <c r="BF462" s="93">
        <f>IF($U$462="snížená",$N$462,0)</f>
        <v>0</v>
      </c>
      <c r="BG462" s="93">
        <f>IF($U$462="zákl. přenesená",$N$462,0)</f>
        <v>0</v>
      </c>
      <c r="BH462" s="93">
        <f>IF($U$462="sníž. přenesená",$N$462,0)</f>
        <v>0</v>
      </c>
      <c r="BI462" s="93">
        <f>IF($U$462="nulová",$N$462,0)</f>
        <v>0</v>
      </c>
      <c r="BJ462" s="6" t="s">
        <v>84</v>
      </c>
      <c r="BK462" s="93">
        <f>ROUND($L$462*$K$462,2)</f>
        <v>0</v>
      </c>
      <c r="BL462" s="6" t="s">
        <v>254</v>
      </c>
      <c r="BM462" s="6" t="s">
        <v>698</v>
      </c>
    </row>
    <row r="463" spans="2:65" s="6" customFormat="1" ht="27" customHeight="1">
      <c r="B463" s="23"/>
      <c r="C463" s="143" t="s">
        <v>699</v>
      </c>
      <c r="D463" s="143" t="s">
        <v>176</v>
      </c>
      <c r="E463" s="144" t="s">
        <v>700</v>
      </c>
      <c r="F463" s="232" t="s">
        <v>701</v>
      </c>
      <c r="G463" s="233"/>
      <c r="H463" s="233"/>
      <c r="I463" s="233"/>
      <c r="J463" s="145" t="s">
        <v>356</v>
      </c>
      <c r="K463" s="146">
        <v>8.7</v>
      </c>
      <c r="L463" s="234">
        <v>0</v>
      </c>
      <c r="M463" s="233"/>
      <c r="N463" s="235">
        <f>ROUND($L$463*$K$463,2)</f>
        <v>0</v>
      </c>
      <c r="O463" s="233"/>
      <c r="P463" s="233"/>
      <c r="Q463" s="233"/>
      <c r="R463" s="25"/>
      <c r="T463" s="147"/>
      <c r="U463" s="31" t="s">
        <v>42</v>
      </c>
      <c r="V463" s="24"/>
      <c r="W463" s="148">
        <f>$V$463*$K$463</f>
        <v>0</v>
      </c>
      <c r="X463" s="148">
        <v>0</v>
      </c>
      <c r="Y463" s="148">
        <f>$X$463*$K$463</f>
        <v>0</v>
      </c>
      <c r="Z463" s="148">
        <v>0</v>
      </c>
      <c r="AA463" s="149">
        <f>$Z$463*$K$463</f>
        <v>0</v>
      </c>
      <c r="AR463" s="6" t="s">
        <v>254</v>
      </c>
      <c r="AT463" s="6" t="s">
        <v>176</v>
      </c>
      <c r="AU463" s="6" t="s">
        <v>114</v>
      </c>
      <c r="AY463" s="6" t="s">
        <v>175</v>
      </c>
      <c r="BE463" s="93">
        <f>IF($U$463="základní",$N$463,0)</f>
        <v>0</v>
      </c>
      <c r="BF463" s="93">
        <f>IF($U$463="snížená",$N$463,0)</f>
        <v>0</v>
      </c>
      <c r="BG463" s="93">
        <f>IF($U$463="zákl. přenesená",$N$463,0)</f>
        <v>0</v>
      </c>
      <c r="BH463" s="93">
        <f>IF($U$463="sníž. přenesená",$N$463,0)</f>
        <v>0</v>
      </c>
      <c r="BI463" s="93">
        <f>IF($U$463="nulová",$N$463,0)</f>
        <v>0</v>
      </c>
      <c r="BJ463" s="6" t="s">
        <v>84</v>
      </c>
      <c r="BK463" s="93">
        <f>ROUND($L$463*$K$463,2)</f>
        <v>0</v>
      </c>
      <c r="BL463" s="6" t="s">
        <v>254</v>
      </c>
      <c r="BM463" s="6" t="s">
        <v>702</v>
      </c>
    </row>
    <row r="464" spans="2:65" s="6" customFormat="1" ht="27" customHeight="1">
      <c r="B464" s="23"/>
      <c r="C464" s="143" t="s">
        <v>703</v>
      </c>
      <c r="D464" s="143" t="s">
        <v>176</v>
      </c>
      <c r="E464" s="144" t="s">
        <v>704</v>
      </c>
      <c r="F464" s="232" t="s">
        <v>705</v>
      </c>
      <c r="G464" s="233"/>
      <c r="H464" s="233"/>
      <c r="I464" s="233"/>
      <c r="J464" s="145" t="s">
        <v>356</v>
      </c>
      <c r="K464" s="146">
        <v>1.35</v>
      </c>
      <c r="L464" s="234">
        <v>0</v>
      </c>
      <c r="M464" s="233"/>
      <c r="N464" s="235">
        <f>ROUND($L$464*$K$464,2)</f>
        <v>0</v>
      </c>
      <c r="O464" s="233"/>
      <c r="P464" s="233"/>
      <c r="Q464" s="233"/>
      <c r="R464" s="25"/>
      <c r="T464" s="147"/>
      <c r="U464" s="31" t="s">
        <v>42</v>
      </c>
      <c r="V464" s="24"/>
      <c r="W464" s="148">
        <f>$V$464*$K$464</f>
        <v>0</v>
      </c>
      <c r="X464" s="148">
        <v>0</v>
      </c>
      <c r="Y464" s="148">
        <f>$X$464*$K$464</f>
        <v>0</v>
      </c>
      <c r="Z464" s="148">
        <v>0</v>
      </c>
      <c r="AA464" s="149">
        <f>$Z$464*$K$464</f>
        <v>0</v>
      </c>
      <c r="AR464" s="6" t="s">
        <v>254</v>
      </c>
      <c r="AT464" s="6" t="s">
        <v>176</v>
      </c>
      <c r="AU464" s="6" t="s">
        <v>114</v>
      </c>
      <c r="AY464" s="6" t="s">
        <v>175</v>
      </c>
      <c r="BE464" s="93">
        <f>IF($U$464="základní",$N$464,0)</f>
        <v>0</v>
      </c>
      <c r="BF464" s="93">
        <f>IF($U$464="snížená",$N$464,0)</f>
        <v>0</v>
      </c>
      <c r="BG464" s="93">
        <f>IF($U$464="zákl. přenesená",$N$464,0)</f>
        <v>0</v>
      </c>
      <c r="BH464" s="93">
        <f>IF($U$464="sníž. přenesená",$N$464,0)</f>
        <v>0</v>
      </c>
      <c r="BI464" s="93">
        <f>IF($U$464="nulová",$N$464,0)</f>
        <v>0</v>
      </c>
      <c r="BJ464" s="6" t="s">
        <v>84</v>
      </c>
      <c r="BK464" s="93">
        <f>ROUND($L$464*$K$464,2)</f>
        <v>0</v>
      </c>
      <c r="BL464" s="6" t="s">
        <v>254</v>
      </c>
      <c r="BM464" s="6" t="s">
        <v>706</v>
      </c>
    </row>
    <row r="465" spans="2:65" s="6" customFormat="1" ht="27" customHeight="1">
      <c r="B465" s="23"/>
      <c r="C465" s="143" t="s">
        <v>707</v>
      </c>
      <c r="D465" s="143" t="s">
        <v>176</v>
      </c>
      <c r="E465" s="144" t="s">
        <v>708</v>
      </c>
      <c r="F465" s="232" t="s">
        <v>709</v>
      </c>
      <c r="G465" s="233"/>
      <c r="H465" s="233"/>
      <c r="I465" s="233"/>
      <c r="J465" s="145" t="s">
        <v>411</v>
      </c>
      <c r="K465" s="146">
        <v>1</v>
      </c>
      <c r="L465" s="234">
        <v>0</v>
      </c>
      <c r="M465" s="233"/>
      <c r="N465" s="235">
        <f>ROUND($L$465*$K$465,2)</f>
        <v>0</v>
      </c>
      <c r="O465" s="233"/>
      <c r="P465" s="233"/>
      <c r="Q465" s="233"/>
      <c r="R465" s="25"/>
      <c r="T465" s="147"/>
      <c r="U465" s="31" t="s">
        <v>42</v>
      </c>
      <c r="V465" s="24"/>
      <c r="W465" s="148">
        <f>$V$465*$K$465</f>
        <v>0</v>
      </c>
      <c r="X465" s="148">
        <v>0</v>
      </c>
      <c r="Y465" s="148">
        <f>$X$465*$K$465</f>
        <v>0</v>
      </c>
      <c r="Z465" s="148">
        <v>0</v>
      </c>
      <c r="AA465" s="149">
        <f>$Z$465*$K$465</f>
        <v>0</v>
      </c>
      <c r="AR465" s="6" t="s">
        <v>254</v>
      </c>
      <c r="AT465" s="6" t="s">
        <v>176</v>
      </c>
      <c r="AU465" s="6" t="s">
        <v>114</v>
      </c>
      <c r="AY465" s="6" t="s">
        <v>175</v>
      </c>
      <c r="BE465" s="93">
        <f>IF($U$465="základní",$N$465,0)</f>
        <v>0</v>
      </c>
      <c r="BF465" s="93">
        <f>IF($U$465="snížená",$N$465,0)</f>
        <v>0</v>
      </c>
      <c r="BG465" s="93">
        <f>IF($U$465="zákl. přenesená",$N$465,0)</f>
        <v>0</v>
      </c>
      <c r="BH465" s="93">
        <f>IF($U$465="sníž. přenesená",$N$465,0)</f>
        <v>0</v>
      </c>
      <c r="BI465" s="93">
        <f>IF($U$465="nulová",$N$465,0)</f>
        <v>0</v>
      </c>
      <c r="BJ465" s="6" t="s">
        <v>84</v>
      </c>
      <c r="BK465" s="93">
        <f>ROUND($L$465*$K$465,2)</f>
        <v>0</v>
      </c>
      <c r="BL465" s="6" t="s">
        <v>254</v>
      </c>
      <c r="BM465" s="6" t="s">
        <v>710</v>
      </c>
    </row>
    <row r="466" spans="2:65" s="6" customFormat="1" ht="27" customHeight="1">
      <c r="B466" s="23"/>
      <c r="C466" s="143" t="s">
        <v>711</v>
      </c>
      <c r="D466" s="143" t="s">
        <v>176</v>
      </c>
      <c r="E466" s="144" t="s">
        <v>712</v>
      </c>
      <c r="F466" s="232" t="s">
        <v>713</v>
      </c>
      <c r="G466" s="233"/>
      <c r="H466" s="233"/>
      <c r="I466" s="233"/>
      <c r="J466" s="145" t="s">
        <v>356</v>
      </c>
      <c r="K466" s="146">
        <v>4</v>
      </c>
      <c r="L466" s="234">
        <v>0</v>
      </c>
      <c r="M466" s="233"/>
      <c r="N466" s="235">
        <f>ROUND($L$466*$K$466,2)</f>
        <v>0</v>
      </c>
      <c r="O466" s="233"/>
      <c r="P466" s="233"/>
      <c r="Q466" s="233"/>
      <c r="R466" s="25"/>
      <c r="T466" s="147"/>
      <c r="U466" s="31" t="s">
        <v>42</v>
      </c>
      <c r="V466" s="24"/>
      <c r="W466" s="148">
        <f>$V$466*$K$466</f>
        <v>0</v>
      </c>
      <c r="X466" s="148">
        <v>0</v>
      </c>
      <c r="Y466" s="148">
        <f>$X$466*$K$466</f>
        <v>0</v>
      </c>
      <c r="Z466" s="148">
        <v>0</v>
      </c>
      <c r="AA466" s="149">
        <f>$Z$466*$K$466</f>
        <v>0</v>
      </c>
      <c r="AR466" s="6" t="s">
        <v>254</v>
      </c>
      <c r="AT466" s="6" t="s">
        <v>176</v>
      </c>
      <c r="AU466" s="6" t="s">
        <v>114</v>
      </c>
      <c r="AY466" s="6" t="s">
        <v>175</v>
      </c>
      <c r="BE466" s="93">
        <f>IF($U$466="základní",$N$466,0)</f>
        <v>0</v>
      </c>
      <c r="BF466" s="93">
        <f>IF($U$466="snížená",$N$466,0)</f>
        <v>0</v>
      </c>
      <c r="BG466" s="93">
        <f>IF($U$466="zákl. přenesená",$N$466,0)</f>
        <v>0</v>
      </c>
      <c r="BH466" s="93">
        <f>IF($U$466="sníž. přenesená",$N$466,0)</f>
        <v>0</v>
      </c>
      <c r="BI466" s="93">
        <f>IF($U$466="nulová",$N$466,0)</f>
        <v>0</v>
      </c>
      <c r="BJ466" s="6" t="s">
        <v>84</v>
      </c>
      <c r="BK466" s="93">
        <f>ROUND($L$466*$K$466,2)</f>
        <v>0</v>
      </c>
      <c r="BL466" s="6" t="s">
        <v>254</v>
      </c>
      <c r="BM466" s="6" t="s">
        <v>714</v>
      </c>
    </row>
    <row r="467" spans="2:65" s="6" customFormat="1" ht="27" customHeight="1">
      <c r="B467" s="23"/>
      <c r="C467" s="143" t="s">
        <v>715</v>
      </c>
      <c r="D467" s="143" t="s">
        <v>176</v>
      </c>
      <c r="E467" s="144" t="s">
        <v>716</v>
      </c>
      <c r="F467" s="232" t="s">
        <v>717</v>
      </c>
      <c r="G467" s="233"/>
      <c r="H467" s="233"/>
      <c r="I467" s="233"/>
      <c r="J467" s="145" t="s">
        <v>581</v>
      </c>
      <c r="K467" s="174">
        <v>0</v>
      </c>
      <c r="L467" s="234">
        <v>0</v>
      </c>
      <c r="M467" s="233"/>
      <c r="N467" s="235">
        <f>ROUND($L$467*$K$467,2)</f>
        <v>0</v>
      </c>
      <c r="O467" s="233"/>
      <c r="P467" s="233"/>
      <c r="Q467" s="233"/>
      <c r="R467" s="25"/>
      <c r="T467" s="147"/>
      <c r="U467" s="31" t="s">
        <v>42</v>
      </c>
      <c r="V467" s="24"/>
      <c r="W467" s="148">
        <f>$V$467*$K$467</f>
        <v>0</v>
      </c>
      <c r="X467" s="148">
        <v>0</v>
      </c>
      <c r="Y467" s="148">
        <f>$X$467*$K$467</f>
        <v>0</v>
      </c>
      <c r="Z467" s="148">
        <v>0</v>
      </c>
      <c r="AA467" s="149">
        <f>$Z$467*$K$467</f>
        <v>0</v>
      </c>
      <c r="AR467" s="6" t="s">
        <v>254</v>
      </c>
      <c r="AT467" s="6" t="s">
        <v>176</v>
      </c>
      <c r="AU467" s="6" t="s">
        <v>114</v>
      </c>
      <c r="AY467" s="6" t="s">
        <v>175</v>
      </c>
      <c r="BE467" s="93">
        <f>IF($U$467="základní",$N$467,0)</f>
        <v>0</v>
      </c>
      <c r="BF467" s="93">
        <f>IF($U$467="snížená",$N$467,0)</f>
        <v>0</v>
      </c>
      <c r="BG467" s="93">
        <f>IF($U$467="zákl. přenesená",$N$467,0)</f>
        <v>0</v>
      </c>
      <c r="BH467" s="93">
        <f>IF($U$467="sníž. přenesená",$N$467,0)</f>
        <v>0</v>
      </c>
      <c r="BI467" s="93">
        <f>IF($U$467="nulová",$N$467,0)</f>
        <v>0</v>
      </c>
      <c r="BJ467" s="6" t="s">
        <v>84</v>
      </c>
      <c r="BK467" s="93">
        <f>ROUND($L$467*$K$467,2)</f>
        <v>0</v>
      </c>
      <c r="BL467" s="6" t="s">
        <v>254</v>
      </c>
      <c r="BM467" s="6" t="s">
        <v>718</v>
      </c>
    </row>
    <row r="468" spans="2:63" s="132" customFormat="1" ht="30.75" customHeight="1">
      <c r="B468" s="133"/>
      <c r="C468" s="134"/>
      <c r="D468" s="142" t="s">
        <v>139</v>
      </c>
      <c r="E468" s="142"/>
      <c r="F468" s="142"/>
      <c r="G468" s="142"/>
      <c r="H468" s="142"/>
      <c r="I468" s="142"/>
      <c r="J468" s="142"/>
      <c r="K468" s="142"/>
      <c r="L468" s="142"/>
      <c r="M468" s="142"/>
      <c r="N468" s="250">
        <f>$BK$468</f>
        <v>0</v>
      </c>
      <c r="O468" s="249"/>
      <c r="P468" s="249"/>
      <c r="Q468" s="249"/>
      <c r="R468" s="136"/>
      <c r="T468" s="137"/>
      <c r="U468" s="134"/>
      <c r="V468" s="134"/>
      <c r="W468" s="138">
        <f>SUM($W$469:$W$473)</f>
        <v>0</v>
      </c>
      <c r="X468" s="134"/>
      <c r="Y468" s="138">
        <f>SUM($Y$469:$Y$473)</f>
        <v>0.0021772799999999998</v>
      </c>
      <c r="Z468" s="134"/>
      <c r="AA468" s="139">
        <f>SUM($AA$469:$AA$473)</f>
        <v>0</v>
      </c>
      <c r="AR468" s="140" t="s">
        <v>114</v>
      </c>
      <c r="AT468" s="140" t="s">
        <v>76</v>
      </c>
      <c r="AU468" s="140" t="s">
        <v>84</v>
      </c>
      <c r="AY468" s="140" t="s">
        <v>175</v>
      </c>
      <c r="BK468" s="141">
        <f>SUM($BK$469:$BK$473)</f>
        <v>0</v>
      </c>
    </row>
    <row r="469" spans="2:65" s="6" customFormat="1" ht="39" customHeight="1">
      <c r="B469" s="23"/>
      <c r="C469" s="143" t="s">
        <v>719</v>
      </c>
      <c r="D469" s="143" t="s">
        <v>176</v>
      </c>
      <c r="E469" s="144" t="s">
        <v>720</v>
      </c>
      <c r="F469" s="232" t="s">
        <v>721</v>
      </c>
      <c r="G469" s="233"/>
      <c r="H469" s="233"/>
      <c r="I469" s="233"/>
      <c r="J469" s="145" t="s">
        <v>221</v>
      </c>
      <c r="K469" s="146">
        <v>17.28</v>
      </c>
      <c r="L469" s="234">
        <v>0</v>
      </c>
      <c r="M469" s="233"/>
      <c r="N469" s="235">
        <f>ROUND($L$469*$K$469,2)</f>
        <v>0</v>
      </c>
      <c r="O469" s="233"/>
      <c r="P469" s="233"/>
      <c r="Q469" s="233"/>
      <c r="R469" s="25"/>
      <c r="T469" s="147"/>
      <c r="U469" s="31" t="s">
        <v>42</v>
      </c>
      <c r="V469" s="24"/>
      <c r="W469" s="148">
        <f>$V$469*$K$469</f>
        <v>0</v>
      </c>
      <c r="X469" s="148">
        <v>0</v>
      </c>
      <c r="Y469" s="148">
        <f>$X$469*$K$469</f>
        <v>0</v>
      </c>
      <c r="Z469" s="148">
        <v>0</v>
      </c>
      <c r="AA469" s="149">
        <f>$Z$469*$K$469</f>
        <v>0</v>
      </c>
      <c r="AR469" s="6" t="s">
        <v>254</v>
      </c>
      <c r="AT469" s="6" t="s">
        <v>176</v>
      </c>
      <c r="AU469" s="6" t="s">
        <v>114</v>
      </c>
      <c r="AY469" s="6" t="s">
        <v>175</v>
      </c>
      <c r="BE469" s="93">
        <f>IF($U$469="základní",$N$469,0)</f>
        <v>0</v>
      </c>
      <c r="BF469" s="93">
        <f>IF($U$469="snížená",$N$469,0)</f>
        <v>0</v>
      </c>
      <c r="BG469" s="93">
        <f>IF($U$469="zákl. přenesená",$N$469,0)</f>
        <v>0</v>
      </c>
      <c r="BH469" s="93">
        <f>IF($U$469="sníž. přenesená",$N$469,0)</f>
        <v>0</v>
      </c>
      <c r="BI469" s="93">
        <f>IF($U$469="nulová",$N$469,0)</f>
        <v>0</v>
      </c>
      <c r="BJ469" s="6" t="s">
        <v>84</v>
      </c>
      <c r="BK469" s="93">
        <f>ROUND($L$469*$K$469,2)</f>
        <v>0</v>
      </c>
      <c r="BL469" s="6" t="s">
        <v>254</v>
      </c>
      <c r="BM469" s="6" t="s">
        <v>722</v>
      </c>
    </row>
    <row r="470" spans="2:51" s="6" customFormat="1" ht="18.75" customHeight="1">
      <c r="B470" s="150"/>
      <c r="C470" s="151"/>
      <c r="D470" s="151"/>
      <c r="E470" s="151"/>
      <c r="F470" s="236" t="s">
        <v>640</v>
      </c>
      <c r="G470" s="237"/>
      <c r="H470" s="237"/>
      <c r="I470" s="237"/>
      <c r="J470" s="151"/>
      <c r="K470" s="152">
        <v>17.28</v>
      </c>
      <c r="L470" s="151"/>
      <c r="M470" s="151"/>
      <c r="N470" s="151"/>
      <c r="O470" s="151"/>
      <c r="P470" s="151"/>
      <c r="Q470" s="151"/>
      <c r="R470" s="153"/>
      <c r="T470" s="154"/>
      <c r="U470" s="151"/>
      <c r="V470" s="151"/>
      <c r="W470" s="151"/>
      <c r="X470" s="151"/>
      <c r="Y470" s="151"/>
      <c r="Z470" s="151"/>
      <c r="AA470" s="155"/>
      <c r="AT470" s="156" t="s">
        <v>183</v>
      </c>
      <c r="AU470" s="156" t="s">
        <v>114</v>
      </c>
      <c r="AV470" s="156" t="s">
        <v>114</v>
      </c>
      <c r="AW470" s="156" t="s">
        <v>123</v>
      </c>
      <c r="AX470" s="156" t="s">
        <v>77</v>
      </c>
      <c r="AY470" s="156" t="s">
        <v>175</v>
      </c>
    </row>
    <row r="471" spans="2:51" s="6" customFormat="1" ht="18.75" customHeight="1">
      <c r="B471" s="157"/>
      <c r="C471" s="158"/>
      <c r="D471" s="158"/>
      <c r="E471" s="158"/>
      <c r="F471" s="238" t="s">
        <v>184</v>
      </c>
      <c r="G471" s="239"/>
      <c r="H471" s="239"/>
      <c r="I471" s="239"/>
      <c r="J471" s="158"/>
      <c r="K471" s="159">
        <v>17.28</v>
      </c>
      <c r="L471" s="158"/>
      <c r="M471" s="158"/>
      <c r="N471" s="158"/>
      <c r="O471" s="158"/>
      <c r="P471" s="158"/>
      <c r="Q471" s="158"/>
      <c r="R471" s="160"/>
      <c r="T471" s="161"/>
      <c r="U471" s="158"/>
      <c r="V471" s="158"/>
      <c r="W471" s="158"/>
      <c r="X471" s="158"/>
      <c r="Y471" s="158"/>
      <c r="Z471" s="158"/>
      <c r="AA471" s="162"/>
      <c r="AT471" s="163" t="s">
        <v>183</v>
      </c>
      <c r="AU471" s="163" t="s">
        <v>114</v>
      </c>
      <c r="AV471" s="163" t="s">
        <v>180</v>
      </c>
      <c r="AW471" s="163" t="s">
        <v>123</v>
      </c>
      <c r="AX471" s="163" t="s">
        <v>84</v>
      </c>
      <c r="AY471" s="163" t="s">
        <v>175</v>
      </c>
    </row>
    <row r="472" spans="2:65" s="6" customFormat="1" ht="39" customHeight="1">
      <c r="B472" s="23"/>
      <c r="C472" s="170" t="s">
        <v>723</v>
      </c>
      <c r="D472" s="170" t="s">
        <v>274</v>
      </c>
      <c r="E472" s="171" t="s">
        <v>724</v>
      </c>
      <c r="F472" s="242" t="s">
        <v>725</v>
      </c>
      <c r="G472" s="243"/>
      <c r="H472" s="243"/>
      <c r="I472" s="243"/>
      <c r="J472" s="172" t="s">
        <v>221</v>
      </c>
      <c r="K472" s="173">
        <v>18.144</v>
      </c>
      <c r="L472" s="244">
        <v>0</v>
      </c>
      <c r="M472" s="243"/>
      <c r="N472" s="245">
        <f>ROUND($L$472*$K$472,2)</f>
        <v>0</v>
      </c>
      <c r="O472" s="233"/>
      <c r="P472" s="233"/>
      <c r="Q472" s="233"/>
      <c r="R472" s="25"/>
      <c r="T472" s="147"/>
      <c r="U472" s="31" t="s">
        <v>42</v>
      </c>
      <c r="V472" s="24"/>
      <c r="W472" s="148">
        <f>$V$472*$K$472</f>
        <v>0</v>
      </c>
      <c r="X472" s="148">
        <v>0.00012</v>
      </c>
      <c r="Y472" s="148">
        <f>$X$472*$K$472</f>
        <v>0.0021772799999999998</v>
      </c>
      <c r="Z472" s="148">
        <v>0</v>
      </c>
      <c r="AA472" s="149">
        <f>$Z$472*$K$472</f>
        <v>0</v>
      </c>
      <c r="AR472" s="6" t="s">
        <v>353</v>
      </c>
      <c r="AT472" s="6" t="s">
        <v>274</v>
      </c>
      <c r="AU472" s="6" t="s">
        <v>114</v>
      </c>
      <c r="AY472" s="6" t="s">
        <v>175</v>
      </c>
      <c r="BE472" s="93">
        <f>IF($U$472="základní",$N$472,0)</f>
        <v>0</v>
      </c>
      <c r="BF472" s="93">
        <f>IF($U$472="snížená",$N$472,0)</f>
        <v>0</v>
      </c>
      <c r="BG472" s="93">
        <f>IF($U$472="zákl. přenesená",$N$472,0)</f>
        <v>0</v>
      </c>
      <c r="BH472" s="93">
        <f>IF($U$472="sníž. přenesená",$N$472,0)</f>
        <v>0</v>
      </c>
      <c r="BI472" s="93">
        <f>IF($U$472="nulová",$N$472,0)</f>
        <v>0</v>
      </c>
      <c r="BJ472" s="6" t="s">
        <v>84</v>
      </c>
      <c r="BK472" s="93">
        <f>ROUND($L$472*$K$472,2)</f>
        <v>0</v>
      </c>
      <c r="BL472" s="6" t="s">
        <v>254</v>
      </c>
      <c r="BM472" s="6" t="s">
        <v>726</v>
      </c>
    </row>
    <row r="473" spans="2:65" s="6" customFormat="1" ht="27" customHeight="1">
      <c r="B473" s="23"/>
      <c r="C473" s="143" t="s">
        <v>727</v>
      </c>
      <c r="D473" s="143" t="s">
        <v>176</v>
      </c>
      <c r="E473" s="144" t="s">
        <v>728</v>
      </c>
      <c r="F473" s="232" t="s">
        <v>729</v>
      </c>
      <c r="G473" s="233"/>
      <c r="H473" s="233"/>
      <c r="I473" s="233"/>
      <c r="J473" s="145" t="s">
        <v>581</v>
      </c>
      <c r="K473" s="174">
        <v>0</v>
      </c>
      <c r="L473" s="234">
        <v>0</v>
      </c>
      <c r="M473" s="233"/>
      <c r="N473" s="235">
        <f>ROUND($L$473*$K$473,2)</f>
        <v>0</v>
      </c>
      <c r="O473" s="233"/>
      <c r="P473" s="233"/>
      <c r="Q473" s="233"/>
      <c r="R473" s="25"/>
      <c r="T473" s="147"/>
      <c r="U473" s="31" t="s">
        <v>42</v>
      </c>
      <c r="V473" s="24"/>
      <c r="W473" s="148">
        <f>$V$473*$K$473</f>
        <v>0</v>
      </c>
      <c r="X473" s="148">
        <v>0</v>
      </c>
      <c r="Y473" s="148">
        <f>$X$473*$K$473</f>
        <v>0</v>
      </c>
      <c r="Z473" s="148">
        <v>0</v>
      </c>
      <c r="AA473" s="149">
        <f>$Z$473*$K$473</f>
        <v>0</v>
      </c>
      <c r="AR473" s="6" t="s">
        <v>254</v>
      </c>
      <c r="AT473" s="6" t="s">
        <v>176</v>
      </c>
      <c r="AU473" s="6" t="s">
        <v>114</v>
      </c>
      <c r="AY473" s="6" t="s">
        <v>175</v>
      </c>
      <c r="BE473" s="93">
        <f>IF($U$473="základní",$N$473,0)</f>
        <v>0</v>
      </c>
      <c r="BF473" s="93">
        <f>IF($U$473="snížená",$N$473,0)</f>
        <v>0</v>
      </c>
      <c r="BG473" s="93">
        <f>IF($U$473="zákl. přenesená",$N$473,0)</f>
        <v>0</v>
      </c>
      <c r="BH473" s="93">
        <f>IF($U$473="sníž. přenesená",$N$473,0)</f>
        <v>0</v>
      </c>
      <c r="BI473" s="93">
        <f>IF($U$473="nulová",$N$473,0)</f>
        <v>0</v>
      </c>
      <c r="BJ473" s="6" t="s">
        <v>84</v>
      </c>
      <c r="BK473" s="93">
        <f>ROUND($L$473*$K$473,2)</f>
        <v>0</v>
      </c>
      <c r="BL473" s="6" t="s">
        <v>254</v>
      </c>
      <c r="BM473" s="6" t="s">
        <v>730</v>
      </c>
    </row>
    <row r="474" spans="2:63" s="132" customFormat="1" ht="30.75" customHeight="1">
      <c r="B474" s="133"/>
      <c r="C474" s="134"/>
      <c r="D474" s="142" t="s">
        <v>140</v>
      </c>
      <c r="E474" s="142"/>
      <c r="F474" s="142"/>
      <c r="G474" s="142"/>
      <c r="H474" s="142"/>
      <c r="I474" s="142"/>
      <c r="J474" s="142"/>
      <c r="K474" s="142"/>
      <c r="L474" s="142"/>
      <c r="M474" s="142"/>
      <c r="N474" s="250">
        <f>$BK$474</f>
        <v>0</v>
      </c>
      <c r="O474" s="249"/>
      <c r="P474" s="249"/>
      <c r="Q474" s="249"/>
      <c r="R474" s="136"/>
      <c r="T474" s="137"/>
      <c r="U474" s="134"/>
      <c r="V474" s="134"/>
      <c r="W474" s="138">
        <f>SUM($W$475:$W$497)</f>
        <v>0</v>
      </c>
      <c r="X474" s="134"/>
      <c r="Y474" s="138">
        <f>SUM($Y$475:$Y$497)</f>
        <v>0.006299999999999999</v>
      </c>
      <c r="Z474" s="134"/>
      <c r="AA474" s="139">
        <f>SUM($AA$475:$AA$497)</f>
        <v>0</v>
      </c>
      <c r="AR474" s="140" t="s">
        <v>114</v>
      </c>
      <c r="AT474" s="140" t="s">
        <v>76</v>
      </c>
      <c r="AU474" s="140" t="s">
        <v>84</v>
      </c>
      <c r="AY474" s="140" t="s">
        <v>175</v>
      </c>
      <c r="BK474" s="141">
        <f>SUM($BK$475:$BK$497)</f>
        <v>0</v>
      </c>
    </row>
    <row r="475" spans="2:65" s="6" customFormat="1" ht="15.75" customHeight="1">
      <c r="B475" s="23"/>
      <c r="C475" s="143" t="s">
        <v>731</v>
      </c>
      <c r="D475" s="143" t="s">
        <v>176</v>
      </c>
      <c r="E475" s="144" t="s">
        <v>732</v>
      </c>
      <c r="F475" s="232" t="s">
        <v>733</v>
      </c>
      <c r="G475" s="233"/>
      <c r="H475" s="233"/>
      <c r="I475" s="233"/>
      <c r="J475" s="145" t="s">
        <v>411</v>
      </c>
      <c r="K475" s="146">
        <v>1</v>
      </c>
      <c r="L475" s="234">
        <v>0</v>
      </c>
      <c r="M475" s="233"/>
      <c r="N475" s="235">
        <f>ROUND($L$475*$K$475,2)</f>
        <v>0</v>
      </c>
      <c r="O475" s="233"/>
      <c r="P475" s="233"/>
      <c r="Q475" s="233"/>
      <c r="R475" s="25"/>
      <c r="T475" s="147"/>
      <c r="U475" s="31" t="s">
        <v>42</v>
      </c>
      <c r="V475" s="24"/>
      <c r="W475" s="148">
        <f>$V$475*$K$475</f>
        <v>0</v>
      </c>
      <c r="X475" s="148">
        <v>0</v>
      </c>
      <c r="Y475" s="148">
        <f>$X$475*$K$475</f>
        <v>0</v>
      </c>
      <c r="Z475" s="148">
        <v>0</v>
      </c>
      <c r="AA475" s="149">
        <f>$Z$475*$K$475</f>
        <v>0</v>
      </c>
      <c r="AR475" s="6" t="s">
        <v>254</v>
      </c>
      <c r="AT475" s="6" t="s">
        <v>176</v>
      </c>
      <c r="AU475" s="6" t="s">
        <v>114</v>
      </c>
      <c r="AY475" s="6" t="s">
        <v>175</v>
      </c>
      <c r="BE475" s="93">
        <f>IF($U$475="základní",$N$475,0)</f>
        <v>0</v>
      </c>
      <c r="BF475" s="93">
        <f>IF($U$475="snížená",$N$475,0)</f>
        <v>0</v>
      </c>
      <c r="BG475" s="93">
        <f>IF($U$475="zákl. přenesená",$N$475,0)</f>
        <v>0</v>
      </c>
      <c r="BH475" s="93">
        <f>IF($U$475="sníž. přenesená",$N$475,0)</f>
        <v>0</v>
      </c>
      <c r="BI475" s="93">
        <f>IF($U$475="nulová",$N$475,0)</f>
        <v>0</v>
      </c>
      <c r="BJ475" s="6" t="s">
        <v>84</v>
      </c>
      <c r="BK475" s="93">
        <f>ROUND($L$475*$K$475,2)</f>
        <v>0</v>
      </c>
      <c r="BL475" s="6" t="s">
        <v>254</v>
      </c>
      <c r="BM475" s="6" t="s">
        <v>734</v>
      </c>
    </row>
    <row r="476" spans="2:65" s="6" customFormat="1" ht="15.75" customHeight="1">
      <c r="B476" s="23"/>
      <c r="C476" s="143" t="s">
        <v>735</v>
      </c>
      <c r="D476" s="143" t="s">
        <v>176</v>
      </c>
      <c r="E476" s="144" t="s">
        <v>736</v>
      </c>
      <c r="F476" s="232" t="s">
        <v>737</v>
      </c>
      <c r="G476" s="233"/>
      <c r="H476" s="233"/>
      <c r="I476" s="233"/>
      <c r="J476" s="145" t="s">
        <v>411</v>
      </c>
      <c r="K476" s="146">
        <v>1</v>
      </c>
      <c r="L476" s="234">
        <v>0</v>
      </c>
      <c r="M476" s="233"/>
      <c r="N476" s="235">
        <f>ROUND($L$476*$K$476,2)</f>
        <v>0</v>
      </c>
      <c r="O476" s="233"/>
      <c r="P476" s="233"/>
      <c r="Q476" s="233"/>
      <c r="R476" s="25"/>
      <c r="T476" s="147"/>
      <c r="U476" s="31" t="s">
        <v>42</v>
      </c>
      <c r="V476" s="24"/>
      <c r="W476" s="148">
        <f>$V$476*$K$476</f>
        <v>0</v>
      </c>
      <c r="X476" s="148">
        <v>0</v>
      </c>
      <c r="Y476" s="148">
        <f>$X$476*$K$476</f>
        <v>0</v>
      </c>
      <c r="Z476" s="148">
        <v>0</v>
      </c>
      <c r="AA476" s="149">
        <f>$Z$476*$K$476</f>
        <v>0</v>
      </c>
      <c r="AR476" s="6" t="s">
        <v>254</v>
      </c>
      <c r="AT476" s="6" t="s">
        <v>176</v>
      </c>
      <c r="AU476" s="6" t="s">
        <v>114</v>
      </c>
      <c r="AY476" s="6" t="s">
        <v>175</v>
      </c>
      <c r="BE476" s="93">
        <f>IF($U$476="základní",$N$476,0)</f>
        <v>0</v>
      </c>
      <c r="BF476" s="93">
        <f>IF($U$476="snížená",$N$476,0)</f>
        <v>0</v>
      </c>
      <c r="BG476" s="93">
        <f>IF($U$476="zákl. přenesená",$N$476,0)</f>
        <v>0</v>
      </c>
      <c r="BH476" s="93">
        <f>IF($U$476="sníž. přenesená",$N$476,0)</f>
        <v>0</v>
      </c>
      <c r="BI476" s="93">
        <f>IF($U$476="nulová",$N$476,0)</f>
        <v>0</v>
      </c>
      <c r="BJ476" s="6" t="s">
        <v>84</v>
      </c>
      <c r="BK476" s="93">
        <f>ROUND($L$476*$K$476,2)</f>
        <v>0</v>
      </c>
      <c r="BL476" s="6" t="s">
        <v>254</v>
      </c>
      <c r="BM476" s="6" t="s">
        <v>738</v>
      </c>
    </row>
    <row r="477" spans="2:65" s="6" customFormat="1" ht="27" customHeight="1">
      <c r="B477" s="23"/>
      <c r="C477" s="143" t="s">
        <v>739</v>
      </c>
      <c r="D477" s="143" t="s">
        <v>176</v>
      </c>
      <c r="E477" s="144" t="s">
        <v>740</v>
      </c>
      <c r="F477" s="232" t="s">
        <v>741</v>
      </c>
      <c r="G477" s="233"/>
      <c r="H477" s="233"/>
      <c r="I477" s="233"/>
      <c r="J477" s="145" t="s">
        <v>411</v>
      </c>
      <c r="K477" s="146">
        <v>12</v>
      </c>
      <c r="L477" s="234">
        <v>0</v>
      </c>
      <c r="M477" s="233"/>
      <c r="N477" s="235">
        <f>ROUND($L$477*$K$477,2)</f>
        <v>0</v>
      </c>
      <c r="O477" s="233"/>
      <c r="P477" s="233"/>
      <c r="Q477" s="233"/>
      <c r="R477" s="25"/>
      <c r="T477" s="147"/>
      <c r="U477" s="31" t="s">
        <v>42</v>
      </c>
      <c r="V477" s="24"/>
      <c r="W477" s="148">
        <f>$V$477*$K$477</f>
        <v>0</v>
      </c>
      <c r="X477" s="148">
        <v>0</v>
      </c>
      <c r="Y477" s="148">
        <f>$X$477*$K$477</f>
        <v>0</v>
      </c>
      <c r="Z477" s="148">
        <v>0</v>
      </c>
      <c r="AA477" s="149">
        <f>$Z$477*$K$477</f>
        <v>0</v>
      </c>
      <c r="AR477" s="6" t="s">
        <v>254</v>
      </c>
      <c r="AT477" s="6" t="s">
        <v>176</v>
      </c>
      <c r="AU477" s="6" t="s">
        <v>114</v>
      </c>
      <c r="AY477" s="6" t="s">
        <v>175</v>
      </c>
      <c r="BE477" s="93">
        <f>IF($U$477="základní",$N$477,0)</f>
        <v>0</v>
      </c>
      <c r="BF477" s="93">
        <f>IF($U$477="snížená",$N$477,0)</f>
        <v>0</v>
      </c>
      <c r="BG477" s="93">
        <f>IF($U$477="zákl. přenesená",$N$477,0)</f>
        <v>0</v>
      </c>
      <c r="BH477" s="93">
        <f>IF($U$477="sníž. přenesená",$N$477,0)</f>
        <v>0</v>
      </c>
      <c r="BI477" s="93">
        <f>IF($U$477="nulová",$N$477,0)</f>
        <v>0</v>
      </c>
      <c r="BJ477" s="6" t="s">
        <v>84</v>
      </c>
      <c r="BK477" s="93">
        <f>ROUND($L$477*$K$477,2)</f>
        <v>0</v>
      </c>
      <c r="BL477" s="6" t="s">
        <v>254</v>
      </c>
      <c r="BM477" s="6" t="s">
        <v>742</v>
      </c>
    </row>
    <row r="478" spans="2:65" s="6" customFormat="1" ht="27" customHeight="1">
      <c r="B478" s="23"/>
      <c r="C478" s="143" t="s">
        <v>743</v>
      </c>
      <c r="D478" s="143" t="s">
        <v>176</v>
      </c>
      <c r="E478" s="144" t="s">
        <v>744</v>
      </c>
      <c r="F478" s="232" t="s">
        <v>745</v>
      </c>
      <c r="G478" s="233"/>
      <c r="H478" s="233"/>
      <c r="I478" s="233"/>
      <c r="J478" s="145" t="s">
        <v>411</v>
      </c>
      <c r="K478" s="146">
        <v>4</v>
      </c>
      <c r="L478" s="234">
        <v>0</v>
      </c>
      <c r="M478" s="233"/>
      <c r="N478" s="235">
        <f>ROUND($L$478*$K$478,2)</f>
        <v>0</v>
      </c>
      <c r="O478" s="233"/>
      <c r="P478" s="233"/>
      <c r="Q478" s="233"/>
      <c r="R478" s="25"/>
      <c r="T478" s="147"/>
      <c r="U478" s="31" t="s">
        <v>42</v>
      </c>
      <c r="V478" s="24"/>
      <c r="W478" s="148">
        <f>$V$478*$K$478</f>
        <v>0</v>
      </c>
      <c r="X478" s="148">
        <v>0</v>
      </c>
      <c r="Y478" s="148">
        <f>$X$478*$K$478</f>
        <v>0</v>
      </c>
      <c r="Z478" s="148">
        <v>0</v>
      </c>
      <c r="AA478" s="149">
        <f>$Z$478*$K$478</f>
        <v>0</v>
      </c>
      <c r="AR478" s="6" t="s">
        <v>254</v>
      </c>
      <c r="AT478" s="6" t="s">
        <v>176</v>
      </c>
      <c r="AU478" s="6" t="s">
        <v>114</v>
      </c>
      <c r="AY478" s="6" t="s">
        <v>175</v>
      </c>
      <c r="BE478" s="93">
        <f>IF($U$478="základní",$N$478,0)</f>
        <v>0</v>
      </c>
      <c r="BF478" s="93">
        <f>IF($U$478="snížená",$N$478,0)</f>
        <v>0</v>
      </c>
      <c r="BG478" s="93">
        <f>IF($U$478="zákl. přenesená",$N$478,0)</f>
        <v>0</v>
      </c>
      <c r="BH478" s="93">
        <f>IF($U$478="sníž. přenesená",$N$478,0)</f>
        <v>0</v>
      </c>
      <c r="BI478" s="93">
        <f>IF($U$478="nulová",$N$478,0)</f>
        <v>0</v>
      </c>
      <c r="BJ478" s="6" t="s">
        <v>84</v>
      </c>
      <c r="BK478" s="93">
        <f>ROUND($L$478*$K$478,2)</f>
        <v>0</v>
      </c>
      <c r="BL478" s="6" t="s">
        <v>254</v>
      </c>
      <c r="BM478" s="6" t="s">
        <v>746</v>
      </c>
    </row>
    <row r="479" spans="2:65" s="6" customFormat="1" ht="27" customHeight="1">
      <c r="B479" s="23"/>
      <c r="C479" s="143" t="s">
        <v>747</v>
      </c>
      <c r="D479" s="143" t="s">
        <v>176</v>
      </c>
      <c r="E479" s="144" t="s">
        <v>748</v>
      </c>
      <c r="F479" s="232" t="s">
        <v>749</v>
      </c>
      <c r="G479" s="233"/>
      <c r="H479" s="233"/>
      <c r="I479" s="233"/>
      <c r="J479" s="145" t="s">
        <v>411</v>
      </c>
      <c r="K479" s="146">
        <v>5</v>
      </c>
      <c r="L479" s="234">
        <v>0</v>
      </c>
      <c r="M479" s="233"/>
      <c r="N479" s="235">
        <f>ROUND($L$479*$K$479,2)</f>
        <v>0</v>
      </c>
      <c r="O479" s="233"/>
      <c r="P479" s="233"/>
      <c r="Q479" s="233"/>
      <c r="R479" s="25"/>
      <c r="T479" s="147"/>
      <c r="U479" s="31" t="s">
        <v>42</v>
      </c>
      <c r="V479" s="24"/>
      <c r="W479" s="148">
        <f>$V$479*$K$479</f>
        <v>0</v>
      </c>
      <c r="X479" s="148">
        <v>0.00045</v>
      </c>
      <c r="Y479" s="148">
        <f>$X$479*$K$479</f>
        <v>0.00225</v>
      </c>
      <c r="Z479" s="148">
        <v>0</v>
      </c>
      <c r="AA479" s="149">
        <f>$Z$479*$K$479</f>
        <v>0</v>
      </c>
      <c r="AR479" s="6" t="s">
        <v>254</v>
      </c>
      <c r="AT479" s="6" t="s">
        <v>176</v>
      </c>
      <c r="AU479" s="6" t="s">
        <v>114</v>
      </c>
      <c r="AY479" s="6" t="s">
        <v>175</v>
      </c>
      <c r="BE479" s="93">
        <f>IF($U$479="základní",$N$479,0)</f>
        <v>0</v>
      </c>
      <c r="BF479" s="93">
        <f>IF($U$479="snížená",$N$479,0)</f>
        <v>0</v>
      </c>
      <c r="BG479" s="93">
        <f>IF($U$479="zákl. přenesená",$N$479,0)</f>
        <v>0</v>
      </c>
      <c r="BH479" s="93">
        <f>IF($U$479="sníž. přenesená",$N$479,0)</f>
        <v>0</v>
      </c>
      <c r="BI479" s="93">
        <f>IF($U$479="nulová",$N$479,0)</f>
        <v>0</v>
      </c>
      <c r="BJ479" s="6" t="s">
        <v>84</v>
      </c>
      <c r="BK479" s="93">
        <f>ROUND($L$479*$K$479,2)</f>
        <v>0</v>
      </c>
      <c r="BL479" s="6" t="s">
        <v>254</v>
      </c>
      <c r="BM479" s="6" t="s">
        <v>750</v>
      </c>
    </row>
    <row r="480" spans="2:65" s="6" customFormat="1" ht="27" customHeight="1">
      <c r="B480" s="23"/>
      <c r="C480" s="143" t="s">
        <v>751</v>
      </c>
      <c r="D480" s="143" t="s">
        <v>176</v>
      </c>
      <c r="E480" s="144" t="s">
        <v>752</v>
      </c>
      <c r="F480" s="232" t="s">
        <v>753</v>
      </c>
      <c r="G480" s="233"/>
      <c r="H480" s="233"/>
      <c r="I480" s="233"/>
      <c r="J480" s="145" t="s">
        <v>411</v>
      </c>
      <c r="K480" s="146">
        <v>5</v>
      </c>
      <c r="L480" s="234">
        <v>0</v>
      </c>
      <c r="M480" s="233"/>
      <c r="N480" s="235">
        <f>ROUND($L$480*$K$480,2)</f>
        <v>0</v>
      </c>
      <c r="O480" s="233"/>
      <c r="P480" s="233"/>
      <c r="Q480" s="233"/>
      <c r="R480" s="25"/>
      <c r="T480" s="147"/>
      <c r="U480" s="31" t="s">
        <v>42</v>
      </c>
      <c r="V480" s="24"/>
      <c r="W480" s="148">
        <f>$V$480*$K$480</f>
        <v>0</v>
      </c>
      <c r="X480" s="148">
        <v>0.00045</v>
      </c>
      <c r="Y480" s="148">
        <f>$X$480*$K$480</f>
        <v>0.00225</v>
      </c>
      <c r="Z480" s="148">
        <v>0</v>
      </c>
      <c r="AA480" s="149">
        <f>$Z$480*$K$480</f>
        <v>0</v>
      </c>
      <c r="AR480" s="6" t="s">
        <v>254</v>
      </c>
      <c r="AT480" s="6" t="s">
        <v>176</v>
      </c>
      <c r="AU480" s="6" t="s">
        <v>114</v>
      </c>
      <c r="AY480" s="6" t="s">
        <v>175</v>
      </c>
      <c r="BE480" s="93">
        <f>IF($U$480="základní",$N$480,0)</f>
        <v>0</v>
      </c>
      <c r="BF480" s="93">
        <f>IF($U$480="snížená",$N$480,0)</f>
        <v>0</v>
      </c>
      <c r="BG480" s="93">
        <f>IF($U$480="zákl. přenesená",$N$480,0)</f>
        <v>0</v>
      </c>
      <c r="BH480" s="93">
        <f>IF($U$480="sníž. přenesená",$N$480,0)</f>
        <v>0</v>
      </c>
      <c r="BI480" s="93">
        <f>IF($U$480="nulová",$N$480,0)</f>
        <v>0</v>
      </c>
      <c r="BJ480" s="6" t="s">
        <v>84</v>
      </c>
      <c r="BK480" s="93">
        <f>ROUND($L$480*$K$480,2)</f>
        <v>0</v>
      </c>
      <c r="BL480" s="6" t="s">
        <v>254</v>
      </c>
      <c r="BM480" s="6" t="s">
        <v>754</v>
      </c>
    </row>
    <row r="481" spans="2:65" s="6" customFormat="1" ht="27" customHeight="1">
      <c r="B481" s="23"/>
      <c r="C481" s="143" t="s">
        <v>755</v>
      </c>
      <c r="D481" s="143" t="s">
        <v>176</v>
      </c>
      <c r="E481" s="144" t="s">
        <v>756</v>
      </c>
      <c r="F481" s="232" t="s">
        <v>757</v>
      </c>
      <c r="G481" s="233"/>
      <c r="H481" s="233"/>
      <c r="I481" s="233"/>
      <c r="J481" s="145" t="s">
        <v>411</v>
      </c>
      <c r="K481" s="146">
        <v>3</v>
      </c>
      <c r="L481" s="234">
        <v>0</v>
      </c>
      <c r="M481" s="233"/>
      <c r="N481" s="235">
        <f>ROUND($L$481*$K$481,2)</f>
        <v>0</v>
      </c>
      <c r="O481" s="233"/>
      <c r="P481" s="233"/>
      <c r="Q481" s="233"/>
      <c r="R481" s="25"/>
      <c r="T481" s="147"/>
      <c r="U481" s="31" t="s">
        <v>42</v>
      </c>
      <c r="V481" s="24"/>
      <c r="W481" s="148">
        <f>$V$481*$K$481</f>
        <v>0</v>
      </c>
      <c r="X481" s="148">
        <v>0.00045</v>
      </c>
      <c r="Y481" s="148">
        <f>$X$481*$K$481</f>
        <v>0.00135</v>
      </c>
      <c r="Z481" s="148">
        <v>0</v>
      </c>
      <c r="AA481" s="149">
        <f>$Z$481*$K$481</f>
        <v>0</v>
      </c>
      <c r="AR481" s="6" t="s">
        <v>254</v>
      </c>
      <c r="AT481" s="6" t="s">
        <v>176</v>
      </c>
      <c r="AU481" s="6" t="s">
        <v>114</v>
      </c>
      <c r="AY481" s="6" t="s">
        <v>175</v>
      </c>
      <c r="BE481" s="93">
        <f>IF($U$481="základní",$N$481,0)</f>
        <v>0</v>
      </c>
      <c r="BF481" s="93">
        <f>IF($U$481="snížená",$N$481,0)</f>
        <v>0</v>
      </c>
      <c r="BG481" s="93">
        <f>IF($U$481="zákl. přenesená",$N$481,0)</f>
        <v>0</v>
      </c>
      <c r="BH481" s="93">
        <f>IF($U$481="sníž. přenesená",$N$481,0)</f>
        <v>0</v>
      </c>
      <c r="BI481" s="93">
        <f>IF($U$481="nulová",$N$481,0)</f>
        <v>0</v>
      </c>
      <c r="BJ481" s="6" t="s">
        <v>84</v>
      </c>
      <c r="BK481" s="93">
        <f>ROUND($L$481*$K$481,2)</f>
        <v>0</v>
      </c>
      <c r="BL481" s="6" t="s">
        <v>254</v>
      </c>
      <c r="BM481" s="6" t="s">
        <v>758</v>
      </c>
    </row>
    <row r="482" spans="2:65" s="6" customFormat="1" ht="27" customHeight="1">
      <c r="B482" s="23"/>
      <c r="C482" s="143" t="s">
        <v>759</v>
      </c>
      <c r="D482" s="143" t="s">
        <v>176</v>
      </c>
      <c r="E482" s="144" t="s">
        <v>760</v>
      </c>
      <c r="F482" s="232" t="s">
        <v>761</v>
      </c>
      <c r="G482" s="233"/>
      <c r="H482" s="233"/>
      <c r="I482" s="233"/>
      <c r="J482" s="145" t="s">
        <v>411</v>
      </c>
      <c r="K482" s="146">
        <v>1</v>
      </c>
      <c r="L482" s="234">
        <v>0</v>
      </c>
      <c r="M482" s="233"/>
      <c r="N482" s="235">
        <f>ROUND($L$482*$K$482,2)</f>
        <v>0</v>
      </c>
      <c r="O482" s="233"/>
      <c r="P482" s="233"/>
      <c r="Q482" s="233"/>
      <c r="R482" s="25"/>
      <c r="T482" s="147"/>
      <c r="U482" s="31" t="s">
        <v>42</v>
      </c>
      <c r="V482" s="24"/>
      <c r="W482" s="148">
        <f>$V$482*$K$482</f>
        <v>0</v>
      </c>
      <c r="X482" s="148">
        <v>0.00045</v>
      </c>
      <c r="Y482" s="148">
        <f>$X$482*$K$482</f>
        <v>0.00045</v>
      </c>
      <c r="Z482" s="148">
        <v>0</v>
      </c>
      <c r="AA482" s="149">
        <f>$Z$482*$K$482</f>
        <v>0</v>
      </c>
      <c r="AR482" s="6" t="s">
        <v>254</v>
      </c>
      <c r="AT482" s="6" t="s">
        <v>176</v>
      </c>
      <c r="AU482" s="6" t="s">
        <v>114</v>
      </c>
      <c r="AY482" s="6" t="s">
        <v>175</v>
      </c>
      <c r="BE482" s="93">
        <f>IF($U$482="základní",$N$482,0)</f>
        <v>0</v>
      </c>
      <c r="BF482" s="93">
        <f>IF($U$482="snížená",$N$482,0)</f>
        <v>0</v>
      </c>
      <c r="BG482" s="93">
        <f>IF($U$482="zákl. přenesená",$N$482,0)</f>
        <v>0</v>
      </c>
      <c r="BH482" s="93">
        <f>IF($U$482="sníž. přenesená",$N$482,0)</f>
        <v>0</v>
      </c>
      <c r="BI482" s="93">
        <f>IF($U$482="nulová",$N$482,0)</f>
        <v>0</v>
      </c>
      <c r="BJ482" s="6" t="s">
        <v>84</v>
      </c>
      <c r="BK482" s="93">
        <f>ROUND($L$482*$K$482,2)</f>
        <v>0</v>
      </c>
      <c r="BL482" s="6" t="s">
        <v>254</v>
      </c>
      <c r="BM482" s="6" t="s">
        <v>762</v>
      </c>
    </row>
    <row r="483" spans="2:65" s="6" customFormat="1" ht="27" customHeight="1">
      <c r="B483" s="23"/>
      <c r="C483" s="143" t="s">
        <v>763</v>
      </c>
      <c r="D483" s="143" t="s">
        <v>176</v>
      </c>
      <c r="E483" s="144" t="s">
        <v>764</v>
      </c>
      <c r="F483" s="232" t="s">
        <v>765</v>
      </c>
      <c r="G483" s="233"/>
      <c r="H483" s="233"/>
      <c r="I483" s="233"/>
      <c r="J483" s="145" t="s">
        <v>411</v>
      </c>
      <c r="K483" s="146">
        <v>5</v>
      </c>
      <c r="L483" s="234">
        <v>0</v>
      </c>
      <c r="M483" s="233"/>
      <c r="N483" s="235">
        <f>ROUND($L$483*$K$483,2)</f>
        <v>0</v>
      </c>
      <c r="O483" s="233"/>
      <c r="P483" s="233"/>
      <c r="Q483" s="233"/>
      <c r="R483" s="25"/>
      <c r="T483" s="147"/>
      <c r="U483" s="31" t="s">
        <v>42</v>
      </c>
      <c r="V483" s="24"/>
      <c r="W483" s="148">
        <f>$V$483*$K$483</f>
        <v>0</v>
      </c>
      <c r="X483" s="148">
        <v>0</v>
      </c>
      <c r="Y483" s="148">
        <f>$X$483*$K$483</f>
        <v>0</v>
      </c>
      <c r="Z483" s="148">
        <v>0</v>
      </c>
      <c r="AA483" s="149">
        <f>$Z$483*$K$483</f>
        <v>0</v>
      </c>
      <c r="AR483" s="6" t="s">
        <v>254</v>
      </c>
      <c r="AT483" s="6" t="s">
        <v>176</v>
      </c>
      <c r="AU483" s="6" t="s">
        <v>114</v>
      </c>
      <c r="AY483" s="6" t="s">
        <v>175</v>
      </c>
      <c r="BE483" s="93">
        <f>IF($U$483="základní",$N$483,0)</f>
        <v>0</v>
      </c>
      <c r="BF483" s="93">
        <f>IF($U$483="snížená",$N$483,0)</f>
        <v>0</v>
      </c>
      <c r="BG483" s="93">
        <f>IF($U$483="zákl. přenesená",$N$483,0)</f>
        <v>0</v>
      </c>
      <c r="BH483" s="93">
        <f>IF($U$483="sníž. přenesená",$N$483,0)</f>
        <v>0</v>
      </c>
      <c r="BI483" s="93">
        <f>IF($U$483="nulová",$N$483,0)</f>
        <v>0</v>
      </c>
      <c r="BJ483" s="6" t="s">
        <v>84</v>
      </c>
      <c r="BK483" s="93">
        <f>ROUND($L$483*$K$483,2)</f>
        <v>0</v>
      </c>
      <c r="BL483" s="6" t="s">
        <v>254</v>
      </c>
      <c r="BM483" s="6" t="s">
        <v>766</v>
      </c>
    </row>
    <row r="484" spans="2:65" s="6" customFormat="1" ht="27" customHeight="1">
      <c r="B484" s="23"/>
      <c r="C484" s="143" t="s">
        <v>767</v>
      </c>
      <c r="D484" s="143" t="s">
        <v>176</v>
      </c>
      <c r="E484" s="144" t="s">
        <v>768</v>
      </c>
      <c r="F484" s="232" t="s">
        <v>769</v>
      </c>
      <c r="G484" s="233"/>
      <c r="H484" s="233"/>
      <c r="I484" s="233"/>
      <c r="J484" s="145" t="s">
        <v>411</v>
      </c>
      <c r="K484" s="146">
        <v>5</v>
      </c>
      <c r="L484" s="234">
        <v>0</v>
      </c>
      <c r="M484" s="233"/>
      <c r="N484" s="235">
        <f>ROUND($L$484*$K$484,2)</f>
        <v>0</v>
      </c>
      <c r="O484" s="233"/>
      <c r="P484" s="233"/>
      <c r="Q484" s="233"/>
      <c r="R484" s="25"/>
      <c r="T484" s="147"/>
      <c r="U484" s="31" t="s">
        <v>42</v>
      </c>
      <c r="V484" s="24"/>
      <c r="W484" s="148">
        <f>$V$484*$K$484</f>
        <v>0</v>
      </c>
      <c r="X484" s="148">
        <v>0</v>
      </c>
      <c r="Y484" s="148">
        <f>$X$484*$K$484</f>
        <v>0</v>
      </c>
      <c r="Z484" s="148">
        <v>0</v>
      </c>
      <c r="AA484" s="149">
        <f>$Z$484*$K$484</f>
        <v>0</v>
      </c>
      <c r="AR484" s="6" t="s">
        <v>254</v>
      </c>
      <c r="AT484" s="6" t="s">
        <v>176</v>
      </c>
      <c r="AU484" s="6" t="s">
        <v>114</v>
      </c>
      <c r="AY484" s="6" t="s">
        <v>175</v>
      </c>
      <c r="BE484" s="93">
        <f>IF($U$484="základní",$N$484,0)</f>
        <v>0</v>
      </c>
      <c r="BF484" s="93">
        <f>IF($U$484="snížená",$N$484,0)</f>
        <v>0</v>
      </c>
      <c r="BG484" s="93">
        <f>IF($U$484="zákl. přenesená",$N$484,0)</f>
        <v>0</v>
      </c>
      <c r="BH484" s="93">
        <f>IF($U$484="sníž. přenesená",$N$484,0)</f>
        <v>0</v>
      </c>
      <c r="BI484" s="93">
        <f>IF($U$484="nulová",$N$484,0)</f>
        <v>0</v>
      </c>
      <c r="BJ484" s="6" t="s">
        <v>84</v>
      </c>
      <c r="BK484" s="93">
        <f>ROUND($L$484*$K$484,2)</f>
        <v>0</v>
      </c>
      <c r="BL484" s="6" t="s">
        <v>254</v>
      </c>
      <c r="BM484" s="6" t="s">
        <v>770</v>
      </c>
    </row>
    <row r="485" spans="2:65" s="6" customFormat="1" ht="27" customHeight="1">
      <c r="B485" s="23"/>
      <c r="C485" s="143" t="s">
        <v>771</v>
      </c>
      <c r="D485" s="143" t="s">
        <v>176</v>
      </c>
      <c r="E485" s="144" t="s">
        <v>772</v>
      </c>
      <c r="F485" s="232" t="s">
        <v>773</v>
      </c>
      <c r="G485" s="233"/>
      <c r="H485" s="233"/>
      <c r="I485" s="233"/>
      <c r="J485" s="145" t="s">
        <v>411</v>
      </c>
      <c r="K485" s="146">
        <v>1</v>
      </c>
      <c r="L485" s="234">
        <v>0</v>
      </c>
      <c r="M485" s="233"/>
      <c r="N485" s="235">
        <f>ROUND($L$485*$K$485,2)</f>
        <v>0</v>
      </c>
      <c r="O485" s="233"/>
      <c r="P485" s="233"/>
      <c r="Q485" s="233"/>
      <c r="R485" s="25"/>
      <c r="T485" s="147"/>
      <c r="U485" s="31" t="s">
        <v>42</v>
      </c>
      <c r="V485" s="24"/>
      <c r="W485" s="148">
        <f>$V$485*$K$485</f>
        <v>0</v>
      </c>
      <c r="X485" s="148">
        <v>0</v>
      </c>
      <c r="Y485" s="148">
        <f>$X$485*$K$485</f>
        <v>0</v>
      </c>
      <c r="Z485" s="148">
        <v>0</v>
      </c>
      <c r="AA485" s="149">
        <f>$Z$485*$K$485</f>
        <v>0</v>
      </c>
      <c r="AR485" s="6" t="s">
        <v>254</v>
      </c>
      <c r="AT485" s="6" t="s">
        <v>176</v>
      </c>
      <c r="AU485" s="6" t="s">
        <v>114</v>
      </c>
      <c r="AY485" s="6" t="s">
        <v>175</v>
      </c>
      <c r="BE485" s="93">
        <f>IF($U$485="základní",$N$485,0)</f>
        <v>0</v>
      </c>
      <c r="BF485" s="93">
        <f>IF($U$485="snížená",$N$485,0)</f>
        <v>0</v>
      </c>
      <c r="BG485" s="93">
        <f>IF($U$485="zákl. přenesená",$N$485,0)</f>
        <v>0</v>
      </c>
      <c r="BH485" s="93">
        <f>IF($U$485="sníž. přenesená",$N$485,0)</f>
        <v>0</v>
      </c>
      <c r="BI485" s="93">
        <f>IF($U$485="nulová",$N$485,0)</f>
        <v>0</v>
      </c>
      <c r="BJ485" s="6" t="s">
        <v>84</v>
      </c>
      <c r="BK485" s="93">
        <f>ROUND($L$485*$K$485,2)</f>
        <v>0</v>
      </c>
      <c r="BL485" s="6" t="s">
        <v>254</v>
      </c>
      <c r="BM485" s="6" t="s">
        <v>774</v>
      </c>
    </row>
    <row r="486" spans="2:65" s="6" customFormat="1" ht="39" customHeight="1">
      <c r="B486" s="23"/>
      <c r="C486" s="143" t="s">
        <v>775</v>
      </c>
      <c r="D486" s="143" t="s">
        <v>176</v>
      </c>
      <c r="E486" s="144" t="s">
        <v>776</v>
      </c>
      <c r="F486" s="232" t="s">
        <v>777</v>
      </c>
      <c r="G486" s="233"/>
      <c r="H486" s="233"/>
      <c r="I486" s="233"/>
      <c r="J486" s="145" t="s">
        <v>411</v>
      </c>
      <c r="K486" s="146">
        <v>5</v>
      </c>
      <c r="L486" s="234">
        <v>0</v>
      </c>
      <c r="M486" s="233"/>
      <c r="N486" s="235">
        <f>ROUND($L$486*$K$486,2)</f>
        <v>0</v>
      </c>
      <c r="O486" s="233"/>
      <c r="P486" s="233"/>
      <c r="Q486" s="233"/>
      <c r="R486" s="25"/>
      <c r="T486" s="147"/>
      <c r="U486" s="31" t="s">
        <v>42</v>
      </c>
      <c r="V486" s="24"/>
      <c r="W486" s="148">
        <f>$V$486*$K$486</f>
        <v>0</v>
      </c>
      <c r="X486" s="148">
        <v>0</v>
      </c>
      <c r="Y486" s="148">
        <f>$X$486*$K$486</f>
        <v>0</v>
      </c>
      <c r="Z486" s="148">
        <v>0</v>
      </c>
      <c r="AA486" s="149">
        <f>$Z$486*$K$486</f>
        <v>0</v>
      </c>
      <c r="AR486" s="6" t="s">
        <v>254</v>
      </c>
      <c r="AT486" s="6" t="s">
        <v>176</v>
      </c>
      <c r="AU486" s="6" t="s">
        <v>114</v>
      </c>
      <c r="AY486" s="6" t="s">
        <v>175</v>
      </c>
      <c r="BE486" s="93">
        <f>IF($U$486="základní",$N$486,0)</f>
        <v>0</v>
      </c>
      <c r="BF486" s="93">
        <f>IF($U$486="snížená",$N$486,0)</f>
        <v>0</v>
      </c>
      <c r="BG486" s="93">
        <f>IF($U$486="zákl. přenesená",$N$486,0)</f>
        <v>0</v>
      </c>
      <c r="BH486" s="93">
        <f>IF($U$486="sníž. přenesená",$N$486,0)</f>
        <v>0</v>
      </c>
      <c r="BI486" s="93">
        <f>IF($U$486="nulová",$N$486,0)</f>
        <v>0</v>
      </c>
      <c r="BJ486" s="6" t="s">
        <v>84</v>
      </c>
      <c r="BK486" s="93">
        <f>ROUND($L$486*$K$486,2)</f>
        <v>0</v>
      </c>
      <c r="BL486" s="6" t="s">
        <v>254</v>
      </c>
      <c r="BM486" s="6" t="s">
        <v>778</v>
      </c>
    </row>
    <row r="487" spans="2:65" s="6" customFormat="1" ht="39" customHeight="1">
      <c r="B487" s="23"/>
      <c r="C487" s="143" t="s">
        <v>779</v>
      </c>
      <c r="D487" s="143" t="s">
        <v>176</v>
      </c>
      <c r="E487" s="144" t="s">
        <v>780</v>
      </c>
      <c r="F487" s="232" t="s">
        <v>781</v>
      </c>
      <c r="G487" s="233"/>
      <c r="H487" s="233"/>
      <c r="I487" s="233"/>
      <c r="J487" s="145" t="s">
        <v>411</v>
      </c>
      <c r="K487" s="146">
        <v>3</v>
      </c>
      <c r="L487" s="234">
        <v>0</v>
      </c>
      <c r="M487" s="233"/>
      <c r="N487" s="235">
        <f>ROUND($L$487*$K$487,2)</f>
        <v>0</v>
      </c>
      <c r="O487" s="233"/>
      <c r="P487" s="233"/>
      <c r="Q487" s="233"/>
      <c r="R487" s="25"/>
      <c r="T487" s="147"/>
      <c r="U487" s="31" t="s">
        <v>42</v>
      </c>
      <c r="V487" s="24"/>
      <c r="W487" s="148">
        <f>$V$487*$K$487</f>
        <v>0</v>
      </c>
      <c r="X487" s="148">
        <v>0</v>
      </c>
      <c r="Y487" s="148">
        <f>$X$487*$K$487</f>
        <v>0</v>
      </c>
      <c r="Z487" s="148">
        <v>0</v>
      </c>
      <c r="AA487" s="149">
        <f>$Z$487*$K$487</f>
        <v>0</v>
      </c>
      <c r="AR487" s="6" t="s">
        <v>254</v>
      </c>
      <c r="AT487" s="6" t="s">
        <v>176</v>
      </c>
      <c r="AU487" s="6" t="s">
        <v>114</v>
      </c>
      <c r="AY487" s="6" t="s">
        <v>175</v>
      </c>
      <c r="BE487" s="93">
        <f>IF($U$487="základní",$N$487,0)</f>
        <v>0</v>
      </c>
      <c r="BF487" s="93">
        <f>IF($U$487="snížená",$N$487,0)</f>
        <v>0</v>
      </c>
      <c r="BG487" s="93">
        <f>IF($U$487="zákl. přenesená",$N$487,0)</f>
        <v>0</v>
      </c>
      <c r="BH487" s="93">
        <f>IF($U$487="sníž. přenesená",$N$487,0)</f>
        <v>0</v>
      </c>
      <c r="BI487" s="93">
        <f>IF($U$487="nulová",$N$487,0)</f>
        <v>0</v>
      </c>
      <c r="BJ487" s="6" t="s">
        <v>84</v>
      </c>
      <c r="BK487" s="93">
        <f>ROUND($L$487*$K$487,2)</f>
        <v>0</v>
      </c>
      <c r="BL487" s="6" t="s">
        <v>254</v>
      </c>
      <c r="BM487" s="6" t="s">
        <v>782</v>
      </c>
    </row>
    <row r="488" spans="2:65" s="6" customFormat="1" ht="39" customHeight="1">
      <c r="B488" s="23"/>
      <c r="C488" s="143" t="s">
        <v>783</v>
      </c>
      <c r="D488" s="143" t="s">
        <v>176</v>
      </c>
      <c r="E488" s="144" t="s">
        <v>784</v>
      </c>
      <c r="F488" s="232" t="s">
        <v>785</v>
      </c>
      <c r="G488" s="233"/>
      <c r="H488" s="233"/>
      <c r="I488" s="233"/>
      <c r="J488" s="145" t="s">
        <v>411</v>
      </c>
      <c r="K488" s="146">
        <v>1</v>
      </c>
      <c r="L488" s="234">
        <v>0</v>
      </c>
      <c r="M488" s="233"/>
      <c r="N488" s="235">
        <f>ROUND($L$488*$K$488,2)</f>
        <v>0</v>
      </c>
      <c r="O488" s="233"/>
      <c r="P488" s="233"/>
      <c r="Q488" s="233"/>
      <c r="R488" s="25"/>
      <c r="T488" s="147"/>
      <c r="U488" s="31" t="s">
        <v>42</v>
      </c>
      <c r="V488" s="24"/>
      <c r="W488" s="148">
        <f>$V$488*$K$488</f>
        <v>0</v>
      </c>
      <c r="X488" s="148">
        <v>0</v>
      </c>
      <c r="Y488" s="148">
        <f>$X$488*$K$488</f>
        <v>0</v>
      </c>
      <c r="Z488" s="148">
        <v>0</v>
      </c>
      <c r="AA488" s="149">
        <f>$Z$488*$K$488</f>
        <v>0</v>
      </c>
      <c r="AR488" s="6" t="s">
        <v>254</v>
      </c>
      <c r="AT488" s="6" t="s">
        <v>176</v>
      </c>
      <c r="AU488" s="6" t="s">
        <v>114</v>
      </c>
      <c r="AY488" s="6" t="s">
        <v>175</v>
      </c>
      <c r="BE488" s="93">
        <f>IF($U$488="základní",$N$488,0)</f>
        <v>0</v>
      </c>
      <c r="BF488" s="93">
        <f>IF($U$488="snížená",$N$488,0)</f>
        <v>0</v>
      </c>
      <c r="BG488" s="93">
        <f>IF($U$488="zákl. přenesená",$N$488,0)</f>
        <v>0</v>
      </c>
      <c r="BH488" s="93">
        <f>IF($U$488="sníž. přenesená",$N$488,0)</f>
        <v>0</v>
      </c>
      <c r="BI488" s="93">
        <f>IF($U$488="nulová",$N$488,0)</f>
        <v>0</v>
      </c>
      <c r="BJ488" s="6" t="s">
        <v>84</v>
      </c>
      <c r="BK488" s="93">
        <f>ROUND($L$488*$K$488,2)</f>
        <v>0</v>
      </c>
      <c r="BL488" s="6" t="s">
        <v>254</v>
      </c>
      <c r="BM488" s="6" t="s">
        <v>786</v>
      </c>
    </row>
    <row r="489" spans="2:65" s="6" customFormat="1" ht="39" customHeight="1">
      <c r="B489" s="23"/>
      <c r="C489" s="143" t="s">
        <v>787</v>
      </c>
      <c r="D489" s="143" t="s">
        <v>176</v>
      </c>
      <c r="E489" s="144" t="s">
        <v>788</v>
      </c>
      <c r="F489" s="232" t="s">
        <v>789</v>
      </c>
      <c r="G489" s="233"/>
      <c r="H489" s="233"/>
      <c r="I489" s="233"/>
      <c r="J489" s="145" t="s">
        <v>411</v>
      </c>
      <c r="K489" s="146">
        <v>1</v>
      </c>
      <c r="L489" s="234">
        <v>0</v>
      </c>
      <c r="M489" s="233"/>
      <c r="N489" s="235">
        <f>ROUND($L$489*$K$489,2)</f>
        <v>0</v>
      </c>
      <c r="O489" s="233"/>
      <c r="P489" s="233"/>
      <c r="Q489" s="233"/>
      <c r="R489" s="25"/>
      <c r="T489" s="147"/>
      <c r="U489" s="31" t="s">
        <v>42</v>
      </c>
      <c r="V489" s="24"/>
      <c r="W489" s="148">
        <f>$V$489*$K$489</f>
        <v>0</v>
      </c>
      <c r="X489" s="148">
        <v>0</v>
      </c>
      <c r="Y489" s="148">
        <f>$X$489*$K$489</f>
        <v>0</v>
      </c>
      <c r="Z489" s="148">
        <v>0</v>
      </c>
      <c r="AA489" s="149">
        <f>$Z$489*$K$489</f>
        <v>0</v>
      </c>
      <c r="AR489" s="6" t="s">
        <v>254</v>
      </c>
      <c r="AT489" s="6" t="s">
        <v>176</v>
      </c>
      <c r="AU489" s="6" t="s">
        <v>114</v>
      </c>
      <c r="AY489" s="6" t="s">
        <v>175</v>
      </c>
      <c r="BE489" s="93">
        <f>IF($U$489="základní",$N$489,0)</f>
        <v>0</v>
      </c>
      <c r="BF489" s="93">
        <f>IF($U$489="snížená",$N$489,0)</f>
        <v>0</v>
      </c>
      <c r="BG489" s="93">
        <f>IF($U$489="zákl. přenesená",$N$489,0)</f>
        <v>0</v>
      </c>
      <c r="BH489" s="93">
        <f>IF($U$489="sníž. přenesená",$N$489,0)</f>
        <v>0</v>
      </c>
      <c r="BI489" s="93">
        <f>IF($U$489="nulová",$N$489,0)</f>
        <v>0</v>
      </c>
      <c r="BJ489" s="6" t="s">
        <v>84</v>
      </c>
      <c r="BK489" s="93">
        <f>ROUND($L$489*$K$489,2)</f>
        <v>0</v>
      </c>
      <c r="BL489" s="6" t="s">
        <v>254</v>
      </c>
      <c r="BM489" s="6" t="s">
        <v>790</v>
      </c>
    </row>
    <row r="490" spans="2:65" s="6" customFormat="1" ht="39" customHeight="1">
      <c r="B490" s="23"/>
      <c r="C490" s="143" t="s">
        <v>791</v>
      </c>
      <c r="D490" s="143" t="s">
        <v>176</v>
      </c>
      <c r="E490" s="144" t="s">
        <v>792</v>
      </c>
      <c r="F490" s="232" t="s">
        <v>793</v>
      </c>
      <c r="G490" s="233"/>
      <c r="H490" s="233"/>
      <c r="I490" s="233"/>
      <c r="J490" s="145" t="s">
        <v>411</v>
      </c>
      <c r="K490" s="146">
        <v>1</v>
      </c>
      <c r="L490" s="234">
        <v>0</v>
      </c>
      <c r="M490" s="233"/>
      <c r="N490" s="235">
        <f>ROUND($L$490*$K$490,2)</f>
        <v>0</v>
      </c>
      <c r="O490" s="233"/>
      <c r="P490" s="233"/>
      <c r="Q490" s="233"/>
      <c r="R490" s="25"/>
      <c r="T490" s="147"/>
      <c r="U490" s="31" t="s">
        <v>42</v>
      </c>
      <c r="V490" s="24"/>
      <c r="W490" s="148">
        <f>$V$490*$K$490</f>
        <v>0</v>
      </c>
      <c r="X490" s="148">
        <v>0</v>
      </c>
      <c r="Y490" s="148">
        <f>$X$490*$K$490</f>
        <v>0</v>
      </c>
      <c r="Z490" s="148">
        <v>0</v>
      </c>
      <c r="AA490" s="149">
        <f>$Z$490*$K$490</f>
        <v>0</v>
      </c>
      <c r="AR490" s="6" t="s">
        <v>254</v>
      </c>
      <c r="AT490" s="6" t="s">
        <v>176</v>
      </c>
      <c r="AU490" s="6" t="s">
        <v>114</v>
      </c>
      <c r="AY490" s="6" t="s">
        <v>175</v>
      </c>
      <c r="BE490" s="93">
        <f>IF($U$490="základní",$N$490,0)</f>
        <v>0</v>
      </c>
      <c r="BF490" s="93">
        <f>IF($U$490="snížená",$N$490,0)</f>
        <v>0</v>
      </c>
      <c r="BG490" s="93">
        <f>IF($U$490="zákl. přenesená",$N$490,0)</f>
        <v>0</v>
      </c>
      <c r="BH490" s="93">
        <f>IF($U$490="sníž. přenesená",$N$490,0)</f>
        <v>0</v>
      </c>
      <c r="BI490" s="93">
        <f>IF($U$490="nulová",$N$490,0)</f>
        <v>0</v>
      </c>
      <c r="BJ490" s="6" t="s">
        <v>84</v>
      </c>
      <c r="BK490" s="93">
        <f>ROUND($L$490*$K$490,2)</f>
        <v>0</v>
      </c>
      <c r="BL490" s="6" t="s">
        <v>254</v>
      </c>
      <c r="BM490" s="6" t="s">
        <v>794</v>
      </c>
    </row>
    <row r="491" spans="2:65" s="6" customFormat="1" ht="39" customHeight="1">
      <c r="B491" s="23"/>
      <c r="C491" s="143" t="s">
        <v>795</v>
      </c>
      <c r="D491" s="143" t="s">
        <v>176</v>
      </c>
      <c r="E491" s="144" t="s">
        <v>796</v>
      </c>
      <c r="F491" s="232" t="s">
        <v>797</v>
      </c>
      <c r="G491" s="233"/>
      <c r="H491" s="233"/>
      <c r="I491" s="233"/>
      <c r="J491" s="145" t="s">
        <v>411</v>
      </c>
      <c r="K491" s="146">
        <v>1</v>
      </c>
      <c r="L491" s="234">
        <v>0</v>
      </c>
      <c r="M491" s="233"/>
      <c r="N491" s="235">
        <f>ROUND($L$491*$K$491,2)</f>
        <v>0</v>
      </c>
      <c r="O491" s="233"/>
      <c r="P491" s="233"/>
      <c r="Q491" s="233"/>
      <c r="R491" s="25"/>
      <c r="T491" s="147"/>
      <c r="U491" s="31" t="s">
        <v>42</v>
      </c>
      <c r="V491" s="24"/>
      <c r="W491" s="148">
        <f>$V$491*$K$491</f>
        <v>0</v>
      </c>
      <c r="X491" s="148">
        <v>0</v>
      </c>
      <c r="Y491" s="148">
        <f>$X$491*$K$491</f>
        <v>0</v>
      </c>
      <c r="Z491" s="148">
        <v>0</v>
      </c>
      <c r="AA491" s="149">
        <f>$Z$491*$K$491</f>
        <v>0</v>
      </c>
      <c r="AR491" s="6" t="s">
        <v>254</v>
      </c>
      <c r="AT491" s="6" t="s">
        <v>176</v>
      </c>
      <c r="AU491" s="6" t="s">
        <v>114</v>
      </c>
      <c r="AY491" s="6" t="s">
        <v>175</v>
      </c>
      <c r="BE491" s="93">
        <f>IF($U$491="základní",$N$491,0)</f>
        <v>0</v>
      </c>
      <c r="BF491" s="93">
        <f>IF($U$491="snížená",$N$491,0)</f>
        <v>0</v>
      </c>
      <c r="BG491" s="93">
        <f>IF($U$491="zákl. přenesená",$N$491,0)</f>
        <v>0</v>
      </c>
      <c r="BH491" s="93">
        <f>IF($U$491="sníž. přenesená",$N$491,0)</f>
        <v>0</v>
      </c>
      <c r="BI491" s="93">
        <f>IF($U$491="nulová",$N$491,0)</f>
        <v>0</v>
      </c>
      <c r="BJ491" s="6" t="s">
        <v>84</v>
      </c>
      <c r="BK491" s="93">
        <f>ROUND($L$491*$K$491,2)</f>
        <v>0</v>
      </c>
      <c r="BL491" s="6" t="s">
        <v>254</v>
      </c>
      <c r="BM491" s="6" t="s">
        <v>798</v>
      </c>
    </row>
    <row r="492" spans="2:65" s="6" customFormat="1" ht="51" customHeight="1">
      <c r="B492" s="23"/>
      <c r="C492" s="143" t="s">
        <v>799</v>
      </c>
      <c r="D492" s="143" t="s">
        <v>176</v>
      </c>
      <c r="E492" s="144" t="s">
        <v>800</v>
      </c>
      <c r="F492" s="232" t="s">
        <v>801</v>
      </c>
      <c r="G492" s="233"/>
      <c r="H492" s="233"/>
      <c r="I492" s="233"/>
      <c r="J492" s="145" t="s">
        <v>411</v>
      </c>
      <c r="K492" s="146">
        <v>1</v>
      </c>
      <c r="L492" s="234">
        <v>0</v>
      </c>
      <c r="M492" s="233"/>
      <c r="N492" s="235">
        <f>ROUND($L$492*$K$492,2)</f>
        <v>0</v>
      </c>
      <c r="O492" s="233"/>
      <c r="P492" s="233"/>
      <c r="Q492" s="233"/>
      <c r="R492" s="25"/>
      <c r="T492" s="147"/>
      <c r="U492" s="31" t="s">
        <v>42</v>
      </c>
      <c r="V492" s="24"/>
      <c r="W492" s="148">
        <f>$V$492*$K$492</f>
        <v>0</v>
      </c>
      <c r="X492" s="148">
        <v>0</v>
      </c>
      <c r="Y492" s="148">
        <f>$X$492*$K$492</f>
        <v>0</v>
      </c>
      <c r="Z492" s="148">
        <v>0</v>
      </c>
      <c r="AA492" s="149">
        <f>$Z$492*$K$492</f>
        <v>0</v>
      </c>
      <c r="AR492" s="6" t="s">
        <v>254</v>
      </c>
      <c r="AT492" s="6" t="s">
        <v>176</v>
      </c>
      <c r="AU492" s="6" t="s">
        <v>114</v>
      </c>
      <c r="AY492" s="6" t="s">
        <v>175</v>
      </c>
      <c r="BE492" s="93">
        <f>IF($U$492="základní",$N$492,0)</f>
        <v>0</v>
      </c>
      <c r="BF492" s="93">
        <f>IF($U$492="snížená",$N$492,0)</f>
        <v>0</v>
      </c>
      <c r="BG492" s="93">
        <f>IF($U$492="zákl. přenesená",$N$492,0)</f>
        <v>0</v>
      </c>
      <c r="BH492" s="93">
        <f>IF($U$492="sníž. přenesená",$N$492,0)</f>
        <v>0</v>
      </c>
      <c r="BI492" s="93">
        <f>IF($U$492="nulová",$N$492,0)</f>
        <v>0</v>
      </c>
      <c r="BJ492" s="6" t="s">
        <v>84</v>
      </c>
      <c r="BK492" s="93">
        <f>ROUND($L$492*$K$492,2)</f>
        <v>0</v>
      </c>
      <c r="BL492" s="6" t="s">
        <v>254</v>
      </c>
      <c r="BM492" s="6" t="s">
        <v>802</v>
      </c>
    </row>
    <row r="493" spans="2:65" s="6" customFormat="1" ht="39" customHeight="1">
      <c r="B493" s="23"/>
      <c r="C493" s="143" t="s">
        <v>803</v>
      </c>
      <c r="D493" s="143" t="s">
        <v>176</v>
      </c>
      <c r="E493" s="144" t="s">
        <v>804</v>
      </c>
      <c r="F493" s="232" t="s">
        <v>805</v>
      </c>
      <c r="G493" s="233"/>
      <c r="H493" s="233"/>
      <c r="I493" s="233"/>
      <c r="J493" s="145" t="s">
        <v>411</v>
      </c>
      <c r="K493" s="146">
        <v>2</v>
      </c>
      <c r="L493" s="234">
        <v>0</v>
      </c>
      <c r="M493" s="233"/>
      <c r="N493" s="235">
        <f>ROUND($L$493*$K$493,2)</f>
        <v>0</v>
      </c>
      <c r="O493" s="233"/>
      <c r="P493" s="233"/>
      <c r="Q493" s="233"/>
      <c r="R493" s="25"/>
      <c r="T493" s="147"/>
      <c r="U493" s="31" t="s">
        <v>42</v>
      </c>
      <c r="V493" s="24"/>
      <c r="W493" s="148">
        <f>$V$493*$K$493</f>
        <v>0</v>
      </c>
      <c r="X493" s="148">
        <v>0</v>
      </c>
      <c r="Y493" s="148">
        <f>$X$493*$K$493</f>
        <v>0</v>
      </c>
      <c r="Z493" s="148">
        <v>0</v>
      </c>
      <c r="AA493" s="149">
        <f>$Z$493*$K$493</f>
        <v>0</v>
      </c>
      <c r="AR493" s="6" t="s">
        <v>254</v>
      </c>
      <c r="AT493" s="6" t="s">
        <v>176</v>
      </c>
      <c r="AU493" s="6" t="s">
        <v>114</v>
      </c>
      <c r="AY493" s="6" t="s">
        <v>175</v>
      </c>
      <c r="BE493" s="93">
        <f>IF($U$493="základní",$N$493,0)</f>
        <v>0</v>
      </c>
      <c r="BF493" s="93">
        <f>IF($U$493="snížená",$N$493,0)</f>
        <v>0</v>
      </c>
      <c r="BG493" s="93">
        <f>IF($U$493="zákl. přenesená",$N$493,0)</f>
        <v>0</v>
      </c>
      <c r="BH493" s="93">
        <f>IF($U$493="sníž. přenesená",$N$493,0)</f>
        <v>0</v>
      </c>
      <c r="BI493" s="93">
        <f>IF($U$493="nulová",$N$493,0)</f>
        <v>0</v>
      </c>
      <c r="BJ493" s="6" t="s">
        <v>84</v>
      </c>
      <c r="BK493" s="93">
        <f>ROUND($L$493*$K$493,2)</f>
        <v>0</v>
      </c>
      <c r="BL493" s="6" t="s">
        <v>254</v>
      </c>
      <c r="BM493" s="6" t="s">
        <v>806</v>
      </c>
    </row>
    <row r="494" spans="2:65" s="6" customFormat="1" ht="39" customHeight="1">
      <c r="B494" s="23"/>
      <c r="C494" s="143" t="s">
        <v>807</v>
      </c>
      <c r="D494" s="143" t="s">
        <v>176</v>
      </c>
      <c r="E494" s="144" t="s">
        <v>808</v>
      </c>
      <c r="F494" s="232" t="s">
        <v>809</v>
      </c>
      <c r="G494" s="233"/>
      <c r="H494" s="233"/>
      <c r="I494" s="233"/>
      <c r="J494" s="145" t="s">
        <v>411</v>
      </c>
      <c r="K494" s="146">
        <v>1</v>
      </c>
      <c r="L494" s="234">
        <v>0</v>
      </c>
      <c r="M494" s="233"/>
      <c r="N494" s="235">
        <f>ROUND($L$494*$K$494,2)</f>
        <v>0</v>
      </c>
      <c r="O494" s="233"/>
      <c r="P494" s="233"/>
      <c r="Q494" s="233"/>
      <c r="R494" s="25"/>
      <c r="T494" s="147"/>
      <c r="U494" s="31" t="s">
        <v>42</v>
      </c>
      <c r="V494" s="24"/>
      <c r="W494" s="148">
        <f>$V$494*$K$494</f>
        <v>0</v>
      </c>
      <c r="X494" s="148">
        <v>0</v>
      </c>
      <c r="Y494" s="148">
        <f>$X$494*$K$494</f>
        <v>0</v>
      </c>
      <c r="Z494" s="148">
        <v>0</v>
      </c>
      <c r="AA494" s="149">
        <f>$Z$494*$K$494</f>
        <v>0</v>
      </c>
      <c r="AR494" s="6" t="s">
        <v>254</v>
      </c>
      <c r="AT494" s="6" t="s">
        <v>176</v>
      </c>
      <c r="AU494" s="6" t="s">
        <v>114</v>
      </c>
      <c r="AY494" s="6" t="s">
        <v>175</v>
      </c>
      <c r="BE494" s="93">
        <f>IF($U$494="základní",$N$494,0)</f>
        <v>0</v>
      </c>
      <c r="BF494" s="93">
        <f>IF($U$494="snížená",$N$494,0)</f>
        <v>0</v>
      </c>
      <c r="BG494" s="93">
        <f>IF($U$494="zákl. přenesená",$N$494,0)</f>
        <v>0</v>
      </c>
      <c r="BH494" s="93">
        <f>IF($U$494="sníž. přenesená",$N$494,0)</f>
        <v>0</v>
      </c>
      <c r="BI494" s="93">
        <f>IF($U$494="nulová",$N$494,0)</f>
        <v>0</v>
      </c>
      <c r="BJ494" s="6" t="s">
        <v>84</v>
      </c>
      <c r="BK494" s="93">
        <f>ROUND($L$494*$K$494,2)</f>
        <v>0</v>
      </c>
      <c r="BL494" s="6" t="s">
        <v>254</v>
      </c>
      <c r="BM494" s="6" t="s">
        <v>810</v>
      </c>
    </row>
    <row r="495" spans="2:65" s="6" customFormat="1" ht="27" customHeight="1">
      <c r="B495" s="23"/>
      <c r="C495" s="143" t="s">
        <v>811</v>
      </c>
      <c r="D495" s="143" t="s">
        <v>176</v>
      </c>
      <c r="E495" s="144" t="s">
        <v>812</v>
      </c>
      <c r="F495" s="232" t="s">
        <v>813</v>
      </c>
      <c r="G495" s="233"/>
      <c r="H495" s="233"/>
      <c r="I495" s="233"/>
      <c r="J495" s="145" t="s">
        <v>411</v>
      </c>
      <c r="K495" s="146">
        <v>1</v>
      </c>
      <c r="L495" s="234">
        <v>0</v>
      </c>
      <c r="M495" s="233"/>
      <c r="N495" s="235">
        <f>ROUND($L$495*$K$495,2)</f>
        <v>0</v>
      </c>
      <c r="O495" s="233"/>
      <c r="P495" s="233"/>
      <c r="Q495" s="233"/>
      <c r="R495" s="25"/>
      <c r="T495" s="147"/>
      <c r="U495" s="31" t="s">
        <v>42</v>
      </c>
      <c r="V495" s="24"/>
      <c r="W495" s="148">
        <f>$V$495*$K$495</f>
        <v>0</v>
      </c>
      <c r="X495" s="148">
        <v>0</v>
      </c>
      <c r="Y495" s="148">
        <f>$X$495*$K$495</f>
        <v>0</v>
      </c>
      <c r="Z495" s="148">
        <v>0</v>
      </c>
      <c r="AA495" s="149">
        <f>$Z$495*$K$495</f>
        <v>0</v>
      </c>
      <c r="AR495" s="6" t="s">
        <v>254</v>
      </c>
      <c r="AT495" s="6" t="s">
        <v>176</v>
      </c>
      <c r="AU495" s="6" t="s">
        <v>114</v>
      </c>
      <c r="AY495" s="6" t="s">
        <v>175</v>
      </c>
      <c r="BE495" s="93">
        <f>IF($U$495="základní",$N$495,0)</f>
        <v>0</v>
      </c>
      <c r="BF495" s="93">
        <f>IF($U$495="snížená",$N$495,0)</f>
        <v>0</v>
      </c>
      <c r="BG495" s="93">
        <f>IF($U$495="zákl. přenesená",$N$495,0)</f>
        <v>0</v>
      </c>
      <c r="BH495" s="93">
        <f>IF($U$495="sníž. přenesená",$N$495,0)</f>
        <v>0</v>
      </c>
      <c r="BI495" s="93">
        <f>IF($U$495="nulová",$N$495,0)</f>
        <v>0</v>
      </c>
      <c r="BJ495" s="6" t="s">
        <v>84</v>
      </c>
      <c r="BK495" s="93">
        <f>ROUND($L$495*$K$495,2)</f>
        <v>0</v>
      </c>
      <c r="BL495" s="6" t="s">
        <v>254</v>
      </c>
      <c r="BM495" s="6" t="s">
        <v>814</v>
      </c>
    </row>
    <row r="496" spans="2:47" s="6" customFormat="1" ht="125.25" customHeight="1">
      <c r="B496" s="23"/>
      <c r="C496" s="24"/>
      <c r="D496" s="24"/>
      <c r="E496" s="24"/>
      <c r="F496" s="246" t="s">
        <v>815</v>
      </c>
      <c r="G496" s="197"/>
      <c r="H496" s="197"/>
      <c r="I496" s="197"/>
      <c r="J496" s="24"/>
      <c r="K496" s="24"/>
      <c r="L496" s="24"/>
      <c r="M496" s="24"/>
      <c r="N496" s="24"/>
      <c r="O496" s="24"/>
      <c r="P496" s="24"/>
      <c r="Q496" s="24"/>
      <c r="R496" s="25"/>
      <c r="T496" s="64"/>
      <c r="U496" s="24"/>
      <c r="V496" s="24"/>
      <c r="W496" s="24"/>
      <c r="X496" s="24"/>
      <c r="Y496" s="24"/>
      <c r="Z496" s="24"/>
      <c r="AA496" s="65"/>
      <c r="AT496" s="6" t="s">
        <v>316</v>
      </c>
      <c r="AU496" s="6" t="s">
        <v>114</v>
      </c>
    </row>
    <row r="497" spans="2:65" s="6" customFormat="1" ht="27" customHeight="1">
      <c r="B497" s="23"/>
      <c r="C497" s="143" t="s">
        <v>816</v>
      </c>
      <c r="D497" s="143" t="s">
        <v>176</v>
      </c>
      <c r="E497" s="144" t="s">
        <v>817</v>
      </c>
      <c r="F497" s="232" t="s">
        <v>818</v>
      </c>
      <c r="G497" s="233"/>
      <c r="H497" s="233"/>
      <c r="I497" s="233"/>
      <c r="J497" s="145" t="s">
        <v>581</v>
      </c>
      <c r="K497" s="174">
        <v>0</v>
      </c>
      <c r="L497" s="234">
        <v>0</v>
      </c>
      <c r="M497" s="233"/>
      <c r="N497" s="235">
        <f>ROUND($L$497*$K$497,2)</f>
        <v>0</v>
      </c>
      <c r="O497" s="233"/>
      <c r="P497" s="233"/>
      <c r="Q497" s="233"/>
      <c r="R497" s="25"/>
      <c r="T497" s="147"/>
      <c r="U497" s="31" t="s">
        <v>42</v>
      </c>
      <c r="V497" s="24"/>
      <c r="W497" s="148">
        <f>$V$497*$K$497</f>
        <v>0</v>
      </c>
      <c r="X497" s="148">
        <v>0</v>
      </c>
      <c r="Y497" s="148">
        <f>$X$497*$K$497</f>
        <v>0</v>
      </c>
      <c r="Z497" s="148">
        <v>0</v>
      </c>
      <c r="AA497" s="149">
        <f>$Z$497*$K$497</f>
        <v>0</v>
      </c>
      <c r="AR497" s="6" t="s">
        <v>254</v>
      </c>
      <c r="AT497" s="6" t="s">
        <v>176</v>
      </c>
      <c r="AU497" s="6" t="s">
        <v>114</v>
      </c>
      <c r="AY497" s="6" t="s">
        <v>175</v>
      </c>
      <c r="BE497" s="93">
        <f>IF($U$497="základní",$N$497,0)</f>
        <v>0</v>
      </c>
      <c r="BF497" s="93">
        <f>IF($U$497="snížená",$N$497,0)</f>
        <v>0</v>
      </c>
      <c r="BG497" s="93">
        <f>IF($U$497="zákl. přenesená",$N$497,0)</f>
        <v>0</v>
      </c>
      <c r="BH497" s="93">
        <f>IF($U$497="sníž. přenesená",$N$497,0)</f>
        <v>0</v>
      </c>
      <c r="BI497" s="93">
        <f>IF($U$497="nulová",$N$497,0)</f>
        <v>0</v>
      </c>
      <c r="BJ497" s="6" t="s">
        <v>84</v>
      </c>
      <c r="BK497" s="93">
        <f>ROUND($L$497*$K$497,2)</f>
        <v>0</v>
      </c>
      <c r="BL497" s="6" t="s">
        <v>254</v>
      </c>
      <c r="BM497" s="6" t="s">
        <v>819</v>
      </c>
    </row>
    <row r="498" spans="2:63" s="132" customFormat="1" ht="30.75" customHeight="1">
      <c r="B498" s="133"/>
      <c r="C498" s="134"/>
      <c r="D498" s="142" t="s">
        <v>141</v>
      </c>
      <c r="E498" s="142"/>
      <c r="F498" s="142"/>
      <c r="G498" s="142"/>
      <c r="H498" s="142"/>
      <c r="I498" s="142"/>
      <c r="J498" s="142"/>
      <c r="K498" s="142"/>
      <c r="L498" s="142"/>
      <c r="M498" s="142"/>
      <c r="N498" s="250">
        <f>$BK$498</f>
        <v>0</v>
      </c>
      <c r="O498" s="249"/>
      <c r="P498" s="249"/>
      <c r="Q498" s="249"/>
      <c r="R498" s="136"/>
      <c r="T498" s="137"/>
      <c r="U498" s="134"/>
      <c r="V498" s="134"/>
      <c r="W498" s="138">
        <f>SUM($W$499:$W$529)</f>
        <v>0</v>
      </c>
      <c r="X498" s="134"/>
      <c r="Y498" s="138">
        <f>SUM($Y$499:$Y$529)</f>
        <v>1.41540372</v>
      </c>
      <c r="Z498" s="134"/>
      <c r="AA498" s="139">
        <f>SUM($AA$499:$AA$529)</f>
        <v>11.31347529</v>
      </c>
      <c r="AR498" s="140" t="s">
        <v>114</v>
      </c>
      <c r="AT498" s="140" t="s">
        <v>76</v>
      </c>
      <c r="AU498" s="140" t="s">
        <v>84</v>
      </c>
      <c r="AY498" s="140" t="s">
        <v>175</v>
      </c>
      <c r="BK498" s="141">
        <f>SUM($BK$499:$BK$529)</f>
        <v>0</v>
      </c>
    </row>
    <row r="499" spans="2:65" s="6" customFormat="1" ht="27" customHeight="1">
      <c r="B499" s="23"/>
      <c r="C499" s="143" t="s">
        <v>820</v>
      </c>
      <c r="D499" s="143" t="s">
        <v>176</v>
      </c>
      <c r="E499" s="144" t="s">
        <v>821</v>
      </c>
      <c r="F499" s="232" t="s">
        <v>822</v>
      </c>
      <c r="G499" s="233"/>
      <c r="H499" s="233"/>
      <c r="I499" s="233"/>
      <c r="J499" s="145" t="s">
        <v>356</v>
      </c>
      <c r="K499" s="146">
        <v>86.526</v>
      </c>
      <c r="L499" s="234">
        <v>0</v>
      </c>
      <c r="M499" s="233"/>
      <c r="N499" s="235">
        <f>ROUND($L$499*$K$499,2)</f>
        <v>0</v>
      </c>
      <c r="O499" s="233"/>
      <c r="P499" s="233"/>
      <c r="Q499" s="233"/>
      <c r="R499" s="25"/>
      <c r="T499" s="147"/>
      <c r="U499" s="31" t="s">
        <v>42</v>
      </c>
      <c r="V499" s="24"/>
      <c r="W499" s="148">
        <f>$V$499*$K$499</f>
        <v>0</v>
      </c>
      <c r="X499" s="148">
        <v>0.00062</v>
      </c>
      <c r="Y499" s="148">
        <f>$X$499*$K$499</f>
        <v>0.05364612</v>
      </c>
      <c r="Z499" s="148">
        <v>0</v>
      </c>
      <c r="AA499" s="149">
        <f>$Z$499*$K$499</f>
        <v>0</v>
      </c>
      <c r="AR499" s="6" t="s">
        <v>254</v>
      </c>
      <c r="AT499" s="6" t="s">
        <v>176</v>
      </c>
      <c r="AU499" s="6" t="s">
        <v>114</v>
      </c>
      <c r="AY499" s="6" t="s">
        <v>175</v>
      </c>
      <c r="BE499" s="93">
        <f>IF($U$499="základní",$N$499,0)</f>
        <v>0</v>
      </c>
      <c r="BF499" s="93">
        <f>IF($U$499="snížená",$N$499,0)</f>
        <v>0</v>
      </c>
      <c r="BG499" s="93">
        <f>IF($U$499="zákl. přenesená",$N$499,0)</f>
        <v>0</v>
      </c>
      <c r="BH499" s="93">
        <f>IF($U$499="sníž. přenesená",$N$499,0)</f>
        <v>0</v>
      </c>
      <c r="BI499" s="93">
        <f>IF($U$499="nulová",$N$499,0)</f>
        <v>0</v>
      </c>
      <c r="BJ499" s="6" t="s">
        <v>84</v>
      </c>
      <c r="BK499" s="93">
        <f>ROUND($L$499*$K$499,2)</f>
        <v>0</v>
      </c>
      <c r="BL499" s="6" t="s">
        <v>254</v>
      </c>
      <c r="BM499" s="6" t="s">
        <v>823</v>
      </c>
    </row>
    <row r="500" spans="2:51" s="6" customFormat="1" ht="32.25" customHeight="1">
      <c r="B500" s="150"/>
      <c r="C500" s="151"/>
      <c r="D500" s="151"/>
      <c r="E500" s="151"/>
      <c r="F500" s="236" t="s">
        <v>824</v>
      </c>
      <c r="G500" s="237"/>
      <c r="H500" s="237"/>
      <c r="I500" s="237"/>
      <c r="J500" s="151"/>
      <c r="K500" s="152">
        <v>31.456</v>
      </c>
      <c r="L500" s="151"/>
      <c r="M500" s="151"/>
      <c r="N500" s="151"/>
      <c r="O500" s="151"/>
      <c r="P500" s="151"/>
      <c r="Q500" s="151"/>
      <c r="R500" s="153"/>
      <c r="T500" s="154"/>
      <c r="U500" s="151"/>
      <c r="V500" s="151"/>
      <c r="W500" s="151"/>
      <c r="X500" s="151"/>
      <c r="Y500" s="151"/>
      <c r="Z500" s="151"/>
      <c r="AA500" s="155"/>
      <c r="AT500" s="156" t="s">
        <v>183</v>
      </c>
      <c r="AU500" s="156" t="s">
        <v>114</v>
      </c>
      <c r="AV500" s="156" t="s">
        <v>114</v>
      </c>
      <c r="AW500" s="156" t="s">
        <v>123</v>
      </c>
      <c r="AX500" s="156" t="s">
        <v>77</v>
      </c>
      <c r="AY500" s="156" t="s">
        <v>175</v>
      </c>
    </row>
    <row r="501" spans="2:51" s="6" customFormat="1" ht="18.75" customHeight="1">
      <c r="B501" s="150"/>
      <c r="C501" s="151"/>
      <c r="D501" s="151"/>
      <c r="E501" s="151"/>
      <c r="F501" s="236" t="s">
        <v>825</v>
      </c>
      <c r="G501" s="237"/>
      <c r="H501" s="237"/>
      <c r="I501" s="237"/>
      <c r="J501" s="151"/>
      <c r="K501" s="152">
        <v>23.48</v>
      </c>
      <c r="L501" s="151"/>
      <c r="M501" s="151"/>
      <c r="N501" s="151"/>
      <c r="O501" s="151"/>
      <c r="P501" s="151"/>
      <c r="Q501" s="151"/>
      <c r="R501" s="153"/>
      <c r="T501" s="154"/>
      <c r="U501" s="151"/>
      <c r="V501" s="151"/>
      <c r="W501" s="151"/>
      <c r="X501" s="151"/>
      <c r="Y501" s="151"/>
      <c r="Z501" s="151"/>
      <c r="AA501" s="155"/>
      <c r="AT501" s="156" t="s">
        <v>183</v>
      </c>
      <c r="AU501" s="156" t="s">
        <v>114</v>
      </c>
      <c r="AV501" s="156" t="s">
        <v>114</v>
      </c>
      <c r="AW501" s="156" t="s">
        <v>123</v>
      </c>
      <c r="AX501" s="156" t="s">
        <v>77</v>
      </c>
      <c r="AY501" s="156" t="s">
        <v>175</v>
      </c>
    </row>
    <row r="502" spans="2:51" s="6" customFormat="1" ht="18.75" customHeight="1">
      <c r="B502" s="150"/>
      <c r="C502" s="151"/>
      <c r="D502" s="151"/>
      <c r="E502" s="151"/>
      <c r="F502" s="236" t="s">
        <v>826</v>
      </c>
      <c r="G502" s="237"/>
      <c r="H502" s="237"/>
      <c r="I502" s="237"/>
      <c r="J502" s="151"/>
      <c r="K502" s="152">
        <v>4.26</v>
      </c>
      <c r="L502" s="151"/>
      <c r="M502" s="151"/>
      <c r="N502" s="151"/>
      <c r="O502" s="151"/>
      <c r="P502" s="151"/>
      <c r="Q502" s="151"/>
      <c r="R502" s="153"/>
      <c r="T502" s="154"/>
      <c r="U502" s="151"/>
      <c r="V502" s="151"/>
      <c r="W502" s="151"/>
      <c r="X502" s="151"/>
      <c r="Y502" s="151"/>
      <c r="Z502" s="151"/>
      <c r="AA502" s="155"/>
      <c r="AT502" s="156" t="s">
        <v>183</v>
      </c>
      <c r="AU502" s="156" t="s">
        <v>114</v>
      </c>
      <c r="AV502" s="156" t="s">
        <v>114</v>
      </c>
      <c r="AW502" s="156" t="s">
        <v>123</v>
      </c>
      <c r="AX502" s="156" t="s">
        <v>77</v>
      </c>
      <c r="AY502" s="156" t="s">
        <v>175</v>
      </c>
    </row>
    <row r="503" spans="2:51" s="6" customFormat="1" ht="18.75" customHeight="1">
      <c r="B503" s="150"/>
      <c r="C503" s="151"/>
      <c r="D503" s="151"/>
      <c r="E503" s="151"/>
      <c r="F503" s="236" t="s">
        <v>827</v>
      </c>
      <c r="G503" s="237"/>
      <c r="H503" s="237"/>
      <c r="I503" s="237"/>
      <c r="J503" s="151"/>
      <c r="K503" s="152">
        <v>27.33</v>
      </c>
      <c r="L503" s="151"/>
      <c r="M503" s="151"/>
      <c r="N503" s="151"/>
      <c r="O503" s="151"/>
      <c r="P503" s="151"/>
      <c r="Q503" s="151"/>
      <c r="R503" s="153"/>
      <c r="T503" s="154"/>
      <c r="U503" s="151"/>
      <c r="V503" s="151"/>
      <c r="W503" s="151"/>
      <c r="X503" s="151"/>
      <c r="Y503" s="151"/>
      <c r="Z503" s="151"/>
      <c r="AA503" s="155"/>
      <c r="AT503" s="156" t="s">
        <v>183</v>
      </c>
      <c r="AU503" s="156" t="s">
        <v>114</v>
      </c>
      <c r="AV503" s="156" t="s">
        <v>114</v>
      </c>
      <c r="AW503" s="156" t="s">
        <v>123</v>
      </c>
      <c r="AX503" s="156" t="s">
        <v>77</v>
      </c>
      <c r="AY503" s="156" t="s">
        <v>175</v>
      </c>
    </row>
    <row r="504" spans="2:51" s="6" customFormat="1" ht="18.75" customHeight="1">
      <c r="B504" s="157"/>
      <c r="C504" s="158"/>
      <c r="D504" s="158"/>
      <c r="E504" s="158"/>
      <c r="F504" s="238" t="s">
        <v>184</v>
      </c>
      <c r="G504" s="239"/>
      <c r="H504" s="239"/>
      <c r="I504" s="239"/>
      <c r="J504" s="158"/>
      <c r="K504" s="159">
        <v>86.526</v>
      </c>
      <c r="L504" s="158"/>
      <c r="M504" s="158"/>
      <c r="N504" s="158"/>
      <c r="O504" s="158"/>
      <c r="P504" s="158"/>
      <c r="Q504" s="158"/>
      <c r="R504" s="160"/>
      <c r="T504" s="161"/>
      <c r="U504" s="158"/>
      <c r="V504" s="158"/>
      <c r="W504" s="158"/>
      <c r="X504" s="158"/>
      <c r="Y504" s="158"/>
      <c r="Z504" s="158"/>
      <c r="AA504" s="162"/>
      <c r="AT504" s="163" t="s">
        <v>183</v>
      </c>
      <c r="AU504" s="163" t="s">
        <v>114</v>
      </c>
      <c r="AV504" s="163" t="s">
        <v>180</v>
      </c>
      <c r="AW504" s="163" t="s">
        <v>123</v>
      </c>
      <c r="AX504" s="163" t="s">
        <v>84</v>
      </c>
      <c r="AY504" s="163" t="s">
        <v>175</v>
      </c>
    </row>
    <row r="505" spans="2:65" s="6" customFormat="1" ht="15.75" customHeight="1">
      <c r="B505" s="23"/>
      <c r="C505" s="170" t="s">
        <v>828</v>
      </c>
      <c r="D505" s="170" t="s">
        <v>274</v>
      </c>
      <c r="E505" s="171" t="s">
        <v>829</v>
      </c>
      <c r="F505" s="242" t="s">
        <v>830</v>
      </c>
      <c r="G505" s="243"/>
      <c r="H505" s="243"/>
      <c r="I505" s="243"/>
      <c r="J505" s="172" t="s">
        <v>221</v>
      </c>
      <c r="K505" s="173">
        <v>9.803</v>
      </c>
      <c r="L505" s="244">
        <v>0</v>
      </c>
      <c r="M505" s="243"/>
      <c r="N505" s="245">
        <f>ROUND($L$505*$K$505,2)</f>
        <v>0</v>
      </c>
      <c r="O505" s="233"/>
      <c r="P505" s="233"/>
      <c r="Q505" s="233"/>
      <c r="R505" s="25"/>
      <c r="T505" s="147"/>
      <c r="U505" s="31" t="s">
        <v>42</v>
      </c>
      <c r="V505" s="24"/>
      <c r="W505" s="148">
        <f>$V$505*$K$505</f>
        <v>0</v>
      </c>
      <c r="X505" s="148">
        <v>0.0118</v>
      </c>
      <c r="Y505" s="148">
        <f>$X$505*$K$505</f>
        <v>0.11567540000000001</v>
      </c>
      <c r="Z505" s="148">
        <v>0</v>
      </c>
      <c r="AA505" s="149">
        <f>$Z$505*$K$505</f>
        <v>0</v>
      </c>
      <c r="AR505" s="6" t="s">
        <v>353</v>
      </c>
      <c r="AT505" s="6" t="s">
        <v>274</v>
      </c>
      <c r="AU505" s="6" t="s">
        <v>114</v>
      </c>
      <c r="AY505" s="6" t="s">
        <v>175</v>
      </c>
      <c r="BE505" s="93">
        <f>IF($U$505="základní",$N$505,0)</f>
        <v>0</v>
      </c>
      <c r="BF505" s="93">
        <f>IF($U$505="snížená",$N$505,0)</f>
        <v>0</v>
      </c>
      <c r="BG505" s="93">
        <f>IF($U$505="zákl. přenesená",$N$505,0)</f>
        <v>0</v>
      </c>
      <c r="BH505" s="93">
        <f>IF($U$505="sníž. přenesená",$N$505,0)</f>
        <v>0</v>
      </c>
      <c r="BI505" s="93">
        <f>IF($U$505="nulová",$N$505,0)</f>
        <v>0</v>
      </c>
      <c r="BJ505" s="6" t="s">
        <v>84</v>
      </c>
      <c r="BK505" s="93">
        <f>ROUND($L$505*$K$505,2)</f>
        <v>0</v>
      </c>
      <c r="BL505" s="6" t="s">
        <v>254</v>
      </c>
      <c r="BM505" s="6" t="s">
        <v>831</v>
      </c>
    </row>
    <row r="506" spans="2:51" s="6" customFormat="1" ht="18.75" customHeight="1">
      <c r="B506" s="150"/>
      <c r="C506" s="151"/>
      <c r="D506" s="151"/>
      <c r="E506" s="151"/>
      <c r="F506" s="236" t="s">
        <v>832</v>
      </c>
      <c r="G506" s="237"/>
      <c r="H506" s="237"/>
      <c r="I506" s="237"/>
      <c r="J506" s="151"/>
      <c r="K506" s="152">
        <v>8.912</v>
      </c>
      <c r="L506" s="151"/>
      <c r="M506" s="151"/>
      <c r="N506" s="151"/>
      <c r="O506" s="151"/>
      <c r="P506" s="151"/>
      <c r="Q506" s="151"/>
      <c r="R506" s="153"/>
      <c r="T506" s="154"/>
      <c r="U506" s="151"/>
      <c r="V506" s="151"/>
      <c r="W506" s="151"/>
      <c r="X506" s="151"/>
      <c r="Y506" s="151"/>
      <c r="Z506" s="151"/>
      <c r="AA506" s="155"/>
      <c r="AT506" s="156" t="s">
        <v>183</v>
      </c>
      <c r="AU506" s="156" t="s">
        <v>114</v>
      </c>
      <c r="AV506" s="156" t="s">
        <v>114</v>
      </c>
      <c r="AW506" s="156" t="s">
        <v>123</v>
      </c>
      <c r="AX506" s="156" t="s">
        <v>77</v>
      </c>
      <c r="AY506" s="156" t="s">
        <v>175</v>
      </c>
    </row>
    <row r="507" spans="2:51" s="6" customFormat="1" ht="18.75" customHeight="1">
      <c r="B507" s="157"/>
      <c r="C507" s="158"/>
      <c r="D507" s="158"/>
      <c r="E507" s="158"/>
      <c r="F507" s="238" t="s">
        <v>184</v>
      </c>
      <c r="G507" s="239"/>
      <c r="H507" s="239"/>
      <c r="I507" s="239"/>
      <c r="J507" s="158"/>
      <c r="K507" s="159">
        <v>8.912</v>
      </c>
      <c r="L507" s="158"/>
      <c r="M507" s="158"/>
      <c r="N507" s="158"/>
      <c r="O507" s="158"/>
      <c r="P507" s="158"/>
      <c r="Q507" s="158"/>
      <c r="R507" s="160"/>
      <c r="T507" s="161"/>
      <c r="U507" s="158"/>
      <c r="V507" s="158"/>
      <c r="W507" s="158"/>
      <c r="X507" s="158"/>
      <c r="Y507" s="158"/>
      <c r="Z507" s="158"/>
      <c r="AA507" s="162"/>
      <c r="AT507" s="163" t="s">
        <v>183</v>
      </c>
      <c r="AU507" s="163" t="s">
        <v>114</v>
      </c>
      <c r="AV507" s="163" t="s">
        <v>180</v>
      </c>
      <c r="AW507" s="163" t="s">
        <v>123</v>
      </c>
      <c r="AX507" s="163" t="s">
        <v>84</v>
      </c>
      <c r="AY507" s="163" t="s">
        <v>175</v>
      </c>
    </row>
    <row r="508" spans="2:65" s="6" customFormat="1" ht="27" customHeight="1">
      <c r="B508" s="23"/>
      <c r="C508" s="143" t="s">
        <v>833</v>
      </c>
      <c r="D508" s="143" t="s">
        <v>176</v>
      </c>
      <c r="E508" s="144" t="s">
        <v>834</v>
      </c>
      <c r="F508" s="232" t="s">
        <v>835</v>
      </c>
      <c r="G508" s="233"/>
      <c r="H508" s="233"/>
      <c r="I508" s="233"/>
      <c r="J508" s="145" t="s">
        <v>221</v>
      </c>
      <c r="K508" s="146">
        <v>46.26</v>
      </c>
      <c r="L508" s="234">
        <v>0</v>
      </c>
      <c r="M508" s="233"/>
      <c r="N508" s="235">
        <f>ROUND($L$508*$K$508,2)</f>
        <v>0</v>
      </c>
      <c r="O508" s="233"/>
      <c r="P508" s="233"/>
      <c r="Q508" s="233"/>
      <c r="R508" s="25"/>
      <c r="T508" s="147"/>
      <c r="U508" s="31" t="s">
        <v>42</v>
      </c>
      <c r="V508" s="24"/>
      <c r="W508" s="148">
        <f>$V$508*$K$508</f>
        <v>0</v>
      </c>
      <c r="X508" s="148">
        <v>0</v>
      </c>
      <c r="Y508" s="148">
        <f>$X$508*$K$508</f>
        <v>0</v>
      </c>
      <c r="Z508" s="148">
        <v>0.1395</v>
      </c>
      <c r="AA508" s="149">
        <f>$Z$508*$K$508</f>
        <v>6.453270000000001</v>
      </c>
      <c r="AR508" s="6" t="s">
        <v>254</v>
      </c>
      <c r="AT508" s="6" t="s">
        <v>176</v>
      </c>
      <c r="AU508" s="6" t="s">
        <v>114</v>
      </c>
      <c r="AY508" s="6" t="s">
        <v>175</v>
      </c>
      <c r="BE508" s="93">
        <f>IF($U$508="základní",$N$508,0)</f>
        <v>0</v>
      </c>
      <c r="BF508" s="93">
        <f>IF($U$508="snížená",$N$508,0)</f>
        <v>0</v>
      </c>
      <c r="BG508" s="93">
        <f>IF($U$508="zákl. přenesená",$N$508,0)</f>
        <v>0</v>
      </c>
      <c r="BH508" s="93">
        <f>IF($U$508="sníž. přenesená",$N$508,0)</f>
        <v>0</v>
      </c>
      <c r="BI508" s="93">
        <f>IF($U$508="nulová",$N$508,0)</f>
        <v>0</v>
      </c>
      <c r="BJ508" s="6" t="s">
        <v>84</v>
      </c>
      <c r="BK508" s="93">
        <f>ROUND($L$508*$K$508,2)</f>
        <v>0</v>
      </c>
      <c r="BL508" s="6" t="s">
        <v>254</v>
      </c>
      <c r="BM508" s="6" t="s">
        <v>836</v>
      </c>
    </row>
    <row r="509" spans="2:51" s="6" customFormat="1" ht="18.75" customHeight="1">
      <c r="B509" s="164"/>
      <c r="C509" s="165"/>
      <c r="D509" s="165"/>
      <c r="E509" s="165"/>
      <c r="F509" s="240" t="s">
        <v>480</v>
      </c>
      <c r="G509" s="241"/>
      <c r="H509" s="241"/>
      <c r="I509" s="241"/>
      <c r="J509" s="165"/>
      <c r="K509" s="165"/>
      <c r="L509" s="165"/>
      <c r="M509" s="165"/>
      <c r="N509" s="165"/>
      <c r="O509" s="165"/>
      <c r="P509" s="165"/>
      <c r="Q509" s="165"/>
      <c r="R509" s="166"/>
      <c r="T509" s="167"/>
      <c r="U509" s="165"/>
      <c r="V509" s="165"/>
      <c r="W509" s="165"/>
      <c r="X509" s="165"/>
      <c r="Y509" s="165"/>
      <c r="Z509" s="165"/>
      <c r="AA509" s="168"/>
      <c r="AT509" s="169" t="s">
        <v>183</v>
      </c>
      <c r="AU509" s="169" t="s">
        <v>114</v>
      </c>
      <c r="AV509" s="169" t="s">
        <v>84</v>
      </c>
      <c r="AW509" s="169" t="s">
        <v>123</v>
      </c>
      <c r="AX509" s="169" t="s">
        <v>77</v>
      </c>
      <c r="AY509" s="169" t="s">
        <v>175</v>
      </c>
    </row>
    <row r="510" spans="2:51" s="6" customFormat="1" ht="18.75" customHeight="1">
      <c r="B510" s="150"/>
      <c r="C510" s="151"/>
      <c r="D510" s="151"/>
      <c r="E510" s="151"/>
      <c r="F510" s="236" t="s">
        <v>837</v>
      </c>
      <c r="G510" s="237"/>
      <c r="H510" s="237"/>
      <c r="I510" s="237"/>
      <c r="J510" s="151"/>
      <c r="K510" s="152">
        <v>5.6</v>
      </c>
      <c r="L510" s="151"/>
      <c r="M510" s="151"/>
      <c r="N510" s="151"/>
      <c r="O510" s="151"/>
      <c r="P510" s="151"/>
      <c r="Q510" s="151"/>
      <c r="R510" s="153"/>
      <c r="T510" s="154"/>
      <c r="U510" s="151"/>
      <c r="V510" s="151"/>
      <c r="W510" s="151"/>
      <c r="X510" s="151"/>
      <c r="Y510" s="151"/>
      <c r="Z510" s="151"/>
      <c r="AA510" s="155"/>
      <c r="AT510" s="156" t="s">
        <v>183</v>
      </c>
      <c r="AU510" s="156" t="s">
        <v>114</v>
      </c>
      <c r="AV510" s="156" t="s">
        <v>114</v>
      </c>
      <c r="AW510" s="156" t="s">
        <v>123</v>
      </c>
      <c r="AX510" s="156" t="s">
        <v>77</v>
      </c>
      <c r="AY510" s="156" t="s">
        <v>175</v>
      </c>
    </row>
    <row r="511" spans="2:51" s="6" customFormat="1" ht="18.75" customHeight="1">
      <c r="B511" s="150"/>
      <c r="C511" s="151"/>
      <c r="D511" s="151"/>
      <c r="E511" s="151"/>
      <c r="F511" s="236" t="s">
        <v>838</v>
      </c>
      <c r="G511" s="237"/>
      <c r="H511" s="237"/>
      <c r="I511" s="237"/>
      <c r="J511" s="151"/>
      <c r="K511" s="152">
        <v>40.66</v>
      </c>
      <c r="L511" s="151"/>
      <c r="M511" s="151"/>
      <c r="N511" s="151"/>
      <c r="O511" s="151"/>
      <c r="P511" s="151"/>
      <c r="Q511" s="151"/>
      <c r="R511" s="153"/>
      <c r="T511" s="154"/>
      <c r="U511" s="151"/>
      <c r="V511" s="151"/>
      <c r="W511" s="151"/>
      <c r="X511" s="151"/>
      <c r="Y511" s="151"/>
      <c r="Z511" s="151"/>
      <c r="AA511" s="155"/>
      <c r="AT511" s="156" t="s">
        <v>183</v>
      </c>
      <c r="AU511" s="156" t="s">
        <v>114</v>
      </c>
      <c r="AV511" s="156" t="s">
        <v>114</v>
      </c>
      <c r="AW511" s="156" t="s">
        <v>123</v>
      </c>
      <c r="AX511" s="156" t="s">
        <v>77</v>
      </c>
      <c r="AY511" s="156" t="s">
        <v>175</v>
      </c>
    </row>
    <row r="512" spans="2:51" s="6" customFormat="1" ht="18.75" customHeight="1">
      <c r="B512" s="157"/>
      <c r="C512" s="158"/>
      <c r="D512" s="158"/>
      <c r="E512" s="158"/>
      <c r="F512" s="238" t="s">
        <v>184</v>
      </c>
      <c r="G512" s="239"/>
      <c r="H512" s="239"/>
      <c r="I512" s="239"/>
      <c r="J512" s="158"/>
      <c r="K512" s="159">
        <v>46.26</v>
      </c>
      <c r="L512" s="158"/>
      <c r="M512" s="158"/>
      <c r="N512" s="158"/>
      <c r="O512" s="158"/>
      <c r="P512" s="158"/>
      <c r="Q512" s="158"/>
      <c r="R512" s="160"/>
      <c r="T512" s="161"/>
      <c r="U512" s="158"/>
      <c r="V512" s="158"/>
      <c r="W512" s="158"/>
      <c r="X512" s="158"/>
      <c r="Y512" s="158"/>
      <c r="Z512" s="158"/>
      <c r="AA512" s="162"/>
      <c r="AT512" s="163" t="s">
        <v>183</v>
      </c>
      <c r="AU512" s="163" t="s">
        <v>114</v>
      </c>
      <c r="AV512" s="163" t="s">
        <v>180</v>
      </c>
      <c r="AW512" s="163" t="s">
        <v>123</v>
      </c>
      <c r="AX512" s="163" t="s">
        <v>84</v>
      </c>
      <c r="AY512" s="163" t="s">
        <v>175</v>
      </c>
    </row>
    <row r="513" spans="2:65" s="6" customFormat="1" ht="27" customHeight="1">
      <c r="B513" s="23"/>
      <c r="C513" s="143" t="s">
        <v>839</v>
      </c>
      <c r="D513" s="143" t="s">
        <v>176</v>
      </c>
      <c r="E513" s="144" t="s">
        <v>840</v>
      </c>
      <c r="F513" s="232" t="s">
        <v>841</v>
      </c>
      <c r="G513" s="233"/>
      <c r="H513" s="233"/>
      <c r="I513" s="233"/>
      <c r="J513" s="145" t="s">
        <v>221</v>
      </c>
      <c r="K513" s="146">
        <v>58.437</v>
      </c>
      <c r="L513" s="234">
        <v>0</v>
      </c>
      <c r="M513" s="233"/>
      <c r="N513" s="235">
        <f>ROUND($L$513*$K$513,2)</f>
        <v>0</v>
      </c>
      <c r="O513" s="233"/>
      <c r="P513" s="233"/>
      <c r="Q513" s="233"/>
      <c r="R513" s="25"/>
      <c r="T513" s="147"/>
      <c r="U513" s="31" t="s">
        <v>42</v>
      </c>
      <c r="V513" s="24"/>
      <c r="W513" s="148">
        <f>$V$513*$K$513</f>
        <v>0</v>
      </c>
      <c r="X513" s="148">
        <v>0</v>
      </c>
      <c r="Y513" s="148">
        <f>$X$513*$K$513</f>
        <v>0</v>
      </c>
      <c r="Z513" s="148">
        <v>0.08317</v>
      </c>
      <c r="AA513" s="149">
        <f>$Z$513*$K$513</f>
        <v>4.86020529</v>
      </c>
      <c r="AR513" s="6" t="s">
        <v>254</v>
      </c>
      <c r="AT513" s="6" t="s">
        <v>176</v>
      </c>
      <c r="AU513" s="6" t="s">
        <v>114</v>
      </c>
      <c r="AY513" s="6" t="s">
        <v>175</v>
      </c>
      <c r="BE513" s="93">
        <f>IF($U$513="základní",$N$513,0)</f>
        <v>0</v>
      </c>
      <c r="BF513" s="93">
        <f>IF($U$513="snížená",$N$513,0)</f>
        <v>0</v>
      </c>
      <c r="BG513" s="93">
        <f>IF($U$513="zákl. přenesená",$N$513,0)</f>
        <v>0</v>
      </c>
      <c r="BH513" s="93">
        <f>IF($U$513="sníž. přenesená",$N$513,0)</f>
        <v>0</v>
      </c>
      <c r="BI513" s="93">
        <f>IF($U$513="nulová",$N$513,0)</f>
        <v>0</v>
      </c>
      <c r="BJ513" s="6" t="s">
        <v>84</v>
      </c>
      <c r="BK513" s="93">
        <f>ROUND($L$513*$K$513,2)</f>
        <v>0</v>
      </c>
      <c r="BL513" s="6" t="s">
        <v>254</v>
      </c>
      <c r="BM513" s="6" t="s">
        <v>842</v>
      </c>
    </row>
    <row r="514" spans="2:51" s="6" customFormat="1" ht="18.75" customHeight="1">
      <c r="B514" s="164"/>
      <c r="C514" s="165"/>
      <c r="D514" s="165"/>
      <c r="E514" s="165"/>
      <c r="F514" s="240" t="s">
        <v>480</v>
      </c>
      <c r="G514" s="241"/>
      <c r="H514" s="241"/>
      <c r="I514" s="241"/>
      <c r="J514" s="165"/>
      <c r="K514" s="165"/>
      <c r="L514" s="165"/>
      <c r="M514" s="165"/>
      <c r="N514" s="165"/>
      <c r="O514" s="165"/>
      <c r="P514" s="165"/>
      <c r="Q514" s="165"/>
      <c r="R514" s="166"/>
      <c r="T514" s="167"/>
      <c r="U514" s="165"/>
      <c r="V514" s="165"/>
      <c r="W514" s="165"/>
      <c r="X514" s="165"/>
      <c r="Y514" s="165"/>
      <c r="Z514" s="165"/>
      <c r="AA514" s="168"/>
      <c r="AT514" s="169" t="s">
        <v>183</v>
      </c>
      <c r="AU514" s="169" t="s">
        <v>114</v>
      </c>
      <c r="AV514" s="169" t="s">
        <v>84</v>
      </c>
      <c r="AW514" s="169" t="s">
        <v>123</v>
      </c>
      <c r="AX514" s="169" t="s">
        <v>77</v>
      </c>
      <c r="AY514" s="169" t="s">
        <v>175</v>
      </c>
    </row>
    <row r="515" spans="2:51" s="6" customFormat="1" ht="18.75" customHeight="1">
      <c r="B515" s="150"/>
      <c r="C515" s="151"/>
      <c r="D515" s="151"/>
      <c r="E515" s="151"/>
      <c r="F515" s="236" t="s">
        <v>843</v>
      </c>
      <c r="G515" s="237"/>
      <c r="H515" s="237"/>
      <c r="I515" s="237"/>
      <c r="J515" s="151"/>
      <c r="K515" s="152">
        <v>20.488</v>
      </c>
      <c r="L515" s="151"/>
      <c r="M515" s="151"/>
      <c r="N515" s="151"/>
      <c r="O515" s="151"/>
      <c r="P515" s="151"/>
      <c r="Q515" s="151"/>
      <c r="R515" s="153"/>
      <c r="T515" s="154"/>
      <c r="U515" s="151"/>
      <c r="V515" s="151"/>
      <c r="W515" s="151"/>
      <c r="X515" s="151"/>
      <c r="Y515" s="151"/>
      <c r="Z515" s="151"/>
      <c r="AA515" s="155"/>
      <c r="AT515" s="156" t="s">
        <v>183</v>
      </c>
      <c r="AU515" s="156" t="s">
        <v>114</v>
      </c>
      <c r="AV515" s="156" t="s">
        <v>114</v>
      </c>
      <c r="AW515" s="156" t="s">
        <v>123</v>
      </c>
      <c r="AX515" s="156" t="s">
        <v>77</v>
      </c>
      <c r="AY515" s="156" t="s">
        <v>175</v>
      </c>
    </row>
    <row r="516" spans="2:51" s="6" customFormat="1" ht="18.75" customHeight="1">
      <c r="B516" s="150"/>
      <c r="C516" s="151"/>
      <c r="D516" s="151"/>
      <c r="E516" s="151"/>
      <c r="F516" s="236" t="s">
        <v>844</v>
      </c>
      <c r="G516" s="237"/>
      <c r="H516" s="237"/>
      <c r="I516" s="237"/>
      <c r="J516" s="151"/>
      <c r="K516" s="152">
        <v>6.209</v>
      </c>
      <c r="L516" s="151"/>
      <c r="M516" s="151"/>
      <c r="N516" s="151"/>
      <c r="O516" s="151"/>
      <c r="P516" s="151"/>
      <c r="Q516" s="151"/>
      <c r="R516" s="153"/>
      <c r="T516" s="154"/>
      <c r="U516" s="151"/>
      <c r="V516" s="151"/>
      <c r="W516" s="151"/>
      <c r="X516" s="151"/>
      <c r="Y516" s="151"/>
      <c r="Z516" s="151"/>
      <c r="AA516" s="155"/>
      <c r="AT516" s="156" t="s">
        <v>183</v>
      </c>
      <c r="AU516" s="156" t="s">
        <v>114</v>
      </c>
      <c r="AV516" s="156" t="s">
        <v>114</v>
      </c>
      <c r="AW516" s="156" t="s">
        <v>123</v>
      </c>
      <c r="AX516" s="156" t="s">
        <v>77</v>
      </c>
      <c r="AY516" s="156" t="s">
        <v>175</v>
      </c>
    </row>
    <row r="517" spans="2:51" s="6" customFormat="1" ht="18.75" customHeight="1">
      <c r="B517" s="150"/>
      <c r="C517" s="151"/>
      <c r="D517" s="151"/>
      <c r="E517" s="151"/>
      <c r="F517" s="236" t="s">
        <v>845</v>
      </c>
      <c r="G517" s="237"/>
      <c r="H517" s="237"/>
      <c r="I517" s="237"/>
      <c r="J517" s="151"/>
      <c r="K517" s="152">
        <v>31.74</v>
      </c>
      <c r="L517" s="151"/>
      <c r="M517" s="151"/>
      <c r="N517" s="151"/>
      <c r="O517" s="151"/>
      <c r="P517" s="151"/>
      <c r="Q517" s="151"/>
      <c r="R517" s="153"/>
      <c r="T517" s="154"/>
      <c r="U517" s="151"/>
      <c r="V517" s="151"/>
      <c r="W517" s="151"/>
      <c r="X517" s="151"/>
      <c r="Y517" s="151"/>
      <c r="Z517" s="151"/>
      <c r="AA517" s="155"/>
      <c r="AT517" s="156" t="s">
        <v>183</v>
      </c>
      <c r="AU517" s="156" t="s">
        <v>114</v>
      </c>
      <c r="AV517" s="156" t="s">
        <v>114</v>
      </c>
      <c r="AW517" s="156" t="s">
        <v>123</v>
      </c>
      <c r="AX517" s="156" t="s">
        <v>77</v>
      </c>
      <c r="AY517" s="156" t="s">
        <v>175</v>
      </c>
    </row>
    <row r="518" spans="2:51" s="6" customFormat="1" ht="18.75" customHeight="1">
      <c r="B518" s="164"/>
      <c r="C518" s="165"/>
      <c r="D518" s="165"/>
      <c r="E518" s="165"/>
      <c r="F518" s="240" t="s">
        <v>846</v>
      </c>
      <c r="G518" s="241"/>
      <c r="H518" s="241"/>
      <c r="I518" s="241"/>
      <c r="J518" s="165"/>
      <c r="K518" s="165"/>
      <c r="L518" s="165"/>
      <c r="M518" s="165"/>
      <c r="N518" s="165"/>
      <c r="O518" s="165"/>
      <c r="P518" s="165"/>
      <c r="Q518" s="165"/>
      <c r="R518" s="166"/>
      <c r="T518" s="167"/>
      <c r="U518" s="165"/>
      <c r="V518" s="165"/>
      <c r="W518" s="165"/>
      <c r="X518" s="165"/>
      <c r="Y518" s="165"/>
      <c r="Z518" s="165"/>
      <c r="AA518" s="168"/>
      <c r="AT518" s="169" t="s">
        <v>183</v>
      </c>
      <c r="AU518" s="169" t="s">
        <v>114</v>
      </c>
      <c r="AV518" s="169" t="s">
        <v>84</v>
      </c>
      <c r="AW518" s="169" t="s">
        <v>123</v>
      </c>
      <c r="AX518" s="169" t="s">
        <v>77</v>
      </c>
      <c r="AY518" s="169" t="s">
        <v>175</v>
      </c>
    </row>
    <row r="519" spans="2:51" s="6" customFormat="1" ht="18.75" customHeight="1">
      <c r="B519" s="157"/>
      <c r="C519" s="158"/>
      <c r="D519" s="158"/>
      <c r="E519" s="158"/>
      <c r="F519" s="238" t="s">
        <v>184</v>
      </c>
      <c r="G519" s="239"/>
      <c r="H519" s="239"/>
      <c r="I519" s="239"/>
      <c r="J519" s="158"/>
      <c r="K519" s="159">
        <v>58.437</v>
      </c>
      <c r="L519" s="158"/>
      <c r="M519" s="158"/>
      <c r="N519" s="158"/>
      <c r="O519" s="158"/>
      <c r="P519" s="158"/>
      <c r="Q519" s="158"/>
      <c r="R519" s="160"/>
      <c r="T519" s="161"/>
      <c r="U519" s="158"/>
      <c r="V519" s="158"/>
      <c r="W519" s="158"/>
      <c r="X519" s="158"/>
      <c r="Y519" s="158"/>
      <c r="Z519" s="158"/>
      <c r="AA519" s="162"/>
      <c r="AT519" s="163" t="s">
        <v>183</v>
      </c>
      <c r="AU519" s="163" t="s">
        <v>114</v>
      </c>
      <c r="AV519" s="163" t="s">
        <v>180</v>
      </c>
      <c r="AW519" s="163" t="s">
        <v>123</v>
      </c>
      <c r="AX519" s="163" t="s">
        <v>84</v>
      </c>
      <c r="AY519" s="163" t="s">
        <v>175</v>
      </c>
    </row>
    <row r="520" spans="2:65" s="6" customFormat="1" ht="27" customHeight="1">
      <c r="B520" s="23"/>
      <c r="C520" s="143" t="s">
        <v>847</v>
      </c>
      <c r="D520" s="143" t="s">
        <v>176</v>
      </c>
      <c r="E520" s="144" t="s">
        <v>848</v>
      </c>
      <c r="F520" s="232" t="s">
        <v>849</v>
      </c>
      <c r="G520" s="233"/>
      <c r="H520" s="233"/>
      <c r="I520" s="233"/>
      <c r="J520" s="145" t="s">
        <v>221</v>
      </c>
      <c r="K520" s="146">
        <v>75.02</v>
      </c>
      <c r="L520" s="234">
        <v>0</v>
      </c>
      <c r="M520" s="233"/>
      <c r="N520" s="235">
        <f>ROUND($L$520*$K$520,2)</f>
        <v>0</v>
      </c>
      <c r="O520" s="233"/>
      <c r="P520" s="233"/>
      <c r="Q520" s="233"/>
      <c r="R520" s="25"/>
      <c r="T520" s="147"/>
      <c r="U520" s="31" t="s">
        <v>42</v>
      </c>
      <c r="V520" s="24"/>
      <c r="W520" s="148">
        <f>$V$520*$K$520</f>
        <v>0</v>
      </c>
      <c r="X520" s="148">
        <v>0.00392</v>
      </c>
      <c r="Y520" s="148">
        <f>$X$520*$K$520</f>
        <v>0.29407839999999996</v>
      </c>
      <c r="Z520" s="148">
        <v>0</v>
      </c>
      <c r="AA520" s="149">
        <f>$Z$520*$K$520</f>
        <v>0</v>
      </c>
      <c r="AR520" s="6" t="s">
        <v>254</v>
      </c>
      <c r="AT520" s="6" t="s">
        <v>176</v>
      </c>
      <c r="AU520" s="6" t="s">
        <v>114</v>
      </c>
      <c r="AY520" s="6" t="s">
        <v>175</v>
      </c>
      <c r="BE520" s="93">
        <f>IF($U$520="základní",$N$520,0)</f>
        <v>0</v>
      </c>
      <c r="BF520" s="93">
        <f>IF($U$520="snížená",$N$520,0)</f>
        <v>0</v>
      </c>
      <c r="BG520" s="93">
        <f>IF($U$520="zákl. přenesená",$N$520,0)</f>
        <v>0</v>
      </c>
      <c r="BH520" s="93">
        <f>IF($U$520="sníž. přenesená",$N$520,0)</f>
        <v>0</v>
      </c>
      <c r="BI520" s="93">
        <f>IF($U$520="nulová",$N$520,0)</f>
        <v>0</v>
      </c>
      <c r="BJ520" s="6" t="s">
        <v>84</v>
      </c>
      <c r="BK520" s="93">
        <f>ROUND($L$520*$K$520,2)</f>
        <v>0</v>
      </c>
      <c r="BL520" s="6" t="s">
        <v>254</v>
      </c>
      <c r="BM520" s="6" t="s">
        <v>850</v>
      </c>
    </row>
    <row r="521" spans="2:51" s="6" customFormat="1" ht="18.75" customHeight="1">
      <c r="B521" s="150"/>
      <c r="C521" s="151"/>
      <c r="D521" s="151"/>
      <c r="E521" s="151"/>
      <c r="F521" s="236" t="s">
        <v>563</v>
      </c>
      <c r="G521" s="237"/>
      <c r="H521" s="237"/>
      <c r="I521" s="237"/>
      <c r="J521" s="151"/>
      <c r="K521" s="152">
        <v>75.02</v>
      </c>
      <c r="L521" s="151"/>
      <c r="M521" s="151"/>
      <c r="N521" s="151"/>
      <c r="O521" s="151"/>
      <c r="P521" s="151"/>
      <c r="Q521" s="151"/>
      <c r="R521" s="153"/>
      <c r="T521" s="154"/>
      <c r="U521" s="151"/>
      <c r="V521" s="151"/>
      <c r="W521" s="151"/>
      <c r="X521" s="151"/>
      <c r="Y521" s="151"/>
      <c r="Z521" s="151"/>
      <c r="AA521" s="155"/>
      <c r="AT521" s="156" t="s">
        <v>183</v>
      </c>
      <c r="AU521" s="156" t="s">
        <v>114</v>
      </c>
      <c r="AV521" s="156" t="s">
        <v>114</v>
      </c>
      <c r="AW521" s="156" t="s">
        <v>123</v>
      </c>
      <c r="AX521" s="156" t="s">
        <v>77</v>
      </c>
      <c r="AY521" s="156" t="s">
        <v>175</v>
      </c>
    </row>
    <row r="522" spans="2:51" s="6" customFormat="1" ht="18.75" customHeight="1">
      <c r="B522" s="157"/>
      <c r="C522" s="158"/>
      <c r="D522" s="158"/>
      <c r="E522" s="158"/>
      <c r="F522" s="238" t="s">
        <v>184</v>
      </c>
      <c r="G522" s="239"/>
      <c r="H522" s="239"/>
      <c r="I522" s="239"/>
      <c r="J522" s="158"/>
      <c r="K522" s="159">
        <v>75.02</v>
      </c>
      <c r="L522" s="158"/>
      <c r="M522" s="158"/>
      <c r="N522" s="158"/>
      <c r="O522" s="158"/>
      <c r="P522" s="158"/>
      <c r="Q522" s="158"/>
      <c r="R522" s="160"/>
      <c r="T522" s="161"/>
      <c r="U522" s="158"/>
      <c r="V522" s="158"/>
      <c r="W522" s="158"/>
      <c r="X522" s="158"/>
      <c r="Y522" s="158"/>
      <c r="Z522" s="158"/>
      <c r="AA522" s="162"/>
      <c r="AT522" s="163" t="s">
        <v>183</v>
      </c>
      <c r="AU522" s="163" t="s">
        <v>114</v>
      </c>
      <c r="AV522" s="163" t="s">
        <v>180</v>
      </c>
      <c r="AW522" s="163" t="s">
        <v>123</v>
      </c>
      <c r="AX522" s="163" t="s">
        <v>84</v>
      </c>
      <c r="AY522" s="163" t="s">
        <v>175</v>
      </c>
    </row>
    <row r="523" spans="2:65" s="6" customFormat="1" ht="15.75" customHeight="1">
      <c r="B523" s="23"/>
      <c r="C523" s="170" t="s">
        <v>851</v>
      </c>
      <c r="D523" s="170" t="s">
        <v>274</v>
      </c>
      <c r="E523" s="171" t="s">
        <v>829</v>
      </c>
      <c r="F523" s="242" t="s">
        <v>830</v>
      </c>
      <c r="G523" s="243"/>
      <c r="H523" s="243"/>
      <c r="I523" s="243"/>
      <c r="J523" s="172" t="s">
        <v>221</v>
      </c>
      <c r="K523" s="173">
        <v>78.771</v>
      </c>
      <c r="L523" s="244">
        <v>0</v>
      </c>
      <c r="M523" s="243"/>
      <c r="N523" s="245">
        <f>ROUND($L$523*$K$523,2)</f>
        <v>0</v>
      </c>
      <c r="O523" s="233"/>
      <c r="P523" s="233"/>
      <c r="Q523" s="233"/>
      <c r="R523" s="25"/>
      <c r="T523" s="147"/>
      <c r="U523" s="31" t="s">
        <v>42</v>
      </c>
      <c r="V523" s="24"/>
      <c r="W523" s="148">
        <f>$V$523*$K$523</f>
        <v>0</v>
      </c>
      <c r="X523" s="148">
        <v>0.0118</v>
      </c>
      <c r="Y523" s="148">
        <f>$X$523*$K$523</f>
        <v>0.9294978</v>
      </c>
      <c r="Z523" s="148">
        <v>0</v>
      </c>
      <c r="AA523" s="149">
        <f>$Z$523*$K$523</f>
        <v>0</v>
      </c>
      <c r="AR523" s="6" t="s">
        <v>353</v>
      </c>
      <c r="AT523" s="6" t="s">
        <v>274</v>
      </c>
      <c r="AU523" s="6" t="s">
        <v>114</v>
      </c>
      <c r="AY523" s="6" t="s">
        <v>175</v>
      </c>
      <c r="BE523" s="93">
        <f>IF($U$523="základní",$N$523,0)</f>
        <v>0</v>
      </c>
      <c r="BF523" s="93">
        <f>IF($U$523="snížená",$N$523,0)</f>
        <v>0</v>
      </c>
      <c r="BG523" s="93">
        <f>IF($U$523="zákl. přenesená",$N$523,0)</f>
        <v>0</v>
      </c>
      <c r="BH523" s="93">
        <f>IF($U$523="sníž. přenesená",$N$523,0)</f>
        <v>0</v>
      </c>
      <c r="BI523" s="93">
        <f>IF($U$523="nulová",$N$523,0)</f>
        <v>0</v>
      </c>
      <c r="BJ523" s="6" t="s">
        <v>84</v>
      </c>
      <c r="BK523" s="93">
        <f>ROUND($L$523*$K$523,2)</f>
        <v>0</v>
      </c>
      <c r="BL523" s="6" t="s">
        <v>254</v>
      </c>
      <c r="BM523" s="6" t="s">
        <v>852</v>
      </c>
    </row>
    <row r="524" spans="2:51" s="6" customFormat="1" ht="18.75" customHeight="1">
      <c r="B524" s="150"/>
      <c r="C524" s="151"/>
      <c r="D524" s="151"/>
      <c r="E524" s="151"/>
      <c r="F524" s="236" t="s">
        <v>853</v>
      </c>
      <c r="G524" s="237"/>
      <c r="H524" s="237"/>
      <c r="I524" s="237"/>
      <c r="J524" s="151"/>
      <c r="K524" s="152">
        <v>78.771</v>
      </c>
      <c r="L524" s="151"/>
      <c r="M524" s="151"/>
      <c r="N524" s="151"/>
      <c r="O524" s="151"/>
      <c r="P524" s="151"/>
      <c r="Q524" s="151"/>
      <c r="R524" s="153"/>
      <c r="T524" s="154"/>
      <c r="U524" s="151"/>
      <c r="V524" s="151"/>
      <c r="W524" s="151"/>
      <c r="X524" s="151"/>
      <c r="Y524" s="151"/>
      <c r="Z524" s="151"/>
      <c r="AA524" s="155"/>
      <c r="AT524" s="156" t="s">
        <v>183</v>
      </c>
      <c r="AU524" s="156" t="s">
        <v>114</v>
      </c>
      <c r="AV524" s="156" t="s">
        <v>114</v>
      </c>
      <c r="AW524" s="156" t="s">
        <v>123</v>
      </c>
      <c r="AX524" s="156" t="s">
        <v>77</v>
      </c>
      <c r="AY524" s="156" t="s">
        <v>175</v>
      </c>
    </row>
    <row r="525" spans="2:51" s="6" customFormat="1" ht="18.75" customHeight="1">
      <c r="B525" s="157"/>
      <c r="C525" s="158"/>
      <c r="D525" s="158"/>
      <c r="E525" s="158"/>
      <c r="F525" s="238" t="s">
        <v>184</v>
      </c>
      <c r="G525" s="239"/>
      <c r="H525" s="239"/>
      <c r="I525" s="239"/>
      <c r="J525" s="158"/>
      <c r="K525" s="159">
        <v>78.771</v>
      </c>
      <c r="L525" s="158"/>
      <c r="M525" s="158"/>
      <c r="N525" s="158"/>
      <c r="O525" s="158"/>
      <c r="P525" s="158"/>
      <c r="Q525" s="158"/>
      <c r="R525" s="160"/>
      <c r="T525" s="161"/>
      <c r="U525" s="158"/>
      <c r="V525" s="158"/>
      <c r="W525" s="158"/>
      <c r="X525" s="158"/>
      <c r="Y525" s="158"/>
      <c r="Z525" s="158"/>
      <c r="AA525" s="162"/>
      <c r="AT525" s="163" t="s">
        <v>183</v>
      </c>
      <c r="AU525" s="163" t="s">
        <v>114</v>
      </c>
      <c r="AV525" s="163" t="s">
        <v>180</v>
      </c>
      <c r="AW525" s="163" t="s">
        <v>123</v>
      </c>
      <c r="AX525" s="163" t="s">
        <v>84</v>
      </c>
      <c r="AY525" s="163" t="s">
        <v>175</v>
      </c>
    </row>
    <row r="526" spans="2:65" s="6" customFormat="1" ht="15.75" customHeight="1">
      <c r="B526" s="23"/>
      <c r="C526" s="143" t="s">
        <v>854</v>
      </c>
      <c r="D526" s="143" t="s">
        <v>176</v>
      </c>
      <c r="E526" s="144" t="s">
        <v>855</v>
      </c>
      <c r="F526" s="232" t="s">
        <v>856</v>
      </c>
      <c r="G526" s="233"/>
      <c r="H526" s="233"/>
      <c r="I526" s="233"/>
      <c r="J526" s="145" t="s">
        <v>221</v>
      </c>
      <c r="K526" s="146">
        <v>75.02</v>
      </c>
      <c r="L526" s="234">
        <v>0</v>
      </c>
      <c r="M526" s="233"/>
      <c r="N526" s="235">
        <f>ROUND($L$526*$K$526,2)</f>
        <v>0</v>
      </c>
      <c r="O526" s="233"/>
      <c r="P526" s="233"/>
      <c r="Q526" s="233"/>
      <c r="R526" s="25"/>
      <c r="T526" s="147"/>
      <c r="U526" s="31" t="s">
        <v>42</v>
      </c>
      <c r="V526" s="24"/>
      <c r="W526" s="148">
        <f>$V$526*$K$526</f>
        <v>0</v>
      </c>
      <c r="X526" s="148">
        <v>0.0003</v>
      </c>
      <c r="Y526" s="148">
        <f>$X$526*$K$526</f>
        <v>0.022505999999999998</v>
      </c>
      <c r="Z526" s="148">
        <v>0</v>
      </c>
      <c r="AA526" s="149">
        <f>$Z$526*$K$526</f>
        <v>0</v>
      </c>
      <c r="AR526" s="6" t="s">
        <v>254</v>
      </c>
      <c r="AT526" s="6" t="s">
        <v>176</v>
      </c>
      <c r="AU526" s="6" t="s">
        <v>114</v>
      </c>
      <c r="AY526" s="6" t="s">
        <v>175</v>
      </c>
      <c r="BE526" s="93">
        <f>IF($U$526="základní",$N$526,0)</f>
        <v>0</v>
      </c>
      <c r="BF526" s="93">
        <f>IF($U$526="snížená",$N$526,0)</f>
        <v>0</v>
      </c>
      <c r="BG526" s="93">
        <f>IF($U$526="zákl. přenesená",$N$526,0)</f>
        <v>0</v>
      </c>
      <c r="BH526" s="93">
        <f>IF($U$526="sníž. přenesená",$N$526,0)</f>
        <v>0</v>
      </c>
      <c r="BI526" s="93">
        <f>IF($U$526="nulová",$N$526,0)</f>
        <v>0</v>
      </c>
      <c r="BJ526" s="6" t="s">
        <v>84</v>
      </c>
      <c r="BK526" s="93">
        <f>ROUND($L$526*$K$526,2)</f>
        <v>0</v>
      </c>
      <c r="BL526" s="6" t="s">
        <v>254</v>
      </c>
      <c r="BM526" s="6" t="s">
        <v>857</v>
      </c>
    </row>
    <row r="527" spans="2:51" s="6" customFormat="1" ht="18.75" customHeight="1">
      <c r="B527" s="150"/>
      <c r="C527" s="151"/>
      <c r="D527" s="151"/>
      <c r="E527" s="151"/>
      <c r="F527" s="236" t="s">
        <v>563</v>
      </c>
      <c r="G527" s="237"/>
      <c r="H527" s="237"/>
      <c r="I527" s="237"/>
      <c r="J527" s="151"/>
      <c r="K527" s="152">
        <v>75.02</v>
      </c>
      <c r="L527" s="151"/>
      <c r="M527" s="151"/>
      <c r="N527" s="151"/>
      <c r="O527" s="151"/>
      <c r="P527" s="151"/>
      <c r="Q527" s="151"/>
      <c r="R527" s="153"/>
      <c r="T527" s="154"/>
      <c r="U527" s="151"/>
      <c r="V527" s="151"/>
      <c r="W527" s="151"/>
      <c r="X527" s="151"/>
      <c r="Y527" s="151"/>
      <c r="Z527" s="151"/>
      <c r="AA527" s="155"/>
      <c r="AT527" s="156" t="s">
        <v>183</v>
      </c>
      <c r="AU527" s="156" t="s">
        <v>114</v>
      </c>
      <c r="AV527" s="156" t="s">
        <v>114</v>
      </c>
      <c r="AW527" s="156" t="s">
        <v>123</v>
      </c>
      <c r="AX527" s="156" t="s">
        <v>77</v>
      </c>
      <c r="AY527" s="156" t="s">
        <v>175</v>
      </c>
    </row>
    <row r="528" spans="2:51" s="6" customFormat="1" ht="18.75" customHeight="1">
      <c r="B528" s="157"/>
      <c r="C528" s="158"/>
      <c r="D528" s="158"/>
      <c r="E528" s="158"/>
      <c r="F528" s="238" t="s">
        <v>184</v>
      </c>
      <c r="G528" s="239"/>
      <c r="H528" s="239"/>
      <c r="I528" s="239"/>
      <c r="J528" s="158"/>
      <c r="K528" s="159">
        <v>75.02</v>
      </c>
      <c r="L528" s="158"/>
      <c r="M528" s="158"/>
      <c r="N528" s="158"/>
      <c r="O528" s="158"/>
      <c r="P528" s="158"/>
      <c r="Q528" s="158"/>
      <c r="R528" s="160"/>
      <c r="T528" s="161"/>
      <c r="U528" s="158"/>
      <c r="V528" s="158"/>
      <c r="W528" s="158"/>
      <c r="X528" s="158"/>
      <c r="Y528" s="158"/>
      <c r="Z528" s="158"/>
      <c r="AA528" s="162"/>
      <c r="AT528" s="163" t="s">
        <v>183</v>
      </c>
      <c r="AU528" s="163" t="s">
        <v>114</v>
      </c>
      <c r="AV528" s="163" t="s">
        <v>180</v>
      </c>
      <c r="AW528" s="163" t="s">
        <v>123</v>
      </c>
      <c r="AX528" s="163" t="s">
        <v>84</v>
      </c>
      <c r="AY528" s="163" t="s">
        <v>175</v>
      </c>
    </row>
    <row r="529" spans="2:65" s="6" customFormat="1" ht="27" customHeight="1">
      <c r="B529" s="23"/>
      <c r="C529" s="143" t="s">
        <v>858</v>
      </c>
      <c r="D529" s="143" t="s">
        <v>176</v>
      </c>
      <c r="E529" s="144" t="s">
        <v>859</v>
      </c>
      <c r="F529" s="232" t="s">
        <v>860</v>
      </c>
      <c r="G529" s="233"/>
      <c r="H529" s="233"/>
      <c r="I529" s="233"/>
      <c r="J529" s="145" t="s">
        <v>581</v>
      </c>
      <c r="K529" s="174">
        <v>0</v>
      </c>
      <c r="L529" s="234">
        <v>0</v>
      </c>
      <c r="M529" s="233"/>
      <c r="N529" s="235">
        <f>ROUND($L$529*$K$529,2)</f>
        <v>0</v>
      </c>
      <c r="O529" s="233"/>
      <c r="P529" s="233"/>
      <c r="Q529" s="233"/>
      <c r="R529" s="25"/>
      <c r="T529" s="147"/>
      <c r="U529" s="31" t="s">
        <v>42</v>
      </c>
      <c r="V529" s="24"/>
      <c r="W529" s="148">
        <f>$V$529*$K$529</f>
        <v>0</v>
      </c>
      <c r="X529" s="148">
        <v>0</v>
      </c>
      <c r="Y529" s="148">
        <f>$X$529*$K$529</f>
        <v>0</v>
      </c>
      <c r="Z529" s="148">
        <v>0</v>
      </c>
      <c r="AA529" s="149">
        <f>$Z$529*$K$529</f>
        <v>0</v>
      </c>
      <c r="AR529" s="6" t="s">
        <v>254</v>
      </c>
      <c r="AT529" s="6" t="s">
        <v>176</v>
      </c>
      <c r="AU529" s="6" t="s">
        <v>114</v>
      </c>
      <c r="AY529" s="6" t="s">
        <v>175</v>
      </c>
      <c r="BE529" s="93">
        <f>IF($U$529="základní",$N$529,0)</f>
        <v>0</v>
      </c>
      <c r="BF529" s="93">
        <f>IF($U$529="snížená",$N$529,0)</f>
        <v>0</v>
      </c>
      <c r="BG529" s="93">
        <f>IF($U$529="zákl. přenesená",$N$529,0)</f>
        <v>0</v>
      </c>
      <c r="BH529" s="93">
        <f>IF($U$529="sníž. přenesená",$N$529,0)</f>
        <v>0</v>
      </c>
      <c r="BI529" s="93">
        <f>IF($U$529="nulová",$N$529,0)</f>
        <v>0</v>
      </c>
      <c r="BJ529" s="6" t="s">
        <v>84</v>
      </c>
      <c r="BK529" s="93">
        <f>ROUND($L$529*$K$529,2)</f>
        <v>0</v>
      </c>
      <c r="BL529" s="6" t="s">
        <v>254</v>
      </c>
      <c r="BM529" s="6" t="s">
        <v>861</v>
      </c>
    </row>
    <row r="530" spans="2:63" s="132" customFormat="1" ht="30.75" customHeight="1">
      <c r="B530" s="133"/>
      <c r="C530" s="134"/>
      <c r="D530" s="142" t="s">
        <v>142</v>
      </c>
      <c r="E530" s="142"/>
      <c r="F530" s="142"/>
      <c r="G530" s="142"/>
      <c r="H530" s="142"/>
      <c r="I530" s="142"/>
      <c r="J530" s="142"/>
      <c r="K530" s="142"/>
      <c r="L530" s="142"/>
      <c r="M530" s="142"/>
      <c r="N530" s="250">
        <f>$BK$530</f>
        <v>0</v>
      </c>
      <c r="O530" s="249"/>
      <c r="P530" s="249"/>
      <c r="Q530" s="249"/>
      <c r="R530" s="136"/>
      <c r="T530" s="137"/>
      <c r="U530" s="134"/>
      <c r="V530" s="134"/>
      <c r="W530" s="138">
        <f>SUM($W$531:$W$553)</f>
        <v>0</v>
      </c>
      <c r="X530" s="134"/>
      <c r="Y530" s="138">
        <f>SUM($Y$531:$Y$553)</f>
        <v>2.58371235</v>
      </c>
      <c r="Z530" s="134"/>
      <c r="AA530" s="139">
        <f>SUM($AA$531:$AA$553)</f>
        <v>0.78279</v>
      </c>
      <c r="AR530" s="140" t="s">
        <v>114</v>
      </c>
      <c r="AT530" s="140" t="s">
        <v>76</v>
      </c>
      <c r="AU530" s="140" t="s">
        <v>84</v>
      </c>
      <c r="AY530" s="140" t="s">
        <v>175</v>
      </c>
      <c r="BK530" s="141">
        <f>SUM($BK$531:$BK$553)</f>
        <v>0</v>
      </c>
    </row>
    <row r="531" spans="2:65" s="6" customFormat="1" ht="27" customHeight="1">
      <c r="B531" s="23"/>
      <c r="C531" s="143" t="s">
        <v>862</v>
      </c>
      <c r="D531" s="143" t="s">
        <v>176</v>
      </c>
      <c r="E531" s="144" t="s">
        <v>863</v>
      </c>
      <c r="F531" s="232" t="s">
        <v>864</v>
      </c>
      <c r="G531" s="233"/>
      <c r="H531" s="233"/>
      <c r="I531" s="233"/>
      <c r="J531" s="145" t="s">
        <v>356</v>
      </c>
      <c r="K531" s="146">
        <v>112.165</v>
      </c>
      <c r="L531" s="234">
        <v>0</v>
      </c>
      <c r="M531" s="233"/>
      <c r="N531" s="235">
        <f>ROUND($L$531*$K$531,2)</f>
        <v>0</v>
      </c>
      <c r="O531" s="233"/>
      <c r="P531" s="233"/>
      <c r="Q531" s="233"/>
      <c r="R531" s="25"/>
      <c r="T531" s="147"/>
      <c r="U531" s="31" t="s">
        <v>42</v>
      </c>
      <c r="V531" s="24"/>
      <c r="W531" s="148">
        <f>$V$531*$K$531</f>
        <v>0</v>
      </c>
      <c r="X531" s="148">
        <v>5E-05</v>
      </c>
      <c r="Y531" s="148">
        <f>$X$531*$K$531</f>
        <v>0.00560825</v>
      </c>
      <c r="Z531" s="148">
        <v>0</v>
      </c>
      <c r="AA531" s="149">
        <f>$Z$531*$K$531</f>
        <v>0</v>
      </c>
      <c r="AR531" s="6" t="s">
        <v>254</v>
      </c>
      <c r="AT531" s="6" t="s">
        <v>176</v>
      </c>
      <c r="AU531" s="6" t="s">
        <v>114</v>
      </c>
      <c r="AY531" s="6" t="s">
        <v>175</v>
      </c>
      <c r="BE531" s="93">
        <f>IF($U$531="základní",$N$531,0)</f>
        <v>0</v>
      </c>
      <c r="BF531" s="93">
        <f>IF($U$531="snížená",$N$531,0)</f>
        <v>0</v>
      </c>
      <c r="BG531" s="93">
        <f>IF($U$531="zákl. přenesená",$N$531,0)</f>
        <v>0</v>
      </c>
      <c r="BH531" s="93">
        <f>IF($U$531="sníž. přenesená",$N$531,0)</f>
        <v>0</v>
      </c>
      <c r="BI531" s="93">
        <f>IF($U$531="nulová",$N$531,0)</f>
        <v>0</v>
      </c>
      <c r="BJ531" s="6" t="s">
        <v>84</v>
      </c>
      <c r="BK531" s="93">
        <f>ROUND($L$531*$K$531,2)</f>
        <v>0</v>
      </c>
      <c r="BL531" s="6" t="s">
        <v>254</v>
      </c>
      <c r="BM531" s="6" t="s">
        <v>865</v>
      </c>
    </row>
    <row r="532" spans="2:51" s="6" customFormat="1" ht="18.75" customHeight="1">
      <c r="B532" s="150"/>
      <c r="C532" s="151"/>
      <c r="D532" s="151"/>
      <c r="E532" s="151"/>
      <c r="F532" s="236" t="s">
        <v>866</v>
      </c>
      <c r="G532" s="237"/>
      <c r="H532" s="237"/>
      <c r="I532" s="237"/>
      <c r="J532" s="151"/>
      <c r="K532" s="152">
        <v>29.802</v>
      </c>
      <c r="L532" s="151"/>
      <c r="M532" s="151"/>
      <c r="N532" s="151"/>
      <c r="O532" s="151"/>
      <c r="P532" s="151"/>
      <c r="Q532" s="151"/>
      <c r="R532" s="153"/>
      <c r="T532" s="154"/>
      <c r="U532" s="151"/>
      <c r="V532" s="151"/>
      <c r="W532" s="151"/>
      <c r="X532" s="151"/>
      <c r="Y532" s="151"/>
      <c r="Z532" s="151"/>
      <c r="AA532" s="155"/>
      <c r="AT532" s="156" t="s">
        <v>183</v>
      </c>
      <c r="AU532" s="156" t="s">
        <v>114</v>
      </c>
      <c r="AV532" s="156" t="s">
        <v>114</v>
      </c>
      <c r="AW532" s="156" t="s">
        <v>123</v>
      </c>
      <c r="AX532" s="156" t="s">
        <v>77</v>
      </c>
      <c r="AY532" s="156" t="s">
        <v>175</v>
      </c>
    </row>
    <row r="533" spans="2:51" s="6" customFormat="1" ht="18.75" customHeight="1">
      <c r="B533" s="150"/>
      <c r="C533" s="151"/>
      <c r="D533" s="151"/>
      <c r="E533" s="151"/>
      <c r="F533" s="236" t="s">
        <v>867</v>
      </c>
      <c r="G533" s="237"/>
      <c r="H533" s="237"/>
      <c r="I533" s="237"/>
      <c r="J533" s="151"/>
      <c r="K533" s="152">
        <v>17.727</v>
      </c>
      <c r="L533" s="151"/>
      <c r="M533" s="151"/>
      <c r="N533" s="151"/>
      <c r="O533" s="151"/>
      <c r="P533" s="151"/>
      <c r="Q533" s="151"/>
      <c r="R533" s="153"/>
      <c r="T533" s="154"/>
      <c r="U533" s="151"/>
      <c r="V533" s="151"/>
      <c r="W533" s="151"/>
      <c r="X533" s="151"/>
      <c r="Y533" s="151"/>
      <c r="Z533" s="151"/>
      <c r="AA533" s="155"/>
      <c r="AT533" s="156" t="s">
        <v>183</v>
      </c>
      <c r="AU533" s="156" t="s">
        <v>114</v>
      </c>
      <c r="AV533" s="156" t="s">
        <v>114</v>
      </c>
      <c r="AW533" s="156" t="s">
        <v>123</v>
      </c>
      <c r="AX533" s="156" t="s">
        <v>77</v>
      </c>
      <c r="AY533" s="156" t="s">
        <v>175</v>
      </c>
    </row>
    <row r="534" spans="2:51" s="6" customFormat="1" ht="18.75" customHeight="1">
      <c r="B534" s="150"/>
      <c r="C534" s="151"/>
      <c r="D534" s="151"/>
      <c r="E534" s="151"/>
      <c r="F534" s="236" t="s">
        <v>868</v>
      </c>
      <c r="G534" s="237"/>
      <c r="H534" s="237"/>
      <c r="I534" s="237"/>
      <c r="J534" s="151"/>
      <c r="K534" s="152">
        <v>18.087</v>
      </c>
      <c r="L534" s="151"/>
      <c r="M534" s="151"/>
      <c r="N534" s="151"/>
      <c r="O534" s="151"/>
      <c r="P534" s="151"/>
      <c r="Q534" s="151"/>
      <c r="R534" s="153"/>
      <c r="T534" s="154"/>
      <c r="U534" s="151"/>
      <c r="V534" s="151"/>
      <c r="W534" s="151"/>
      <c r="X534" s="151"/>
      <c r="Y534" s="151"/>
      <c r="Z534" s="151"/>
      <c r="AA534" s="155"/>
      <c r="AT534" s="156" t="s">
        <v>183</v>
      </c>
      <c r="AU534" s="156" t="s">
        <v>114</v>
      </c>
      <c r="AV534" s="156" t="s">
        <v>114</v>
      </c>
      <c r="AW534" s="156" t="s">
        <v>123</v>
      </c>
      <c r="AX534" s="156" t="s">
        <v>77</v>
      </c>
      <c r="AY534" s="156" t="s">
        <v>175</v>
      </c>
    </row>
    <row r="535" spans="2:51" s="6" customFormat="1" ht="18.75" customHeight="1">
      <c r="B535" s="150"/>
      <c r="C535" s="151"/>
      <c r="D535" s="151"/>
      <c r="E535" s="151"/>
      <c r="F535" s="236" t="s">
        <v>869</v>
      </c>
      <c r="G535" s="237"/>
      <c r="H535" s="237"/>
      <c r="I535" s="237"/>
      <c r="J535" s="151"/>
      <c r="K535" s="152">
        <v>16.395</v>
      </c>
      <c r="L535" s="151"/>
      <c r="M535" s="151"/>
      <c r="N535" s="151"/>
      <c r="O535" s="151"/>
      <c r="P535" s="151"/>
      <c r="Q535" s="151"/>
      <c r="R535" s="153"/>
      <c r="T535" s="154"/>
      <c r="U535" s="151"/>
      <c r="V535" s="151"/>
      <c r="W535" s="151"/>
      <c r="X535" s="151"/>
      <c r="Y535" s="151"/>
      <c r="Z535" s="151"/>
      <c r="AA535" s="155"/>
      <c r="AT535" s="156" t="s">
        <v>183</v>
      </c>
      <c r="AU535" s="156" t="s">
        <v>114</v>
      </c>
      <c r="AV535" s="156" t="s">
        <v>114</v>
      </c>
      <c r="AW535" s="156" t="s">
        <v>123</v>
      </c>
      <c r="AX535" s="156" t="s">
        <v>77</v>
      </c>
      <c r="AY535" s="156" t="s">
        <v>175</v>
      </c>
    </row>
    <row r="536" spans="2:51" s="6" customFormat="1" ht="18.75" customHeight="1">
      <c r="B536" s="150"/>
      <c r="C536" s="151"/>
      <c r="D536" s="151"/>
      <c r="E536" s="151"/>
      <c r="F536" s="236" t="s">
        <v>870</v>
      </c>
      <c r="G536" s="237"/>
      <c r="H536" s="237"/>
      <c r="I536" s="237"/>
      <c r="J536" s="151"/>
      <c r="K536" s="152">
        <v>14.907</v>
      </c>
      <c r="L536" s="151"/>
      <c r="M536" s="151"/>
      <c r="N536" s="151"/>
      <c r="O536" s="151"/>
      <c r="P536" s="151"/>
      <c r="Q536" s="151"/>
      <c r="R536" s="153"/>
      <c r="T536" s="154"/>
      <c r="U536" s="151"/>
      <c r="V536" s="151"/>
      <c r="W536" s="151"/>
      <c r="X536" s="151"/>
      <c r="Y536" s="151"/>
      <c r="Z536" s="151"/>
      <c r="AA536" s="155"/>
      <c r="AT536" s="156" t="s">
        <v>183</v>
      </c>
      <c r="AU536" s="156" t="s">
        <v>114</v>
      </c>
      <c r="AV536" s="156" t="s">
        <v>114</v>
      </c>
      <c r="AW536" s="156" t="s">
        <v>123</v>
      </c>
      <c r="AX536" s="156" t="s">
        <v>77</v>
      </c>
      <c r="AY536" s="156" t="s">
        <v>175</v>
      </c>
    </row>
    <row r="537" spans="2:51" s="6" customFormat="1" ht="18.75" customHeight="1">
      <c r="B537" s="150"/>
      <c r="C537" s="151"/>
      <c r="D537" s="151"/>
      <c r="E537" s="151"/>
      <c r="F537" s="236" t="s">
        <v>871</v>
      </c>
      <c r="G537" s="237"/>
      <c r="H537" s="237"/>
      <c r="I537" s="237"/>
      <c r="J537" s="151"/>
      <c r="K537" s="152">
        <v>15.247</v>
      </c>
      <c r="L537" s="151"/>
      <c r="M537" s="151"/>
      <c r="N537" s="151"/>
      <c r="O537" s="151"/>
      <c r="P537" s="151"/>
      <c r="Q537" s="151"/>
      <c r="R537" s="153"/>
      <c r="T537" s="154"/>
      <c r="U537" s="151"/>
      <c r="V537" s="151"/>
      <c r="W537" s="151"/>
      <c r="X537" s="151"/>
      <c r="Y537" s="151"/>
      <c r="Z537" s="151"/>
      <c r="AA537" s="155"/>
      <c r="AT537" s="156" t="s">
        <v>183</v>
      </c>
      <c r="AU537" s="156" t="s">
        <v>114</v>
      </c>
      <c r="AV537" s="156" t="s">
        <v>114</v>
      </c>
      <c r="AW537" s="156" t="s">
        <v>123</v>
      </c>
      <c r="AX537" s="156" t="s">
        <v>77</v>
      </c>
      <c r="AY537" s="156" t="s">
        <v>175</v>
      </c>
    </row>
    <row r="538" spans="2:51" s="6" customFormat="1" ht="18.75" customHeight="1">
      <c r="B538" s="157"/>
      <c r="C538" s="158"/>
      <c r="D538" s="158"/>
      <c r="E538" s="158"/>
      <c r="F538" s="238" t="s">
        <v>184</v>
      </c>
      <c r="G538" s="239"/>
      <c r="H538" s="239"/>
      <c r="I538" s="239"/>
      <c r="J538" s="158"/>
      <c r="K538" s="159">
        <v>112.165</v>
      </c>
      <c r="L538" s="158"/>
      <c r="M538" s="158"/>
      <c r="N538" s="158"/>
      <c r="O538" s="158"/>
      <c r="P538" s="158"/>
      <c r="Q538" s="158"/>
      <c r="R538" s="160"/>
      <c r="T538" s="161"/>
      <c r="U538" s="158"/>
      <c r="V538" s="158"/>
      <c r="W538" s="158"/>
      <c r="X538" s="158"/>
      <c r="Y538" s="158"/>
      <c r="Z538" s="158"/>
      <c r="AA538" s="162"/>
      <c r="AT538" s="163" t="s">
        <v>183</v>
      </c>
      <c r="AU538" s="163" t="s">
        <v>114</v>
      </c>
      <c r="AV538" s="163" t="s">
        <v>180</v>
      </c>
      <c r="AW538" s="163" t="s">
        <v>123</v>
      </c>
      <c r="AX538" s="163" t="s">
        <v>84</v>
      </c>
      <c r="AY538" s="163" t="s">
        <v>175</v>
      </c>
    </row>
    <row r="539" spans="2:65" s="6" customFormat="1" ht="15.75" customHeight="1">
      <c r="B539" s="23"/>
      <c r="C539" s="170" t="s">
        <v>872</v>
      </c>
      <c r="D539" s="170" t="s">
        <v>274</v>
      </c>
      <c r="E539" s="171" t="s">
        <v>873</v>
      </c>
      <c r="F539" s="242" t="s">
        <v>874</v>
      </c>
      <c r="G539" s="243"/>
      <c r="H539" s="243"/>
      <c r="I539" s="243"/>
      <c r="J539" s="172" t="s">
        <v>356</v>
      </c>
      <c r="K539" s="173">
        <v>115.53</v>
      </c>
      <c r="L539" s="244">
        <v>0</v>
      </c>
      <c r="M539" s="243"/>
      <c r="N539" s="245">
        <f>ROUND($L$539*$K$539,2)</f>
        <v>0</v>
      </c>
      <c r="O539" s="233"/>
      <c r="P539" s="233"/>
      <c r="Q539" s="233"/>
      <c r="R539" s="25"/>
      <c r="T539" s="147"/>
      <c r="U539" s="31" t="s">
        <v>42</v>
      </c>
      <c r="V539" s="24"/>
      <c r="W539" s="148">
        <f>$V$539*$K$539</f>
        <v>0</v>
      </c>
      <c r="X539" s="148">
        <v>0.00021</v>
      </c>
      <c r="Y539" s="148">
        <f>$X$539*$K$539</f>
        <v>0.0242613</v>
      </c>
      <c r="Z539" s="148">
        <v>0</v>
      </c>
      <c r="AA539" s="149">
        <f>$Z$539*$K$539</f>
        <v>0</v>
      </c>
      <c r="AR539" s="6" t="s">
        <v>353</v>
      </c>
      <c r="AT539" s="6" t="s">
        <v>274</v>
      </c>
      <c r="AU539" s="6" t="s">
        <v>114</v>
      </c>
      <c r="AY539" s="6" t="s">
        <v>175</v>
      </c>
      <c r="BE539" s="93">
        <f>IF($U$539="základní",$N$539,0)</f>
        <v>0</v>
      </c>
      <c r="BF539" s="93">
        <f>IF($U$539="snížená",$N$539,0)</f>
        <v>0</v>
      </c>
      <c r="BG539" s="93">
        <f>IF($U$539="zákl. přenesená",$N$539,0)</f>
        <v>0</v>
      </c>
      <c r="BH539" s="93">
        <f>IF($U$539="sníž. přenesená",$N$539,0)</f>
        <v>0</v>
      </c>
      <c r="BI539" s="93">
        <f>IF($U$539="nulová",$N$539,0)</f>
        <v>0</v>
      </c>
      <c r="BJ539" s="6" t="s">
        <v>84</v>
      </c>
      <c r="BK539" s="93">
        <f>ROUND($L$539*$K$539,2)</f>
        <v>0</v>
      </c>
      <c r="BL539" s="6" t="s">
        <v>254</v>
      </c>
      <c r="BM539" s="6" t="s">
        <v>875</v>
      </c>
    </row>
    <row r="540" spans="2:65" s="6" customFormat="1" ht="27" customHeight="1">
      <c r="B540" s="23"/>
      <c r="C540" s="143" t="s">
        <v>876</v>
      </c>
      <c r="D540" s="143" t="s">
        <v>176</v>
      </c>
      <c r="E540" s="144" t="s">
        <v>877</v>
      </c>
      <c r="F540" s="232" t="s">
        <v>878</v>
      </c>
      <c r="G540" s="233"/>
      <c r="H540" s="233"/>
      <c r="I540" s="233"/>
      <c r="J540" s="145" t="s">
        <v>221</v>
      </c>
      <c r="K540" s="146">
        <v>144.94</v>
      </c>
      <c r="L540" s="234">
        <v>0</v>
      </c>
      <c r="M540" s="233"/>
      <c r="N540" s="235">
        <f>ROUND($L$540*$K$540,2)</f>
        <v>0</v>
      </c>
      <c r="O540" s="233"/>
      <c r="P540" s="233"/>
      <c r="Q540" s="233"/>
      <c r="R540" s="25"/>
      <c r="T540" s="147"/>
      <c r="U540" s="31" t="s">
        <v>42</v>
      </c>
      <c r="V540" s="24"/>
      <c r="W540" s="148">
        <f>$V$540*$K$540</f>
        <v>0</v>
      </c>
      <c r="X540" s="148">
        <v>0.01762</v>
      </c>
      <c r="Y540" s="148">
        <f>$X$540*$K$540</f>
        <v>2.5538428</v>
      </c>
      <c r="Z540" s="148">
        <v>0</v>
      </c>
      <c r="AA540" s="149">
        <f>$Z$540*$K$540</f>
        <v>0</v>
      </c>
      <c r="AR540" s="6" t="s">
        <v>254</v>
      </c>
      <c r="AT540" s="6" t="s">
        <v>176</v>
      </c>
      <c r="AU540" s="6" t="s">
        <v>114</v>
      </c>
      <c r="AY540" s="6" t="s">
        <v>175</v>
      </c>
      <c r="BE540" s="93">
        <f>IF($U$540="základní",$N$540,0)</f>
        <v>0</v>
      </c>
      <c r="BF540" s="93">
        <f>IF($U$540="snížená",$N$540,0)</f>
        <v>0</v>
      </c>
      <c r="BG540" s="93">
        <f>IF($U$540="zákl. přenesená",$N$540,0)</f>
        <v>0</v>
      </c>
      <c r="BH540" s="93">
        <f>IF($U$540="sníž. přenesená",$N$540,0)</f>
        <v>0</v>
      </c>
      <c r="BI540" s="93">
        <f>IF($U$540="nulová",$N$540,0)</f>
        <v>0</v>
      </c>
      <c r="BJ540" s="6" t="s">
        <v>84</v>
      </c>
      <c r="BK540" s="93">
        <f>ROUND($L$540*$K$540,2)</f>
        <v>0</v>
      </c>
      <c r="BL540" s="6" t="s">
        <v>254</v>
      </c>
      <c r="BM540" s="6" t="s">
        <v>879</v>
      </c>
    </row>
    <row r="541" spans="2:51" s="6" customFormat="1" ht="18.75" customHeight="1">
      <c r="B541" s="150"/>
      <c r="C541" s="151"/>
      <c r="D541" s="151"/>
      <c r="E541" s="151"/>
      <c r="F541" s="236" t="s">
        <v>397</v>
      </c>
      <c r="G541" s="237"/>
      <c r="H541" s="237"/>
      <c r="I541" s="237"/>
      <c r="J541" s="151"/>
      <c r="K541" s="152">
        <v>144.94</v>
      </c>
      <c r="L541" s="151"/>
      <c r="M541" s="151"/>
      <c r="N541" s="151"/>
      <c r="O541" s="151"/>
      <c r="P541" s="151"/>
      <c r="Q541" s="151"/>
      <c r="R541" s="153"/>
      <c r="T541" s="154"/>
      <c r="U541" s="151"/>
      <c r="V541" s="151"/>
      <c r="W541" s="151"/>
      <c r="X541" s="151"/>
      <c r="Y541" s="151"/>
      <c r="Z541" s="151"/>
      <c r="AA541" s="155"/>
      <c r="AT541" s="156" t="s">
        <v>183</v>
      </c>
      <c r="AU541" s="156" t="s">
        <v>114</v>
      </c>
      <c r="AV541" s="156" t="s">
        <v>114</v>
      </c>
      <c r="AW541" s="156" t="s">
        <v>123</v>
      </c>
      <c r="AX541" s="156" t="s">
        <v>77</v>
      </c>
      <c r="AY541" s="156" t="s">
        <v>175</v>
      </c>
    </row>
    <row r="542" spans="2:51" s="6" customFormat="1" ht="18.75" customHeight="1">
      <c r="B542" s="157"/>
      <c r="C542" s="158"/>
      <c r="D542" s="158"/>
      <c r="E542" s="158"/>
      <c r="F542" s="238" t="s">
        <v>184</v>
      </c>
      <c r="G542" s="239"/>
      <c r="H542" s="239"/>
      <c r="I542" s="239"/>
      <c r="J542" s="158"/>
      <c r="K542" s="159">
        <v>144.94</v>
      </c>
      <c r="L542" s="158"/>
      <c r="M542" s="158"/>
      <c r="N542" s="158"/>
      <c r="O542" s="158"/>
      <c r="P542" s="158"/>
      <c r="Q542" s="158"/>
      <c r="R542" s="160"/>
      <c r="T542" s="161"/>
      <c r="U542" s="158"/>
      <c r="V542" s="158"/>
      <c r="W542" s="158"/>
      <c r="X542" s="158"/>
      <c r="Y542" s="158"/>
      <c r="Z542" s="158"/>
      <c r="AA542" s="162"/>
      <c r="AT542" s="163" t="s">
        <v>183</v>
      </c>
      <c r="AU542" s="163" t="s">
        <v>114</v>
      </c>
      <c r="AV542" s="163" t="s">
        <v>180</v>
      </c>
      <c r="AW542" s="163" t="s">
        <v>123</v>
      </c>
      <c r="AX542" s="163" t="s">
        <v>84</v>
      </c>
      <c r="AY542" s="163" t="s">
        <v>175</v>
      </c>
    </row>
    <row r="543" spans="2:65" s="6" customFormat="1" ht="27" customHeight="1">
      <c r="B543" s="23"/>
      <c r="C543" s="143" t="s">
        <v>880</v>
      </c>
      <c r="D543" s="143" t="s">
        <v>176</v>
      </c>
      <c r="E543" s="144" t="s">
        <v>881</v>
      </c>
      <c r="F543" s="232" t="s">
        <v>882</v>
      </c>
      <c r="G543" s="233"/>
      <c r="H543" s="233"/>
      <c r="I543" s="233"/>
      <c r="J543" s="145" t="s">
        <v>221</v>
      </c>
      <c r="K543" s="146">
        <v>52.186</v>
      </c>
      <c r="L543" s="234">
        <v>0</v>
      </c>
      <c r="M543" s="233"/>
      <c r="N543" s="235">
        <f>ROUND($L$543*$K$543,2)</f>
        <v>0</v>
      </c>
      <c r="O543" s="233"/>
      <c r="P543" s="233"/>
      <c r="Q543" s="233"/>
      <c r="R543" s="25"/>
      <c r="T543" s="147"/>
      <c r="U543" s="31" t="s">
        <v>42</v>
      </c>
      <c r="V543" s="24"/>
      <c r="W543" s="148">
        <f>$V$543*$K$543</f>
        <v>0</v>
      </c>
      <c r="X543" s="148">
        <v>0</v>
      </c>
      <c r="Y543" s="148">
        <f>$X$543*$K$543</f>
        <v>0</v>
      </c>
      <c r="Z543" s="148">
        <v>0.015</v>
      </c>
      <c r="AA543" s="149">
        <f>$Z$543*$K$543</f>
        <v>0.78279</v>
      </c>
      <c r="AR543" s="6" t="s">
        <v>254</v>
      </c>
      <c r="AT543" s="6" t="s">
        <v>176</v>
      </c>
      <c r="AU543" s="6" t="s">
        <v>114</v>
      </c>
      <c r="AY543" s="6" t="s">
        <v>175</v>
      </c>
      <c r="BE543" s="93">
        <f>IF($U$543="základní",$N$543,0)</f>
        <v>0</v>
      </c>
      <c r="BF543" s="93">
        <f>IF($U$543="snížená",$N$543,0)</f>
        <v>0</v>
      </c>
      <c r="BG543" s="93">
        <f>IF($U$543="zákl. přenesená",$N$543,0)</f>
        <v>0</v>
      </c>
      <c r="BH543" s="93">
        <f>IF($U$543="sníž. přenesená",$N$543,0)</f>
        <v>0</v>
      </c>
      <c r="BI543" s="93">
        <f>IF($U$543="nulová",$N$543,0)</f>
        <v>0</v>
      </c>
      <c r="BJ543" s="6" t="s">
        <v>84</v>
      </c>
      <c r="BK543" s="93">
        <f>ROUND($L$543*$K$543,2)</f>
        <v>0</v>
      </c>
      <c r="BL543" s="6" t="s">
        <v>254</v>
      </c>
      <c r="BM543" s="6" t="s">
        <v>883</v>
      </c>
    </row>
    <row r="544" spans="2:51" s="6" customFormat="1" ht="18.75" customHeight="1">
      <c r="B544" s="164"/>
      <c r="C544" s="165"/>
      <c r="D544" s="165"/>
      <c r="E544" s="165"/>
      <c r="F544" s="240" t="s">
        <v>480</v>
      </c>
      <c r="G544" s="241"/>
      <c r="H544" s="241"/>
      <c r="I544" s="241"/>
      <c r="J544" s="165"/>
      <c r="K544" s="165"/>
      <c r="L544" s="165"/>
      <c r="M544" s="165"/>
      <c r="N544" s="165"/>
      <c r="O544" s="165"/>
      <c r="P544" s="165"/>
      <c r="Q544" s="165"/>
      <c r="R544" s="166"/>
      <c r="T544" s="167"/>
      <c r="U544" s="165"/>
      <c r="V544" s="165"/>
      <c r="W544" s="165"/>
      <c r="X544" s="165"/>
      <c r="Y544" s="165"/>
      <c r="Z544" s="165"/>
      <c r="AA544" s="168"/>
      <c r="AT544" s="169" t="s">
        <v>183</v>
      </c>
      <c r="AU544" s="169" t="s">
        <v>114</v>
      </c>
      <c r="AV544" s="169" t="s">
        <v>84</v>
      </c>
      <c r="AW544" s="169" t="s">
        <v>123</v>
      </c>
      <c r="AX544" s="169" t="s">
        <v>77</v>
      </c>
      <c r="AY544" s="169" t="s">
        <v>175</v>
      </c>
    </row>
    <row r="545" spans="2:51" s="6" customFormat="1" ht="18.75" customHeight="1">
      <c r="B545" s="150"/>
      <c r="C545" s="151"/>
      <c r="D545" s="151"/>
      <c r="E545" s="151"/>
      <c r="F545" s="236" t="s">
        <v>884</v>
      </c>
      <c r="G545" s="237"/>
      <c r="H545" s="237"/>
      <c r="I545" s="237"/>
      <c r="J545" s="151"/>
      <c r="K545" s="152">
        <v>52.186</v>
      </c>
      <c r="L545" s="151"/>
      <c r="M545" s="151"/>
      <c r="N545" s="151"/>
      <c r="O545" s="151"/>
      <c r="P545" s="151"/>
      <c r="Q545" s="151"/>
      <c r="R545" s="153"/>
      <c r="T545" s="154"/>
      <c r="U545" s="151"/>
      <c r="V545" s="151"/>
      <c r="W545" s="151"/>
      <c r="X545" s="151"/>
      <c r="Y545" s="151"/>
      <c r="Z545" s="151"/>
      <c r="AA545" s="155"/>
      <c r="AT545" s="156" t="s">
        <v>183</v>
      </c>
      <c r="AU545" s="156" t="s">
        <v>114</v>
      </c>
      <c r="AV545" s="156" t="s">
        <v>114</v>
      </c>
      <c r="AW545" s="156" t="s">
        <v>123</v>
      </c>
      <c r="AX545" s="156" t="s">
        <v>77</v>
      </c>
      <c r="AY545" s="156" t="s">
        <v>175</v>
      </c>
    </row>
    <row r="546" spans="2:51" s="6" customFormat="1" ht="18.75" customHeight="1">
      <c r="B546" s="157"/>
      <c r="C546" s="158"/>
      <c r="D546" s="158"/>
      <c r="E546" s="158"/>
      <c r="F546" s="238" t="s">
        <v>184</v>
      </c>
      <c r="G546" s="239"/>
      <c r="H546" s="239"/>
      <c r="I546" s="239"/>
      <c r="J546" s="158"/>
      <c r="K546" s="159">
        <v>52.186</v>
      </c>
      <c r="L546" s="158"/>
      <c r="M546" s="158"/>
      <c r="N546" s="158"/>
      <c r="O546" s="158"/>
      <c r="P546" s="158"/>
      <c r="Q546" s="158"/>
      <c r="R546" s="160"/>
      <c r="T546" s="161"/>
      <c r="U546" s="158"/>
      <c r="V546" s="158"/>
      <c r="W546" s="158"/>
      <c r="X546" s="158"/>
      <c r="Y546" s="158"/>
      <c r="Z546" s="158"/>
      <c r="AA546" s="162"/>
      <c r="AT546" s="163" t="s">
        <v>183</v>
      </c>
      <c r="AU546" s="163" t="s">
        <v>114</v>
      </c>
      <c r="AV546" s="163" t="s">
        <v>180</v>
      </c>
      <c r="AW546" s="163" t="s">
        <v>123</v>
      </c>
      <c r="AX546" s="163" t="s">
        <v>84</v>
      </c>
      <c r="AY546" s="163" t="s">
        <v>175</v>
      </c>
    </row>
    <row r="547" spans="2:65" s="6" customFormat="1" ht="27" customHeight="1">
      <c r="B547" s="23"/>
      <c r="C547" s="143" t="s">
        <v>885</v>
      </c>
      <c r="D547" s="143" t="s">
        <v>176</v>
      </c>
      <c r="E547" s="144" t="s">
        <v>886</v>
      </c>
      <c r="F547" s="232" t="s">
        <v>887</v>
      </c>
      <c r="G547" s="233"/>
      <c r="H547" s="233"/>
      <c r="I547" s="233"/>
      <c r="J547" s="145" t="s">
        <v>221</v>
      </c>
      <c r="K547" s="146">
        <v>144.94</v>
      </c>
      <c r="L547" s="234">
        <v>0</v>
      </c>
      <c r="M547" s="233"/>
      <c r="N547" s="235">
        <f>ROUND($L$547*$K$547,2)</f>
        <v>0</v>
      </c>
      <c r="O547" s="233"/>
      <c r="P547" s="233"/>
      <c r="Q547" s="233"/>
      <c r="R547" s="25"/>
      <c r="T547" s="147"/>
      <c r="U547" s="31" t="s">
        <v>42</v>
      </c>
      <c r="V547" s="24"/>
      <c r="W547" s="148">
        <f>$V$547*$K$547</f>
        <v>0</v>
      </c>
      <c r="X547" s="148">
        <v>0</v>
      </c>
      <c r="Y547" s="148">
        <f>$X$547*$K$547</f>
        <v>0</v>
      </c>
      <c r="Z547" s="148">
        <v>0</v>
      </c>
      <c r="AA547" s="149">
        <f>$Z$547*$K$547</f>
        <v>0</v>
      </c>
      <c r="AR547" s="6" t="s">
        <v>254</v>
      </c>
      <c r="AT547" s="6" t="s">
        <v>176</v>
      </c>
      <c r="AU547" s="6" t="s">
        <v>114</v>
      </c>
      <c r="AY547" s="6" t="s">
        <v>175</v>
      </c>
      <c r="BE547" s="93">
        <f>IF($U$547="základní",$N$547,0)</f>
        <v>0</v>
      </c>
      <c r="BF547" s="93">
        <f>IF($U$547="snížená",$N$547,0)</f>
        <v>0</v>
      </c>
      <c r="BG547" s="93">
        <f>IF($U$547="zákl. přenesená",$N$547,0)</f>
        <v>0</v>
      </c>
      <c r="BH547" s="93">
        <f>IF($U$547="sníž. přenesená",$N$547,0)</f>
        <v>0</v>
      </c>
      <c r="BI547" s="93">
        <f>IF($U$547="nulová",$N$547,0)</f>
        <v>0</v>
      </c>
      <c r="BJ547" s="6" t="s">
        <v>84</v>
      </c>
      <c r="BK547" s="93">
        <f>ROUND($L$547*$K$547,2)</f>
        <v>0</v>
      </c>
      <c r="BL547" s="6" t="s">
        <v>254</v>
      </c>
      <c r="BM547" s="6" t="s">
        <v>888</v>
      </c>
    </row>
    <row r="548" spans="2:51" s="6" customFormat="1" ht="18.75" customHeight="1">
      <c r="B548" s="150"/>
      <c r="C548" s="151"/>
      <c r="D548" s="151"/>
      <c r="E548" s="151"/>
      <c r="F548" s="236" t="s">
        <v>397</v>
      </c>
      <c r="G548" s="237"/>
      <c r="H548" s="237"/>
      <c r="I548" s="237"/>
      <c r="J548" s="151"/>
      <c r="K548" s="152">
        <v>144.94</v>
      </c>
      <c r="L548" s="151"/>
      <c r="M548" s="151"/>
      <c r="N548" s="151"/>
      <c r="O548" s="151"/>
      <c r="P548" s="151"/>
      <c r="Q548" s="151"/>
      <c r="R548" s="153"/>
      <c r="T548" s="154"/>
      <c r="U548" s="151"/>
      <c r="V548" s="151"/>
      <c r="W548" s="151"/>
      <c r="X548" s="151"/>
      <c r="Y548" s="151"/>
      <c r="Z548" s="151"/>
      <c r="AA548" s="155"/>
      <c r="AT548" s="156" t="s">
        <v>183</v>
      </c>
      <c r="AU548" s="156" t="s">
        <v>114</v>
      </c>
      <c r="AV548" s="156" t="s">
        <v>114</v>
      </c>
      <c r="AW548" s="156" t="s">
        <v>123</v>
      </c>
      <c r="AX548" s="156" t="s">
        <v>77</v>
      </c>
      <c r="AY548" s="156" t="s">
        <v>175</v>
      </c>
    </row>
    <row r="549" spans="2:51" s="6" customFormat="1" ht="18.75" customHeight="1">
      <c r="B549" s="157"/>
      <c r="C549" s="158"/>
      <c r="D549" s="158"/>
      <c r="E549" s="158"/>
      <c r="F549" s="238" t="s">
        <v>184</v>
      </c>
      <c r="G549" s="239"/>
      <c r="H549" s="239"/>
      <c r="I549" s="239"/>
      <c r="J549" s="158"/>
      <c r="K549" s="159">
        <v>144.94</v>
      </c>
      <c r="L549" s="158"/>
      <c r="M549" s="158"/>
      <c r="N549" s="158"/>
      <c r="O549" s="158"/>
      <c r="P549" s="158"/>
      <c r="Q549" s="158"/>
      <c r="R549" s="160"/>
      <c r="T549" s="161"/>
      <c r="U549" s="158"/>
      <c r="V549" s="158"/>
      <c r="W549" s="158"/>
      <c r="X549" s="158"/>
      <c r="Y549" s="158"/>
      <c r="Z549" s="158"/>
      <c r="AA549" s="162"/>
      <c r="AT549" s="163" t="s">
        <v>183</v>
      </c>
      <c r="AU549" s="163" t="s">
        <v>114</v>
      </c>
      <c r="AV549" s="163" t="s">
        <v>180</v>
      </c>
      <c r="AW549" s="163" t="s">
        <v>123</v>
      </c>
      <c r="AX549" s="163" t="s">
        <v>84</v>
      </c>
      <c r="AY549" s="163" t="s">
        <v>175</v>
      </c>
    </row>
    <row r="550" spans="2:65" s="6" customFormat="1" ht="15.75" customHeight="1">
      <c r="B550" s="23"/>
      <c r="C550" s="143" t="s">
        <v>889</v>
      </c>
      <c r="D550" s="143" t="s">
        <v>176</v>
      </c>
      <c r="E550" s="144" t="s">
        <v>890</v>
      </c>
      <c r="F550" s="232" t="s">
        <v>891</v>
      </c>
      <c r="G550" s="233"/>
      <c r="H550" s="233"/>
      <c r="I550" s="233"/>
      <c r="J550" s="145" t="s">
        <v>221</v>
      </c>
      <c r="K550" s="146">
        <v>144.94</v>
      </c>
      <c r="L550" s="234">
        <v>0</v>
      </c>
      <c r="M550" s="233"/>
      <c r="N550" s="235">
        <f>ROUND($L$550*$K$550,2)</f>
        <v>0</v>
      </c>
      <c r="O550" s="233"/>
      <c r="P550" s="233"/>
      <c r="Q550" s="233"/>
      <c r="R550" s="25"/>
      <c r="T550" s="147"/>
      <c r="U550" s="31" t="s">
        <v>42</v>
      </c>
      <c r="V550" s="24"/>
      <c r="W550" s="148">
        <f>$V$550*$K$550</f>
        <v>0</v>
      </c>
      <c r="X550" s="148">
        <v>0</v>
      </c>
      <c r="Y550" s="148">
        <f>$X$550*$K$550</f>
        <v>0</v>
      </c>
      <c r="Z550" s="148">
        <v>0</v>
      </c>
      <c r="AA550" s="149">
        <f>$Z$550*$K$550</f>
        <v>0</v>
      </c>
      <c r="AR550" s="6" t="s">
        <v>254</v>
      </c>
      <c r="AT550" s="6" t="s">
        <v>176</v>
      </c>
      <c r="AU550" s="6" t="s">
        <v>114</v>
      </c>
      <c r="AY550" s="6" t="s">
        <v>175</v>
      </c>
      <c r="BE550" s="93">
        <f>IF($U$550="základní",$N$550,0)</f>
        <v>0</v>
      </c>
      <c r="BF550" s="93">
        <f>IF($U$550="snížená",$N$550,0)</f>
        <v>0</v>
      </c>
      <c r="BG550" s="93">
        <f>IF($U$550="zákl. přenesená",$N$550,0)</f>
        <v>0</v>
      </c>
      <c r="BH550" s="93">
        <f>IF($U$550="sníž. přenesená",$N$550,0)</f>
        <v>0</v>
      </c>
      <c r="BI550" s="93">
        <f>IF($U$550="nulová",$N$550,0)</f>
        <v>0</v>
      </c>
      <c r="BJ550" s="6" t="s">
        <v>84</v>
      </c>
      <c r="BK550" s="93">
        <f>ROUND($L$550*$K$550,2)</f>
        <v>0</v>
      </c>
      <c r="BL550" s="6" t="s">
        <v>254</v>
      </c>
      <c r="BM550" s="6" t="s">
        <v>892</v>
      </c>
    </row>
    <row r="551" spans="2:51" s="6" customFormat="1" ht="18.75" customHeight="1">
      <c r="B551" s="150"/>
      <c r="C551" s="151"/>
      <c r="D551" s="151"/>
      <c r="E551" s="151"/>
      <c r="F551" s="236" t="s">
        <v>397</v>
      </c>
      <c r="G551" s="237"/>
      <c r="H551" s="237"/>
      <c r="I551" s="237"/>
      <c r="J551" s="151"/>
      <c r="K551" s="152">
        <v>144.94</v>
      </c>
      <c r="L551" s="151"/>
      <c r="M551" s="151"/>
      <c r="N551" s="151"/>
      <c r="O551" s="151"/>
      <c r="P551" s="151"/>
      <c r="Q551" s="151"/>
      <c r="R551" s="153"/>
      <c r="T551" s="154"/>
      <c r="U551" s="151"/>
      <c r="V551" s="151"/>
      <c r="W551" s="151"/>
      <c r="X551" s="151"/>
      <c r="Y551" s="151"/>
      <c r="Z551" s="151"/>
      <c r="AA551" s="155"/>
      <c r="AT551" s="156" t="s">
        <v>183</v>
      </c>
      <c r="AU551" s="156" t="s">
        <v>114</v>
      </c>
      <c r="AV551" s="156" t="s">
        <v>114</v>
      </c>
      <c r="AW551" s="156" t="s">
        <v>123</v>
      </c>
      <c r="AX551" s="156" t="s">
        <v>77</v>
      </c>
      <c r="AY551" s="156" t="s">
        <v>175</v>
      </c>
    </row>
    <row r="552" spans="2:51" s="6" customFormat="1" ht="18.75" customHeight="1">
      <c r="B552" s="157"/>
      <c r="C552" s="158"/>
      <c r="D552" s="158"/>
      <c r="E552" s="158"/>
      <c r="F552" s="238" t="s">
        <v>184</v>
      </c>
      <c r="G552" s="239"/>
      <c r="H552" s="239"/>
      <c r="I552" s="239"/>
      <c r="J552" s="158"/>
      <c r="K552" s="159">
        <v>144.94</v>
      </c>
      <c r="L552" s="158"/>
      <c r="M552" s="158"/>
      <c r="N552" s="158"/>
      <c r="O552" s="158"/>
      <c r="P552" s="158"/>
      <c r="Q552" s="158"/>
      <c r="R552" s="160"/>
      <c r="T552" s="161"/>
      <c r="U552" s="158"/>
      <c r="V552" s="158"/>
      <c r="W552" s="158"/>
      <c r="X552" s="158"/>
      <c r="Y552" s="158"/>
      <c r="Z552" s="158"/>
      <c r="AA552" s="162"/>
      <c r="AT552" s="163" t="s">
        <v>183</v>
      </c>
      <c r="AU552" s="163" t="s">
        <v>114</v>
      </c>
      <c r="AV552" s="163" t="s">
        <v>180</v>
      </c>
      <c r="AW552" s="163" t="s">
        <v>123</v>
      </c>
      <c r="AX552" s="163" t="s">
        <v>84</v>
      </c>
      <c r="AY552" s="163" t="s">
        <v>175</v>
      </c>
    </row>
    <row r="553" spans="2:65" s="6" customFormat="1" ht="27" customHeight="1">
      <c r="B553" s="23"/>
      <c r="C553" s="143" t="s">
        <v>893</v>
      </c>
      <c r="D553" s="143" t="s">
        <v>176</v>
      </c>
      <c r="E553" s="144" t="s">
        <v>894</v>
      </c>
      <c r="F553" s="232" t="s">
        <v>895</v>
      </c>
      <c r="G553" s="233"/>
      <c r="H553" s="233"/>
      <c r="I553" s="233"/>
      <c r="J553" s="145" t="s">
        <v>581</v>
      </c>
      <c r="K553" s="174">
        <v>0</v>
      </c>
      <c r="L553" s="234">
        <v>0</v>
      </c>
      <c r="M553" s="233"/>
      <c r="N553" s="235">
        <f>ROUND($L$553*$K$553,2)</f>
        <v>0</v>
      </c>
      <c r="O553" s="233"/>
      <c r="P553" s="233"/>
      <c r="Q553" s="233"/>
      <c r="R553" s="25"/>
      <c r="T553" s="147"/>
      <c r="U553" s="31" t="s">
        <v>42</v>
      </c>
      <c r="V553" s="24"/>
      <c r="W553" s="148">
        <f>$V$553*$K$553</f>
        <v>0</v>
      </c>
      <c r="X553" s="148">
        <v>0</v>
      </c>
      <c r="Y553" s="148">
        <f>$X$553*$K$553</f>
        <v>0</v>
      </c>
      <c r="Z553" s="148">
        <v>0</v>
      </c>
      <c r="AA553" s="149">
        <f>$Z$553*$K$553</f>
        <v>0</v>
      </c>
      <c r="AR553" s="6" t="s">
        <v>254</v>
      </c>
      <c r="AT553" s="6" t="s">
        <v>176</v>
      </c>
      <c r="AU553" s="6" t="s">
        <v>114</v>
      </c>
      <c r="AY553" s="6" t="s">
        <v>175</v>
      </c>
      <c r="BE553" s="93">
        <f>IF($U$553="základní",$N$553,0)</f>
        <v>0</v>
      </c>
      <c r="BF553" s="93">
        <f>IF($U$553="snížená",$N$553,0)</f>
        <v>0</v>
      </c>
      <c r="BG553" s="93">
        <f>IF($U$553="zákl. přenesená",$N$553,0)</f>
        <v>0</v>
      </c>
      <c r="BH553" s="93">
        <f>IF($U$553="sníž. přenesená",$N$553,0)</f>
        <v>0</v>
      </c>
      <c r="BI553" s="93">
        <f>IF($U$553="nulová",$N$553,0)</f>
        <v>0</v>
      </c>
      <c r="BJ553" s="6" t="s">
        <v>84</v>
      </c>
      <c r="BK553" s="93">
        <f>ROUND($L$553*$K$553,2)</f>
        <v>0</v>
      </c>
      <c r="BL553" s="6" t="s">
        <v>254</v>
      </c>
      <c r="BM553" s="6" t="s">
        <v>896</v>
      </c>
    </row>
    <row r="554" spans="2:63" s="132" customFormat="1" ht="30.75" customHeight="1">
      <c r="B554" s="133"/>
      <c r="C554" s="134"/>
      <c r="D554" s="142" t="s">
        <v>143</v>
      </c>
      <c r="E554" s="142"/>
      <c r="F554" s="142"/>
      <c r="G554" s="142"/>
      <c r="H554" s="142"/>
      <c r="I554" s="142"/>
      <c r="J554" s="142"/>
      <c r="K554" s="142"/>
      <c r="L554" s="142"/>
      <c r="M554" s="142"/>
      <c r="N554" s="250">
        <f>$BK$554</f>
        <v>0</v>
      </c>
      <c r="O554" s="249"/>
      <c r="P554" s="249"/>
      <c r="Q554" s="249"/>
      <c r="R554" s="136"/>
      <c r="T554" s="137"/>
      <c r="U554" s="134"/>
      <c r="V554" s="134"/>
      <c r="W554" s="138">
        <f>SUM($W$555:$W$583)</f>
        <v>0</v>
      </c>
      <c r="X554" s="134"/>
      <c r="Y554" s="138">
        <f>SUM($Y$555:$Y$583)</f>
        <v>0.6013037999999999</v>
      </c>
      <c r="Z554" s="134"/>
      <c r="AA554" s="139">
        <f>SUM($AA$555:$AA$583)</f>
        <v>0.225285</v>
      </c>
      <c r="AR554" s="140" t="s">
        <v>114</v>
      </c>
      <c r="AT554" s="140" t="s">
        <v>76</v>
      </c>
      <c r="AU554" s="140" t="s">
        <v>84</v>
      </c>
      <c r="AY554" s="140" t="s">
        <v>175</v>
      </c>
      <c r="BK554" s="141">
        <f>SUM($BK$555:$BK$583)</f>
        <v>0</v>
      </c>
    </row>
    <row r="555" spans="2:65" s="6" customFormat="1" ht="27" customHeight="1">
      <c r="B555" s="23"/>
      <c r="C555" s="143" t="s">
        <v>897</v>
      </c>
      <c r="D555" s="143" t="s">
        <v>176</v>
      </c>
      <c r="E555" s="144" t="s">
        <v>898</v>
      </c>
      <c r="F555" s="232" t="s">
        <v>899</v>
      </c>
      <c r="G555" s="233"/>
      <c r="H555" s="233"/>
      <c r="I555" s="233"/>
      <c r="J555" s="145" t="s">
        <v>356</v>
      </c>
      <c r="K555" s="146">
        <v>131.15</v>
      </c>
      <c r="L555" s="234">
        <v>0</v>
      </c>
      <c r="M555" s="233"/>
      <c r="N555" s="235">
        <f>ROUND($L$555*$K$555,2)</f>
        <v>0</v>
      </c>
      <c r="O555" s="233"/>
      <c r="P555" s="233"/>
      <c r="Q555" s="233"/>
      <c r="R555" s="25"/>
      <c r="T555" s="147"/>
      <c r="U555" s="31" t="s">
        <v>42</v>
      </c>
      <c r="V555" s="24"/>
      <c r="W555" s="148">
        <f>$V$555*$K$555</f>
        <v>0</v>
      </c>
      <c r="X555" s="148">
        <v>0.00015</v>
      </c>
      <c r="Y555" s="148">
        <f>$X$555*$K$555</f>
        <v>0.0196725</v>
      </c>
      <c r="Z555" s="148">
        <v>0</v>
      </c>
      <c r="AA555" s="149">
        <f>$Z$555*$K$555</f>
        <v>0</v>
      </c>
      <c r="AR555" s="6" t="s">
        <v>254</v>
      </c>
      <c r="AT555" s="6" t="s">
        <v>176</v>
      </c>
      <c r="AU555" s="6" t="s">
        <v>114</v>
      </c>
      <c r="AY555" s="6" t="s">
        <v>175</v>
      </c>
      <c r="BE555" s="93">
        <f>IF($U$555="základní",$N$555,0)</f>
        <v>0</v>
      </c>
      <c r="BF555" s="93">
        <f>IF($U$555="snížená",$N$555,0)</f>
        <v>0</v>
      </c>
      <c r="BG555" s="93">
        <f>IF($U$555="zákl. přenesená",$N$555,0)</f>
        <v>0</v>
      </c>
      <c r="BH555" s="93">
        <f>IF($U$555="sníž. přenesená",$N$555,0)</f>
        <v>0</v>
      </c>
      <c r="BI555" s="93">
        <f>IF($U$555="nulová",$N$555,0)</f>
        <v>0</v>
      </c>
      <c r="BJ555" s="6" t="s">
        <v>84</v>
      </c>
      <c r="BK555" s="93">
        <f>ROUND($L$555*$K$555,2)</f>
        <v>0</v>
      </c>
      <c r="BL555" s="6" t="s">
        <v>254</v>
      </c>
      <c r="BM555" s="6" t="s">
        <v>900</v>
      </c>
    </row>
    <row r="556" spans="2:51" s="6" customFormat="1" ht="18.75" customHeight="1">
      <c r="B556" s="150"/>
      <c r="C556" s="151"/>
      <c r="D556" s="151"/>
      <c r="E556" s="151"/>
      <c r="F556" s="236" t="s">
        <v>901</v>
      </c>
      <c r="G556" s="237"/>
      <c r="H556" s="237"/>
      <c r="I556" s="237"/>
      <c r="J556" s="151"/>
      <c r="K556" s="152">
        <v>9</v>
      </c>
      <c r="L556" s="151"/>
      <c r="M556" s="151"/>
      <c r="N556" s="151"/>
      <c r="O556" s="151"/>
      <c r="P556" s="151"/>
      <c r="Q556" s="151"/>
      <c r="R556" s="153"/>
      <c r="T556" s="154"/>
      <c r="U556" s="151"/>
      <c r="V556" s="151"/>
      <c r="W556" s="151"/>
      <c r="X556" s="151"/>
      <c r="Y556" s="151"/>
      <c r="Z556" s="151"/>
      <c r="AA556" s="155"/>
      <c r="AT556" s="156" t="s">
        <v>183</v>
      </c>
      <c r="AU556" s="156" t="s">
        <v>114</v>
      </c>
      <c r="AV556" s="156" t="s">
        <v>114</v>
      </c>
      <c r="AW556" s="156" t="s">
        <v>123</v>
      </c>
      <c r="AX556" s="156" t="s">
        <v>77</v>
      </c>
      <c r="AY556" s="156" t="s">
        <v>175</v>
      </c>
    </row>
    <row r="557" spans="2:51" s="6" customFormat="1" ht="18.75" customHeight="1">
      <c r="B557" s="150"/>
      <c r="C557" s="151"/>
      <c r="D557" s="151"/>
      <c r="E557" s="151"/>
      <c r="F557" s="236" t="s">
        <v>902</v>
      </c>
      <c r="G557" s="237"/>
      <c r="H557" s="237"/>
      <c r="I557" s="237"/>
      <c r="J557" s="151"/>
      <c r="K557" s="152">
        <v>21.166</v>
      </c>
      <c r="L557" s="151"/>
      <c r="M557" s="151"/>
      <c r="N557" s="151"/>
      <c r="O557" s="151"/>
      <c r="P557" s="151"/>
      <c r="Q557" s="151"/>
      <c r="R557" s="153"/>
      <c r="T557" s="154"/>
      <c r="U557" s="151"/>
      <c r="V557" s="151"/>
      <c r="W557" s="151"/>
      <c r="X557" s="151"/>
      <c r="Y557" s="151"/>
      <c r="Z557" s="151"/>
      <c r="AA557" s="155"/>
      <c r="AT557" s="156" t="s">
        <v>183</v>
      </c>
      <c r="AU557" s="156" t="s">
        <v>114</v>
      </c>
      <c r="AV557" s="156" t="s">
        <v>114</v>
      </c>
      <c r="AW557" s="156" t="s">
        <v>123</v>
      </c>
      <c r="AX557" s="156" t="s">
        <v>77</v>
      </c>
      <c r="AY557" s="156" t="s">
        <v>175</v>
      </c>
    </row>
    <row r="558" spans="2:51" s="6" customFormat="1" ht="18.75" customHeight="1">
      <c r="B558" s="150"/>
      <c r="C558" s="151"/>
      <c r="D558" s="151"/>
      <c r="E558" s="151"/>
      <c r="F558" s="236" t="s">
        <v>903</v>
      </c>
      <c r="G558" s="237"/>
      <c r="H558" s="237"/>
      <c r="I558" s="237"/>
      <c r="J558" s="151"/>
      <c r="K558" s="152">
        <v>9.815</v>
      </c>
      <c r="L558" s="151"/>
      <c r="M558" s="151"/>
      <c r="N558" s="151"/>
      <c r="O558" s="151"/>
      <c r="P558" s="151"/>
      <c r="Q558" s="151"/>
      <c r="R558" s="153"/>
      <c r="T558" s="154"/>
      <c r="U558" s="151"/>
      <c r="V558" s="151"/>
      <c r="W558" s="151"/>
      <c r="X558" s="151"/>
      <c r="Y558" s="151"/>
      <c r="Z558" s="151"/>
      <c r="AA558" s="155"/>
      <c r="AT558" s="156" t="s">
        <v>183</v>
      </c>
      <c r="AU558" s="156" t="s">
        <v>114</v>
      </c>
      <c r="AV558" s="156" t="s">
        <v>114</v>
      </c>
      <c r="AW558" s="156" t="s">
        <v>123</v>
      </c>
      <c r="AX558" s="156" t="s">
        <v>77</v>
      </c>
      <c r="AY558" s="156" t="s">
        <v>175</v>
      </c>
    </row>
    <row r="559" spans="2:51" s="6" customFormat="1" ht="18.75" customHeight="1">
      <c r="B559" s="150"/>
      <c r="C559" s="151"/>
      <c r="D559" s="151"/>
      <c r="E559" s="151"/>
      <c r="F559" s="236" t="s">
        <v>904</v>
      </c>
      <c r="G559" s="237"/>
      <c r="H559" s="237"/>
      <c r="I559" s="237"/>
      <c r="J559" s="151"/>
      <c r="K559" s="152">
        <v>15.94</v>
      </c>
      <c r="L559" s="151"/>
      <c r="M559" s="151"/>
      <c r="N559" s="151"/>
      <c r="O559" s="151"/>
      <c r="P559" s="151"/>
      <c r="Q559" s="151"/>
      <c r="R559" s="153"/>
      <c r="T559" s="154"/>
      <c r="U559" s="151"/>
      <c r="V559" s="151"/>
      <c r="W559" s="151"/>
      <c r="X559" s="151"/>
      <c r="Y559" s="151"/>
      <c r="Z559" s="151"/>
      <c r="AA559" s="155"/>
      <c r="AT559" s="156" t="s">
        <v>183</v>
      </c>
      <c r="AU559" s="156" t="s">
        <v>114</v>
      </c>
      <c r="AV559" s="156" t="s">
        <v>114</v>
      </c>
      <c r="AW559" s="156" t="s">
        <v>123</v>
      </c>
      <c r="AX559" s="156" t="s">
        <v>77</v>
      </c>
      <c r="AY559" s="156" t="s">
        <v>175</v>
      </c>
    </row>
    <row r="560" spans="2:51" s="6" customFormat="1" ht="18.75" customHeight="1">
      <c r="B560" s="150"/>
      <c r="C560" s="151"/>
      <c r="D560" s="151"/>
      <c r="E560" s="151"/>
      <c r="F560" s="236" t="s">
        <v>905</v>
      </c>
      <c r="G560" s="237"/>
      <c r="H560" s="237"/>
      <c r="I560" s="237"/>
      <c r="J560" s="151"/>
      <c r="K560" s="152">
        <v>18.489</v>
      </c>
      <c r="L560" s="151"/>
      <c r="M560" s="151"/>
      <c r="N560" s="151"/>
      <c r="O560" s="151"/>
      <c r="P560" s="151"/>
      <c r="Q560" s="151"/>
      <c r="R560" s="153"/>
      <c r="T560" s="154"/>
      <c r="U560" s="151"/>
      <c r="V560" s="151"/>
      <c r="W560" s="151"/>
      <c r="X560" s="151"/>
      <c r="Y560" s="151"/>
      <c r="Z560" s="151"/>
      <c r="AA560" s="155"/>
      <c r="AT560" s="156" t="s">
        <v>183</v>
      </c>
      <c r="AU560" s="156" t="s">
        <v>114</v>
      </c>
      <c r="AV560" s="156" t="s">
        <v>114</v>
      </c>
      <c r="AW560" s="156" t="s">
        <v>123</v>
      </c>
      <c r="AX560" s="156" t="s">
        <v>77</v>
      </c>
      <c r="AY560" s="156" t="s">
        <v>175</v>
      </c>
    </row>
    <row r="561" spans="2:51" s="6" customFormat="1" ht="18.75" customHeight="1">
      <c r="B561" s="150"/>
      <c r="C561" s="151"/>
      <c r="D561" s="151"/>
      <c r="E561" s="151"/>
      <c r="F561" s="236" t="s">
        <v>906</v>
      </c>
      <c r="G561" s="237"/>
      <c r="H561" s="237"/>
      <c r="I561" s="237"/>
      <c r="J561" s="151"/>
      <c r="K561" s="152">
        <v>13.9</v>
      </c>
      <c r="L561" s="151"/>
      <c r="M561" s="151"/>
      <c r="N561" s="151"/>
      <c r="O561" s="151"/>
      <c r="P561" s="151"/>
      <c r="Q561" s="151"/>
      <c r="R561" s="153"/>
      <c r="T561" s="154"/>
      <c r="U561" s="151"/>
      <c r="V561" s="151"/>
      <c r="W561" s="151"/>
      <c r="X561" s="151"/>
      <c r="Y561" s="151"/>
      <c r="Z561" s="151"/>
      <c r="AA561" s="155"/>
      <c r="AT561" s="156" t="s">
        <v>183</v>
      </c>
      <c r="AU561" s="156" t="s">
        <v>114</v>
      </c>
      <c r="AV561" s="156" t="s">
        <v>114</v>
      </c>
      <c r="AW561" s="156" t="s">
        <v>123</v>
      </c>
      <c r="AX561" s="156" t="s">
        <v>77</v>
      </c>
      <c r="AY561" s="156" t="s">
        <v>175</v>
      </c>
    </row>
    <row r="562" spans="2:51" s="6" customFormat="1" ht="18.75" customHeight="1">
      <c r="B562" s="150"/>
      <c r="C562" s="151"/>
      <c r="D562" s="151"/>
      <c r="E562" s="151"/>
      <c r="F562" s="236" t="s">
        <v>907</v>
      </c>
      <c r="G562" s="237"/>
      <c r="H562" s="237"/>
      <c r="I562" s="237"/>
      <c r="J562" s="151"/>
      <c r="K562" s="152">
        <v>10.5</v>
      </c>
      <c r="L562" s="151"/>
      <c r="M562" s="151"/>
      <c r="N562" s="151"/>
      <c r="O562" s="151"/>
      <c r="P562" s="151"/>
      <c r="Q562" s="151"/>
      <c r="R562" s="153"/>
      <c r="T562" s="154"/>
      <c r="U562" s="151"/>
      <c r="V562" s="151"/>
      <c r="W562" s="151"/>
      <c r="X562" s="151"/>
      <c r="Y562" s="151"/>
      <c r="Z562" s="151"/>
      <c r="AA562" s="155"/>
      <c r="AT562" s="156" t="s">
        <v>183</v>
      </c>
      <c r="AU562" s="156" t="s">
        <v>114</v>
      </c>
      <c r="AV562" s="156" t="s">
        <v>114</v>
      </c>
      <c r="AW562" s="156" t="s">
        <v>123</v>
      </c>
      <c r="AX562" s="156" t="s">
        <v>77</v>
      </c>
      <c r="AY562" s="156" t="s">
        <v>175</v>
      </c>
    </row>
    <row r="563" spans="2:51" s="6" customFormat="1" ht="18.75" customHeight="1">
      <c r="B563" s="150"/>
      <c r="C563" s="151"/>
      <c r="D563" s="151"/>
      <c r="E563" s="151"/>
      <c r="F563" s="236" t="s">
        <v>908</v>
      </c>
      <c r="G563" s="237"/>
      <c r="H563" s="237"/>
      <c r="I563" s="237"/>
      <c r="J563" s="151"/>
      <c r="K563" s="152">
        <v>32.34</v>
      </c>
      <c r="L563" s="151"/>
      <c r="M563" s="151"/>
      <c r="N563" s="151"/>
      <c r="O563" s="151"/>
      <c r="P563" s="151"/>
      <c r="Q563" s="151"/>
      <c r="R563" s="153"/>
      <c r="T563" s="154"/>
      <c r="U563" s="151"/>
      <c r="V563" s="151"/>
      <c r="W563" s="151"/>
      <c r="X563" s="151"/>
      <c r="Y563" s="151"/>
      <c r="Z563" s="151"/>
      <c r="AA563" s="155"/>
      <c r="AT563" s="156" t="s">
        <v>183</v>
      </c>
      <c r="AU563" s="156" t="s">
        <v>114</v>
      </c>
      <c r="AV563" s="156" t="s">
        <v>114</v>
      </c>
      <c r="AW563" s="156" t="s">
        <v>123</v>
      </c>
      <c r="AX563" s="156" t="s">
        <v>77</v>
      </c>
      <c r="AY563" s="156" t="s">
        <v>175</v>
      </c>
    </row>
    <row r="564" spans="2:51" s="6" customFormat="1" ht="18.75" customHeight="1">
      <c r="B564" s="157"/>
      <c r="C564" s="158"/>
      <c r="D564" s="158"/>
      <c r="E564" s="158"/>
      <c r="F564" s="238" t="s">
        <v>184</v>
      </c>
      <c r="G564" s="239"/>
      <c r="H564" s="239"/>
      <c r="I564" s="239"/>
      <c r="J564" s="158"/>
      <c r="K564" s="159">
        <v>131.15</v>
      </c>
      <c r="L564" s="158"/>
      <c r="M564" s="158"/>
      <c r="N564" s="158"/>
      <c r="O564" s="158"/>
      <c r="P564" s="158"/>
      <c r="Q564" s="158"/>
      <c r="R564" s="160"/>
      <c r="T564" s="161"/>
      <c r="U564" s="158"/>
      <c r="V564" s="158"/>
      <c r="W564" s="158"/>
      <c r="X564" s="158"/>
      <c r="Y564" s="158"/>
      <c r="Z564" s="158"/>
      <c r="AA564" s="162"/>
      <c r="AT564" s="163" t="s">
        <v>183</v>
      </c>
      <c r="AU564" s="163" t="s">
        <v>114</v>
      </c>
      <c r="AV564" s="163" t="s">
        <v>180</v>
      </c>
      <c r="AW564" s="163" t="s">
        <v>123</v>
      </c>
      <c r="AX564" s="163" t="s">
        <v>84</v>
      </c>
      <c r="AY564" s="163" t="s">
        <v>175</v>
      </c>
    </row>
    <row r="565" spans="2:65" s="6" customFormat="1" ht="27" customHeight="1">
      <c r="B565" s="23"/>
      <c r="C565" s="143" t="s">
        <v>909</v>
      </c>
      <c r="D565" s="143" t="s">
        <v>176</v>
      </c>
      <c r="E565" s="144" t="s">
        <v>910</v>
      </c>
      <c r="F565" s="232" t="s">
        <v>911</v>
      </c>
      <c r="G565" s="233"/>
      <c r="H565" s="233"/>
      <c r="I565" s="233"/>
      <c r="J565" s="145" t="s">
        <v>221</v>
      </c>
      <c r="K565" s="146">
        <v>225.285</v>
      </c>
      <c r="L565" s="234">
        <v>0</v>
      </c>
      <c r="M565" s="233"/>
      <c r="N565" s="235">
        <f>ROUND($L$565*$K$565,2)</f>
        <v>0</v>
      </c>
      <c r="O565" s="233"/>
      <c r="P565" s="233"/>
      <c r="Q565" s="233"/>
      <c r="R565" s="25"/>
      <c r="T565" s="147"/>
      <c r="U565" s="31" t="s">
        <v>42</v>
      </c>
      <c r="V565" s="24"/>
      <c r="W565" s="148">
        <f>$V$565*$K$565</f>
        <v>0</v>
      </c>
      <c r="X565" s="148">
        <v>0</v>
      </c>
      <c r="Y565" s="148">
        <f>$X$565*$K$565</f>
        <v>0</v>
      </c>
      <c r="Z565" s="148">
        <v>0.001</v>
      </c>
      <c r="AA565" s="149">
        <f>$Z$565*$K$565</f>
        <v>0.225285</v>
      </c>
      <c r="AR565" s="6" t="s">
        <v>254</v>
      </c>
      <c r="AT565" s="6" t="s">
        <v>176</v>
      </c>
      <c r="AU565" s="6" t="s">
        <v>114</v>
      </c>
      <c r="AY565" s="6" t="s">
        <v>175</v>
      </c>
      <c r="BE565" s="93">
        <f>IF($U$565="základní",$N$565,0)</f>
        <v>0</v>
      </c>
      <c r="BF565" s="93">
        <f>IF($U$565="snížená",$N$565,0)</f>
        <v>0</v>
      </c>
      <c r="BG565" s="93">
        <f>IF($U$565="zákl. přenesená",$N$565,0)</f>
        <v>0</v>
      </c>
      <c r="BH565" s="93">
        <f>IF($U$565="sníž. přenesená",$N$565,0)</f>
        <v>0</v>
      </c>
      <c r="BI565" s="93">
        <f>IF($U$565="nulová",$N$565,0)</f>
        <v>0</v>
      </c>
      <c r="BJ565" s="6" t="s">
        <v>84</v>
      </c>
      <c r="BK565" s="93">
        <f>ROUND($L$565*$K$565,2)</f>
        <v>0</v>
      </c>
      <c r="BL565" s="6" t="s">
        <v>254</v>
      </c>
      <c r="BM565" s="6" t="s">
        <v>912</v>
      </c>
    </row>
    <row r="566" spans="2:51" s="6" customFormat="1" ht="18.75" customHeight="1">
      <c r="B566" s="150"/>
      <c r="C566" s="151"/>
      <c r="D566" s="151"/>
      <c r="E566" s="151"/>
      <c r="F566" s="236" t="s">
        <v>499</v>
      </c>
      <c r="G566" s="237"/>
      <c r="H566" s="237"/>
      <c r="I566" s="237"/>
      <c r="J566" s="151"/>
      <c r="K566" s="152">
        <v>11.438</v>
      </c>
      <c r="L566" s="151"/>
      <c r="M566" s="151"/>
      <c r="N566" s="151"/>
      <c r="O566" s="151"/>
      <c r="P566" s="151"/>
      <c r="Q566" s="151"/>
      <c r="R566" s="153"/>
      <c r="T566" s="154"/>
      <c r="U566" s="151"/>
      <c r="V566" s="151"/>
      <c r="W566" s="151"/>
      <c r="X566" s="151"/>
      <c r="Y566" s="151"/>
      <c r="Z566" s="151"/>
      <c r="AA566" s="155"/>
      <c r="AT566" s="156" t="s">
        <v>183</v>
      </c>
      <c r="AU566" s="156" t="s">
        <v>114</v>
      </c>
      <c r="AV566" s="156" t="s">
        <v>114</v>
      </c>
      <c r="AW566" s="156" t="s">
        <v>123</v>
      </c>
      <c r="AX566" s="156" t="s">
        <v>77</v>
      </c>
      <c r="AY566" s="156" t="s">
        <v>175</v>
      </c>
    </row>
    <row r="567" spans="2:51" s="6" customFormat="1" ht="18.75" customHeight="1">
      <c r="B567" s="150"/>
      <c r="C567" s="151"/>
      <c r="D567" s="151"/>
      <c r="E567" s="151"/>
      <c r="F567" s="236" t="s">
        <v>913</v>
      </c>
      <c r="G567" s="237"/>
      <c r="H567" s="237"/>
      <c r="I567" s="237"/>
      <c r="J567" s="151"/>
      <c r="K567" s="152">
        <v>17.4</v>
      </c>
      <c r="L567" s="151"/>
      <c r="M567" s="151"/>
      <c r="N567" s="151"/>
      <c r="O567" s="151"/>
      <c r="P567" s="151"/>
      <c r="Q567" s="151"/>
      <c r="R567" s="153"/>
      <c r="T567" s="154"/>
      <c r="U567" s="151"/>
      <c r="V567" s="151"/>
      <c r="W567" s="151"/>
      <c r="X567" s="151"/>
      <c r="Y567" s="151"/>
      <c r="Z567" s="151"/>
      <c r="AA567" s="155"/>
      <c r="AT567" s="156" t="s">
        <v>183</v>
      </c>
      <c r="AU567" s="156" t="s">
        <v>114</v>
      </c>
      <c r="AV567" s="156" t="s">
        <v>114</v>
      </c>
      <c r="AW567" s="156" t="s">
        <v>123</v>
      </c>
      <c r="AX567" s="156" t="s">
        <v>77</v>
      </c>
      <c r="AY567" s="156" t="s">
        <v>175</v>
      </c>
    </row>
    <row r="568" spans="2:51" s="6" customFormat="1" ht="18.75" customHeight="1">
      <c r="B568" s="150"/>
      <c r="C568" s="151"/>
      <c r="D568" s="151"/>
      <c r="E568" s="151"/>
      <c r="F568" s="236" t="s">
        <v>914</v>
      </c>
      <c r="G568" s="237"/>
      <c r="H568" s="237"/>
      <c r="I568" s="237"/>
      <c r="J568" s="151"/>
      <c r="K568" s="152">
        <v>8.53</v>
      </c>
      <c r="L568" s="151"/>
      <c r="M568" s="151"/>
      <c r="N568" s="151"/>
      <c r="O568" s="151"/>
      <c r="P568" s="151"/>
      <c r="Q568" s="151"/>
      <c r="R568" s="153"/>
      <c r="T568" s="154"/>
      <c r="U568" s="151"/>
      <c r="V568" s="151"/>
      <c r="W568" s="151"/>
      <c r="X568" s="151"/>
      <c r="Y568" s="151"/>
      <c r="Z568" s="151"/>
      <c r="AA568" s="155"/>
      <c r="AT568" s="156" t="s">
        <v>183</v>
      </c>
      <c r="AU568" s="156" t="s">
        <v>114</v>
      </c>
      <c r="AV568" s="156" t="s">
        <v>114</v>
      </c>
      <c r="AW568" s="156" t="s">
        <v>123</v>
      </c>
      <c r="AX568" s="156" t="s">
        <v>77</v>
      </c>
      <c r="AY568" s="156" t="s">
        <v>175</v>
      </c>
    </row>
    <row r="569" spans="2:51" s="6" customFormat="1" ht="18.75" customHeight="1">
      <c r="B569" s="150"/>
      <c r="C569" s="151"/>
      <c r="D569" s="151"/>
      <c r="E569" s="151"/>
      <c r="F569" s="236" t="s">
        <v>915</v>
      </c>
      <c r="G569" s="237"/>
      <c r="H569" s="237"/>
      <c r="I569" s="237"/>
      <c r="J569" s="151"/>
      <c r="K569" s="152">
        <v>34.227</v>
      </c>
      <c r="L569" s="151"/>
      <c r="M569" s="151"/>
      <c r="N569" s="151"/>
      <c r="O569" s="151"/>
      <c r="P569" s="151"/>
      <c r="Q569" s="151"/>
      <c r="R569" s="153"/>
      <c r="T569" s="154"/>
      <c r="U569" s="151"/>
      <c r="V569" s="151"/>
      <c r="W569" s="151"/>
      <c r="X569" s="151"/>
      <c r="Y569" s="151"/>
      <c r="Z569" s="151"/>
      <c r="AA569" s="155"/>
      <c r="AT569" s="156" t="s">
        <v>183</v>
      </c>
      <c r="AU569" s="156" t="s">
        <v>114</v>
      </c>
      <c r="AV569" s="156" t="s">
        <v>114</v>
      </c>
      <c r="AW569" s="156" t="s">
        <v>123</v>
      </c>
      <c r="AX569" s="156" t="s">
        <v>77</v>
      </c>
      <c r="AY569" s="156" t="s">
        <v>175</v>
      </c>
    </row>
    <row r="570" spans="2:51" s="6" customFormat="1" ht="18.75" customHeight="1">
      <c r="B570" s="150"/>
      <c r="C570" s="151"/>
      <c r="D570" s="151"/>
      <c r="E570" s="151"/>
      <c r="F570" s="236" t="s">
        <v>916</v>
      </c>
      <c r="G570" s="237"/>
      <c r="H570" s="237"/>
      <c r="I570" s="237"/>
      <c r="J570" s="151"/>
      <c r="K570" s="152">
        <v>17.179</v>
      </c>
      <c r="L570" s="151"/>
      <c r="M570" s="151"/>
      <c r="N570" s="151"/>
      <c r="O570" s="151"/>
      <c r="P570" s="151"/>
      <c r="Q570" s="151"/>
      <c r="R570" s="153"/>
      <c r="T570" s="154"/>
      <c r="U570" s="151"/>
      <c r="V570" s="151"/>
      <c r="W570" s="151"/>
      <c r="X570" s="151"/>
      <c r="Y570" s="151"/>
      <c r="Z570" s="151"/>
      <c r="AA570" s="155"/>
      <c r="AT570" s="156" t="s">
        <v>183</v>
      </c>
      <c r="AU570" s="156" t="s">
        <v>114</v>
      </c>
      <c r="AV570" s="156" t="s">
        <v>114</v>
      </c>
      <c r="AW570" s="156" t="s">
        <v>123</v>
      </c>
      <c r="AX570" s="156" t="s">
        <v>77</v>
      </c>
      <c r="AY570" s="156" t="s">
        <v>175</v>
      </c>
    </row>
    <row r="571" spans="2:51" s="6" customFormat="1" ht="18.75" customHeight="1">
      <c r="B571" s="150"/>
      <c r="C571" s="151"/>
      <c r="D571" s="151"/>
      <c r="E571" s="151"/>
      <c r="F571" s="236" t="s">
        <v>917</v>
      </c>
      <c r="G571" s="237"/>
      <c r="H571" s="237"/>
      <c r="I571" s="237"/>
      <c r="J571" s="151"/>
      <c r="K571" s="152">
        <v>15.461</v>
      </c>
      <c r="L571" s="151"/>
      <c r="M571" s="151"/>
      <c r="N571" s="151"/>
      <c r="O571" s="151"/>
      <c r="P571" s="151"/>
      <c r="Q571" s="151"/>
      <c r="R571" s="153"/>
      <c r="T571" s="154"/>
      <c r="U571" s="151"/>
      <c r="V571" s="151"/>
      <c r="W571" s="151"/>
      <c r="X571" s="151"/>
      <c r="Y571" s="151"/>
      <c r="Z571" s="151"/>
      <c r="AA571" s="155"/>
      <c r="AT571" s="156" t="s">
        <v>183</v>
      </c>
      <c r="AU571" s="156" t="s">
        <v>114</v>
      </c>
      <c r="AV571" s="156" t="s">
        <v>114</v>
      </c>
      <c r="AW571" s="156" t="s">
        <v>123</v>
      </c>
      <c r="AX571" s="156" t="s">
        <v>77</v>
      </c>
      <c r="AY571" s="156" t="s">
        <v>175</v>
      </c>
    </row>
    <row r="572" spans="2:51" s="6" customFormat="1" ht="18.75" customHeight="1">
      <c r="B572" s="150"/>
      <c r="C572" s="151"/>
      <c r="D572" s="151"/>
      <c r="E572" s="151"/>
      <c r="F572" s="236" t="s">
        <v>918</v>
      </c>
      <c r="G572" s="237"/>
      <c r="H572" s="237"/>
      <c r="I572" s="237"/>
      <c r="J572" s="151"/>
      <c r="K572" s="152">
        <v>18.506</v>
      </c>
      <c r="L572" s="151"/>
      <c r="M572" s="151"/>
      <c r="N572" s="151"/>
      <c r="O572" s="151"/>
      <c r="P572" s="151"/>
      <c r="Q572" s="151"/>
      <c r="R572" s="153"/>
      <c r="T572" s="154"/>
      <c r="U572" s="151"/>
      <c r="V572" s="151"/>
      <c r="W572" s="151"/>
      <c r="X572" s="151"/>
      <c r="Y572" s="151"/>
      <c r="Z572" s="151"/>
      <c r="AA572" s="155"/>
      <c r="AT572" s="156" t="s">
        <v>183</v>
      </c>
      <c r="AU572" s="156" t="s">
        <v>114</v>
      </c>
      <c r="AV572" s="156" t="s">
        <v>114</v>
      </c>
      <c r="AW572" s="156" t="s">
        <v>123</v>
      </c>
      <c r="AX572" s="156" t="s">
        <v>77</v>
      </c>
      <c r="AY572" s="156" t="s">
        <v>175</v>
      </c>
    </row>
    <row r="573" spans="2:51" s="6" customFormat="1" ht="18.75" customHeight="1">
      <c r="B573" s="150"/>
      <c r="C573" s="151"/>
      <c r="D573" s="151"/>
      <c r="E573" s="151"/>
      <c r="F573" s="236" t="s">
        <v>919</v>
      </c>
      <c r="G573" s="237"/>
      <c r="H573" s="237"/>
      <c r="I573" s="237"/>
      <c r="J573" s="151"/>
      <c r="K573" s="152">
        <v>50.358</v>
      </c>
      <c r="L573" s="151"/>
      <c r="M573" s="151"/>
      <c r="N573" s="151"/>
      <c r="O573" s="151"/>
      <c r="P573" s="151"/>
      <c r="Q573" s="151"/>
      <c r="R573" s="153"/>
      <c r="T573" s="154"/>
      <c r="U573" s="151"/>
      <c r="V573" s="151"/>
      <c r="W573" s="151"/>
      <c r="X573" s="151"/>
      <c r="Y573" s="151"/>
      <c r="Z573" s="151"/>
      <c r="AA573" s="155"/>
      <c r="AT573" s="156" t="s">
        <v>183</v>
      </c>
      <c r="AU573" s="156" t="s">
        <v>114</v>
      </c>
      <c r="AV573" s="156" t="s">
        <v>114</v>
      </c>
      <c r="AW573" s="156" t="s">
        <v>123</v>
      </c>
      <c r="AX573" s="156" t="s">
        <v>77</v>
      </c>
      <c r="AY573" s="156" t="s">
        <v>175</v>
      </c>
    </row>
    <row r="574" spans="2:51" s="6" customFormat="1" ht="18.75" customHeight="1">
      <c r="B574" s="150"/>
      <c r="C574" s="151"/>
      <c r="D574" s="151"/>
      <c r="E574" s="151"/>
      <c r="F574" s="236" t="s">
        <v>884</v>
      </c>
      <c r="G574" s="237"/>
      <c r="H574" s="237"/>
      <c r="I574" s="237"/>
      <c r="J574" s="151"/>
      <c r="K574" s="152">
        <v>52.186</v>
      </c>
      <c r="L574" s="151"/>
      <c r="M574" s="151"/>
      <c r="N574" s="151"/>
      <c r="O574" s="151"/>
      <c r="P574" s="151"/>
      <c r="Q574" s="151"/>
      <c r="R574" s="153"/>
      <c r="T574" s="154"/>
      <c r="U574" s="151"/>
      <c r="V574" s="151"/>
      <c r="W574" s="151"/>
      <c r="X574" s="151"/>
      <c r="Y574" s="151"/>
      <c r="Z574" s="151"/>
      <c r="AA574" s="155"/>
      <c r="AT574" s="156" t="s">
        <v>183</v>
      </c>
      <c r="AU574" s="156" t="s">
        <v>114</v>
      </c>
      <c r="AV574" s="156" t="s">
        <v>114</v>
      </c>
      <c r="AW574" s="156" t="s">
        <v>123</v>
      </c>
      <c r="AX574" s="156" t="s">
        <v>77</v>
      </c>
      <c r="AY574" s="156" t="s">
        <v>175</v>
      </c>
    </row>
    <row r="575" spans="2:51" s="6" customFormat="1" ht="18.75" customHeight="1">
      <c r="B575" s="157"/>
      <c r="C575" s="158"/>
      <c r="D575" s="158"/>
      <c r="E575" s="158"/>
      <c r="F575" s="238" t="s">
        <v>184</v>
      </c>
      <c r="G575" s="239"/>
      <c r="H575" s="239"/>
      <c r="I575" s="239"/>
      <c r="J575" s="158"/>
      <c r="K575" s="159">
        <v>225.285</v>
      </c>
      <c r="L575" s="158"/>
      <c r="M575" s="158"/>
      <c r="N575" s="158"/>
      <c r="O575" s="158"/>
      <c r="P575" s="158"/>
      <c r="Q575" s="158"/>
      <c r="R575" s="160"/>
      <c r="T575" s="161"/>
      <c r="U575" s="158"/>
      <c r="V575" s="158"/>
      <c r="W575" s="158"/>
      <c r="X575" s="158"/>
      <c r="Y575" s="158"/>
      <c r="Z575" s="158"/>
      <c r="AA575" s="162"/>
      <c r="AT575" s="163" t="s">
        <v>183</v>
      </c>
      <c r="AU575" s="163" t="s">
        <v>114</v>
      </c>
      <c r="AV575" s="163" t="s">
        <v>180</v>
      </c>
      <c r="AW575" s="163" t="s">
        <v>123</v>
      </c>
      <c r="AX575" s="163" t="s">
        <v>84</v>
      </c>
      <c r="AY575" s="163" t="s">
        <v>175</v>
      </c>
    </row>
    <row r="576" spans="2:65" s="6" customFormat="1" ht="27" customHeight="1">
      <c r="B576" s="23"/>
      <c r="C576" s="143" t="s">
        <v>920</v>
      </c>
      <c r="D576" s="143" t="s">
        <v>176</v>
      </c>
      <c r="E576" s="144" t="s">
        <v>921</v>
      </c>
      <c r="F576" s="232" t="s">
        <v>922</v>
      </c>
      <c r="G576" s="233"/>
      <c r="H576" s="233"/>
      <c r="I576" s="233"/>
      <c r="J576" s="145" t="s">
        <v>221</v>
      </c>
      <c r="K576" s="146">
        <v>69.49</v>
      </c>
      <c r="L576" s="234">
        <v>0</v>
      </c>
      <c r="M576" s="233"/>
      <c r="N576" s="235">
        <f>ROUND($L$576*$K$576,2)</f>
        <v>0</v>
      </c>
      <c r="O576" s="233"/>
      <c r="P576" s="233"/>
      <c r="Q576" s="233"/>
      <c r="R576" s="25"/>
      <c r="T576" s="147"/>
      <c r="U576" s="31" t="s">
        <v>42</v>
      </c>
      <c r="V576" s="24"/>
      <c r="W576" s="148">
        <f>$V$576*$K$576</f>
        <v>0</v>
      </c>
      <c r="X576" s="148">
        <v>0.00015</v>
      </c>
      <c r="Y576" s="148">
        <f>$X$576*$K$576</f>
        <v>0.010423499999999999</v>
      </c>
      <c r="Z576" s="148">
        <v>0</v>
      </c>
      <c r="AA576" s="149">
        <f>$Z$576*$K$576</f>
        <v>0</v>
      </c>
      <c r="AR576" s="6" t="s">
        <v>254</v>
      </c>
      <c r="AT576" s="6" t="s">
        <v>176</v>
      </c>
      <c r="AU576" s="6" t="s">
        <v>114</v>
      </c>
      <c r="AY576" s="6" t="s">
        <v>175</v>
      </c>
      <c r="BE576" s="93">
        <f>IF($U$576="základní",$N$576,0)</f>
        <v>0</v>
      </c>
      <c r="BF576" s="93">
        <f>IF($U$576="snížená",$N$576,0)</f>
        <v>0</v>
      </c>
      <c r="BG576" s="93">
        <f>IF($U$576="zákl. přenesená",$N$576,0)</f>
        <v>0</v>
      </c>
      <c r="BH576" s="93">
        <f>IF($U$576="sníž. přenesená",$N$576,0)</f>
        <v>0</v>
      </c>
      <c r="BI576" s="93">
        <f>IF($U$576="nulová",$N$576,0)</f>
        <v>0</v>
      </c>
      <c r="BJ576" s="6" t="s">
        <v>84</v>
      </c>
      <c r="BK576" s="93">
        <f>ROUND($L$576*$K$576,2)</f>
        <v>0</v>
      </c>
      <c r="BL576" s="6" t="s">
        <v>254</v>
      </c>
      <c r="BM576" s="6" t="s">
        <v>923</v>
      </c>
    </row>
    <row r="577" spans="2:51" s="6" customFormat="1" ht="18.75" customHeight="1">
      <c r="B577" s="150"/>
      <c r="C577" s="151"/>
      <c r="D577" s="151"/>
      <c r="E577" s="151"/>
      <c r="F577" s="236" t="s">
        <v>402</v>
      </c>
      <c r="G577" s="237"/>
      <c r="H577" s="237"/>
      <c r="I577" s="237"/>
      <c r="J577" s="151"/>
      <c r="K577" s="152">
        <v>69.49</v>
      </c>
      <c r="L577" s="151"/>
      <c r="M577" s="151"/>
      <c r="N577" s="151"/>
      <c r="O577" s="151"/>
      <c r="P577" s="151"/>
      <c r="Q577" s="151"/>
      <c r="R577" s="153"/>
      <c r="T577" s="154"/>
      <c r="U577" s="151"/>
      <c r="V577" s="151"/>
      <c r="W577" s="151"/>
      <c r="X577" s="151"/>
      <c r="Y577" s="151"/>
      <c r="Z577" s="151"/>
      <c r="AA577" s="155"/>
      <c r="AT577" s="156" t="s">
        <v>183</v>
      </c>
      <c r="AU577" s="156" t="s">
        <v>114</v>
      </c>
      <c r="AV577" s="156" t="s">
        <v>114</v>
      </c>
      <c r="AW577" s="156" t="s">
        <v>123</v>
      </c>
      <c r="AX577" s="156" t="s">
        <v>77</v>
      </c>
      <c r="AY577" s="156" t="s">
        <v>175</v>
      </c>
    </row>
    <row r="578" spans="2:51" s="6" customFormat="1" ht="18.75" customHeight="1">
      <c r="B578" s="157"/>
      <c r="C578" s="158"/>
      <c r="D578" s="158"/>
      <c r="E578" s="158"/>
      <c r="F578" s="238" t="s">
        <v>184</v>
      </c>
      <c r="G578" s="239"/>
      <c r="H578" s="239"/>
      <c r="I578" s="239"/>
      <c r="J578" s="158"/>
      <c r="K578" s="159">
        <v>69.49</v>
      </c>
      <c r="L578" s="158"/>
      <c r="M578" s="158"/>
      <c r="N578" s="158"/>
      <c r="O578" s="158"/>
      <c r="P578" s="158"/>
      <c r="Q578" s="158"/>
      <c r="R578" s="160"/>
      <c r="T578" s="161"/>
      <c r="U578" s="158"/>
      <c r="V578" s="158"/>
      <c r="W578" s="158"/>
      <c r="X578" s="158"/>
      <c r="Y578" s="158"/>
      <c r="Z578" s="158"/>
      <c r="AA578" s="162"/>
      <c r="AT578" s="163" t="s">
        <v>183</v>
      </c>
      <c r="AU578" s="163" t="s">
        <v>114</v>
      </c>
      <c r="AV578" s="163" t="s">
        <v>180</v>
      </c>
      <c r="AW578" s="163" t="s">
        <v>123</v>
      </c>
      <c r="AX578" s="163" t="s">
        <v>84</v>
      </c>
      <c r="AY578" s="163" t="s">
        <v>175</v>
      </c>
    </row>
    <row r="579" spans="2:65" s="6" customFormat="1" ht="15.75" customHeight="1">
      <c r="B579" s="23"/>
      <c r="C579" s="170" t="s">
        <v>924</v>
      </c>
      <c r="D579" s="170" t="s">
        <v>274</v>
      </c>
      <c r="E579" s="171" t="s">
        <v>925</v>
      </c>
      <c r="F579" s="242" t="s">
        <v>926</v>
      </c>
      <c r="G579" s="243"/>
      <c r="H579" s="243"/>
      <c r="I579" s="243"/>
      <c r="J579" s="172" t="s">
        <v>221</v>
      </c>
      <c r="K579" s="173">
        <v>76.439</v>
      </c>
      <c r="L579" s="244">
        <v>0</v>
      </c>
      <c r="M579" s="243"/>
      <c r="N579" s="245">
        <f>ROUND($L$579*$K$579,2)</f>
        <v>0</v>
      </c>
      <c r="O579" s="233"/>
      <c r="P579" s="233"/>
      <c r="Q579" s="233"/>
      <c r="R579" s="25"/>
      <c r="T579" s="147"/>
      <c r="U579" s="31" t="s">
        <v>42</v>
      </c>
      <c r="V579" s="24"/>
      <c r="W579" s="148">
        <f>$V$579*$K$579</f>
        <v>0</v>
      </c>
      <c r="X579" s="148">
        <v>0.0026</v>
      </c>
      <c r="Y579" s="148">
        <f>$X$579*$K$579</f>
        <v>0.19874139999999998</v>
      </c>
      <c r="Z579" s="148">
        <v>0</v>
      </c>
      <c r="AA579" s="149">
        <f>$Z$579*$K$579</f>
        <v>0</v>
      </c>
      <c r="AR579" s="6" t="s">
        <v>353</v>
      </c>
      <c r="AT579" s="6" t="s">
        <v>274</v>
      </c>
      <c r="AU579" s="6" t="s">
        <v>114</v>
      </c>
      <c r="AY579" s="6" t="s">
        <v>175</v>
      </c>
      <c r="BE579" s="93">
        <f>IF($U$579="základní",$N$579,0)</f>
        <v>0</v>
      </c>
      <c r="BF579" s="93">
        <f>IF($U$579="snížená",$N$579,0)</f>
        <v>0</v>
      </c>
      <c r="BG579" s="93">
        <f>IF($U$579="zákl. přenesená",$N$579,0)</f>
        <v>0</v>
      </c>
      <c r="BH579" s="93">
        <f>IF($U$579="sníž. přenesená",$N$579,0)</f>
        <v>0</v>
      </c>
      <c r="BI579" s="93">
        <f>IF($U$579="nulová",$N$579,0)</f>
        <v>0</v>
      </c>
      <c r="BJ579" s="6" t="s">
        <v>84</v>
      </c>
      <c r="BK579" s="93">
        <f>ROUND($L$579*$K$579,2)</f>
        <v>0</v>
      </c>
      <c r="BL579" s="6" t="s">
        <v>254</v>
      </c>
      <c r="BM579" s="6" t="s">
        <v>927</v>
      </c>
    </row>
    <row r="580" spans="2:65" s="6" customFormat="1" ht="27" customHeight="1">
      <c r="B580" s="23"/>
      <c r="C580" s="143" t="s">
        <v>928</v>
      </c>
      <c r="D580" s="143" t="s">
        <v>176</v>
      </c>
      <c r="E580" s="144" t="s">
        <v>929</v>
      </c>
      <c r="F580" s="232" t="s">
        <v>930</v>
      </c>
      <c r="G580" s="233"/>
      <c r="H580" s="233"/>
      <c r="I580" s="233"/>
      <c r="J580" s="145" t="s">
        <v>221</v>
      </c>
      <c r="K580" s="146">
        <v>69.49</v>
      </c>
      <c r="L580" s="234">
        <v>0</v>
      </c>
      <c r="M580" s="233"/>
      <c r="N580" s="235">
        <f>ROUND($L$580*$K$580,2)</f>
        <v>0</v>
      </c>
      <c r="O580" s="233"/>
      <c r="P580" s="233"/>
      <c r="Q580" s="233"/>
      <c r="R580" s="25"/>
      <c r="T580" s="147"/>
      <c r="U580" s="31" t="s">
        <v>42</v>
      </c>
      <c r="V580" s="24"/>
      <c r="W580" s="148">
        <f>$V$580*$K$580</f>
        <v>0</v>
      </c>
      <c r="X580" s="148">
        <v>0.00536</v>
      </c>
      <c r="Y580" s="148">
        <f>$X$580*$K$580</f>
        <v>0.3724664</v>
      </c>
      <c r="Z580" s="148">
        <v>0</v>
      </c>
      <c r="AA580" s="149">
        <f>$Z$580*$K$580</f>
        <v>0</v>
      </c>
      <c r="AR580" s="6" t="s">
        <v>254</v>
      </c>
      <c r="AT580" s="6" t="s">
        <v>176</v>
      </c>
      <c r="AU580" s="6" t="s">
        <v>114</v>
      </c>
      <c r="AY580" s="6" t="s">
        <v>175</v>
      </c>
      <c r="BE580" s="93">
        <f>IF($U$580="základní",$N$580,0)</f>
        <v>0</v>
      </c>
      <c r="BF580" s="93">
        <f>IF($U$580="snížená",$N$580,0)</f>
        <v>0</v>
      </c>
      <c r="BG580" s="93">
        <f>IF($U$580="zákl. přenesená",$N$580,0)</f>
        <v>0</v>
      </c>
      <c r="BH580" s="93">
        <f>IF($U$580="sníž. přenesená",$N$580,0)</f>
        <v>0</v>
      </c>
      <c r="BI580" s="93">
        <f>IF($U$580="nulová",$N$580,0)</f>
        <v>0</v>
      </c>
      <c r="BJ580" s="6" t="s">
        <v>84</v>
      </c>
      <c r="BK580" s="93">
        <f>ROUND($L$580*$K$580,2)</f>
        <v>0</v>
      </c>
      <c r="BL580" s="6" t="s">
        <v>254</v>
      </c>
      <c r="BM580" s="6" t="s">
        <v>931</v>
      </c>
    </row>
    <row r="581" spans="2:51" s="6" customFormat="1" ht="18.75" customHeight="1">
      <c r="B581" s="150"/>
      <c r="C581" s="151"/>
      <c r="D581" s="151"/>
      <c r="E581" s="151"/>
      <c r="F581" s="236" t="s">
        <v>402</v>
      </c>
      <c r="G581" s="237"/>
      <c r="H581" s="237"/>
      <c r="I581" s="237"/>
      <c r="J581" s="151"/>
      <c r="K581" s="152">
        <v>69.49</v>
      </c>
      <c r="L581" s="151"/>
      <c r="M581" s="151"/>
      <c r="N581" s="151"/>
      <c r="O581" s="151"/>
      <c r="P581" s="151"/>
      <c r="Q581" s="151"/>
      <c r="R581" s="153"/>
      <c r="T581" s="154"/>
      <c r="U581" s="151"/>
      <c r="V581" s="151"/>
      <c r="W581" s="151"/>
      <c r="X581" s="151"/>
      <c r="Y581" s="151"/>
      <c r="Z581" s="151"/>
      <c r="AA581" s="155"/>
      <c r="AT581" s="156" t="s">
        <v>183</v>
      </c>
      <c r="AU581" s="156" t="s">
        <v>114</v>
      </c>
      <c r="AV581" s="156" t="s">
        <v>114</v>
      </c>
      <c r="AW581" s="156" t="s">
        <v>123</v>
      </c>
      <c r="AX581" s="156" t="s">
        <v>77</v>
      </c>
      <c r="AY581" s="156" t="s">
        <v>175</v>
      </c>
    </row>
    <row r="582" spans="2:51" s="6" customFormat="1" ht="18.75" customHeight="1">
      <c r="B582" s="157"/>
      <c r="C582" s="158"/>
      <c r="D582" s="158"/>
      <c r="E582" s="158"/>
      <c r="F582" s="238" t="s">
        <v>184</v>
      </c>
      <c r="G582" s="239"/>
      <c r="H582" s="239"/>
      <c r="I582" s="239"/>
      <c r="J582" s="158"/>
      <c r="K582" s="159">
        <v>69.49</v>
      </c>
      <c r="L582" s="158"/>
      <c r="M582" s="158"/>
      <c r="N582" s="158"/>
      <c r="O582" s="158"/>
      <c r="P582" s="158"/>
      <c r="Q582" s="158"/>
      <c r="R582" s="160"/>
      <c r="T582" s="161"/>
      <c r="U582" s="158"/>
      <c r="V582" s="158"/>
      <c r="W582" s="158"/>
      <c r="X582" s="158"/>
      <c r="Y582" s="158"/>
      <c r="Z582" s="158"/>
      <c r="AA582" s="162"/>
      <c r="AT582" s="163" t="s">
        <v>183</v>
      </c>
      <c r="AU582" s="163" t="s">
        <v>114</v>
      </c>
      <c r="AV582" s="163" t="s">
        <v>180</v>
      </c>
      <c r="AW582" s="163" t="s">
        <v>123</v>
      </c>
      <c r="AX582" s="163" t="s">
        <v>84</v>
      </c>
      <c r="AY582" s="163" t="s">
        <v>175</v>
      </c>
    </row>
    <row r="583" spans="2:65" s="6" customFormat="1" ht="27" customHeight="1">
      <c r="B583" s="23"/>
      <c r="C583" s="143" t="s">
        <v>932</v>
      </c>
      <c r="D583" s="143" t="s">
        <v>176</v>
      </c>
      <c r="E583" s="144" t="s">
        <v>933</v>
      </c>
      <c r="F583" s="232" t="s">
        <v>934</v>
      </c>
      <c r="G583" s="233"/>
      <c r="H583" s="233"/>
      <c r="I583" s="233"/>
      <c r="J583" s="145" t="s">
        <v>581</v>
      </c>
      <c r="K583" s="174">
        <v>0</v>
      </c>
      <c r="L583" s="234">
        <v>0</v>
      </c>
      <c r="M583" s="233"/>
      <c r="N583" s="235">
        <f>ROUND($L$583*$K$583,2)</f>
        <v>0</v>
      </c>
      <c r="O583" s="233"/>
      <c r="P583" s="233"/>
      <c r="Q583" s="233"/>
      <c r="R583" s="25"/>
      <c r="T583" s="147"/>
      <c r="U583" s="31" t="s">
        <v>42</v>
      </c>
      <c r="V583" s="24"/>
      <c r="W583" s="148">
        <f>$V$583*$K$583</f>
        <v>0</v>
      </c>
      <c r="X583" s="148">
        <v>0</v>
      </c>
      <c r="Y583" s="148">
        <f>$X$583*$K$583</f>
        <v>0</v>
      </c>
      <c r="Z583" s="148">
        <v>0</v>
      </c>
      <c r="AA583" s="149">
        <f>$Z$583*$K$583</f>
        <v>0</v>
      </c>
      <c r="AR583" s="6" t="s">
        <v>254</v>
      </c>
      <c r="AT583" s="6" t="s">
        <v>176</v>
      </c>
      <c r="AU583" s="6" t="s">
        <v>114</v>
      </c>
      <c r="AY583" s="6" t="s">
        <v>175</v>
      </c>
      <c r="BE583" s="93">
        <f>IF($U$583="základní",$N$583,0)</f>
        <v>0</v>
      </c>
      <c r="BF583" s="93">
        <f>IF($U$583="snížená",$N$583,0)</f>
        <v>0</v>
      </c>
      <c r="BG583" s="93">
        <f>IF($U$583="zákl. přenesená",$N$583,0)</f>
        <v>0</v>
      </c>
      <c r="BH583" s="93">
        <f>IF($U$583="sníž. přenesená",$N$583,0)</f>
        <v>0</v>
      </c>
      <c r="BI583" s="93">
        <f>IF($U$583="nulová",$N$583,0)</f>
        <v>0</v>
      </c>
      <c r="BJ583" s="6" t="s">
        <v>84</v>
      </c>
      <c r="BK583" s="93">
        <f>ROUND($L$583*$K$583,2)</f>
        <v>0</v>
      </c>
      <c r="BL583" s="6" t="s">
        <v>254</v>
      </c>
      <c r="BM583" s="6" t="s">
        <v>935</v>
      </c>
    </row>
    <row r="584" spans="2:63" s="132" customFormat="1" ht="30.75" customHeight="1">
      <c r="B584" s="133"/>
      <c r="C584" s="134"/>
      <c r="D584" s="142" t="s">
        <v>144</v>
      </c>
      <c r="E584" s="142"/>
      <c r="F584" s="142"/>
      <c r="G584" s="142"/>
      <c r="H584" s="142"/>
      <c r="I584" s="142"/>
      <c r="J584" s="142"/>
      <c r="K584" s="142"/>
      <c r="L584" s="142"/>
      <c r="M584" s="142"/>
      <c r="N584" s="250">
        <f>$BK$584</f>
        <v>0</v>
      </c>
      <c r="O584" s="249"/>
      <c r="P584" s="249"/>
      <c r="Q584" s="249"/>
      <c r="R584" s="136"/>
      <c r="T584" s="137"/>
      <c r="U584" s="134"/>
      <c r="V584" s="134"/>
      <c r="W584" s="138">
        <f>SUM($W$585:$W$592)</f>
        <v>0</v>
      </c>
      <c r="X584" s="134"/>
      <c r="Y584" s="138">
        <f>SUM($Y$585:$Y$592)</f>
        <v>0.22346080000000001</v>
      </c>
      <c r="Z584" s="134"/>
      <c r="AA584" s="139">
        <f>SUM($AA$585:$AA$592)</f>
        <v>0</v>
      </c>
      <c r="AR584" s="140" t="s">
        <v>114</v>
      </c>
      <c r="AT584" s="140" t="s">
        <v>76</v>
      </c>
      <c r="AU584" s="140" t="s">
        <v>84</v>
      </c>
      <c r="AY584" s="140" t="s">
        <v>175</v>
      </c>
      <c r="BK584" s="141">
        <f>SUM($BK$585:$BK$592)</f>
        <v>0</v>
      </c>
    </row>
    <row r="585" spans="2:65" s="6" customFormat="1" ht="27" customHeight="1">
      <c r="B585" s="23"/>
      <c r="C585" s="143" t="s">
        <v>936</v>
      </c>
      <c r="D585" s="143" t="s">
        <v>176</v>
      </c>
      <c r="E585" s="144" t="s">
        <v>937</v>
      </c>
      <c r="F585" s="232" t="s">
        <v>938</v>
      </c>
      <c r="G585" s="233"/>
      <c r="H585" s="233"/>
      <c r="I585" s="233"/>
      <c r="J585" s="145" t="s">
        <v>221</v>
      </c>
      <c r="K585" s="146">
        <v>14.067</v>
      </c>
      <c r="L585" s="234">
        <v>0</v>
      </c>
      <c r="M585" s="233"/>
      <c r="N585" s="235">
        <f>ROUND($L$585*$K$585,2)</f>
        <v>0</v>
      </c>
      <c r="O585" s="233"/>
      <c r="P585" s="233"/>
      <c r="Q585" s="233"/>
      <c r="R585" s="25"/>
      <c r="T585" s="147"/>
      <c r="U585" s="31" t="s">
        <v>42</v>
      </c>
      <c r="V585" s="24"/>
      <c r="W585" s="148">
        <f>$V$585*$K$585</f>
        <v>0</v>
      </c>
      <c r="X585" s="148">
        <v>0.003</v>
      </c>
      <c r="Y585" s="148">
        <f>$X$585*$K$585</f>
        <v>0.042201</v>
      </c>
      <c r="Z585" s="148">
        <v>0</v>
      </c>
      <c r="AA585" s="149">
        <f>$Z$585*$K$585</f>
        <v>0</v>
      </c>
      <c r="AR585" s="6" t="s">
        <v>254</v>
      </c>
      <c r="AT585" s="6" t="s">
        <v>176</v>
      </c>
      <c r="AU585" s="6" t="s">
        <v>114</v>
      </c>
      <c r="AY585" s="6" t="s">
        <v>175</v>
      </c>
      <c r="BE585" s="93">
        <f>IF($U$585="základní",$N$585,0)</f>
        <v>0</v>
      </c>
      <c r="BF585" s="93">
        <f>IF($U$585="snížená",$N$585,0)</f>
        <v>0</v>
      </c>
      <c r="BG585" s="93">
        <f>IF($U$585="zákl. přenesená",$N$585,0)</f>
        <v>0</v>
      </c>
      <c r="BH585" s="93">
        <f>IF($U$585="sníž. přenesená",$N$585,0)</f>
        <v>0</v>
      </c>
      <c r="BI585" s="93">
        <f>IF($U$585="nulová",$N$585,0)</f>
        <v>0</v>
      </c>
      <c r="BJ585" s="6" t="s">
        <v>84</v>
      </c>
      <c r="BK585" s="93">
        <f>ROUND($L$585*$K$585,2)</f>
        <v>0</v>
      </c>
      <c r="BL585" s="6" t="s">
        <v>254</v>
      </c>
      <c r="BM585" s="6" t="s">
        <v>939</v>
      </c>
    </row>
    <row r="586" spans="2:51" s="6" customFormat="1" ht="18.75" customHeight="1">
      <c r="B586" s="164"/>
      <c r="C586" s="165"/>
      <c r="D586" s="165"/>
      <c r="E586" s="165"/>
      <c r="F586" s="240" t="s">
        <v>309</v>
      </c>
      <c r="G586" s="241"/>
      <c r="H586" s="241"/>
      <c r="I586" s="241"/>
      <c r="J586" s="165"/>
      <c r="K586" s="165"/>
      <c r="L586" s="165"/>
      <c r="M586" s="165"/>
      <c r="N586" s="165"/>
      <c r="O586" s="165"/>
      <c r="P586" s="165"/>
      <c r="Q586" s="165"/>
      <c r="R586" s="166"/>
      <c r="T586" s="167"/>
      <c r="U586" s="165"/>
      <c r="V586" s="165"/>
      <c r="W586" s="165"/>
      <c r="X586" s="165"/>
      <c r="Y586" s="165"/>
      <c r="Z586" s="165"/>
      <c r="AA586" s="168"/>
      <c r="AT586" s="169" t="s">
        <v>183</v>
      </c>
      <c r="AU586" s="169" t="s">
        <v>114</v>
      </c>
      <c r="AV586" s="169" t="s">
        <v>84</v>
      </c>
      <c r="AW586" s="169" t="s">
        <v>123</v>
      </c>
      <c r="AX586" s="169" t="s">
        <v>77</v>
      </c>
      <c r="AY586" s="169" t="s">
        <v>175</v>
      </c>
    </row>
    <row r="587" spans="2:51" s="6" customFormat="1" ht="18.75" customHeight="1">
      <c r="B587" s="150"/>
      <c r="C587" s="151"/>
      <c r="D587" s="151"/>
      <c r="E587" s="151"/>
      <c r="F587" s="236" t="s">
        <v>940</v>
      </c>
      <c r="G587" s="237"/>
      <c r="H587" s="237"/>
      <c r="I587" s="237"/>
      <c r="J587" s="151"/>
      <c r="K587" s="152">
        <v>14.067</v>
      </c>
      <c r="L587" s="151"/>
      <c r="M587" s="151"/>
      <c r="N587" s="151"/>
      <c r="O587" s="151"/>
      <c r="P587" s="151"/>
      <c r="Q587" s="151"/>
      <c r="R587" s="153"/>
      <c r="T587" s="154"/>
      <c r="U587" s="151"/>
      <c r="V587" s="151"/>
      <c r="W587" s="151"/>
      <c r="X587" s="151"/>
      <c r="Y587" s="151"/>
      <c r="Z587" s="151"/>
      <c r="AA587" s="155"/>
      <c r="AT587" s="156" t="s">
        <v>183</v>
      </c>
      <c r="AU587" s="156" t="s">
        <v>114</v>
      </c>
      <c r="AV587" s="156" t="s">
        <v>114</v>
      </c>
      <c r="AW587" s="156" t="s">
        <v>123</v>
      </c>
      <c r="AX587" s="156" t="s">
        <v>77</v>
      </c>
      <c r="AY587" s="156" t="s">
        <v>175</v>
      </c>
    </row>
    <row r="588" spans="2:51" s="6" customFormat="1" ht="18.75" customHeight="1">
      <c r="B588" s="157"/>
      <c r="C588" s="158"/>
      <c r="D588" s="158"/>
      <c r="E588" s="158"/>
      <c r="F588" s="238" t="s">
        <v>184</v>
      </c>
      <c r="G588" s="239"/>
      <c r="H588" s="239"/>
      <c r="I588" s="239"/>
      <c r="J588" s="158"/>
      <c r="K588" s="159">
        <v>14.067</v>
      </c>
      <c r="L588" s="158"/>
      <c r="M588" s="158"/>
      <c r="N588" s="158"/>
      <c r="O588" s="158"/>
      <c r="P588" s="158"/>
      <c r="Q588" s="158"/>
      <c r="R588" s="160"/>
      <c r="T588" s="161"/>
      <c r="U588" s="158"/>
      <c r="V588" s="158"/>
      <c r="W588" s="158"/>
      <c r="X588" s="158"/>
      <c r="Y588" s="158"/>
      <c r="Z588" s="158"/>
      <c r="AA588" s="162"/>
      <c r="AT588" s="163" t="s">
        <v>183</v>
      </c>
      <c r="AU588" s="163" t="s">
        <v>114</v>
      </c>
      <c r="AV588" s="163" t="s">
        <v>180</v>
      </c>
      <c r="AW588" s="163" t="s">
        <v>123</v>
      </c>
      <c r="AX588" s="163" t="s">
        <v>84</v>
      </c>
      <c r="AY588" s="163" t="s">
        <v>175</v>
      </c>
    </row>
    <row r="589" spans="2:65" s="6" customFormat="1" ht="15.75" customHeight="1">
      <c r="B589" s="23"/>
      <c r="C589" s="170" t="s">
        <v>941</v>
      </c>
      <c r="D589" s="170" t="s">
        <v>274</v>
      </c>
      <c r="E589" s="171" t="s">
        <v>942</v>
      </c>
      <c r="F589" s="242" t="s">
        <v>943</v>
      </c>
      <c r="G589" s="243"/>
      <c r="H589" s="243"/>
      <c r="I589" s="243"/>
      <c r="J589" s="172" t="s">
        <v>221</v>
      </c>
      <c r="K589" s="173">
        <v>15.361</v>
      </c>
      <c r="L589" s="244">
        <v>0</v>
      </c>
      <c r="M589" s="243"/>
      <c r="N589" s="245">
        <f>ROUND($L$589*$K$589,2)</f>
        <v>0</v>
      </c>
      <c r="O589" s="233"/>
      <c r="P589" s="233"/>
      <c r="Q589" s="233"/>
      <c r="R589" s="25"/>
      <c r="T589" s="147"/>
      <c r="U589" s="31" t="s">
        <v>42</v>
      </c>
      <c r="V589" s="24"/>
      <c r="W589" s="148">
        <f>$V$589*$K$589</f>
        <v>0</v>
      </c>
      <c r="X589" s="148">
        <v>0.0118</v>
      </c>
      <c r="Y589" s="148">
        <f>$X$589*$K$589</f>
        <v>0.1812598</v>
      </c>
      <c r="Z589" s="148">
        <v>0</v>
      </c>
      <c r="AA589" s="149">
        <f>$Z$589*$K$589</f>
        <v>0</v>
      </c>
      <c r="AR589" s="6" t="s">
        <v>353</v>
      </c>
      <c r="AT589" s="6" t="s">
        <v>274</v>
      </c>
      <c r="AU589" s="6" t="s">
        <v>114</v>
      </c>
      <c r="AY589" s="6" t="s">
        <v>175</v>
      </c>
      <c r="BE589" s="93">
        <f>IF($U$589="základní",$N$589,0)</f>
        <v>0</v>
      </c>
      <c r="BF589" s="93">
        <f>IF($U$589="snížená",$N$589,0)</f>
        <v>0</v>
      </c>
      <c r="BG589" s="93">
        <f>IF($U$589="zákl. přenesená",$N$589,0)</f>
        <v>0</v>
      </c>
      <c r="BH589" s="93">
        <f>IF($U$589="sníž. přenesená",$N$589,0)</f>
        <v>0</v>
      </c>
      <c r="BI589" s="93">
        <f>IF($U$589="nulová",$N$589,0)</f>
        <v>0</v>
      </c>
      <c r="BJ589" s="6" t="s">
        <v>84</v>
      </c>
      <c r="BK589" s="93">
        <f>ROUND($L$589*$K$589,2)</f>
        <v>0</v>
      </c>
      <c r="BL589" s="6" t="s">
        <v>254</v>
      </c>
      <c r="BM589" s="6" t="s">
        <v>944</v>
      </c>
    </row>
    <row r="590" spans="2:51" s="6" customFormat="1" ht="18.75" customHeight="1">
      <c r="B590" s="150"/>
      <c r="C590" s="151"/>
      <c r="D590" s="151"/>
      <c r="E590" s="151"/>
      <c r="F590" s="236" t="s">
        <v>945</v>
      </c>
      <c r="G590" s="237"/>
      <c r="H590" s="237"/>
      <c r="I590" s="237"/>
      <c r="J590" s="151"/>
      <c r="K590" s="152">
        <v>14.77</v>
      </c>
      <c r="L590" s="151"/>
      <c r="M590" s="151"/>
      <c r="N590" s="151"/>
      <c r="O590" s="151"/>
      <c r="P590" s="151"/>
      <c r="Q590" s="151"/>
      <c r="R590" s="153"/>
      <c r="T590" s="154"/>
      <c r="U590" s="151"/>
      <c r="V590" s="151"/>
      <c r="W590" s="151"/>
      <c r="X590" s="151"/>
      <c r="Y590" s="151"/>
      <c r="Z590" s="151"/>
      <c r="AA590" s="155"/>
      <c r="AT590" s="156" t="s">
        <v>183</v>
      </c>
      <c r="AU590" s="156" t="s">
        <v>114</v>
      </c>
      <c r="AV590" s="156" t="s">
        <v>114</v>
      </c>
      <c r="AW590" s="156" t="s">
        <v>123</v>
      </c>
      <c r="AX590" s="156" t="s">
        <v>77</v>
      </c>
      <c r="AY590" s="156" t="s">
        <v>175</v>
      </c>
    </row>
    <row r="591" spans="2:51" s="6" customFormat="1" ht="18.75" customHeight="1">
      <c r="B591" s="157"/>
      <c r="C591" s="158"/>
      <c r="D591" s="158"/>
      <c r="E591" s="158"/>
      <c r="F591" s="238" t="s">
        <v>184</v>
      </c>
      <c r="G591" s="239"/>
      <c r="H591" s="239"/>
      <c r="I591" s="239"/>
      <c r="J591" s="158"/>
      <c r="K591" s="159">
        <v>14.77</v>
      </c>
      <c r="L591" s="158"/>
      <c r="M591" s="158"/>
      <c r="N591" s="158"/>
      <c r="O591" s="158"/>
      <c r="P591" s="158"/>
      <c r="Q591" s="158"/>
      <c r="R591" s="160"/>
      <c r="T591" s="161"/>
      <c r="U591" s="158"/>
      <c r="V591" s="158"/>
      <c r="W591" s="158"/>
      <c r="X591" s="158"/>
      <c r="Y591" s="158"/>
      <c r="Z591" s="158"/>
      <c r="AA591" s="162"/>
      <c r="AT591" s="163" t="s">
        <v>183</v>
      </c>
      <c r="AU591" s="163" t="s">
        <v>114</v>
      </c>
      <c r="AV591" s="163" t="s">
        <v>180</v>
      </c>
      <c r="AW591" s="163" t="s">
        <v>123</v>
      </c>
      <c r="AX591" s="163" t="s">
        <v>84</v>
      </c>
      <c r="AY591" s="163" t="s">
        <v>175</v>
      </c>
    </row>
    <row r="592" spans="2:65" s="6" customFormat="1" ht="27" customHeight="1">
      <c r="B592" s="23"/>
      <c r="C592" s="143" t="s">
        <v>946</v>
      </c>
      <c r="D592" s="143" t="s">
        <v>176</v>
      </c>
      <c r="E592" s="144" t="s">
        <v>947</v>
      </c>
      <c r="F592" s="232" t="s">
        <v>948</v>
      </c>
      <c r="G592" s="233"/>
      <c r="H592" s="233"/>
      <c r="I592" s="233"/>
      <c r="J592" s="145" t="s">
        <v>581</v>
      </c>
      <c r="K592" s="174">
        <v>0</v>
      </c>
      <c r="L592" s="234">
        <v>0</v>
      </c>
      <c r="M592" s="233"/>
      <c r="N592" s="235">
        <f>ROUND($L$592*$K$592,2)</f>
        <v>0</v>
      </c>
      <c r="O592" s="233"/>
      <c r="P592" s="233"/>
      <c r="Q592" s="233"/>
      <c r="R592" s="25"/>
      <c r="T592" s="147"/>
      <c r="U592" s="31" t="s">
        <v>42</v>
      </c>
      <c r="V592" s="24"/>
      <c r="W592" s="148">
        <f>$V$592*$K$592</f>
        <v>0</v>
      </c>
      <c r="X592" s="148">
        <v>0</v>
      </c>
      <c r="Y592" s="148">
        <f>$X$592*$K$592</f>
        <v>0</v>
      </c>
      <c r="Z592" s="148">
        <v>0</v>
      </c>
      <c r="AA592" s="149">
        <f>$Z$592*$K$592</f>
        <v>0</v>
      </c>
      <c r="AR592" s="6" t="s">
        <v>254</v>
      </c>
      <c r="AT592" s="6" t="s">
        <v>176</v>
      </c>
      <c r="AU592" s="6" t="s">
        <v>114</v>
      </c>
      <c r="AY592" s="6" t="s">
        <v>175</v>
      </c>
      <c r="BE592" s="93">
        <f>IF($U$592="základní",$N$592,0)</f>
        <v>0</v>
      </c>
      <c r="BF592" s="93">
        <f>IF($U$592="snížená",$N$592,0)</f>
        <v>0</v>
      </c>
      <c r="BG592" s="93">
        <f>IF($U$592="zákl. přenesená",$N$592,0)</f>
        <v>0</v>
      </c>
      <c r="BH592" s="93">
        <f>IF($U$592="sníž. přenesená",$N$592,0)</f>
        <v>0</v>
      </c>
      <c r="BI592" s="93">
        <f>IF($U$592="nulová",$N$592,0)</f>
        <v>0</v>
      </c>
      <c r="BJ592" s="6" t="s">
        <v>84</v>
      </c>
      <c r="BK592" s="93">
        <f>ROUND($L$592*$K$592,2)</f>
        <v>0</v>
      </c>
      <c r="BL592" s="6" t="s">
        <v>254</v>
      </c>
      <c r="BM592" s="6" t="s">
        <v>949</v>
      </c>
    </row>
    <row r="593" spans="2:63" s="132" customFormat="1" ht="30.75" customHeight="1">
      <c r="B593" s="133"/>
      <c r="C593" s="134"/>
      <c r="D593" s="142" t="s">
        <v>145</v>
      </c>
      <c r="E593" s="142"/>
      <c r="F593" s="142"/>
      <c r="G593" s="142"/>
      <c r="H593" s="142"/>
      <c r="I593" s="142"/>
      <c r="J593" s="142"/>
      <c r="K593" s="142"/>
      <c r="L593" s="142"/>
      <c r="M593" s="142"/>
      <c r="N593" s="250">
        <f>$BK$593</f>
        <v>0</v>
      </c>
      <c r="O593" s="249"/>
      <c r="P593" s="249"/>
      <c r="Q593" s="249"/>
      <c r="R593" s="136"/>
      <c r="T593" s="137"/>
      <c r="U593" s="134"/>
      <c r="V593" s="134"/>
      <c r="W593" s="138">
        <f>SUM($W$594:$W$596)</f>
        <v>0</v>
      </c>
      <c r="X593" s="134"/>
      <c r="Y593" s="138">
        <f>SUM($Y$594:$Y$596)</f>
        <v>0.0017280000000000002</v>
      </c>
      <c r="Z593" s="134"/>
      <c r="AA593" s="139">
        <f>SUM($AA$594:$AA$596)</f>
        <v>0</v>
      </c>
      <c r="AR593" s="140" t="s">
        <v>114</v>
      </c>
      <c r="AT593" s="140" t="s">
        <v>76</v>
      </c>
      <c r="AU593" s="140" t="s">
        <v>84</v>
      </c>
      <c r="AY593" s="140" t="s">
        <v>175</v>
      </c>
      <c r="BK593" s="141">
        <f>SUM($BK$594:$BK$596)</f>
        <v>0</v>
      </c>
    </row>
    <row r="594" spans="2:65" s="6" customFormat="1" ht="27" customHeight="1">
      <c r="B594" s="23"/>
      <c r="C594" s="143" t="s">
        <v>950</v>
      </c>
      <c r="D594" s="143" t="s">
        <v>176</v>
      </c>
      <c r="E594" s="144" t="s">
        <v>951</v>
      </c>
      <c r="F594" s="232" t="s">
        <v>952</v>
      </c>
      <c r="G594" s="233"/>
      <c r="H594" s="233"/>
      <c r="I594" s="233"/>
      <c r="J594" s="145" t="s">
        <v>221</v>
      </c>
      <c r="K594" s="146">
        <v>34.56</v>
      </c>
      <c r="L594" s="234">
        <v>0</v>
      </c>
      <c r="M594" s="233"/>
      <c r="N594" s="235">
        <f>ROUND($L$594*$K$594,2)</f>
        <v>0</v>
      </c>
      <c r="O594" s="233"/>
      <c r="P594" s="233"/>
      <c r="Q594" s="233"/>
      <c r="R594" s="25"/>
      <c r="T594" s="147"/>
      <c r="U594" s="31" t="s">
        <v>42</v>
      </c>
      <c r="V594" s="24"/>
      <c r="W594" s="148">
        <f>$V$594*$K$594</f>
        <v>0</v>
      </c>
      <c r="X594" s="148">
        <v>5E-05</v>
      </c>
      <c r="Y594" s="148">
        <f>$X$594*$K$594</f>
        <v>0.0017280000000000002</v>
      </c>
      <c r="Z594" s="148">
        <v>0</v>
      </c>
      <c r="AA594" s="149">
        <f>$Z$594*$K$594</f>
        <v>0</v>
      </c>
      <c r="AR594" s="6" t="s">
        <v>254</v>
      </c>
      <c r="AT594" s="6" t="s">
        <v>176</v>
      </c>
      <c r="AU594" s="6" t="s">
        <v>114</v>
      </c>
      <c r="AY594" s="6" t="s">
        <v>175</v>
      </c>
      <c r="BE594" s="93">
        <f>IF($U$594="základní",$N$594,0)</f>
        <v>0</v>
      </c>
      <c r="BF594" s="93">
        <f>IF($U$594="snížená",$N$594,0)</f>
        <v>0</v>
      </c>
      <c r="BG594" s="93">
        <f>IF($U$594="zákl. přenesená",$N$594,0)</f>
        <v>0</v>
      </c>
      <c r="BH594" s="93">
        <f>IF($U$594="sníž. přenesená",$N$594,0)</f>
        <v>0</v>
      </c>
      <c r="BI594" s="93">
        <f>IF($U$594="nulová",$N$594,0)</f>
        <v>0</v>
      </c>
      <c r="BJ594" s="6" t="s">
        <v>84</v>
      </c>
      <c r="BK594" s="93">
        <f>ROUND($L$594*$K$594,2)</f>
        <v>0</v>
      </c>
      <c r="BL594" s="6" t="s">
        <v>254</v>
      </c>
      <c r="BM594" s="6" t="s">
        <v>953</v>
      </c>
    </row>
    <row r="595" spans="2:51" s="6" customFormat="1" ht="18.75" customHeight="1">
      <c r="B595" s="150"/>
      <c r="C595" s="151"/>
      <c r="D595" s="151"/>
      <c r="E595" s="151"/>
      <c r="F595" s="236" t="s">
        <v>954</v>
      </c>
      <c r="G595" s="237"/>
      <c r="H595" s="237"/>
      <c r="I595" s="237"/>
      <c r="J595" s="151"/>
      <c r="K595" s="152">
        <v>34.56</v>
      </c>
      <c r="L595" s="151"/>
      <c r="M595" s="151"/>
      <c r="N595" s="151"/>
      <c r="O595" s="151"/>
      <c r="P595" s="151"/>
      <c r="Q595" s="151"/>
      <c r="R595" s="153"/>
      <c r="T595" s="154"/>
      <c r="U595" s="151"/>
      <c r="V595" s="151"/>
      <c r="W595" s="151"/>
      <c r="X595" s="151"/>
      <c r="Y595" s="151"/>
      <c r="Z595" s="151"/>
      <c r="AA595" s="155"/>
      <c r="AT595" s="156" t="s">
        <v>183</v>
      </c>
      <c r="AU595" s="156" t="s">
        <v>114</v>
      </c>
      <c r="AV595" s="156" t="s">
        <v>114</v>
      </c>
      <c r="AW595" s="156" t="s">
        <v>123</v>
      </c>
      <c r="AX595" s="156" t="s">
        <v>77</v>
      </c>
      <c r="AY595" s="156" t="s">
        <v>175</v>
      </c>
    </row>
    <row r="596" spans="2:51" s="6" customFormat="1" ht="18.75" customHeight="1">
      <c r="B596" s="157"/>
      <c r="C596" s="158"/>
      <c r="D596" s="158"/>
      <c r="E596" s="158"/>
      <c r="F596" s="238" t="s">
        <v>184</v>
      </c>
      <c r="G596" s="239"/>
      <c r="H596" s="239"/>
      <c r="I596" s="239"/>
      <c r="J596" s="158"/>
      <c r="K596" s="159">
        <v>34.56</v>
      </c>
      <c r="L596" s="158"/>
      <c r="M596" s="158"/>
      <c r="N596" s="158"/>
      <c r="O596" s="158"/>
      <c r="P596" s="158"/>
      <c r="Q596" s="158"/>
      <c r="R596" s="160"/>
      <c r="T596" s="161"/>
      <c r="U596" s="158"/>
      <c r="V596" s="158"/>
      <c r="W596" s="158"/>
      <c r="X596" s="158"/>
      <c r="Y596" s="158"/>
      <c r="Z596" s="158"/>
      <c r="AA596" s="162"/>
      <c r="AT596" s="163" t="s">
        <v>183</v>
      </c>
      <c r="AU596" s="163" t="s">
        <v>114</v>
      </c>
      <c r="AV596" s="163" t="s">
        <v>180</v>
      </c>
      <c r="AW596" s="163" t="s">
        <v>123</v>
      </c>
      <c r="AX596" s="163" t="s">
        <v>84</v>
      </c>
      <c r="AY596" s="163" t="s">
        <v>175</v>
      </c>
    </row>
    <row r="597" spans="2:63" s="132" customFormat="1" ht="30.75" customHeight="1">
      <c r="B597" s="133"/>
      <c r="C597" s="134"/>
      <c r="D597" s="142" t="s">
        <v>146</v>
      </c>
      <c r="E597" s="142"/>
      <c r="F597" s="142"/>
      <c r="G597" s="142"/>
      <c r="H597" s="142"/>
      <c r="I597" s="142"/>
      <c r="J597" s="142"/>
      <c r="K597" s="142"/>
      <c r="L597" s="142"/>
      <c r="M597" s="142"/>
      <c r="N597" s="250">
        <f>$BK$597</f>
        <v>0</v>
      </c>
      <c r="O597" s="249"/>
      <c r="P597" s="249"/>
      <c r="Q597" s="249"/>
      <c r="R597" s="136"/>
      <c r="T597" s="137"/>
      <c r="U597" s="134"/>
      <c r="V597" s="134"/>
      <c r="W597" s="138">
        <f>SUM($W$598:$W$603)</f>
        <v>0</v>
      </c>
      <c r="X597" s="134"/>
      <c r="Y597" s="138">
        <f>SUM($Y$598:$Y$603)</f>
        <v>0.08892720000000001</v>
      </c>
      <c r="Z597" s="134"/>
      <c r="AA597" s="139">
        <f>SUM($AA$598:$AA$603)</f>
        <v>0</v>
      </c>
      <c r="AR597" s="140" t="s">
        <v>114</v>
      </c>
      <c r="AT597" s="140" t="s">
        <v>76</v>
      </c>
      <c r="AU597" s="140" t="s">
        <v>84</v>
      </c>
      <c r="AY597" s="140" t="s">
        <v>175</v>
      </c>
      <c r="BK597" s="141">
        <f>SUM($BK$598:$BK$603)</f>
        <v>0</v>
      </c>
    </row>
    <row r="598" spans="2:65" s="6" customFormat="1" ht="15.75" customHeight="1">
      <c r="B598" s="23"/>
      <c r="C598" s="143" t="s">
        <v>955</v>
      </c>
      <c r="D598" s="143" t="s">
        <v>176</v>
      </c>
      <c r="E598" s="144" t="s">
        <v>956</v>
      </c>
      <c r="F598" s="232" t="s">
        <v>957</v>
      </c>
      <c r="G598" s="233"/>
      <c r="H598" s="233"/>
      <c r="I598" s="233"/>
      <c r="J598" s="145" t="s">
        <v>221</v>
      </c>
      <c r="K598" s="146">
        <v>100.554</v>
      </c>
      <c r="L598" s="234">
        <v>0</v>
      </c>
      <c r="M598" s="233"/>
      <c r="N598" s="235">
        <f>ROUND($L$598*$K$598,2)</f>
        <v>0</v>
      </c>
      <c r="O598" s="233"/>
      <c r="P598" s="233"/>
      <c r="Q598" s="233"/>
      <c r="R598" s="25"/>
      <c r="T598" s="147"/>
      <c r="U598" s="31" t="s">
        <v>42</v>
      </c>
      <c r="V598" s="24"/>
      <c r="W598" s="148">
        <f>$V$598*$K$598</f>
        <v>0</v>
      </c>
      <c r="X598" s="148">
        <v>0.00046</v>
      </c>
      <c r="Y598" s="148">
        <f>$X$598*$K$598</f>
        <v>0.046254840000000005</v>
      </c>
      <c r="Z598" s="148">
        <v>0</v>
      </c>
      <c r="AA598" s="149">
        <f>$Z$598*$K$598</f>
        <v>0</v>
      </c>
      <c r="AR598" s="6" t="s">
        <v>254</v>
      </c>
      <c r="AT598" s="6" t="s">
        <v>176</v>
      </c>
      <c r="AU598" s="6" t="s">
        <v>114</v>
      </c>
      <c r="AY598" s="6" t="s">
        <v>175</v>
      </c>
      <c r="BE598" s="93">
        <f>IF($U$598="základní",$N$598,0)</f>
        <v>0</v>
      </c>
      <c r="BF598" s="93">
        <f>IF($U$598="snížená",$N$598,0)</f>
        <v>0</v>
      </c>
      <c r="BG598" s="93">
        <f>IF($U$598="zákl. přenesená",$N$598,0)</f>
        <v>0</v>
      </c>
      <c r="BH598" s="93">
        <f>IF($U$598="sníž. přenesená",$N$598,0)</f>
        <v>0</v>
      </c>
      <c r="BI598" s="93">
        <f>IF($U$598="nulová",$N$598,0)</f>
        <v>0</v>
      </c>
      <c r="BJ598" s="6" t="s">
        <v>84</v>
      </c>
      <c r="BK598" s="93">
        <f>ROUND($L$598*$K$598,2)</f>
        <v>0</v>
      </c>
      <c r="BL598" s="6" t="s">
        <v>254</v>
      </c>
      <c r="BM598" s="6" t="s">
        <v>958</v>
      </c>
    </row>
    <row r="599" spans="2:51" s="6" customFormat="1" ht="18.75" customHeight="1">
      <c r="B599" s="150"/>
      <c r="C599" s="151"/>
      <c r="D599" s="151"/>
      <c r="E599" s="151"/>
      <c r="F599" s="236" t="s">
        <v>959</v>
      </c>
      <c r="G599" s="237"/>
      <c r="H599" s="237"/>
      <c r="I599" s="237"/>
      <c r="J599" s="151"/>
      <c r="K599" s="152">
        <v>100.554</v>
      </c>
      <c r="L599" s="151"/>
      <c r="M599" s="151"/>
      <c r="N599" s="151"/>
      <c r="O599" s="151"/>
      <c r="P599" s="151"/>
      <c r="Q599" s="151"/>
      <c r="R599" s="153"/>
      <c r="T599" s="154"/>
      <c r="U599" s="151"/>
      <c r="V599" s="151"/>
      <c r="W599" s="151"/>
      <c r="X599" s="151"/>
      <c r="Y599" s="151"/>
      <c r="Z599" s="151"/>
      <c r="AA599" s="155"/>
      <c r="AT599" s="156" t="s">
        <v>183</v>
      </c>
      <c r="AU599" s="156" t="s">
        <v>114</v>
      </c>
      <c r="AV599" s="156" t="s">
        <v>114</v>
      </c>
      <c r="AW599" s="156" t="s">
        <v>123</v>
      </c>
      <c r="AX599" s="156" t="s">
        <v>77</v>
      </c>
      <c r="AY599" s="156" t="s">
        <v>175</v>
      </c>
    </row>
    <row r="600" spans="2:51" s="6" customFormat="1" ht="18.75" customHeight="1">
      <c r="B600" s="157"/>
      <c r="C600" s="158"/>
      <c r="D600" s="158"/>
      <c r="E600" s="158"/>
      <c r="F600" s="238" t="s">
        <v>184</v>
      </c>
      <c r="G600" s="239"/>
      <c r="H600" s="239"/>
      <c r="I600" s="239"/>
      <c r="J600" s="158"/>
      <c r="K600" s="159">
        <v>100.554</v>
      </c>
      <c r="L600" s="158"/>
      <c r="M600" s="158"/>
      <c r="N600" s="158"/>
      <c r="O600" s="158"/>
      <c r="P600" s="158"/>
      <c r="Q600" s="158"/>
      <c r="R600" s="160"/>
      <c r="T600" s="161"/>
      <c r="U600" s="158"/>
      <c r="V600" s="158"/>
      <c r="W600" s="158"/>
      <c r="X600" s="158"/>
      <c r="Y600" s="158"/>
      <c r="Z600" s="158"/>
      <c r="AA600" s="162"/>
      <c r="AT600" s="163" t="s">
        <v>183</v>
      </c>
      <c r="AU600" s="163" t="s">
        <v>114</v>
      </c>
      <c r="AV600" s="163" t="s">
        <v>180</v>
      </c>
      <c r="AW600" s="163" t="s">
        <v>123</v>
      </c>
      <c r="AX600" s="163" t="s">
        <v>84</v>
      </c>
      <c r="AY600" s="163" t="s">
        <v>175</v>
      </c>
    </row>
    <row r="601" spans="2:65" s="6" customFormat="1" ht="15.75" customHeight="1">
      <c r="B601" s="23"/>
      <c r="C601" s="143" t="s">
        <v>960</v>
      </c>
      <c r="D601" s="143" t="s">
        <v>176</v>
      </c>
      <c r="E601" s="144" t="s">
        <v>961</v>
      </c>
      <c r="F601" s="232" t="s">
        <v>962</v>
      </c>
      <c r="G601" s="233"/>
      <c r="H601" s="233"/>
      <c r="I601" s="233"/>
      <c r="J601" s="145" t="s">
        <v>221</v>
      </c>
      <c r="K601" s="146">
        <v>92.766</v>
      </c>
      <c r="L601" s="234">
        <v>0</v>
      </c>
      <c r="M601" s="233"/>
      <c r="N601" s="235">
        <f>ROUND($L$601*$K$601,2)</f>
        <v>0</v>
      </c>
      <c r="O601" s="233"/>
      <c r="P601" s="233"/>
      <c r="Q601" s="233"/>
      <c r="R601" s="25"/>
      <c r="T601" s="147"/>
      <c r="U601" s="31" t="s">
        <v>42</v>
      </c>
      <c r="V601" s="24"/>
      <c r="W601" s="148">
        <f>$V$601*$K$601</f>
        <v>0</v>
      </c>
      <c r="X601" s="148">
        <v>0.00046</v>
      </c>
      <c r="Y601" s="148">
        <f>$X$601*$K$601</f>
        <v>0.042672360000000006</v>
      </c>
      <c r="Z601" s="148">
        <v>0</v>
      </c>
      <c r="AA601" s="149">
        <f>$Z$601*$K$601</f>
        <v>0</v>
      </c>
      <c r="AR601" s="6" t="s">
        <v>254</v>
      </c>
      <c r="AT601" s="6" t="s">
        <v>176</v>
      </c>
      <c r="AU601" s="6" t="s">
        <v>114</v>
      </c>
      <c r="AY601" s="6" t="s">
        <v>175</v>
      </c>
      <c r="BE601" s="93">
        <f>IF($U$601="základní",$N$601,0)</f>
        <v>0</v>
      </c>
      <c r="BF601" s="93">
        <f>IF($U$601="snížená",$N$601,0)</f>
        <v>0</v>
      </c>
      <c r="BG601" s="93">
        <f>IF($U$601="zákl. přenesená",$N$601,0)</f>
        <v>0</v>
      </c>
      <c r="BH601" s="93">
        <f>IF($U$601="sníž. přenesená",$N$601,0)</f>
        <v>0</v>
      </c>
      <c r="BI601" s="93">
        <f>IF($U$601="nulová",$N$601,0)</f>
        <v>0</v>
      </c>
      <c r="BJ601" s="6" t="s">
        <v>84</v>
      </c>
      <c r="BK601" s="93">
        <f>ROUND($L$601*$K$601,2)</f>
        <v>0</v>
      </c>
      <c r="BL601" s="6" t="s">
        <v>254</v>
      </c>
      <c r="BM601" s="6" t="s">
        <v>963</v>
      </c>
    </row>
    <row r="602" spans="2:51" s="6" customFormat="1" ht="18.75" customHeight="1">
      <c r="B602" s="150"/>
      <c r="C602" s="151"/>
      <c r="D602" s="151"/>
      <c r="E602" s="151"/>
      <c r="F602" s="236" t="s">
        <v>964</v>
      </c>
      <c r="G602" s="237"/>
      <c r="H602" s="237"/>
      <c r="I602" s="237"/>
      <c r="J602" s="151"/>
      <c r="K602" s="152">
        <v>92.766</v>
      </c>
      <c r="L602" s="151"/>
      <c r="M602" s="151"/>
      <c r="N602" s="151"/>
      <c r="O602" s="151"/>
      <c r="P602" s="151"/>
      <c r="Q602" s="151"/>
      <c r="R602" s="153"/>
      <c r="T602" s="154"/>
      <c r="U602" s="151"/>
      <c r="V602" s="151"/>
      <c r="W602" s="151"/>
      <c r="X602" s="151"/>
      <c r="Y602" s="151"/>
      <c r="Z602" s="151"/>
      <c r="AA602" s="155"/>
      <c r="AT602" s="156" t="s">
        <v>183</v>
      </c>
      <c r="AU602" s="156" t="s">
        <v>114</v>
      </c>
      <c r="AV602" s="156" t="s">
        <v>114</v>
      </c>
      <c r="AW602" s="156" t="s">
        <v>123</v>
      </c>
      <c r="AX602" s="156" t="s">
        <v>77</v>
      </c>
      <c r="AY602" s="156" t="s">
        <v>175</v>
      </c>
    </row>
    <row r="603" spans="2:51" s="6" customFormat="1" ht="18.75" customHeight="1">
      <c r="B603" s="157"/>
      <c r="C603" s="158"/>
      <c r="D603" s="158"/>
      <c r="E603" s="158"/>
      <c r="F603" s="238" t="s">
        <v>184</v>
      </c>
      <c r="G603" s="239"/>
      <c r="H603" s="239"/>
      <c r="I603" s="239"/>
      <c r="J603" s="158"/>
      <c r="K603" s="159">
        <v>92.766</v>
      </c>
      <c r="L603" s="158"/>
      <c r="M603" s="158"/>
      <c r="N603" s="158"/>
      <c r="O603" s="158"/>
      <c r="P603" s="158"/>
      <c r="Q603" s="158"/>
      <c r="R603" s="160"/>
      <c r="T603" s="161"/>
      <c r="U603" s="158"/>
      <c r="V603" s="158"/>
      <c r="W603" s="158"/>
      <c r="X603" s="158"/>
      <c r="Y603" s="158"/>
      <c r="Z603" s="158"/>
      <c r="AA603" s="162"/>
      <c r="AT603" s="163" t="s">
        <v>183</v>
      </c>
      <c r="AU603" s="163" t="s">
        <v>114</v>
      </c>
      <c r="AV603" s="163" t="s">
        <v>180</v>
      </c>
      <c r="AW603" s="163" t="s">
        <v>123</v>
      </c>
      <c r="AX603" s="163" t="s">
        <v>84</v>
      </c>
      <c r="AY603" s="163" t="s">
        <v>175</v>
      </c>
    </row>
    <row r="604" spans="2:63" s="132" customFormat="1" ht="37.5" customHeight="1">
      <c r="B604" s="133"/>
      <c r="C604" s="134"/>
      <c r="D604" s="135" t="s">
        <v>147</v>
      </c>
      <c r="E604" s="135"/>
      <c r="F604" s="135"/>
      <c r="G604" s="135"/>
      <c r="H604" s="135"/>
      <c r="I604" s="135"/>
      <c r="J604" s="135"/>
      <c r="K604" s="135"/>
      <c r="L604" s="135"/>
      <c r="M604" s="135"/>
      <c r="N604" s="248">
        <f>$BK$604</f>
        <v>0</v>
      </c>
      <c r="O604" s="249"/>
      <c r="P604" s="249"/>
      <c r="Q604" s="249"/>
      <c r="R604" s="136"/>
      <c r="T604" s="137"/>
      <c r="U604" s="134"/>
      <c r="V604" s="134"/>
      <c r="W604" s="138">
        <f>$W$605+$W$610+$W$612</f>
        <v>0</v>
      </c>
      <c r="X604" s="134"/>
      <c r="Y604" s="138">
        <f>$Y$605+$Y$610+$Y$612</f>
        <v>0.003</v>
      </c>
      <c r="Z604" s="134"/>
      <c r="AA604" s="139">
        <f>$AA$605+$AA$610+$AA$612</f>
        <v>0</v>
      </c>
      <c r="AR604" s="140" t="s">
        <v>114</v>
      </c>
      <c r="AT604" s="140" t="s">
        <v>76</v>
      </c>
      <c r="AU604" s="140" t="s">
        <v>77</v>
      </c>
      <c r="AY604" s="140" t="s">
        <v>175</v>
      </c>
      <c r="BK604" s="141">
        <f>$BK$605+$BK$610+$BK$612</f>
        <v>0</v>
      </c>
    </row>
    <row r="605" spans="2:63" s="132" customFormat="1" ht="21" customHeight="1">
      <c r="B605" s="133"/>
      <c r="C605" s="134"/>
      <c r="D605" s="142" t="s">
        <v>148</v>
      </c>
      <c r="E605" s="142"/>
      <c r="F605" s="142"/>
      <c r="G605" s="142"/>
      <c r="H605" s="142"/>
      <c r="I605" s="142"/>
      <c r="J605" s="142"/>
      <c r="K605" s="142"/>
      <c r="L605" s="142"/>
      <c r="M605" s="142"/>
      <c r="N605" s="250">
        <f>$BK$605</f>
        <v>0</v>
      </c>
      <c r="O605" s="249"/>
      <c r="P605" s="249"/>
      <c r="Q605" s="249"/>
      <c r="R605" s="136"/>
      <c r="T605" s="137"/>
      <c r="U605" s="134"/>
      <c r="V605" s="134"/>
      <c r="W605" s="138">
        <f>SUM($W$606:$W$609)</f>
        <v>0</v>
      </c>
      <c r="X605" s="134"/>
      <c r="Y605" s="138">
        <f>SUM($Y$606:$Y$609)</f>
        <v>0.003</v>
      </c>
      <c r="Z605" s="134"/>
      <c r="AA605" s="139">
        <f>SUM($AA$606:$AA$609)</f>
        <v>0</v>
      </c>
      <c r="AR605" s="140" t="s">
        <v>114</v>
      </c>
      <c r="AT605" s="140" t="s">
        <v>76</v>
      </c>
      <c r="AU605" s="140" t="s">
        <v>84</v>
      </c>
      <c r="AY605" s="140" t="s">
        <v>175</v>
      </c>
      <c r="BK605" s="141">
        <f>SUM($BK$606:$BK$609)</f>
        <v>0</v>
      </c>
    </row>
    <row r="606" spans="2:65" s="6" customFormat="1" ht="27" customHeight="1">
      <c r="B606" s="23"/>
      <c r="C606" s="143" t="s">
        <v>965</v>
      </c>
      <c r="D606" s="143" t="s">
        <v>176</v>
      </c>
      <c r="E606" s="144" t="s">
        <v>966</v>
      </c>
      <c r="F606" s="232" t="s">
        <v>967</v>
      </c>
      <c r="G606" s="233"/>
      <c r="H606" s="233"/>
      <c r="I606" s="233"/>
      <c r="J606" s="145" t="s">
        <v>968</v>
      </c>
      <c r="K606" s="146">
        <v>1</v>
      </c>
      <c r="L606" s="234">
        <v>0</v>
      </c>
      <c r="M606" s="233"/>
      <c r="N606" s="235">
        <f>ROUND($L$606*$K$606,2)</f>
        <v>0</v>
      </c>
      <c r="O606" s="233"/>
      <c r="P606" s="233"/>
      <c r="Q606" s="233"/>
      <c r="R606" s="25"/>
      <c r="T606" s="147"/>
      <c r="U606" s="31" t="s">
        <v>42</v>
      </c>
      <c r="V606" s="24"/>
      <c r="W606" s="148">
        <f>$V$606*$K$606</f>
        <v>0</v>
      </c>
      <c r="X606" s="148">
        <v>0</v>
      </c>
      <c r="Y606" s="148">
        <f>$X$606*$K$606</f>
        <v>0</v>
      </c>
      <c r="Z606" s="148">
        <v>0</v>
      </c>
      <c r="AA606" s="149">
        <f>$Z$606*$K$606</f>
        <v>0</v>
      </c>
      <c r="AR606" s="6" t="s">
        <v>254</v>
      </c>
      <c r="AT606" s="6" t="s">
        <v>176</v>
      </c>
      <c r="AU606" s="6" t="s">
        <v>114</v>
      </c>
      <c r="AY606" s="6" t="s">
        <v>175</v>
      </c>
      <c r="BE606" s="93">
        <f>IF($U$606="základní",$N$606,0)</f>
        <v>0</v>
      </c>
      <c r="BF606" s="93">
        <f>IF($U$606="snížená",$N$606,0)</f>
        <v>0</v>
      </c>
      <c r="BG606" s="93">
        <f>IF($U$606="zákl. přenesená",$N$606,0)</f>
        <v>0</v>
      </c>
      <c r="BH606" s="93">
        <f>IF($U$606="sníž. přenesená",$N$606,0)</f>
        <v>0</v>
      </c>
      <c r="BI606" s="93">
        <f>IF($U$606="nulová",$N$606,0)</f>
        <v>0</v>
      </c>
      <c r="BJ606" s="6" t="s">
        <v>84</v>
      </c>
      <c r="BK606" s="93">
        <f>ROUND($L$606*$K$606,2)</f>
        <v>0</v>
      </c>
      <c r="BL606" s="6" t="s">
        <v>254</v>
      </c>
      <c r="BM606" s="6" t="s">
        <v>969</v>
      </c>
    </row>
    <row r="607" spans="2:65" s="6" customFormat="1" ht="27" customHeight="1">
      <c r="B607" s="23"/>
      <c r="C607" s="143" t="s">
        <v>970</v>
      </c>
      <c r="D607" s="143" t="s">
        <v>176</v>
      </c>
      <c r="E607" s="144" t="s">
        <v>971</v>
      </c>
      <c r="F607" s="232" t="s">
        <v>972</v>
      </c>
      <c r="G607" s="233"/>
      <c r="H607" s="233"/>
      <c r="I607" s="233"/>
      <c r="J607" s="145" t="s">
        <v>968</v>
      </c>
      <c r="K607" s="146">
        <v>1</v>
      </c>
      <c r="L607" s="234">
        <v>0</v>
      </c>
      <c r="M607" s="233"/>
      <c r="N607" s="235">
        <f>ROUND($L$607*$K$607,2)</f>
        <v>0</v>
      </c>
      <c r="O607" s="233"/>
      <c r="P607" s="233"/>
      <c r="Q607" s="233"/>
      <c r="R607" s="25"/>
      <c r="T607" s="147"/>
      <c r="U607" s="31" t="s">
        <v>42</v>
      </c>
      <c r="V607" s="24"/>
      <c r="W607" s="148">
        <f>$V$607*$K$607</f>
        <v>0</v>
      </c>
      <c r="X607" s="148">
        <v>0.0013</v>
      </c>
      <c r="Y607" s="148">
        <f>$X$607*$K$607</f>
        <v>0.0013</v>
      </c>
      <c r="Z607" s="148">
        <v>0</v>
      </c>
      <c r="AA607" s="149">
        <f>$Z$607*$K$607</f>
        <v>0</v>
      </c>
      <c r="AR607" s="6" t="s">
        <v>254</v>
      </c>
      <c r="AT607" s="6" t="s">
        <v>176</v>
      </c>
      <c r="AU607" s="6" t="s">
        <v>114</v>
      </c>
      <c r="AY607" s="6" t="s">
        <v>175</v>
      </c>
      <c r="BE607" s="93">
        <f>IF($U$607="základní",$N$607,0)</f>
        <v>0</v>
      </c>
      <c r="BF607" s="93">
        <f>IF($U$607="snížená",$N$607,0)</f>
        <v>0</v>
      </c>
      <c r="BG607" s="93">
        <f>IF($U$607="zákl. přenesená",$N$607,0)</f>
        <v>0</v>
      </c>
      <c r="BH607" s="93">
        <f>IF($U$607="sníž. přenesená",$N$607,0)</f>
        <v>0</v>
      </c>
      <c r="BI607" s="93">
        <f>IF($U$607="nulová",$N$607,0)</f>
        <v>0</v>
      </c>
      <c r="BJ607" s="6" t="s">
        <v>84</v>
      </c>
      <c r="BK607" s="93">
        <f>ROUND($L$607*$K$607,2)</f>
        <v>0</v>
      </c>
      <c r="BL607" s="6" t="s">
        <v>254</v>
      </c>
      <c r="BM607" s="6" t="s">
        <v>973</v>
      </c>
    </row>
    <row r="608" spans="2:65" s="6" customFormat="1" ht="27" customHeight="1">
      <c r="B608" s="23"/>
      <c r="C608" s="143" t="s">
        <v>974</v>
      </c>
      <c r="D608" s="143" t="s">
        <v>176</v>
      </c>
      <c r="E608" s="144" t="s">
        <v>975</v>
      </c>
      <c r="F608" s="232" t="s">
        <v>976</v>
      </c>
      <c r="G608" s="233"/>
      <c r="H608" s="233"/>
      <c r="I608" s="233"/>
      <c r="J608" s="145" t="s">
        <v>968</v>
      </c>
      <c r="K608" s="146">
        <v>1</v>
      </c>
      <c r="L608" s="234">
        <v>0</v>
      </c>
      <c r="M608" s="233"/>
      <c r="N608" s="235">
        <f>ROUND($L$608*$K$608,2)</f>
        <v>0</v>
      </c>
      <c r="O608" s="233"/>
      <c r="P608" s="233"/>
      <c r="Q608" s="233"/>
      <c r="R608" s="25"/>
      <c r="T608" s="147"/>
      <c r="U608" s="31" t="s">
        <v>42</v>
      </c>
      <c r="V608" s="24"/>
      <c r="W608" s="148">
        <f>$V$608*$K$608</f>
        <v>0</v>
      </c>
      <c r="X608" s="148">
        <v>0.00085</v>
      </c>
      <c r="Y608" s="148">
        <f>$X$608*$K$608</f>
        <v>0.00085</v>
      </c>
      <c r="Z608" s="148">
        <v>0</v>
      </c>
      <c r="AA608" s="149">
        <f>$Z$608*$K$608</f>
        <v>0</v>
      </c>
      <c r="AR608" s="6" t="s">
        <v>254</v>
      </c>
      <c r="AT608" s="6" t="s">
        <v>176</v>
      </c>
      <c r="AU608" s="6" t="s">
        <v>114</v>
      </c>
      <c r="AY608" s="6" t="s">
        <v>175</v>
      </c>
      <c r="BE608" s="93">
        <f>IF($U$608="základní",$N$608,0)</f>
        <v>0</v>
      </c>
      <c r="BF608" s="93">
        <f>IF($U$608="snížená",$N$608,0)</f>
        <v>0</v>
      </c>
      <c r="BG608" s="93">
        <f>IF($U$608="zákl. přenesená",$N$608,0)</f>
        <v>0</v>
      </c>
      <c r="BH608" s="93">
        <f>IF($U$608="sníž. přenesená",$N$608,0)</f>
        <v>0</v>
      </c>
      <c r="BI608" s="93">
        <f>IF($U$608="nulová",$N$608,0)</f>
        <v>0</v>
      </c>
      <c r="BJ608" s="6" t="s">
        <v>84</v>
      </c>
      <c r="BK608" s="93">
        <f>ROUND($L$608*$K$608,2)</f>
        <v>0</v>
      </c>
      <c r="BL608" s="6" t="s">
        <v>254</v>
      </c>
      <c r="BM608" s="6" t="s">
        <v>977</v>
      </c>
    </row>
    <row r="609" spans="2:65" s="6" customFormat="1" ht="15.75" customHeight="1">
      <c r="B609" s="23"/>
      <c r="C609" s="143" t="s">
        <v>978</v>
      </c>
      <c r="D609" s="143" t="s">
        <v>176</v>
      </c>
      <c r="E609" s="144" t="s">
        <v>979</v>
      </c>
      <c r="F609" s="232" t="s">
        <v>980</v>
      </c>
      <c r="G609" s="233"/>
      <c r="H609" s="233"/>
      <c r="I609" s="233"/>
      <c r="J609" s="145" t="s">
        <v>968</v>
      </c>
      <c r="K609" s="146">
        <v>1</v>
      </c>
      <c r="L609" s="234">
        <v>0</v>
      </c>
      <c r="M609" s="233"/>
      <c r="N609" s="235">
        <f>ROUND($L$609*$K$609,2)</f>
        <v>0</v>
      </c>
      <c r="O609" s="233"/>
      <c r="P609" s="233"/>
      <c r="Q609" s="233"/>
      <c r="R609" s="25"/>
      <c r="T609" s="147"/>
      <c r="U609" s="31" t="s">
        <v>42</v>
      </c>
      <c r="V609" s="24"/>
      <c r="W609" s="148">
        <f>$V$609*$K$609</f>
        <v>0</v>
      </c>
      <c r="X609" s="148">
        <v>0.00085</v>
      </c>
      <c r="Y609" s="148">
        <f>$X$609*$K$609</f>
        <v>0.00085</v>
      </c>
      <c r="Z609" s="148">
        <v>0</v>
      </c>
      <c r="AA609" s="149">
        <f>$Z$609*$K$609</f>
        <v>0</v>
      </c>
      <c r="AR609" s="6" t="s">
        <v>254</v>
      </c>
      <c r="AT609" s="6" t="s">
        <v>176</v>
      </c>
      <c r="AU609" s="6" t="s">
        <v>114</v>
      </c>
      <c r="AY609" s="6" t="s">
        <v>175</v>
      </c>
      <c r="BE609" s="93">
        <f>IF($U$609="základní",$N$609,0)</f>
        <v>0</v>
      </c>
      <c r="BF609" s="93">
        <f>IF($U$609="snížená",$N$609,0)</f>
        <v>0</v>
      </c>
      <c r="BG609" s="93">
        <f>IF($U$609="zákl. přenesená",$N$609,0)</f>
        <v>0</v>
      </c>
      <c r="BH609" s="93">
        <f>IF($U$609="sníž. přenesená",$N$609,0)</f>
        <v>0</v>
      </c>
      <c r="BI609" s="93">
        <f>IF($U$609="nulová",$N$609,0)</f>
        <v>0</v>
      </c>
      <c r="BJ609" s="6" t="s">
        <v>84</v>
      </c>
      <c r="BK609" s="93">
        <f>ROUND($L$609*$K$609,2)</f>
        <v>0</v>
      </c>
      <c r="BL609" s="6" t="s">
        <v>254</v>
      </c>
      <c r="BM609" s="6" t="s">
        <v>981</v>
      </c>
    </row>
    <row r="610" spans="2:63" s="132" customFormat="1" ht="30.75" customHeight="1">
      <c r="B610" s="133"/>
      <c r="C610" s="134"/>
      <c r="D610" s="142" t="s">
        <v>149</v>
      </c>
      <c r="E610" s="142"/>
      <c r="F610" s="142"/>
      <c r="G610" s="142"/>
      <c r="H610" s="142"/>
      <c r="I610" s="142"/>
      <c r="J610" s="142"/>
      <c r="K610" s="142"/>
      <c r="L610" s="142"/>
      <c r="M610" s="142"/>
      <c r="N610" s="250">
        <f>$BK$610</f>
        <v>0</v>
      </c>
      <c r="O610" s="249"/>
      <c r="P610" s="249"/>
      <c r="Q610" s="249"/>
      <c r="R610" s="136"/>
      <c r="T610" s="137"/>
      <c r="U610" s="134"/>
      <c r="V610" s="134"/>
      <c r="W610" s="138">
        <f>$W$611</f>
        <v>0</v>
      </c>
      <c r="X610" s="134"/>
      <c r="Y610" s="138">
        <f>$Y$611</f>
        <v>0</v>
      </c>
      <c r="Z610" s="134"/>
      <c r="AA610" s="139">
        <f>$AA$611</f>
        <v>0</v>
      </c>
      <c r="AR610" s="140" t="s">
        <v>114</v>
      </c>
      <c r="AT610" s="140" t="s">
        <v>76</v>
      </c>
      <c r="AU610" s="140" t="s">
        <v>84</v>
      </c>
      <c r="AY610" s="140" t="s">
        <v>175</v>
      </c>
      <c r="BK610" s="141">
        <f>$BK$611</f>
        <v>0</v>
      </c>
    </row>
    <row r="611" spans="2:65" s="6" customFormat="1" ht="15.75" customHeight="1">
      <c r="B611" s="23"/>
      <c r="C611" s="143" t="s">
        <v>982</v>
      </c>
      <c r="D611" s="143" t="s">
        <v>176</v>
      </c>
      <c r="E611" s="144" t="s">
        <v>983</v>
      </c>
      <c r="F611" s="232" t="s">
        <v>984</v>
      </c>
      <c r="G611" s="233"/>
      <c r="H611" s="233"/>
      <c r="I611" s="233"/>
      <c r="J611" s="145" t="s">
        <v>968</v>
      </c>
      <c r="K611" s="146">
        <v>1</v>
      </c>
      <c r="L611" s="234">
        <v>0</v>
      </c>
      <c r="M611" s="233"/>
      <c r="N611" s="235">
        <f>ROUND($L$611*$K$611,2)</f>
        <v>0</v>
      </c>
      <c r="O611" s="233"/>
      <c r="P611" s="233"/>
      <c r="Q611" s="233"/>
      <c r="R611" s="25"/>
      <c r="T611" s="147"/>
      <c r="U611" s="31" t="s">
        <v>42</v>
      </c>
      <c r="V611" s="24"/>
      <c r="W611" s="148">
        <f>$V$611*$K$611</f>
        <v>0</v>
      </c>
      <c r="X611" s="148">
        <v>0</v>
      </c>
      <c r="Y611" s="148">
        <f>$X$611*$K$611</f>
        <v>0</v>
      </c>
      <c r="Z611" s="148">
        <v>0</v>
      </c>
      <c r="AA611" s="149">
        <f>$Z$611*$K$611</f>
        <v>0</v>
      </c>
      <c r="AR611" s="6" t="s">
        <v>254</v>
      </c>
      <c r="AT611" s="6" t="s">
        <v>176</v>
      </c>
      <c r="AU611" s="6" t="s">
        <v>114</v>
      </c>
      <c r="AY611" s="6" t="s">
        <v>175</v>
      </c>
      <c r="BE611" s="93">
        <f>IF($U$611="základní",$N$611,0)</f>
        <v>0</v>
      </c>
      <c r="BF611" s="93">
        <f>IF($U$611="snížená",$N$611,0)</f>
        <v>0</v>
      </c>
      <c r="BG611" s="93">
        <f>IF($U$611="zákl. přenesená",$N$611,0)</f>
        <v>0</v>
      </c>
      <c r="BH611" s="93">
        <f>IF($U$611="sníž. přenesená",$N$611,0)</f>
        <v>0</v>
      </c>
      <c r="BI611" s="93">
        <f>IF($U$611="nulová",$N$611,0)</f>
        <v>0</v>
      </c>
      <c r="BJ611" s="6" t="s">
        <v>84</v>
      </c>
      <c r="BK611" s="93">
        <f>ROUND($L$611*$K$611,2)</f>
        <v>0</v>
      </c>
      <c r="BL611" s="6" t="s">
        <v>254</v>
      </c>
      <c r="BM611" s="6" t="s">
        <v>985</v>
      </c>
    </row>
    <row r="612" spans="2:63" s="132" customFormat="1" ht="30.75" customHeight="1">
      <c r="B612" s="133"/>
      <c r="C612" s="134"/>
      <c r="D612" s="142" t="s">
        <v>150</v>
      </c>
      <c r="E612" s="142"/>
      <c r="F612" s="142"/>
      <c r="G612" s="142"/>
      <c r="H612" s="142"/>
      <c r="I612" s="142"/>
      <c r="J612" s="142"/>
      <c r="K612" s="142"/>
      <c r="L612" s="142"/>
      <c r="M612" s="142"/>
      <c r="N612" s="250">
        <f>$BK$612</f>
        <v>0</v>
      </c>
      <c r="O612" s="249"/>
      <c r="P612" s="249"/>
      <c r="Q612" s="249"/>
      <c r="R612" s="136"/>
      <c r="T612" s="137"/>
      <c r="U612" s="134"/>
      <c r="V612" s="134"/>
      <c r="W612" s="138">
        <f>SUM($W$613:$W$614)</f>
        <v>0</v>
      </c>
      <c r="X612" s="134"/>
      <c r="Y612" s="138">
        <f>SUM($Y$613:$Y$614)</f>
        <v>0</v>
      </c>
      <c r="Z612" s="134"/>
      <c r="AA612" s="139">
        <f>SUM($AA$613:$AA$614)</f>
        <v>0</v>
      </c>
      <c r="AR612" s="140" t="s">
        <v>189</v>
      </c>
      <c r="AT612" s="140" t="s">
        <v>76</v>
      </c>
      <c r="AU612" s="140" t="s">
        <v>84</v>
      </c>
      <c r="AY612" s="140" t="s">
        <v>175</v>
      </c>
      <c r="BK612" s="141">
        <f>SUM($BK$613:$BK$614)</f>
        <v>0</v>
      </c>
    </row>
    <row r="613" spans="2:65" s="6" customFormat="1" ht="27" customHeight="1">
      <c r="B613" s="23"/>
      <c r="C613" s="143" t="s">
        <v>986</v>
      </c>
      <c r="D613" s="143" t="s">
        <v>176</v>
      </c>
      <c r="E613" s="144" t="s">
        <v>987</v>
      </c>
      <c r="F613" s="232" t="s">
        <v>988</v>
      </c>
      <c r="G613" s="233"/>
      <c r="H613" s="233"/>
      <c r="I613" s="233"/>
      <c r="J613" s="145" t="s">
        <v>411</v>
      </c>
      <c r="K613" s="146">
        <v>1</v>
      </c>
      <c r="L613" s="234">
        <v>0</v>
      </c>
      <c r="M613" s="233"/>
      <c r="N613" s="235">
        <f>ROUND($L$613*$K$613,2)</f>
        <v>0</v>
      </c>
      <c r="O613" s="233"/>
      <c r="P613" s="233"/>
      <c r="Q613" s="233"/>
      <c r="R613" s="25"/>
      <c r="T613" s="147"/>
      <c r="U613" s="31" t="s">
        <v>42</v>
      </c>
      <c r="V613" s="24"/>
      <c r="W613" s="148">
        <f>$V$613*$K$613</f>
        <v>0</v>
      </c>
      <c r="X613" s="148">
        <v>0</v>
      </c>
      <c r="Y613" s="148">
        <f>$X$613*$K$613</f>
        <v>0</v>
      </c>
      <c r="Z613" s="148">
        <v>0</v>
      </c>
      <c r="AA613" s="149">
        <f>$Z$613*$K$613</f>
        <v>0</v>
      </c>
      <c r="AR613" s="6" t="s">
        <v>610</v>
      </c>
      <c r="AT613" s="6" t="s">
        <v>176</v>
      </c>
      <c r="AU613" s="6" t="s">
        <v>114</v>
      </c>
      <c r="AY613" s="6" t="s">
        <v>175</v>
      </c>
      <c r="BE613" s="93">
        <f>IF($U$613="základní",$N$613,0)</f>
        <v>0</v>
      </c>
      <c r="BF613" s="93">
        <f>IF($U$613="snížená",$N$613,0)</f>
        <v>0</v>
      </c>
      <c r="BG613" s="93">
        <f>IF($U$613="zákl. přenesená",$N$613,0)</f>
        <v>0</v>
      </c>
      <c r="BH613" s="93">
        <f>IF($U$613="sníž. přenesená",$N$613,0)</f>
        <v>0</v>
      </c>
      <c r="BI613" s="93">
        <f>IF($U$613="nulová",$N$613,0)</f>
        <v>0</v>
      </c>
      <c r="BJ613" s="6" t="s">
        <v>84</v>
      </c>
      <c r="BK613" s="93">
        <f>ROUND($L$613*$K$613,2)</f>
        <v>0</v>
      </c>
      <c r="BL613" s="6" t="s">
        <v>610</v>
      </c>
      <c r="BM613" s="6" t="s">
        <v>989</v>
      </c>
    </row>
    <row r="614" spans="2:47" s="6" customFormat="1" ht="409.5" customHeight="1">
      <c r="B614" s="23"/>
      <c r="C614" s="24"/>
      <c r="D614" s="24"/>
      <c r="E614" s="24"/>
      <c r="F614" s="246" t="s">
        <v>990</v>
      </c>
      <c r="G614" s="197"/>
      <c r="H614" s="197"/>
      <c r="I614" s="197"/>
      <c r="J614" s="24"/>
      <c r="K614" s="24"/>
      <c r="L614" s="24"/>
      <c r="M614" s="24"/>
      <c r="N614" s="24"/>
      <c r="O614" s="24"/>
      <c r="P614" s="24"/>
      <c r="Q614" s="24"/>
      <c r="R614" s="25"/>
      <c r="T614" s="64"/>
      <c r="U614" s="24"/>
      <c r="V614" s="24"/>
      <c r="W614" s="24"/>
      <c r="X614" s="24"/>
      <c r="Y614" s="24"/>
      <c r="Z614" s="24"/>
      <c r="AA614" s="65"/>
      <c r="AT614" s="6" t="s">
        <v>316</v>
      </c>
      <c r="AU614" s="6" t="s">
        <v>114</v>
      </c>
    </row>
    <row r="615" spans="2:63" s="6" customFormat="1" ht="51" customHeight="1">
      <c r="B615" s="23"/>
      <c r="C615" s="24"/>
      <c r="D615" s="135" t="s">
        <v>991</v>
      </c>
      <c r="E615" s="24"/>
      <c r="F615" s="24"/>
      <c r="G615" s="24"/>
      <c r="H615" s="24"/>
      <c r="I615" s="24"/>
      <c r="J615" s="24"/>
      <c r="K615" s="24"/>
      <c r="L615" s="24"/>
      <c r="M615" s="24"/>
      <c r="N615" s="248">
        <f>$BK$615</f>
        <v>0</v>
      </c>
      <c r="O615" s="197"/>
      <c r="P615" s="197"/>
      <c r="Q615" s="197"/>
      <c r="R615" s="25"/>
      <c r="T615" s="175"/>
      <c r="U615" s="43"/>
      <c r="V615" s="43"/>
      <c r="W615" s="43"/>
      <c r="X615" s="43"/>
      <c r="Y615" s="43"/>
      <c r="Z615" s="43"/>
      <c r="AA615" s="45"/>
      <c r="AT615" s="6" t="s">
        <v>76</v>
      </c>
      <c r="AU615" s="6" t="s">
        <v>77</v>
      </c>
      <c r="AY615" s="6" t="s">
        <v>992</v>
      </c>
      <c r="BK615" s="93">
        <v>0</v>
      </c>
    </row>
    <row r="616" spans="2:46" s="6" customFormat="1" ht="7.5" customHeight="1">
      <c r="B616" s="46"/>
      <c r="C616" s="47"/>
      <c r="D616" s="47"/>
      <c r="E616" s="47"/>
      <c r="F616" s="47"/>
      <c r="G616" s="47"/>
      <c r="H616" s="47"/>
      <c r="I616" s="47"/>
      <c r="J616" s="47"/>
      <c r="K616" s="47"/>
      <c r="L616" s="47"/>
      <c r="M616" s="47"/>
      <c r="N616" s="47"/>
      <c r="O616" s="47"/>
      <c r="P616" s="47"/>
      <c r="Q616" s="47"/>
      <c r="R616" s="48"/>
      <c r="AT616" s="2"/>
    </row>
  </sheetData>
  <sheetProtection password="CC35" sheet="1" objects="1" scenarios="1" formatColumns="0" formatRows="0" sort="0" autoFilter="0"/>
  <mergeCells count="897">
    <mergeCell ref="N615:Q615"/>
    <mergeCell ref="H1:K1"/>
    <mergeCell ref="S2:AC2"/>
    <mergeCell ref="N584:Q584"/>
    <mergeCell ref="N593:Q593"/>
    <mergeCell ref="N597:Q597"/>
    <mergeCell ref="N604:Q604"/>
    <mergeCell ref="N605:Q605"/>
    <mergeCell ref="N610:Q610"/>
    <mergeCell ref="N454:Q454"/>
    <mergeCell ref="N468:Q468"/>
    <mergeCell ref="N474:Q474"/>
    <mergeCell ref="N498:Q498"/>
    <mergeCell ref="N530:Q530"/>
    <mergeCell ref="N554:Q554"/>
    <mergeCell ref="N367:Q367"/>
    <mergeCell ref="N369:Q369"/>
    <mergeCell ref="N370:Q370"/>
    <mergeCell ref="N389:Q389"/>
    <mergeCell ref="N408:Q408"/>
    <mergeCell ref="N441:Q441"/>
    <mergeCell ref="F614:I614"/>
    <mergeCell ref="N142:Q142"/>
    <mergeCell ref="N143:Q143"/>
    <mergeCell ref="N144:Q144"/>
    <mergeCell ref="N161:Q161"/>
    <mergeCell ref="N173:Q173"/>
    <mergeCell ref="N203:Q203"/>
    <mergeCell ref="N225:Q225"/>
    <mergeCell ref="N230:Q230"/>
    <mergeCell ref="N287:Q287"/>
    <mergeCell ref="F611:I611"/>
    <mergeCell ref="L611:M611"/>
    <mergeCell ref="N611:Q611"/>
    <mergeCell ref="F613:I613"/>
    <mergeCell ref="L613:M613"/>
    <mergeCell ref="N613:Q613"/>
    <mergeCell ref="N612:Q612"/>
    <mergeCell ref="F608:I608"/>
    <mergeCell ref="L608:M608"/>
    <mergeCell ref="N608:Q608"/>
    <mergeCell ref="F609:I609"/>
    <mergeCell ref="L609:M609"/>
    <mergeCell ref="N609:Q609"/>
    <mergeCell ref="F603:I603"/>
    <mergeCell ref="F606:I606"/>
    <mergeCell ref="L606:M606"/>
    <mergeCell ref="N606:Q606"/>
    <mergeCell ref="F607:I607"/>
    <mergeCell ref="L607:M607"/>
    <mergeCell ref="N607:Q607"/>
    <mergeCell ref="F599:I599"/>
    <mergeCell ref="F600:I600"/>
    <mergeCell ref="F601:I601"/>
    <mergeCell ref="L601:M601"/>
    <mergeCell ref="N601:Q601"/>
    <mergeCell ref="F602:I602"/>
    <mergeCell ref="F594:I594"/>
    <mergeCell ref="L594:M594"/>
    <mergeCell ref="N594:Q594"/>
    <mergeCell ref="F595:I595"/>
    <mergeCell ref="F596:I596"/>
    <mergeCell ref="F598:I598"/>
    <mergeCell ref="L598:M598"/>
    <mergeCell ref="N598:Q598"/>
    <mergeCell ref="F589:I589"/>
    <mergeCell ref="L589:M589"/>
    <mergeCell ref="N589:Q589"/>
    <mergeCell ref="F590:I590"/>
    <mergeCell ref="F591:I591"/>
    <mergeCell ref="F592:I592"/>
    <mergeCell ref="L592:M592"/>
    <mergeCell ref="N592:Q592"/>
    <mergeCell ref="F585:I585"/>
    <mergeCell ref="L585:M585"/>
    <mergeCell ref="N585:Q585"/>
    <mergeCell ref="F586:I586"/>
    <mergeCell ref="F587:I587"/>
    <mergeCell ref="F588:I588"/>
    <mergeCell ref="F580:I580"/>
    <mergeCell ref="L580:M580"/>
    <mergeCell ref="N580:Q580"/>
    <mergeCell ref="F581:I581"/>
    <mergeCell ref="F582:I582"/>
    <mergeCell ref="F583:I583"/>
    <mergeCell ref="L583:M583"/>
    <mergeCell ref="N583:Q583"/>
    <mergeCell ref="N576:Q576"/>
    <mergeCell ref="F577:I577"/>
    <mergeCell ref="F578:I578"/>
    <mergeCell ref="F579:I579"/>
    <mergeCell ref="L579:M579"/>
    <mergeCell ref="N579:Q579"/>
    <mergeCell ref="F572:I572"/>
    <mergeCell ref="F573:I573"/>
    <mergeCell ref="F574:I574"/>
    <mergeCell ref="F575:I575"/>
    <mergeCell ref="F576:I576"/>
    <mergeCell ref="L576:M576"/>
    <mergeCell ref="F566:I566"/>
    <mergeCell ref="F567:I567"/>
    <mergeCell ref="F568:I568"/>
    <mergeCell ref="F569:I569"/>
    <mergeCell ref="F570:I570"/>
    <mergeCell ref="F571:I571"/>
    <mergeCell ref="F562:I562"/>
    <mergeCell ref="F563:I563"/>
    <mergeCell ref="F564:I564"/>
    <mergeCell ref="F565:I565"/>
    <mergeCell ref="L565:M565"/>
    <mergeCell ref="N565:Q565"/>
    <mergeCell ref="F556:I556"/>
    <mergeCell ref="F557:I557"/>
    <mergeCell ref="F558:I558"/>
    <mergeCell ref="F559:I559"/>
    <mergeCell ref="F560:I560"/>
    <mergeCell ref="F561:I561"/>
    <mergeCell ref="F553:I553"/>
    <mergeCell ref="L553:M553"/>
    <mergeCell ref="N553:Q553"/>
    <mergeCell ref="F555:I555"/>
    <mergeCell ref="L555:M555"/>
    <mergeCell ref="N555:Q555"/>
    <mergeCell ref="F549:I549"/>
    <mergeCell ref="F550:I550"/>
    <mergeCell ref="L550:M550"/>
    <mergeCell ref="N550:Q550"/>
    <mergeCell ref="F551:I551"/>
    <mergeCell ref="F552:I552"/>
    <mergeCell ref="F545:I545"/>
    <mergeCell ref="F546:I546"/>
    <mergeCell ref="F547:I547"/>
    <mergeCell ref="L547:M547"/>
    <mergeCell ref="N547:Q547"/>
    <mergeCell ref="F548:I548"/>
    <mergeCell ref="F541:I541"/>
    <mergeCell ref="F542:I542"/>
    <mergeCell ref="F543:I543"/>
    <mergeCell ref="L543:M543"/>
    <mergeCell ref="N543:Q543"/>
    <mergeCell ref="F544:I544"/>
    <mergeCell ref="F538:I538"/>
    <mergeCell ref="F539:I539"/>
    <mergeCell ref="L539:M539"/>
    <mergeCell ref="N539:Q539"/>
    <mergeCell ref="F540:I540"/>
    <mergeCell ref="L540:M540"/>
    <mergeCell ref="N540:Q540"/>
    <mergeCell ref="F532:I532"/>
    <mergeCell ref="F533:I533"/>
    <mergeCell ref="F534:I534"/>
    <mergeCell ref="F535:I535"/>
    <mergeCell ref="F536:I536"/>
    <mergeCell ref="F537:I537"/>
    <mergeCell ref="F528:I528"/>
    <mergeCell ref="F529:I529"/>
    <mergeCell ref="L529:M529"/>
    <mergeCell ref="N529:Q529"/>
    <mergeCell ref="F531:I531"/>
    <mergeCell ref="L531:M531"/>
    <mergeCell ref="N531:Q531"/>
    <mergeCell ref="F524:I524"/>
    <mergeCell ref="F525:I525"/>
    <mergeCell ref="F526:I526"/>
    <mergeCell ref="L526:M526"/>
    <mergeCell ref="N526:Q526"/>
    <mergeCell ref="F527:I527"/>
    <mergeCell ref="L520:M520"/>
    <mergeCell ref="N520:Q520"/>
    <mergeCell ref="F521:I521"/>
    <mergeCell ref="F522:I522"/>
    <mergeCell ref="F523:I523"/>
    <mergeCell ref="L523:M523"/>
    <mergeCell ref="N523:Q523"/>
    <mergeCell ref="F515:I515"/>
    <mergeCell ref="F516:I516"/>
    <mergeCell ref="F517:I517"/>
    <mergeCell ref="F518:I518"/>
    <mergeCell ref="F519:I519"/>
    <mergeCell ref="F520:I520"/>
    <mergeCell ref="F511:I511"/>
    <mergeCell ref="F512:I512"/>
    <mergeCell ref="F513:I513"/>
    <mergeCell ref="L513:M513"/>
    <mergeCell ref="N513:Q513"/>
    <mergeCell ref="F514:I514"/>
    <mergeCell ref="F507:I507"/>
    <mergeCell ref="F508:I508"/>
    <mergeCell ref="L508:M508"/>
    <mergeCell ref="N508:Q508"/>
    <mergeCell ref="F509:I509"/>
    <mergeCell ref="F510:I510"/>
    <mergeCell ref="F503:I503"/>
    <mergeCell ref="F504:I504"/>
    <mergeCell ref="F505:I505"/>
    <mergeCell ref="L505:M505"/>
    <mergeCell ref="N505:Q505"/>
    <mergeCell ref="F506:I506"/>
    <mergeCell ref="F499:I499"/>
    <mergeCell ref="L499:M499"/>
    <mergeCell ref="N499:Q499"/>
    <mergeCell ref="F500:I500"/>
    <mergeCell ref="F501:I501"/>
    <mergeCell ref="F502:I502"/>
    <mergeCell ref="F495:I495"/>
    <mergeCell ref="L495:M495"/>
    <mergeCell ref="N495:Q495"/>
    <mergeCell ref="F496:I496"/>
    <mergeCell ref="F497:I497"/>
    <mergeCell ref="L497:M497"/>
    <mergeCell ref="N497:Q497"/>
    <mergeCell ref="F493:I493"/>
    <mergeCell ref="L493:M493"/>
    <mergeCell ref="N493:Q493"/>
    <mergeCell ref="F494:I494"/>
    <mergeCell ref="L494:M494"/>
    <mergeCell ref="N494:Q494"/>
    <mergeCell ref="F491:I491"/>
    <mergeCell ref="L491:M491"/>
    <mergeCell ref="N491:Q491"/>
    <mergeCell ref="F492:I492"/>
    <mergeCell ref="L492:M492"/>
    <mergeCell ref="N492:Q492"/>
    <mergeCell ref="F489:I489"/>
    <mergeCell ref="L489:M489"/>
    <mergeCell ref="N489:Q489"/>
    <mergeCell ref="F490:I490"/>
    <mergeCell ref="L490:M490"/>
    <mergeCell ref="N490:Q490"/>
    <mergeCell ref="F487:I487"/>
    <mergeCell ref="L487:M487"/>
    <mergeCell ref="N487:Q487"/>
    <mergeCell ref="F488:I488"/>
    <mergeCell ref="L488:M488"/>
    <mergeCell ref="N488:Q488"/>
    <mergeCell ref="F485:I485"/>
    <mergeCell ref="L485:M485"/>
    <mergeCell ref="N485:Q485"/>
    <mergeCell ref="F486:I486"/>
    <mergeCell ref="L486:M486"/>
    <mergeCell ref="N486:Q486"/>
    <mergeCell ref="F483:I483"/>
    <mergeCell ref="L483:M483"/>
    <mergeCell ref="N483:Q483"/>
    <mergeCell ref="F484:I484"/>
    <mergeCell ref="L484:M484"/>
    <mergeCell ref="N484:Q484"/>
    <mergeCell ref="F481:I481"/>
    <mergeCell ref="L481:M481"/>
    <mergeCell ref="N481:Q481"/>
    <mergeCell ref="F482:I482"/>
    <mergeCell ref="L482:M482"/>
    <mergeCell ref="N482:Q482"/>
    <mergeCell ref="F479:I479"/>
    <mergeCell ref="L479:M479"/>
    <mergeCell ref="N479:Q479"/>
    <mergeCell ref="F480:I480"/>
    <mergeCell ref="L480:M480"/>
    <mergeCell ref="N480:Q480"/>
    <mergeCell ref="F477:I477"/>
    <mergeCell ref="L477:M477"/>
    <mergeCell ref="N477:Q477"/>
    <mergeCell ref="F478:I478"/>
    <mergeCell ref="L478:M478"/>
    <mergeCell ref="N478:Q478"/>
    <mergeCell ref="F475:I475"/>
    <mergeCell ref="L475:M475"/>
    <mergeCell ref="N475:Q475"/>
    <mergeCell ref="F476:I476"/>
    <mergeCell ref="L476:M476"/>
    <mergeCell ref="N476:Q476"/>
    <mergeCell ref="F470:I470"/>
    <mergeCell ref="F471:I471"/>
    <mergeCell ref="F472:I472"/>
    <mergeCell ref="L472:M472"/>
    <mergeCell ref="N472:Q472"/>
    <mergeCell ref="F473:I473"/>
    <mergeCell ref="L473:M473"/>
    <mergeCell ref="N473:Q473"/>
    <mergeCell ref="F467:I467"/>
    <mergeCell ref="L467:M467"/>
    <mergeCell ref="N467:Q467"/>
    <mergeCell ref="F469:I469"/>
    <mergeCell ref="L469:M469"/>
    <mergeCell ref="N469:Q469"/>
    <mergeCell ref="F465:I465"/>
    <mergeCell ref="L465:M465"/>
    <mergeCell ref="N465:Q465"/>
    <mergeCell ref="F466:I466"/>
    <mergeCell ref="L466:M466"/>
    <mergeCell ref="N466:Q466"/>
    <mergeCell ref="F463:I463"/>
    <mergeCell ref="L463:M463"/>
    <mergeCell ref="N463:Q463"/>
    <mergeCell ref="F464:I464"/>
    <mergeCell ref="L464:M464"/>
    <mergeCell ref="N464:Q464"/>
    <mergeCell ref="F459:I459"/>
    <mergeCell ref="F460:I460"/>
    <mergeCell ref="F461:I461"/>
    <mergeCell ref="L461:M461"/>
    <mergeCell ref="N461:Q461"/>
    <mergeCell ref="F462:I462"/>
    <mergeCell ref="L462:M462"/>
    <mergeCell ref="N462:Q462"/>
    <mergeCell ref="F455:I455"/>
    <mergeCell ref="L455:M455"/>
    <mergeCell ref="N455:Q455"/>
    <mergeCell ref="F456:I456"/>
    <mergeCell ref="F457:I457"/>
    <mergeCell ref="F458:I458"/>
    <mergeCell ref="L458:M458"/>
    <mergeCell ref="N458:Q458"/>
    <mergeCell ref="F450:I450"/>
    <mergeCell ref="L450:M450"/>
    <mergeCell ref="N450:Q450"/>
    <mergeCell ref="F451:I451"/>
    <mergeCell ref="F452:I452"/>
    <mergeCell ref="F453:I453"/>
    <mergeCell ref="L453:M453"/>
    <mergeCell ref="N453:Q453"/>
    <mergeCell ref="F446:I446"/>
    <mergeCell ref="L446:M446"/>
    <mergeCell ref="N446:Q446"/>
    <mergeCell ref="F447:I447"/>
    <mergeCell ref="F448:I448"/>
    <mergeCell ref="F449:I449"/>
    <mergeCell ref="F442:I442"/>
    <mergeCell ref="L442:M442"/>
    <mergeCell ref="N442:Q442"/>
    <mergeCell ref="F443:I443"/>
    <mergeCell ref="F444:I444"/>
    <mergeCell ref="F445:I445"/>
    <mergeCell ref="F437:I437"/>
    <mergeCell ref="F438:I438"/>
    <mergeCell ref="F439:I439"/>
    <mergeCell ref="F440:I440"/>
    <mergeCell ref="L440:M440"/>
    <mergeCell ref="N440:Q440"/>
    <mergeCell ref="F433:I433"/>
    <mergeCell ref="F434:I434"/>
    <mergeCell ref="F435:I435"/>
    <mergeCell ref="F436:I436"/>
    <mergeCell ref="L436:M436"/>
    <mergeCell ref="N436:Q436"/>
    <mergeCell ref="F431:I431"/>
    <mergeCell ref="L431:M431"/>
    <mergeCell ref="N431:Q431"/>
    <mergeCell ref="F432:I432"/>
    <mergeCell ref="L432:M432"/>
    <mergeCell ref="N432:Q432"/>
    <mergeCell ref="F427:I427"/>
    <mergeCell ref="L427:M427"/>
    <mergeCell ref="N427:Q427"/>
    <mergeCell ref="F428:I428"/>
    <mergeCell ref="F429:I429"/>
    <mergeCell ref="F430:I430"/>
    <mergeCell ref="L430:M430"/>
    <mergeCell ref="N430:Q430"/>
    <mergeCell ref="F421:I421"/>
    <mergeCell ref="F422:I422"/>
    <mergeCell ref="F423:I423"/>
    <mergeCell ref="F424:I424"/>
    <mergeCell ref="F425:I425"/>
    <mergeCell ref="F426:I426"/>
    <mergeCell ref="F417:I417"/>
    <mergeCell ref="F418:I418"/>
    <mergeCell ref="F419:I419"/>
    <mergeCell ref="F420:I420"/>
    <mergeCell ref="L420:M420"/>
    <mergeCell ref="N420:Q420"/>
    <mergeCell ref="F413:I413"/>
    <mergeCell ref="L413:M413"/>
    <mergeCell ref="N413:Q413"/>
    <mergeCell ref="F414:I414"/>
    <mergeCell ref="F415:I415"/>
    <mergeCell ref="F416:I416"/>
    <mergeCell ref="F409:I409"/>
    <mergeCell ref="L409:M409"/>
    <mergeCell ref="N409:Q409"/>
    <mergeCell ref="F410:I410"/>
    <mergeCell ref="F411:I411"/>
    <mergeCell ref="F412:I412"/>
    <mergeCell ref="F406:I406"/>
    <mergeCell ref="L406:M406"/>
    <mergeCell ref="N406:Q406"/>
    <mergeCell ref="F407:I407"/>
    <mergeCell ref="L407:M407"/>
    <mergeCell ref="N407:Q407"/>
    <mergeCell ref="F402:I402"/>
    <mergeCell ref="L402:M402"/>
    <mergeCell ref="N402:Q402"/>
    <mergeCell ref="F403:I403"/>
    <mergeCell ref="F404:I404"/>
    <mergeCell ref="F405:I405"/>
    <mergeCell ref="L405:M405"/>
    <mergeCell ref="N405:Q405"/>
    <mergeCell ref="F398:I398"/>
    <mergeCell ref="F399:I399"/>
    <mergeCell ref="L399:M399"/>
    <mergeCell ref="N399:Q399"/>
    <mergeCell ref="F400:I400"/>
    <mergeCell ref="F401:I401"/>
    <mergeCell ref="F394:I394"/>
    <mergeCell ref="F395:I395"/>
    <mergeCell ref="L395:M395"/>
    <mergeCell ref="N395:Q395"/>
    <mergeCell ref="F396:I396"/>
    <mergeCell ref="F397:I397"/>
    <mergeCell ref="F390:I390"/>
    <mergeCell ref="L390:M390"/>
    <mergeCell ref="N390:Q390"/>
    <mergeCell ref="F391:I391"/>
    <mergeCell ref="F392:I392"/>
    <mergeCell ref="F393:I393"/>
    <mergeCell ref="F385:I385"/>
    <mergeCell ref="F386:I386"/>
    <mergeCell ref="F387:I387"/>
    <mergeCell ref="L387:M387"/>
    <mergeCell ref="N387:Q387"/>
    <mergeCell ref="F388:I388"/>
    <mergeCell ref="L388:M388"/>
    <mergeCell ref="N388:Q388"/>
    <mergeCell ref="F383:I383"/>
    <mergeCell ref="L383:M383"/>
    <mergeCell ref="N383:Q383"/>
    <mergeCell ref="F384:I384"/>
    <mergeCell ref="L384:M384"/>
    <mergeCell ref="N384:Q384"/>
    <mergeCell ref="F379:I379"/>
    <mergeCell ref="L379:M379"/>
    <mergeCell ref="N379:Q379"/>
    <mergeCell ref="F380:I380"/>
    <mergeCell ref="F381:I381"/>
    <mergeCell ref="F382:I382"/>
    <mergeCell ref="L382:M382"/>
    <mergeCell ref="N382:Q382"/>
    <mergeCell ref="F375:I375"/>
    <mergeCell ref="F376:I376"/>
    <mergeCell ref="F377:I377"/>
    <mergeCell ref="L377:M377"/>
    <mergeCell ref="N377:Q377"/>
    <mergeCell ref="F378:I378"/>
    <mergeCell ref="F372:I372"/>
    <mergeCell ref="L372:M372"/>
    <mergeCell ref="N372:Q372"/>
    <mergeCell ref="F373:I373"/>
    <mergeCell ref="F374:I374"/>
    <mergeCell ref="L374:M374"/>
    <mergeCell ref="N374:Q374"/>
    <mergeCell ref="F368:I368"/>
    <mergeCell ref="L368:M368"/>
    <mergeCell ref="N368:Q368"/>
    <mergeCell ref="F371:I371"/>
    <mergeCell ref="L371:M371"/>
    <mergeCell ref="N371:Q371"/>
    <mergeCell ref="F365:I365"/>
    <mergeCell ref="L365:M365"/>
    <mergeCell ref="N365:Q365"/>
    <mergeCell ref="F366:I366"/>
    <mergeCell ref="L366:M366"/>
    <mergeCell ref="N366:Q366"/>
    <mergeCell ref="F363:I363"/>
    <mergeCell ref="L363:M363"/>
    <mergeCell ref="N363:Q363"/>
    <mergeCell ref="F364:I364"/>
    <mergeCell ref="L364:M364"/>
    <mergeCell ref="N364:Q364"/>
    <mergeCell ref="F359:I359"/>
    <mergeCell ref="F360:I360"/>
    <mergeCell ref="F361:I361"/>
    <mergeCell ref="F362:I362"/>
    <mergeCell ref="L362:M362"/>
    <mergeCell ref="N362:Q362"/>
    <mergeCell ref="F355:I355"/>
    <mergeCell ref="F356:I356"/>
    <mergeCell ref="F357:I357"/>
    <mergeCell ref="F358:I358"/>
    <mergeCell ref="L358:M358"/>
    <mergeCell ref="N358:Q358"/>
    <mergeCell ref="F351:I351"/>
    <mergeCell ref="F352:I352"/>
    <mergeCell ref="F353:I353"/>
    <mergeCell ref="L353:M353"/>
    <mergeCell ref="N353:Q353"/>
    <mergeCell ref="F354:I354"/>
    <mergeCell ref="F347:I347"/>
    <mergeCell ref="L347:M347"/>
    <mergeCell ref="N347:Q347"/>
    <mergeCell ref="F348:I348"/>
    <mergeCell ref="F349:I349"/>
    <mergeCell ref="F350:I350"/>
    <mergeCell ref="F343:I343"/>
    <mergeCell ref="L343:M343"/>
    <mergeCell ref="N343:Q343"/>
    <mergeCell ref="F344:I344"/>
    <mergeCell ref="F345:I345"/>
    <mergeCell ref="F346:I346"/>
    <mergeCell ref="F339:I339"/>
    <mergeCell ref="F340:I340"/>
    <mergeCell ref="L340:M340"/>
    <mergeCell ref="N340:Q340"/>
    <mergeCell ref="F341:I341"/>
    <mergeCell ref="F342:I342"/>
    <mergeCell ref="L334:M334"/>
    <mergeCell ref="N334:Q334"/>
    <mergeCell ref="F335:I335"/>
    <mergeCell ref="F336:I336"/>
    <mergeCell ref="F337:I337"/>
    <mergeCell ref="F338:I338"/>
    <mergeCell ref="F329:I329"/>
    <mergeCell ref="F330:I330"/>
    <mergeCell ref="F331:I331"/>
    <mergeCell ref="F332:I332"/>
    <mergeCell ref="F333:I333"/>
    <mergeCell ref="F334:I334"/>
    <mergeCell ref="F325:I325"/>
    <mergeCell ref="F326:I326"/>
    <mergeCell ref="F327:I327"/>
    <mergeCell ref="L327:M327"/>
    <mergeCell ref="N327:Q327"/>
    <mergeCell ref="F328:I328"/>
    <mergeCell ref="F321:I321"/>
    <mergeCell ref="F322:I322"/>
    <mergeCell ref="F323:I323"/>
    <mergeCell ref="L323:M323"/>
    <mergeCell ref="N323:Q323"/>
    <mergeCell ref="F324:I324"/>
    <mergeCell ref="F317:I317"/>
    <mergeCell ref="F318:I318"/>
    <mergeCell ref="F319:I319"/>
    <mergeCell ref="L319:M319"/>
    <mergeCell ref="N319:Q319"/>
    <mergeCell ref="F320:I320"/>
    <mergeCell ref="F313:I313"/>
    <mergeCell ref="F314:I314"/>
    <mergeCell ref="F315:I315"/>
    <mergeCell ref="L315:M315"/>
    <mergeCell ref="N315:Q315"/>
    <mergeCell ref="F316:I316"/>
    <mergeCell ref="F309:I309"/>
    <mergeCell ref="F310:I310"/>
    <mergeCell ref="F311:I311"/>
    <mergeCell ref="F312:I312"/>
    <mergeCell ref="L312:M312"/>
    <mergeCell ref="N312:Q312"/>
    <mergeCell ref="F303:I303"/>
    <mergeCell ref="F304:I304"/>
    <mergeCell ref="F305:I305"/>
    <mergeCell ref="F306:I306"/>
    <mergeCell ref="F307:I307"/>
    <mergeCell ref="F308:I308"/>
    <mergeCell ref="F299:I299"/>
    <mergeCell ref="F300:I300"/>
    <mergeCell ref="F301:I301"/>
    <mergeCell ref="F302:I302"/>
    <mergeCell ref="L302:M302"/>
    <mergeCell ref="N302:Q302"/>
    <mergeCell ref="F293:I293"/>
    <mergeCell ref="F294:I294"/>
    <mergeCell ref="F295:I295"/>
    <mergeCell ref="F296:I296"/>
    <mergeCell ref="F297:I297"/>
    <mergeCell ref="F298:I298"/>
    <mergeCell ref="F289:I289"/>
    <mergeCell ref="F290:I290"/>
    <mergeCell ref="F291:I291"/>
    <mergeCell ref="F292:I292"/>
    <mergeCell ref="L292:M292"/>
    <mergeCell ref="N292:Q292"/>
    <mergeCell ref="F286:I286"/>
    <mergeCell ref="L286:M286"/>
    <mergeCell ref="N286:Q286"/>
    <mergeCell ref="F288:I288"/>
    <mergeCell ref="L288:M288"/>
    <mergeCell ref="N288:Q288"/>
    <mergeCell ref="F284:I284"/>
    <mergeCell ref="L284:M284"/>
    <mergeCell ref="N284:Q284"/>
    <mergeCell ref="F285:I285"/>
    <mergeCell ref="L285:M285"/>
    <mergeCell ref="N285:Q285"/>
    <mergeCell ref="F280:I280"/>
    <mergeCell ref="F281:I281"/>
    <mergeCell ref="F282:I282"/>
    <mergeCell ref="L282:M282"/>
    <mergeCell ref="N282:Q282"/>
    <mergeCell ref="F283:I283"/>
    <mergeCell ref="L283:M283"/>
    <mergeCell ref="N283:Q283"/>
    <mergeCell ref="F276:I276"/>
    <mergeCell ref="L276:M276"/>
    <mergeCell ref="N276:Q276"/>
    <mergeCell ref="F277:I277"/>
    <mergeCell ref="F278:I278"/>
    <mergeCell ref="F279:I279"/>
    <mergeCell ref="L279:M279"/>
    <mergeCell ref="N279:Q279"/>
    <mergeCell ref="F272:I272"/>
    <mergeCell ref="F273:I273"/>
    <mergeCell ref="L273:M273"/>
    <mergeCell ref="N273:Q273"/>
    <mergeCell ref="F274:I274"/>
    <mergeCell ref="F275:I275"/>
    <mergeCell ref="F268:I268"/>
    <mergeCell ref="F269:I269"/>
    <mergeCell ref="F270:I270"/>
    <mergeCell ref="L270:M270"/>
    <mergeCell ref="N270:Q270"/>
    <mergeCell ref="F271:I271"/>
    <mergeCell ref="F264:I264"/>
    <mergeCell ref="L264:M264"/>
    <mergeCell ref="N264:Q264"/>
    <mergeCell ref="F265:I265"/>
    <mergeCell ref="F266:I266"/>
    <mergeCell ref="F267:I267"/>
    <mergeCell ref="L267:M267"/>
    <mergeCell ref="N267:Q267"/>
    <mergeCell ref="F260:I260"/>
    <mergeCell ref="L260:M260"/>
    <mergeCell ref="N260:Q260"/>
    <mergeCell ref="F261:I261"/>
    <mergeCell ref="F262:I262"/>
    <mergeCell ref="F263:I263"/>
    <mergeCell ref="F256:I256"/>
    <mergeCell ref="L256:M256"/>
    <mergeCell ref="N256:Q256"/>
    <mergeCell ref="F257:I257"/>
    <mergeCell ref="F258:I258"/>
    <mergeCell ref="F259:I259"/>
    <mergeCell ref="F252:I252"/>
    <mergeCell ref="F253:I253"/>
    <mergeCell ref="F254:I254"/>
    <mergeCell ref="L254:M254"/>
    <mergeCell ref="N254:Q254"/>
    <mergeCell ref="F255:I255"/>
    <mergeCell ref="L255:M255"/>
    <mergeCell ref="N255:Q255"/>
    <mergeCell ref="N248:Q248"/>
    <mergeCell ref="F249:I249"/>
    <mergeCell ref="F250:I250"/>
    <mergeCell ref="F251:I251"/>
    <mergeCell ref="L251:M251"/>
    <mergeCell ref="N251:Q251"/>
    <mergeCell ref="F244:I244"/>
    <mergeCell ref="F245:I245"/>
    <mergeCell ref="F246:I246"/>
    <mergeCell ref="F247:I247"/>
    <mergeCell ref="F248:I248"/>
    <mergeCell ref="L248:M248"/>
    <mergeCell ref="F240:I240"/>
    <mergeCell ref="F241:I241"/>
    <mergeCell ref="F242:I242"/>
    <mergeCell ref="L242:M242"/>
    <mergeCell ref="N242:Q242"/>
    <mergeCell ref="F243:I243"/>
    <mergeCell ref="F236:I236"/>
    <mergeCell ref="F237:I237"/>
    <mergeCell ref="F238:I238"/>
    <mergeCell ref="L238:M238"/>
    <mergeCell ref="N238:Q238"/>
    <mergeCell ref="F239:I239"/>
    <mergeCell ref="F232:I232"/>
    <mergeCell ref="F233:I233"/>
    <mergeCell ref="F234:I234"/>
    <mergeCell ref="L234:M234"/>
    <mergeCell ref="N234:Q234"/>
    <mergeCell ref="F235:I235"/>
    <mergeCell ref="F227:I227"/>
    <mergeCell ref="F228:I228"/>
    <mergeCell ref="F229:I229"/>
    <mergeCell ref="F231:I231"/>
    <mergeCell ref="L231:M231"/>
    <mergeCell ref="N231:Q231"/>
    <mergeCell ref="F223:I223"/>
    <mergeCell ref="L223:M223"/>
    <mergeCell ref="N223:Q223"/>
    <mergeCell ref="F224:I224"/>
    <mergeCell ref="F226:I226"/>
    <mergeCell ref="L226:M226"/>
    <mergeCell ref="N226:Q226"/>
    <mergeCell ref="F219:I219"/>
    <mergeCell ref="L219:M219"/>
    <mergeCell ref="N219:Q219"/>
    <mergeCell ref="F220:I220"/>
    <mergeCell ref="F221:I221"/>
    <mergeCell ref="F222:I222"/>
    <mergeCell ref="F215:I215"/>
    <mergeCell ref="L215:M215"/>
    <mergeCell ref="N215:Q215"/>
    <mergeCell ref="F216:I216"/>
    <mergeCell ref="F217:I217"/>
    <mergeCell ref="F218:I218"/>
    <mergeCell ref="F213:I213"/>
    <mergeCell ref="L213:M213"/>
    <mergeCell ref="N213:Q213"/>
    <mergeCell ref="F214:I214"/>
    <mergeCell ref="L214:M214"/>
    <mergeCell ref="N214:Q214"/>
    <mergeCell ref="F209:I209"/>
    <mergeCell ref="F210:I210"/>
    <mergeCell ref="F211:I211"/>
    <mergeCell ref="F212:I212"/>
    <mergeCell ref="L212:M212"/>
    <mergeCell ref="N212:Q212"/>
    <mergeCell ref="F205:I205"/>
    <mergeCell ref="F206:I206"/>
    <mergeCell ref="F207:I207"/>
    <mergeCell ref="F208:I208"/>
    <mergeCell ref="L208:M208"/>
    <mergeCell ref="N208:Q208"/>
    <mergeCell ref="F200:I200"/>
    <mergeCell ref="F201:I201"/>
    <mergeCell ref="F202:I202"/>
    <mergeCell ref="L202:M202"/>
    <mergeCell ref="N202:Q202"/>
    <mergeCell ref="F204:I204"/>
    <mergeCell ref="L204:M204"/>
    <mergeCell ref="N204:Q204"/>
    <mergeCell ref="F196:I196"/>
    <mergeCell ref="F197:I197"/>
    <mergeCell ref="F198:I198"/>
    <mergeCell ref="F199:I199"/>
    <mergeCell ref="L199:M199"/>
    <mergeCell ref="N199:Q199"/>
    <mergeCell ref="F194:I194"/>
    <mergeCell ref="L194:M194"/>
    <mergeCell ref="N194:Q194"/>
    <mergeCell ref="F195:I195"/>
    <mergeCell ref="L195:M195"/>
    <mergeCell ref="N195:Q195"/>
    <mergeCell ref="F190:I190"/>
    <mergeCell ref="L190:M190"/>
    <mergeCell ref="N190:Q190"/>
    <mergeCell ref="F191:I191"/>
    <mergeCell ref="F192:I192"/>
    <mergeCell ref="F193:I193"/>
    <mergeCell ref="F186:I186"/>
    <mergeCell ref="F187:I187"/>
    <mergeCell ref="F188:I188"/>
    <mergeCell ref="F189:I189"/>
    <mergeCell ref="L189:M189"/>
    <mergeCell ref="N189:Q189"/>
    <mergeCell ref="N180:Q180"/>
    <mergeCell ref="F181:I181"/>
    <mergeCell ref="F182:I182"/>
    <mergeCell ref="F183:I183"/>
    <mergeCell ref="F184:I184"/>
    <mergeCell ref="F185:I185"/>
    <mergeCell ref="L185:M185"/>
    <mergeCell ref="N185:Q185"/>
    <mergeCell ref="F176:I176"/>
    <mergeCell ref="F177:I177"/>
    <mergeCell ref="F178:I178"/>
    <mergeCell ref="F179:I179"/>
    <mergeCell ref="F180:I180"/>
    <mergeCell ref="L180:M180"/>
    <mergeCell ref="F171:I171"/>
    <mergeCell ref="F172:I172"/>
    <mergeCell ref="F174:I174"/>
    <mergeCell ref="L174:M174"/>
    <mergeCell ref="N174:Q174"/>
    <mergeCell ref="F175:I175"/>
    <mergeCell ref="F167:I167"/>
    <mergeCell ref="F168:I168"/>
    <mergeCell ref="F169:I169"/>
    <mergeCell ref="L169:M169"/>
    <mergeCell ref="N169:Q169"/>
    <mergeCell ref="F170:I170"/>
    <mergeCell ref="L170:M170"/>
    <mergeCell ref="N170:Q170"/>
    <mergeCell ref="F163:I163"/>
    <mergeCell ref="F164:I164"/>
    <mergeCell ref="F165:I165"/>
    <mergeCell ref="F166:I166"/>
    <mergeCell ref="L166:M166"/>
    <mergeCell ref="N166:Q166"/>
    <mergeCell ref="F158:I158"/>
    <mergeCell ref="F159:I159"/>
    <mergeCell ref="F160:I160"/>
    <mergeCell ref="F162:I162"/>
    <mergeCell ref="L162:M162"/>
    <mergeCell ref="N162:Q162"/>
    <mergeCell ref="F156:I156"/>
    <mergeCell ref="L156:M156"/>
    <mergeCell ref="N156:Q156"/>
    <mergeCell ref="F157:I157"/>
    <mergeCell ref="L157:M157"/>
    <mergeCell ref="N157:Q157"/>
    <mergeCell ref="F153:I153"/>
    <mergeCell ref="F154:I154"/>
    <mergeCell ref="L154:M154"/>
    <mergeCell ref="N154:Q154"/>
    <mergeCell ref="F155:I155"/>
    <mergeCell ref="L155:M155"/>
    <mergeCell ref="N155:Q155"/>
    <mergeCell ref="F149:I149"/>
    <mergeCell ref="F150:I150"/>
    <mergeCell ref="F151:I151"/>
    <mergeCell ref="L151:M151"/>
    <mergeCell ref="N151:Q151"/>
    <mergeCell ref="F152:I152"/>
    <mergeCell ref="F145:I145"/>
    <mergeCell ref="L145:M145"/>
    <mergeCell ref="N145:Q145"/>
    <mergeCell ref="F146:I146"/>
    <mergeCell ref="F147:I147"/>
    <mergeCell ref="F148:I148"/>
    <mergeCell ref="L148:M148"/>
    <mergeCell ref="N148:Q148"/>
    <mergeCell ref="F134:P134"/>
    <mergeCell ref="M136:P136"/>
    <mergeCell ref="M138:Q138"/>
    <mergeCell ref="M139:Q139"/>
    <mergeCell ref="F141:I141"/>
    <mergeCell ref="L141:M141"/>
    <mergeCell ref="N141:Q141"/>
    <mergeCell ref="D122:H122"/>
    <mergeCell ref="N122:Q122"/>
    <mergeCell ref="N123:Q123"/>
    <mergeCell ref="L125:Q125"/>
    <mergeCell ref="C131:Q131"/>
    <mergeCell ref="F133:P133"/>
    <mergeCell ref="D119:H119"/>
    <mergeCell ref="N119:Q119"/>
    <mergeCell ref="D120:H120"/>
    <mergeCell ref="N120:Q120"/>
    <mergeCell ref="D121:H121"/>
    <mergeCell ref="N121:Q121"/>
    <mergeCell ref="N112:Q112"/>
    <mergeCell ref="N113:Q113"/>
    <mergeCell ref="N114:Q114"/>
    <mergeCell ref="N115:Q115"/>
    <mergeCell ref="N117:Q117"/>
    <mergeCell ref="D118:H118"/>
    <mergeCell ref="N118:Q118"/>
    <mergeCell ref="N106:Q106"/>
    <mergeCell ref="N107:Q107"/>
    <mergeCell ref="N108:Q108"/>
    <mergeCell ref="N109:Q109"/>
    <mergeCell ref="N110:Q110"/>
    <mergeCell ref="N111:Q111"/>
    <mergeCell ref="N100:Q100"/>
    <mergeCell ref="N101:Q101"/>
    <mergeCell ref="N102:Q102"/>
    <mergeCell ref="N103:Q103"/>
    <mergeCell ref="N104:Q104"/>
    <mergeCell ref="N105:Q105"/>
    <mergeCell ref="N94:Q94"/>
    <mergeCell ref="N95:Q95"/>
    <mergeCell ref="N96:Q96"/>
    <mergeCell ref="N97:Q97"/>
    <mergeCell ref="N98:Q98"/>
    <mergeCell ref="N99:Q99"/>
    <mergeCell ref="N88:Q88"/>
    <mergeCell ref="N89:Q89"/>
    <mergeCell ref="N90:Q90"/>
    <mergeCell ref="N91:Q91"/>
    <mergeCell ref="N92:Q92"/>
    <mergeCell ref="N93:Q93"/>
    <mergeCell ref="F78:P78"/>
    <mergeCell ref="F79:P79"/>
    <mergeCell ref="M81:P81"/>
    <mergeCell ref="M83:Q83"/>
    <mergeCell ref="M84:Q84"/>
    <mergeCell ref="C86:G86"/>
    <mergeCell ref="N86:Q86"/>
    <mergeCell ref="H35:J35"/>
    <mergeCell ref="M35:P35"/>
    <mergeCell ref="H36:J36"/>
    <mergeCell ref="M36:P36"/>
    <mergeCell ref="L38:P38"/>
    <mergeCell ref="C76:Q76"/>
    <mergeCell ref="H32:J32"/>
    <mergeCell ref="M32:P32"/>
    <mergeCell ref="H33:J33"/>
    <mergeCell ref="M33:P33"/>
    <mergeCell ref="H34:J34"/>
    <mergeCell ref="M34:P34"/>
    <mergeCell ref="O20:P20"/>
    <mergeCell ref="O21:P21"/>
    <mergeCell ref="E24:L24"/>
    <mergeCell ref="M27:P27"/>
    <mergeCell ref="M28:P28"/>
    <mergeCell ref="M30:P30"/>
    <mergeCell ref="O12:P12"/>
    <mergeCell ref="O14:P14"/>
    <mergeCell ref="E15:L15"/>
    <mergeCell ref="O15:P15"/>
    <mergeCell ref="O17:P17"/>
    <mergeCell ref="O18:P18"/>
    <mergeCell ref="C2:Q2"/>
    <mergeCell ref="C4:Q4"/>
    <mergeCell ref="F6:P6"/>
    <mergeCell ref="F7:P7"/>
    <mergeCell ref="O9:P9"/>
    <mergeCell ref="O11:P11"/>
  </mergeCells>
  <hyperlinks>
    <hyperlink ref="F1:G1" location="C2" tooltip="Krycí list rozpočtu" display="1) Krycí list rozpočtu"/>
    <hyperlink ref="H1:K1" location="C86" tooltip="Rekapitulace rozpočtu" display="2) Rekapitulace rozpočtu"/>
    <hyperlink ref="L1" location="C141" tooltip="Rozpočet" display="3) Rozpočet"/>
    <hyperlink ref="S1:T1" location="'Rekapitulace stavby'!C2" tooltip="Rekapitulace stavby" display="Rekapitulace stavby"/>
  </hyperlinks>
  <printOptions/>
  <pageMargins left="0.5902777910232544" right="0.5902777910232544" top="0.5208333730697632" bottom="0.4861111342906952" header="0" footer="0"/>
  <pageSetup blackAndWhite="1" fitToHeight="100" fitToWidth="1" horizontalDpi="600" verticalDpi="600" orientation="portrait" paperSize="9" scale="9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126"/>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6679687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4" width="10.5" style="2" hidden="1" customWidth="1"/>
    <col min="65" max="16384" width="10.5" style="1" customWidth="1"/>
  </cols>
  <sheetData>
    <row r="1" spans="1:256" s="3" customFormat="1" ht="22.5" customHeight="1">
      <c r="A1" s="256"/>
      <c r="B1" s="253"/>
      <c r="C1" s="253"/>
      <c r="D1" s="254" t="s">
        <v>1</v>
      </c>
      <c r="E1" s="253"/>
      <c r="F1" s="255" t="s">
        <v>1118</v>
      </c>
      <c r="G1" s="255"/>
      <c r="H1" s="257" t="s">
        <v>1119</v>
      </c>
      <c r="I1" s="257"/>
      <c r="J1" s="257"/>
      <c r="K1" s="257"/>
      <c r="L1" s="255" t="s">
        <v>1120</v>
      </c>
      <c r="M1" s="253"/>
      <c r="N1" s="253"/>
      <c r="O1" s="254" t="s">
        <v>113</v>
      </c>
      <c r="P1" s="253"/>
      <c r="Q1" s="253"/>
      <c r="R1" s="253"/>
      <c r="S1" s="255" t="s">
        <v>1121</v>
      </c>
      <c r="T1" s="255"/>
      <c r="U1" s="256"/>
      <c r="V1" s="256"/>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76" t="s">
        <v>5</v>
      </c>
      <c r="D2" s="177"/>
      <c r="E2" s="177"/>
      <c r="F2" s="177"/>
      <c r="G2" s="177"/>
      <c r="H2" s="177"/>
      <c r="I2" s="177"/>
      <c r="J2" s="177"/>
      <c r="K2" s="177"/>
      <c r="L2" s="177"/>
      <c r="M2" s="177"/>
      <c r="N2" s="177"/>
      <c r="O2" s="177"/>
      <c r="P2" s="177"/>
      <c r="Q2" s="177"/>
      <c r="S2" s="217" t="s">
        <v>6</v>
      </c>
      <c r="T2" s="177"/>
      <c r="U2" s="177"/>
      <c r="V2" s="177"/>
      <c r="W2" s="177"/>
      <c r="X2" s="177"/>
      <c r="Y2" s="177"/>
      <c r="Z2" s="177"/>
      <c r="AA2" s="177"/>
      <c r="AB2" s="177"/>
      <c r="AC2" s="177"/>
      <c r="AT2" s="2" t="s">
        <v>88</v>
      </c>
    </row>
    <row r="3" spans="2:46" s="2" customFormat="1" ht="7.5" customHeight="1">
      <c r="B3" s="7"/>
      <c r="C3" s="8"/>
      <c r="D3" s="8"/>
      <c r="E3" s="8"/>
      <c r="F3" s="8"/>
      <c r="G3" s="8"/>
      <c r="H3" s="8"/>
      <c r="I3" s="8"/>
      <c r="J3" s="8"/>
      <c r="K3" s="8"/>
      <c r="L3" s="8"/>
      <c r="M3" s="8"/>
      <c r="N3" s="8"/>
      <c r="O3" s="8"/>
      <c r="P3" s="8"/>
      <c r="Q3" s="8"/>
      <c r="R3" s="9"/>
      <c r="AT3" s="2" t="s">
        <v>114</v>
      </c>
    </row>
    <row r="4" spans="2:46" s="2" customFormat="1" ht="37.5" customHeight="1">
      <c r="B4" s="10"/>
      <c r="C4" s="178" t="s">
        <v>115</v>
      </c>
      <c r="D4" s="179"/>
      <c r="E4" s="179"/>
      <c r="F4" s="179"/>
      <c r="G4" s="179"/>
      <c r="H4" s="179"/>
      <c r="I4" s="179"/>
      <c r="J4" s="179"/>
      <c r="K4" s="179"/>
      <c r="L4" s="179"/>
      <c r="M4" s="179"/>
      <c r="N4" s="179"/>
      <c r="O4" s="179"/>
      <c r="P4" s="179"/>
      <c r="Q4" s="179"/>
      <c r="R4" s="12"/>
      <c r="T4" s="13" t="s">
        <v>11</v>
      </c>
      <c r="AT4" s="2" t="s">
        <v>4</v>
      </c>
    </row>
    <row r="5" spans="2:18" s="2" customFormat="1" ht="7.5" customHeight="1">
      <c r="B5" s="10"/>
      <c r="C5" s="11"/>
      <c r="D5" s="11"/>
      <c r="E5" s="11"/>
      <c r="F5" s="11"/>
      <c r="G5" s="11"/>
      <c r="H5" s="11"/>
      <c r="I5" s="11"/>
      <c r="J5" s="11"/>
      <c r="K5" s="11"/>
      <c r="L5" s="11"/>
      <c r="M5" s="11"/>
      <c r="N5" s="11"/>
      <c r="O5" s="11"/>
      <c r="P5" s="11"/>
      <c r="Q5" s="11"/>
      <c r="R5" s="12"/>
    </row>
    <row r="6" spans="2:18" s="2" customFormat="1" ht="26.25" customHeight="1">
      <c r="B6" s="10"/>
      <c r="C6" s="11"/>
      <c r="D6" s="18" t="s">
        <v>17</v>
      </c>
      <c r="E6" s="11"/>
      <c r="F6" s="218" t="str">
        <f>'Rekapitulace stavby'!$K$6</f>
        <v>Stavební úpravy Radnice Šluknov - imobilní</v>
      </c>
      <c r="G6" s="179"/>
      <c r="H6" s="179"/>
      <c r="I6" s="179"/>
      <c r="J6" s="179"/>
      <c r="K6" s="179"/>
      <c r="L6" s="179"/>
      <c r="M6" s="179"/>
      <c r="N6" s="179"/>
      <c r="O6" s="179"/>
      <c r="P6" s="179"/>
      <c r="Q6" s="11"/>
      <c r="R6" s="12"/>
    </row>
    <row r="7" spans="2:18" s="6" customFormat="1" ht="33.75" customHeight="1">
      <c r="B7" s="23"/>
      <c r="C7" s="24"/>
      <c r="D7" s="17" t="s">
        <v>116</v>
      </c>
      <c r="E7" s="24"/>
      <c r="F7" s="184" t="s">
        <v>993</v>
      </c>
      <c r="G7" s="197"/>
      <c r="H7" s="197"/>
      <c r="I7" s="197"/>
      <c r="J7" s="197"/>
      <c r="K7" s="197"/>
      <c r="L7" s="197"/>
      <c r="M7" s="197"/>
      <c r="N7" s="197"/>
      <c r="O7" s="197"/>
      <c r="P7" s="197"/>
      <c r="Q7" s="24"/>
      <c r="R7" s="25"/>
    </row>
    <row r="8" spans="2:18" s="6" customFormat="1" ht="15" customHeight="1">
      <c r="B8" s="23"/>
      <c r="C8" s="24"/>
      <c r="D8" s="18" t="s">
        <v>19</v>
      </c>
      <c r="E8" s="24"/>
      <c r="F8" s="16"/>
      <c r="G8" s="24"/>
      <c r="H8" s="24"/>
      <c r="I8" s="24"/>
      <c r="J8" s="24"/>
      <c r="K8" s="24"/>
      <c r="L8" s="24"/>
      <c r="M8" s="18" t="s">
        <v>20</v>
      </c>
      <c r="N8" s="24"/>
      <c r="O8" s="16"/>
      <c r="P8" s="24"/>
      <c r="Q8" s="24"/>
      <c r="R8" s="25"/>
    </row>
    <row r="9" spans="2:18" s="6" customFormat="1" ht="15" customHeight="1">
      <c r="B9" s="23"/>
      <c r="C9" s="24"/>
      <c r="D9" s="18" t="s">
        <v>21</v>
      </c>
      <c r="E9" s="24"/>
      <c r="F9" s="16" t="s">
        <v>22</v>
      </c>
      <c r="G9" s="24"/>
      <c r="H9" s="24"/>
      <c r="I9" s="24"/>
      <c r="J9" s="24"/>
      <c r="K9" s="24"/>
      <c r="L9" s="24"/>
      <c r="M9" s="18" t="s">
        <v>23</v>
      </c>
      <c r="N9" s="24"/>
      <c r="O9" s="219" t="str">
        <f>'Rekapitulace stavby'!$AN$8</f>
        <v>10.12.2014</v>
      </c>
      <c r="P9" s="197"/>
      <c r="Q9" s="24"/>
      <c r="R9" s="25"/>
    </row>
    <row r="10" spans="2:18" s="6" customFormat="1" ht="12" customHeight="1">
      <c r="B10" s="23"/>
      <c r="C10" s="24"/>
      <c r="D10" s="24"/>
      <c r="E10" s="24"/>
      <c r="F10" s="24"/>
      <c r="G10" s="24"/>
      <c r="H10" s="24"/>
      <c r="I10" s="24"/>
      <c r="J10" s="24"/>
      <c r="K10" s="24"/>
      <c r="L10" s="24"/>
      <c r="M10" s="24"/>
      <c r="N10" s="24"/>
      <c r="O10" s="24"/>
      <c r="P10" s="24"/>
      <c r="Q10" s="24"/>
      <c r="R10" s="25"/>
    </row>
    <row r="11" spans="2:18" s="6" customFormat="1" ht="15" customHeight="1">
      <c r="B11" s="23"/>
      <c r="C11" s="24"/>
      <c r="D11" s="18" t="s">
        <v>25</v>
      </c>
      <c r="E11" s="24"/>
      <c r="F11" s="24"/>
      <c r="G11" s="24"/>
      <c r="H11" s="24"/>
      <c r="I11" s="24"/>
      <c r="J11" s="24"/>
      <c r="K11" s="24"/>
      <c r="L11" s="24"/>
      <c r="M11" s="18" t="s">
        <v>26</v>
      </c>
      <c r="N11" s="24"/>
      <c r="O11" s="183"/>
      <c r="P11" s="197"/>
      <c r="Q11" s="24"/>
      <c r="R11" s="25"/>
    </row>
    <row r="12" spans="2:18" s="6" customFormat="1" ht="18.75" customHeight="1">
      <c r="B12" s="23"/>
      <c r="C12" s="24"/>
      <c r="D12" s="24"/>
      <c r="E12" s="16" t="s">
        <v>28</v>
      </c>
      <c r="F12" s="24"/>
      <c r="G12" s="24"/>
      <c r="H12" s="24"/>
      <c r="I12" s="24"/>
      <c r="J12" s="24"/>
      <c r="K12" s="24"/>
      <c r="L12" s="24"/>
      <c r="M12" s="18" t="s">
        <v>29</v>
      </c>
      <c r="N12" s="24"/>
      <c r="O12" s="183"/>
      <c r="P12" s="197"/>
      <c r="Q12" s="24"/>
      <c r="R12" s="25"/>
    </row>
    <row r="13" spans="2:18" s="6" customFormat="1" ht="7.5" customHeight="1">
      <c r="B13" s="23"/>
      <c r="C13" s="24"/>
      <c r="D13" s="24"/>
      <c r="E13" s="24"/>
      <c r="F13" s="24"/>
      <c r="G13" s="24"/>
      <c r="H13" s="24"/>
      <c r="I13" s="24"/>
      <c r="J13" s="24"/>
      <c r="K13" s="24"/>
      <c r="L13" s="24"/>
      <c r="M13" s="24"/>
      <c r="N13" s="24"/>
      <c r="O13" s="24"/>
      <c r="P13" s="24"/>
      <c r="Q13" s="24"/>
      <c r="R13" s="25"/>
    </row>
    <row r="14" spans="2:18" s="6" customFormat="1" ht="15" customHeight="1">
      <c r="B14" s="23"/>
      <c r="C14" s="24"/>
      <c r="D14" s="18" t="s">
        <v>30</v>
      </c>
      <c r="E14" s="24"/>
      <c r="F14" s="24"/>
      <c r="G14" s="24"/>
      <c r="H14" s="24"/>
      <c r="I14" s="24"/>
      <c r="J14" s="24"/>
      <c r="K14" s="24"/>
      <c r="L14" s="24"/>
      <c r="M14" s="18" t="s">
        <v>26</v>
      </c>
      <c r="N14" s="24"/>
      <c r="O14" s="220" t="str">
        <f>IF('Rekapitulace stavby'!$AN$13="","",'Rekapitulace stavby'!$AN$13)</f>
        <v>Vyplň údaj</v>
      </c>
      <c r="P14" s="197"/>
      <c r="Q14" s="24"/>
      <c r="R14" s="25"/>
    </row>
    <row r="15" spans="2:18" s="6" customFormat="1" ht="18.75" customHeight="1">
      <c r="B15" s="23"/>
      <c r="C15" s="24"/>
      <c r="D15" s="24"/>
      <c r="E15" s="220" t="str">
        <f>IF('Rekapitulace stavby'!$E$14="","",'Rekapitulace stavby'!$E$14)</f>
        <v>Vyplň údaj</v>
      </c>
      <c r="F15" s="197"/>
      <c r="G15" s="197"/>
      <c r="H15" s="197"/>
      <c r="I15" s="197"/>
      <c r="J15" s="197"/>
      <c r="K15" s="197"/>
      <c r="L15" s="197"/>
      <c r="M15" s="18" t="s">
        <v>29</v>
      </c>
      <c r="N15" s="24"/>
      <c r="O15" s="220" t="str">
        <f>IF('Rekapitulace stavby'!$AN$14="","",'Rekapitulace stavby'!$AN$14)</f>
        <v>Vyplň údaj</v>
      </c>
      <c r="P15" s="197"/>
      <c r="Q15" s="24"/>
      <c r="R15" s="25"/>
    </row>
    <row r="16" spans="2:18" s="6" customFormat="1" ht="7.5" customHeight="1">
      <c r="B16" s="23"/>
      <c r="C16" s="24"/>
      <c r="D16" s="24"/>
      <c r="E16" s="24"/>
      <c r="F16" s="24"/>
      <c r="G16" s="24"/>
      <c r="H16" s="24"/>
      <c r="I16" s="24"/>
      <c r="J16" s="24"/>
      <c r="K16" s="24"/>
      <c r="L16" s="24"/>
      <c r="M16" s="24"/>
      <c r="N16" s="24"/>
      <c r="O16" s="24"/>
      <c r="P16" s="24"/>
      <c r="Q16" s="24"/>
      <c r="R16" s="25"/>
    </row>
    <row r="17" spans="2:18" s="6" customFormat="1" ht="15" customHeight="1">
      <c r="B17" s="23"/>
      <c r="C17" s="24"/>
      <c r="D17" s="18" t="s">
        <v>32</v>
      </c>
      <c r="E17" s="24"/>
      <c r="F17" s="24"/>
      <c r="G17" s="24"/>
      <c r="H17" s="24"/>
      <c r="I17" s="24"/>
      <c r="J17" s="24"/>
      <c r="K17" s="24"/>
      <c r="L17" s="24"/>
      <c r="M17" s="18" t="s">
        <v>26</v>
      </c>
      <c r="N17" s="24"/>
      <c r="O17" s="183"/>
      <c r="P17" s="197"/>
      <c r="Q17" s="24"/>
      <c r="R17" s="25"/>
    </row>
    <row r="18" spans="2:18" s="6" customFormat="1" ht="18.75" customHeight="1">
      <c r="B18" s="23"/>
      <c r="C18" s="24"/>
      <c r="D18" s="24"/>
      <c r="E18" s="16" t="s">
        <v>33</v>
      </c>
      <c r="F18" s="24"/>
      <c r="G18" s="24"/>
      <c r="H18" s="24"/>
      <c r="I18" s="24"/>
      <c r="J18" s="24"/>
      <c r="K18" s="24"/>
      <c r="L18" s="24"/>
      <c r="M18" s="18" t="s">
        <v>29</v>
      </c>
      <c r="N18" s="24"/>
      <c r="O18" s="183"/>
      <c r="P18" s="197"/>
      <c r="Q18" s="24"/>
      <c r="R18" s="25"/>
    </row>
    <row r="19" spans="2:18" s="6" customFormat="1" ht="7.5" customHeight="1">
      <c r="B19" s="23"/>
      <c r="C19" s="24"/>
      <c r="D19" s="24"/>
      <c r="E19" s="24"/>
      <c r="F19" s="24"/>
      <c r="G19" s="24"/>
      <c r="H19" s="24"/>
      <c r="I19" s="24"/>
      <c r="J19" s="24"/>
      <c r="K19" s="24"/>
      <c r="L19" s="24"/>
      <c r="M19" s="24"/>
      <c r="N19" s="24"/>
      <c r="O19" s="24"/>
      <c r="P19" s="24"/>
      <c r="Q19" s="24"/>
      <c r="R19" s="25"/>
    </row>
    <row r="20" spans="2:18" s="6" customFormat="1" ht="15" customHeight="1">
      <c r="B20" s="23"/>
      <c r="C20" s="24"/>
      <c r="D20" s="18" t="s">
        <v>35</v>
      </c>
      <c r="E20" s="24"/>
      <c r="F20" s="24"/>
      <c r="G20" s="24"/>
      <c r="H20" s="24"/>
      <c r="I20" s="24"/>
      <c r="J20" s="24"/>
      <c r="K20" s="24"/>
      <c r="L20" s="24"/>
      <c r="M20" s="18" t="s">
        <v>26</v>
      </c>
      <c r="N20" s="24"/>
      <c r="O20" s="183"/>
      <c r="P20" s="197"/>
      <c r="Q20" s="24"/>
      <c r="R20" s="25"/>
    </row>
    <row r="21" spans="2:18" s="6" customFormat="1" ht="18.75" customHeight="1">
      <c r="B21" s="23"/>
      <c r="C21" s="24"/>
      <c r="D21" s="24"/>
      <c r="E21" s="16" t="s">
        <v>36</v>
      </c>
      <c r="F21" s="24"/>
      <c r="G21" s="24"/>
      <c r="H21" s="24"/>
      <c r="I21" s="24"/>
      <c r="J21" s="24"/>
      <c r="K21" s="24"/>
      <c r="L21" s="24"/>
      <c r="M21" s="18" t="s">
        <v>29</v>
      </c>
      <c r="N21" s="24"/>
      <c r="O21" s="183"/>
      <c r="P21" s="197"/>
      <c r="Q21" s="24"/>
      <c r="R21" s="25"/>
    </row>
    <row r="22" spans="2:18" s="6" customFormat="1" ht="7.5" customHeight="1">
      <c r="B22" s="23"/>
      <c r="C22" s="24"/>
      <c r="D22" s="24"/>
      <c r="E22" s="24"/>
      <c r="F22" s="24"/>
      <c r="G22" s="24"/>
      <c r="H22" s="24"/>
      <c r="I22" s="24"/>
      <c r="J22" s="24"/>
      <c r="K22" s="24"/>
      <c r="L22" s="24"/>
      <c r="M22" s="24"/>
      <c r="N22" s="24"/>
      <c r="O22" s="24"/>
      <c r="P22" s="24"/>
      <c r="Q22" s="24"/>
      <c r="R22" s="25"/>
    </row>
    <row r="23" spans="2:18" s="6" customFormat="1" ht="15" customHeight="1">
      <c r="B23" s="23"/>
      <c r="C23" s="24"/>
      <c r="D23" s="18" t="s">
        <v>37</v>
      </c>
      <c r="E23" s="24"/>
      <c r="F23" s="24"/>
      <c r="G23" s="24"/>
      <c r="H23" s="24"/>
      <c r="I23" s="24"/>
      <c r="J23" s="24"/>
      <c r="K23" s="24"/>
      <c r="L23" s="24"/>
      <c r="M23" s="24"/>
      <c r="N23" s="24"/>
      <c r="O23" s="24"/>
      <c r="P23" s="24"/>
      <c r="Q23" s="24"/>
      <c r="R23" s="25"/>
    </row>
    <row r="24" spans="2:18" s="101" customFormat="1" ht="15.75" customHeight="1">
      <c r="B24" s="102"/>
      <c r="C24" s="103"/>
      <c r="D24" s="103"/>
      <c r="E24" s="186"/>
      <c r="F24" s="221"/>
      <c r="G24" s="221"/>
      <c r="H24" s="221"/>
      <c r="I24" s="221"/>
      <c r="J24" s="221"/>
      <c r="K24" s="221"/>
      <c r="L24" s="221"/>
      <c r="M24" s="103"/>
      <c r="N24" s="103"/>
      <c r="O24" s="103"/>
      <c r="P24" s="103"/>
      <c r="Q24" s="103"/>
      <c r="R24" s="104"/>
    </row>
    <row r="25" spans="2:18" s="6" customFormat="1" ht="7.5" customHeight="1">
      <c r="B25" s="23"/>
      <c r="C25" s="24"/>
      <c r="D25" s="24"/>
      <c r="E25" s="24"/>
      <c r="F25" s="24"/>
      <c r="G25" s="24"/>
      <c r="H25" s="24"/>
      <c r="I25" s="24"/>
      <c r="J25" s="24"/>
      <c r="K25" s="24"/>
      <c r="L25" s="24"/>
      <c r="M25" s="24"/>
      <c r="N25" s="24"/>
      <c r="O25" s="24"/>
      <c r="P25" s="24"/>
      <c r="Q25" s="24"/>
      <c r="R25" s="25"/>
    </row>
    <row r="26" spans="2:18" s="6" customFormat="1" ht="7.5" customHeight="1">
      <c r="B26" s="23"/>
      <c r="C26" s="24"/>
      <c r="D26" s="38"/>
      <c r="E26" s="38"/>
      <c r="F26" s="38"/>
      <c r="G26" s="38"/>
      <c r="H26" s="38"/>
      <c r="I26" s="38"/>
      <c r="J26" s="38"/>
      <c r="K26" s="38"/>
      <c r="L26" s="38"/>
      <c r="M26" s="38"/>
      <c r="N26" s="38"/>
      <c r="O26" s="38"/>
      <c r="P26" s="38"/>
      <c r="Q26" s="24"/>
      <c r="R26" s="25"/>
    </row>
    <row r="27" spans="2:18" s="6" customFormat="1" ht="15" customHeight="1">
      <c r="B27" s="23"/>
      <c r="C27" s="24"/>
      <c r="D27" s="105" t="s">
        <v>118</v>
      </c>
      <c r="E27" s="24"/>
      <c r="F27" s="24"/>
      <c r="G27" s="24"/>
      <c r="H27" s="24"/>
      <c r="I27" s="24"/>
      <c r="J27" s="24"/>
      <c r="K27" s="24"/>
      <c r="L27" s="24"/>
      <c r="M27" s="187">
        <f>$N$88</f>
        <v>0</v>
      </c>
      <c r="N27" s="197"/>
      <c r="O27" s="197"/>
      <c r="P27" s="197"/>
      <c r="Q27" s="24"/>
      <c r="R27" s="25"/>
    </row>
    <row r="28" spans="2:18" s="6" customFormat="1" ht="15" customHeight="1">
      <c r="B28" s="23"/>
      <c r="C28" s="24"/>
      <c r="D28" s="22" t="s">
        <v>105</v>
      </c>
      <c r="E28" s="24"/>
      <c r="F28" s="24"/>
      <c r="G28" s="24"/>
      <c r="H28" s="24"/>
      <c r="I28" s="24"/>
      <c r="J28" s="24"/>
      <c r="K28" s="24"/>
      <c r="L28" s="24"/>
      <c r="M28" s="187">
        <f>$N$92</f>
        <v>0</v>
      </c>
      <c r="N28" s="197"/>
      <c r="O28" s="197"/>
      <c r="P28" s="197"/>
      <c r="Q28" s="24"/>
      <c r="R28" s="25"/>
    </row>
    <row r="29" spans="2:18" s="6" customFormat="1" ht="7.5" customHeight="1">
      <c r="B29" s="23"/>
      <c r="C29" s="24"/>
      <c r="D29" s="24"/>
      <c r="E29" s="24"/>
      <c r="F29" s="24"/>
      <c r="G29" s="24"/>
      <c r="H29" s="24"/>
      <c r="I29" s="24"/>
      <c r="J29" s="24"/>
      <c r="K29" s="24"/>
      <c r="L29" s="24"/>
      <c r="M29" s="24"/>
      <c r="N29" s="24"/>
      <c r="O29" s="24"/>
      <c r="P29" s="24"/>
      <c r="Q29" s="24"/>
      <c r="R29" s="25"/>
    </row>
    <row r="30" spans="2:18" s="6" customFormat="1" ht="26.25" customHeight="1">
      <c r="B30" s="23"/>
      <c r="C30" s="24"/>
      <c r="D30" s="106" t="s">
        <v>40</v>
      </c>
      <c r="E30" s="24"/>
      <c r="F30" s="24"/>
      <c r="G30" s="24"/>
      <c r="H30" s="24"/>
      <c r="I30" s="24"/>
      <c r="J30" s="24"/>
      <c r="K30" s="24"/>
      <c r="L30" s="24"/>
      <c r="M30" s="222">
        <f>ROUND($M$27+$M$28,2)</f>
        <v>0</v>
      </c>
      <c r="N30" s="197"/>
      <c r="O30" s="197"/>
      <c r="P30" s="197"/>
      <c r="Q30" s="24"/>
      <c r="R30" s="25"/>
    </row>
    <row r="31" spans="2:18" s="6" customFormat="1" ht="7.5" customHeight="1">
      <c r="B31" s="23"/>
      <c r="C31" s="24"/>
      <c r="D31" s="38"/>
      <c r="E31" s="38"/>
      <c r="F31" s="38"/>
      <c r="G31" s="38"/>
      <c r="H31" s="38"/>
      <c r="I31" s="38"/>
      <c r="J31" s="38"/>
      <c r="K31" s="38"/>
      <c r="L31" s="38"/>
      <c r="M31" s="38"/>
      <c r="N31" s="38"/>
      <c r="O31" s="38"/>
      <c r="P31" s="38"/>
      <c r="Q31" s="24"/>
      <c r="R31" s="25"/>
    </row>
    <row r="32" spans="2:18" s="6" customFormat="1" ht="15" customHeight="1">
      <c r="B32" s="23"/>
      <c r="C32" s="24"/>
      <c r="D32" s="29" t="s">
        <v>41</v>
      </c>
      <c r="E32" s="29" t="s">
        <v>42</v>
      </c>
      <c r="F32" s="30">
        <v>0.21</v>
      </c>
      <c r="G32" s="107" t="s">
        <v>43</v>
      </c>
      <c r="H32" s="223">
        <f>(SUM($BE$92:$BE$99)+SUM($BE$117:$BE$124))</f>
        <v>0</v>
      </c>
      <c r="I32" s="197"/>
      <c r="J32" s="197"/>
      <c r="K32" s="24"/>
      <c r="L32" s="24"/>
      <c r="M32" s="223">
        <f>ROUND((SUM($BE$92:$BE$99)+SUM($BE$117:$BE$124)),2)*$F$32</f>
        <v>0</v>
      </c>
      <c r="N32" s="197"/>
      <c r="O32" s="197"/>
      <c r="P32" s="197"/>
      <c r="Q32" s="24"/>
      <c r="R32" s="25"/>
    </row>
    <row r="33" spans="2:18" s="6" customFormat="1" ht="15" customHeight="1">
      <c r="B33" s="23"/>
      <c r="C33" s="24"/>
      <c r="D33" s="24"/>
      <c r="E33" s="29" t="s">
        <v>44</v>
      </c>
      <c r="F33" s="30">
        <v>0.15</v>
      </c>
      <c r="G33" s="107" t="s">
        <v>43</v>
      </c>
      <c r="H33" s="223">
        <f>(SUM($BF$92:$BF$99)+SUM($BF$117:$BF$124))</f>
        <v>0</v>
      </c>
      <c r="I33" s="197"/>
      <c r="J33" s="197"/>
      <c r="K33" s="24"/>
      <c r="L33" s="24"/>
      <c r="M33" s="223">
        <f>ROUND((SUM($BF$92:$BF$99)+SUM($BF$117:$BF$124)),2)*$F$33</f>
        <v>0</v>
      </c>
      <c r="N33" s="197"/>
      <c r="O33" s="197"/>
      <c r="P33" s="197"/>
      <c r="Q33" s="24"/>
      <c r="R33" s="25"/>
    </row>
    <row r="34" spans="2:18" s="6" customFormat="1" ht="15" customHeight="1" hidden="1">
      <c r="B34" s="23"/>
      <c r="C34" s="24"/>
      <c r="D34" s="24"/>
      <c r="E34" s="29" t="s">
        <v>45</v>
      </c>
      <c r="F34" s="30">
        <v>0.21</v>
      </c>
      <c r="G34" s="107" t="s">
        <v>43</v>
      </c>
      <c r="H34" s="223">
        <f>(SUM($BG$92:$BG$99)+SUM($BG$117:$BG$124))</f>
        <v>0</v>
      </c>
      <c r="I34" s="197"/>
      <c r="J34" s="197"/>
      <c r="K34" s="24"/>
      <c r="L34" s="24"/>
      <c r="M34" s="223">
        <v>0</v>
      </c>
      <c r="N34" s="197"/>
      <c r="O34" s="197"/>
      <c r="P34" s="197"/>
      <c r="Q34" s="24"/>
      <c r="R34" s="25"/>
    </row>
    <row r="35" spans="2:18" s="6" customFormat="1" ht="15" customHeight="1" hidden="1">
      <c r="B35" s="23"/>
      <c r="C35" s="24"/>
      <c r="D35" s="24"/>
      <c r="E35" s="29" t="s">
        <v>46</v>
      </c>
      <c r="F35" s="30">
        <v>0.15</v>
      </c>
      <c r="G35" s="107" t="s">
        <v>43</v>
      </c>
      <c r="H35" s="223">
        <f>(SUM($BH$92:$BH$99)+SUM($BH$117:$BH$124))</f>
        <v>0</v>
      </c>
      <c r="I35" s="197"/>
      <c r="J35" s="197"/>
      <c r="K35" s="24"/>
      <c r="L35" s="24"/>
      <c r="M35" s="223">
        <v>0</v>
      </c>
      <c r="N35" s="197"/>
      <c r="O35" s="197"/>
      <c r="P35" s="197"/>
      <c r="Q35" s="24"/>
      <c r="R35" s="25"/>
    </row>
    <row r="36" spans="2:18" s="6" customFormat="1" ht="15" customHeight="1" hidden="1">
      <c r="B36" s="23"/>
      <c r="C36" s="24"/>
      <c r="D36" s="24"/>
      <c r="E36" s="29" t="s">
        <v>47</v>
      </c>
      <c r="F36" s="30">
        <v>0</v>
      </c>
      <c r="G36" s="107" t="s">
        <v>43</v>
      </c>
      <c r="H36" s="223">
        <f>(SUM($BI$92:$BI$99)+SUM($BI$117:$BI$124))</f>
        <v>0</v>
      </c>
      <c r="I36" s="197"/>
      <c r="J36" s="197"/>
      <c r="K36" s="24"/>
      <c r="L36" s="24"/>
      <c r="M36" s="223">
        <v>0</v>
      </c>
      <c r="N36" s="197"/>
      <c r="O36" s="197"/>
      <c r="P36" s="197"/>
      <c r="Q36" s="24"/>
      <c r="R36" s="25"/>
    </row>
    <row r="37" spans="2:18" s="6" customFormat="1" ht="7.5" customHeight="1">
      <c r="B37" s="23"/>
      <c r="C37" s="24"/>
      <c r="D37" s="24"/>
      <c r="E37" s="24"/>
      <c r="F37" s="24"/>
      <c r="G37" s="24"/>
      <c r="H37" s="24"/>
      <c r="I37" s="24"/>
      <c r="J37" s="24"/>
      <c r="K37" s="24"/>
      <c r="L37" s="24"/>
      <c r="M37" s="24"/>
      <c r="N37" s="24"/>
      <c r="O37" s="24"/>
      <c r="P37" s="24"/>
      <c r="Q37" s="24"/>
      <c r="R37" s="25"/>
    </row>
    <row r="38" spans="2:18" s="6" customFormat="1" ht="26.25" customHeight="1">
      <c r="B38" s="23"/>
      <c r="C38" s="33"/>
      <c r="D38" s="34" t="s">
        <v>48</v>
      </c>
      <c r="E38" s="35"/>
      <c r="F38" s="35"/>
      <c r="G38" s="108" t="s">
        <v>49</v>
      </c>
      <c r="H38" s="36" t="s">
        <v>50</v>
      </c>
      <c r="I38" s="35"/>
      <c r="J38" s="35"/>
      <c r="K38" s="35"/>
      <c r="L38" s="195">
        <f>SUM($M$30:$M$36)</f>
        <v>0</v>
      </c>
      <c r="M38" s="194"/>
      <c r="N38" s="194"/>
      <c r="O38" s="194"/>
      <c r="P38" s="196"/>
      <c r="Q38" s="33"/>
      <c r="R38" s="25"/>
    </row>
    <row r="39" spans="2:18" s="6" customFormat="1" ht="15" customHeight="1">
      <c r="B39" s="23"/>
      <c r="C39" s="24"/>
      <c r="D39" s="24"/>
      <c r="E39" s="24"/>
      <c r="F39" s="24"/>
      <c r="G39" s="24"/>
      <c r="H39" s="24"/>
      <c r="I39" s="24"/>
      <c r="J39" s="24"/>
      <c r="K39" s="24"/>
      <c r="L39" s="24"/>
      <c r="M39" s="24"/>
      <c r="N39" s="24"/>
      <c r="O39" s="24"/>
      <c r="P39" s="24"/>
      <c r="Q39" s="24"/>
      <c r="R39" s="25"/>
    </row>
    <row r="40" spans="2:18" s="6" customFormat="1" ht="15" customHeight="1">
      <c r="B40" s="23"/>
      <c r="C40" s="24"/>
      <c r="D40" s="24"/>
      <c r="E40" s="24"/>
      <c r="F40" s="24"/>
      <c r="G40" s="24"/>
      <c r="H40" s="24"/>
      <c r="I40" s="24"/>
      <c r="J40" s="24"/>
      <c r="K40" s="24"/>
      <c r="L40" s="24"/>
      <c r="M40" s="24"/>
      <c r="N40" s="24"/>
      <c r="O40" s="24"/>
      <c r="P40" s="24"/>
      <c r="Q40" s="24"/>
      <c r="R40" s="25"/>
    </row>
    <row r="41" spans="2:18" s="2" customFormat="1" ht="14.25" customHeight="1">
      <c r="B41" s="10"/>
      <c r="C41" s="11"/>
      <c r="D41" s="11"/>
      <c r="E41" s="11"/>
      <c r="F41" s="11"/>
      <c r="G41" s="11"/>
      <c r="H41" s="11"/>
      <c r="I41" s="11"/>
      <c r="J41" s="11"/>
      <c r="K41" s="11"/>
      <c r="L41" s="11"/>
      <c r="M41" s="11"/>
      <c r="N41" s="11"/>
      <c r="O41" s="11"/>
      <c r="P41" s="11"/>
      <c r="Q41" s="11"/>
      <c r="R41" s="12"/>
    </row>
    <row r="42" spans="2:18" s="2" customFormat="1" ht="14.25" customHeight="1">
      <c r="B42" s="10"/>
      <c r="C42" s="11"/>
      <c r="D42" s="11"/>
      <c r="E42" s="11"/>
      <c r="F42" s="11"/>
      <c r="G42" s="11"/>
      <c r="H42" s="11"/>
      <c r="I42" s="11"/>
      <c r="J42" s="11"/>
      <c r="K42" s="11"/>
      <c r="L42" s="11"/>
      <c r="M42" s="11"/>
      <c r="N42" s="11"/>
      <c r="O42" s="11"/>
      <c r="P42" s="11"/>
      <c r="Q42" s="11"/>
      <c r="R42" s="12"/>
    </row>
    <row r="43" spans="2:18" s="2" customFormat="1" ht="14.25" customHeight="1">
      <c r="B43" s="10"/>
      <c r="C43" s="11"/>
      <c r="D43" s="11"/>
      <c r="E43" s="11"/>
      <c r="F43" s="11"/>
      <c r="G43" s="11"/>
      <c r="H43" s="11"/>
      <c r="I43" s="11"/>
      <c r="J43" s="11"/>
      <c r="K43" s="11"/>
      <c r="L43" s="11"/>
      <c r="M43" s="11"/>
      <c r="N43" s="11"/>
      <c r="O43" s="11"/>
      <c r="P43" s="11"/>
      <c r="Q43" s="11"/>
      <c r="R43" s="12"/>
    </row>
    <row r="44" spans="2:18" s="2" customFormat="1" ht="14.25" customHeight="1">
      <c r="B44" s="10"/>
      <c r="C44" s="11"/>
      <c r="D44" s="11"/>
      <c r="E44" s="11"/>
      <c r="F44" s="11"/>
      <c r="G44" s="11"/>
      <c r="H44" s="11"/>
      <c r="I44" s="11"/>
      <c r="J44" s="11"/>
      <c r="K44" s="11"/>
      <c r="L44" s="11"/>
      <c r="M44" s="11"/>
      <c r="N44" s="11"/>
      <c r="O44" s="11"/>
      <c r="P44" s="11"/>
      <c r="Q44" s="11"/>
      <c r="R44" s="12"/>
    </row>
    <row r="45" spans="2:18" s="2" customFormat="1" ht="14.25" customHeight="1">
      <c r="B45" s="10"/>
      <c r="C45" s="11"/>
      <c r="D45" s="11"/>
      <c r="E45" s="11"/>
      <c r="F45" s="11"/>
      <c r="G45" s="11"/>
      <c r="H45" s="11"/>
      <c r="I45" s="11"/>
      <c r="J45" s="11"/>
      <c r="K45" s="11"/>
      <c r="L45" s="11"/>
      <c r="M45" s="11"/>
      <c r="N45" s="11"/>
      <c r="O45" s="11"/>
      <c r="P45" s="11"/>
      <c r="Q45" s="11"/>
      <c r="R45" s="12"/>
    </row>
    <row r="46" spans="2:18" s="2" customFormat="1" ht="14.25" customHeight="1">
      <c r="B46" s="10"/>
      <c r="C46" s="11"/>
      <c r="D46" s="11"/>
      <c r="E46" s="11"/>
      <c r="F46" s="11"/>
      <c r="G46" s="11"/>
      <c r="H46" s="11"/>
      <c r="I46" s="11"/>
      <c r="J46" s="11"/>
      <c r="K46" s="11"/>
      <c r="L46" s="11"/>
      <c r="M46" s="11"/>
      <c r="N46" s="11"/>
      <c r="O46" s="11"/>
      <c r="P46" s="11"/>
      <c r="Q46" s="11"/>
      <c r="R46" s="12"/>
    </row>
    <row r="47" spans="2:18" s="2" customFormat="1" ht="14.25" customHeight="1">
      <c r="B47" s="10"/>
      <c r="C47" s="11"/>
      <c r="D47" s="11"/>
      <c r="E47" s="11"/>
      <c r="F47" s="11"/>
      <c r="G47" s="11"/>
      <c r="H47" s="11"/>
      <c r="I47" s="11"/>
      <c r="J47" s="11"/>
      <c r="K47" s="11"/>
      <c r="L47" s="11"/>
      <c r="M47" s="11"/>
      <c r="N47" s="11"/>
      <c r="O47" s="11"/>
      <c r="P47" s="11"/>
      <c r="Q47" s="11"/>
      <c r="R47" s="12"/>
    </row>
    <row r="48" spans="2:18" s="2" customFormat="1" ht="14.25" customHeight="1">
      <c r="B48" s="10"/>
      <c r="C48" s="11"/>
      <c r="D48" s="11"/>
      <c r="E48" s="11"/>
      <c r="F48" s="11"/>
      <c r="G48" s="11"/>
      <c r="H48" s="11"/>
      <c r="I48" s="11"/>
      <c r="J48" s="11"/>
      <c r="K48" s="11"/>
      <c r="L48" s="11"/>
      <c r="M48" s="11"/>
      <c r="N48" s="11"/>
      <c r="O48" s="11"/>
      <c r="P48" s="11"/>
      <c r="Q48" s="11"/>
      <c r="R48" s="12"/>
    </row>
    <row r="49" spans="2:18" s="2" customFormat="1" ht="14.25" customHeight="1">
      <c r="B49" s="10"/>
      <c r="C49" s="11"/>
      <c r="D49" s="11"/>
      <c r="E49" s="11"/>
      <c r="F49" s="11"/>
      <c r="G49" s="11"/>
      <c r="H49" s="11"/>
      <c r="I49" s="11"/>
      <c r="J49" s="11"/>
      <c r="K49" s="11"/>
      <c r="L49" s="11"/>
      <c r="M49" s="11"/>
      <c r="N49" s="11"/>
      <c r="O49" s="11"/>
      <c r="P49" s="11"/>
      <c r="Q49" s="11"/>
      <c r="R49" s="12"/>
    </row>
    <row r="50" spans="2:18" s="6" customFormat="1" ht="15.75" customHeight="1">
      <c r="B50" s="23"/>
      <c r="C50" s="24"/>
      <c r="D50" s="37" t="s">
        <v>51</v>
      </c>
      <c r="E50" s="38"/>
      <c r="F50" s="38"/>
      <c r="G50" s="38"/>
      <c r="H50" s="39"/>
      <c r="I50" s="24"/>
      <c r="J50" s="37" t="s">
        <v>52</v>
      </c>
      <c r="K50" s="38"/>
      <c r="L50" s="38"/>
      <c r="M50" s="38"/>
      <c r="N50" s="38"/>
      <c r="O50" s="38"/>
      <c r="P50" s="39"/>
      <c r="Q50" s="24"/>
      <c r="R50" s="25"/>
    </row>
    <row r="51" spans="2:18" s="2" customFormat="1" ht="14.25" customHeight="1">
      <c r="B51" s="10"/>
      <c r="C51" s="11"/>
      <c r="D51" s="40"/>
      <c r="E51" s="11"/>
      <c r="F51" s="11"/>
      <c r="G51" s="11"/>
      <c r="H51" s="41"/>
      <c r="I51" s="11"/>
      <c r="J51" s="40"/>
      <c r="K51" s="11"/>
      <c r="L51" s="11"/>
      <c r="M51" s="11"/>
      <c r="N51" s="11"/>
      <c r="O51" s="11"/>
      <c r="P51" s="41"/>
      <c r="Q51" s="11"/>
      <c r="R51" s="12"/>
    </row>
    <row r="52" spans="2:18" s="2" customFormat="1" ht="14.25" customHeight="1">
      <c r="B52" s="10"/>
      <c r="C52" s="11"/>
      <c r="D52" s="40"/>
      <c r="E52" s="11"/>
      <c r="F52" s="11"/>
      <c r="G52" s="11"/>
      <c r="H52" s="41"/>
      <c r="I52" s="11"/>
      <c r="J52" s="40"/>
      <c r="K52" s="11"/>
      <c r="L52" s="11"/>
      <c r="M52" s="11"/>
      <c r="N52" s="11"/>
      <c r="O52" s="11"/>
      <c r="P52" s="41"/>
      <c r="Q52" s="11"/>
      <c r="R52" s="12"/>
    </row>
    <row r="53" spans="2:18" s="2" customFormat="1" ht="14.25" customHeight="1">
      <c r="B53" s="10"/>
      <c r="C53" s="11"/>
      <c r="D53" s="40"/>
      <c r="E53" s="11"/>
      <c r="F53" s="11"/>
      <c r="G53" s="11"/>
      <c r="H53" s="41"/>
      <c r="I53" s="11"/>
      <c r="J53" s="40"/>
      <c r="K53" s="11"/>
      <c r="L53" s="11"/>
      <c r="M53" s="11"/>
      <c r="N53" s="11"/>
      <c r="O53" s="11"/>
      <c r="P53" s="41"/>
      <c r="Q53" s="11"/>
      <c r="R53" s="12"/>
    </row>
    <row r="54" spans="2:18" s="2" customFormat="1" ht="14.25" customHeight="1">
      <c r="B54" s="10"/>
      <c r="C54" s="11"/>
      <c r="D54" s="40"/>
      <c r="E54" s="11"/>
      <c r="F54" s="11"/>
      <c r="G54" s="11"/>
      <c r="H54" s="41"/>
      <c r="I54" s="11"/>
      <c r="J54" s="40"/>
      <c r="K54" s="11"/>
      <c r="L54" s="11"/>
      <c r="M54" s="11"/>
      <c r="N54" s="11"/>
      <c r="O54" s="11"/>
      <c r="P54" s="41"/>
      <c r="Q54" s="11"/>
      <c r="R54" s="12"/>
    </row>
    <row r="55" spans="2:18" s="2" customFormat="1" ht="14.25" customHeight="1">
      <c r="B55" s="10"/>
      <c r="C55" s="11"/>
      <c r="D55" s="40"/>
      <c r="E55" s="11"/>
      <c r="F55" s="11"/>
      <c r="G55" s="11"/>
      <c r="H55" s="41"/>
      <c r="I55" s="11"/>
      <c r="J55" s="40"/>
      <c r="K55" s="11"/>
      <c r="L55" s="11"/>
      <c r="M55" s="11"/>
      <c r="N55" s="11"/>
      <c r="O55" s="11"/>
      <c r="P55" s="41"/>
      <c r="Q55" s="11"/>
      <c r="R55" s="12"/>
    </row>
    <row r="56" spans="2:18" s="2" customFormat="1" ht="14.25" customHeight="1">
      <c r="B56" s="10"/>
      <c r="C56" s="11"/>
      <c r="D56" s="40"/>
      <c r="E56" s="11"/>
      <c r="F56" s="11"/>
      <c r="G56" s="11"/>
      <c r="H56" s="41"/>
      <c r="I56" s="11"/>
      <c r="J56" s="40"/>
      <c r="K56" s="11"/>
      <c r="L56" s="11"/>
      <c r="M56" s="11"/>
      <c r="N56" s="11"/>
      <c r="O56" s="11"/>
      <c r="P56" s="41"/>
      <c r="Q56" s="11"/>
      <c r="R56" s="12"/>
    </row>
    <row r="57" spans="2:18" s="2" customFormat="1" ht="14.25" customHeight="1">
      <c r="B57" s="10"/>
      <c r="C57" s="11"/>
      <c r="D57" s="40"/>
      <c r="E57" s="11"/>
      <c r="F57" s="11"/>
      <c r="G57" s="11"/>
      <c r="H57" s="41"/>
      <c r="I57" s="11"/>
      <c r="J57" s="40"/>
      <c r="K57" s="11"/>
      <c r="L57" s="11"/>
      <c r="M57" s="11"/>
      <c r="N57" s="11"/>
      <c r="O57" s="11"/>
      <c r="P57" s="41"/>
      <c r="Q57" s="11"/>
      <c r="R57" s="12"/>
    </row>
    <row r="58" spans="2:18" s="2" customFormat="1" ht="14.25" customHeight="1">
      <c r="B58" s="10"/>
      <c r="C58" s="11"/>
      <c r="D58" s="40"/>
      <c r="E58" s="11"/>
      <c r="F58" s="11"/>
      <c r="G58" s="11"/>
      <c r="H58" s="41"/>
      <c r="I58" s="11"/>
      <c r="J58" s="40"/>
      <c r="K58" s="11"/>
      <c r="L58" s="11"/>
      <c r="M58" s="11"/>
      <c r="N58" s="11"/>
      <c r="O58" s="11"/>
      <c r="P58" s="41"/>
      <c r="Q58" s="11"/>
      <c r="R58" s="12"/>
    </row>
    <row r="59" spans="2:18" s="6" customFormat="1" ht="15.75" customHeight="1">
      <c r="B59" s="23"/>
      <c r="C59" s="24"/>
      <c r="D59" s="42" t="s">
        <v>53</v>
      </c>
      <c r="E59" s="43"/>
      <c r="F59" s="43"/>
      <c r="G59" s="44" t="s">
        <v>54</v>
      </c>
      <c r="H59" s="45"/>
      <c r="I59" s="24"/>
      <c r="J59" s="42" t="s">
        <v>53</v>
      </c>
      <c r="K59" s="43"/>
      <c r="L59" s="43"/>
      <c r="M59" s="43"/>
      <c r="N59" s="44" t="s">
        <v>54</v>
      </c>
      <c r="O59" s="43"/>
      <c r="P59" s="45"/>
      <c r="Q59" s="24"/>
      <c r="R59" s="25"/>
    </row>
    <row r="60" spans="2:18" s="2" customFormat="1" ht="14.25" customHeight="1">
      <c r="B60" s="10"/>
      <c r="C60" s="11"/>
      <c r="D60" s="11"/>
      <c r="E60" s="11"/>
      <c r="F60" s="11"/>
      <c r="G60" s="11"/>
      <c r="H60" s="11"/>
      <c r="I60" s="11"/>
      <c r="J60" s="11"/>
      <c r="K60" s="11"/>
      <c r="L60" s="11"/>
      <c r="M60" s="11"/>
      <c r="N60" s="11"/>
      <c r="O60" s="11"/>
      <c r="P60" s="11"/>
      <c r="Q60" s="11"/>
      <c r="R60" s="12"/>
    </row>
    <row r="61" spans="2:18" s="6" customFormat="1" ht="15.75" customHeight="1">
      <c r="B61" s="23"/>
      <c r="C61" s="24"/>
      <c r="D61" s="37" t="s">
        <v>55</v>
      </c>
      <c r="E61" s="38"/>
      <c r="F61" s="38"/>
      <c r="G61" s="38"/>
      <c r="H61" s="39"/>
      <c r="I61" s="24"/>
      <c r="J61" s="37" t="s">
        <v>56</v>
      </c>
      <c r="K61" s="38"/>
      <c r="L61" s="38"/>
      <c r="M61" s="38"/>
      <c r="N61" s="38"/>
      <c r="O61" s="38"/>
      <c r="P61" s="39"/>
      <c r="Q61" s="24"/>
      <c r="R61" s="25"/>
    </row>
    <row r="62" spans="2:18" s="2" customFormat="1" ht="14.25" customHeight="1">
      <c r="B62" s="10"/>
      <c r="C62" s="11"/>
      <c r="D62" s="40"/>
      <c r="E62" s="11"/>
      <c r="F62" s="11"/>
      <c r="G62" s="11"/>
      <c r="H62" s="41"/>
      <c r="I62" s="11"/>
      <c r="J62" s="40"/>
      <c r="K62" s="11"/>
      <c r="L62" s="11"/>
      <c r="M62" s="11"/>
      <c r="N62" s="11"/>
      <c r="O62" s="11"/>
      <c r="P62" s="41"/>
      <c r="Q62" s="11"/>
      <c r="R62" s="12"/>
    </row>
    <row r="63" spans="2:18" s="2" customFormat="1" ht="14.25" customHeight="1">
      <c r="B63" s="10"/>
      <c r="C63" s="11"/>
      <c r="D63" s="40"/>
      <c r="E63" s="11"/>
      <c r="F63" s="11"/>
      <c r="G63" s="11"/>
      <c r="H63" s="41"/>
      <c r="I63" s="11"/>
      <c r="J63" s="40"/>
      <c r="K63" s="11"/>
      <c r="L63" s="11"/>
      <c r="M63" s="11"/>
      <c r="N63" s="11"/>
      <c r="O63" s="11"/>
      <c r="P63" s="41"/>
      <c r="Q63" s="11"/>
      <c r="R63" s="12"/>
    </row>
    <row r="64" spans="2:18" s="2" customFormat="1" ht="14.25" customHeight="1">
      <c r="B64" s="10"/>
      <c r="C64" s="11"/>
      <c r="D64" s="40"/>
      <c r="E64" s="11"/>
      <c r="F64" s="11"/>
      <c r="G64" s="11"/>
      <c r="H64" s="41"/>
      <c r="I64" s="11"/>
      <c r="J64" s="40"/>
      <c r="K64" s="11"/>
      <c r="L64" s="11"/>
      <c r="M64" s="11"/>
      <c r="N64" s="11"/>
      <c r="O64" s="11"/>
      <c r="P64" s="41"/>
      <c r="Q64" s="11"/>
      <c r="R64" s="12"/>
    </row>
    <row r="65" spans="2:18" s="2" customFormat="1" ht="14.25" customHeight="1">
      <c r="B65" s="10"/>
      <c r="C65" s="11"/>
      <c r="D65" s="40"/>
      <c r="E65" s="11"/>
      <c r="F65" s="11"/>
      <c r="G65" s="11"/>
      <c r="H65" s="41"/>
      <c r="I65" s="11"/>
      <c r="J65" s="40"/>
      <c r="K65" s="11"/>
      <c r="L65" s="11"/>
      <c r="M65" s="11"/>
      <c r="N65" s="11"/>
      <c r="O65" s="11"/>
      <c r="P65" s="41"/>
      <c r="Q65" s="11"/>
      <c r="R65" s="12"/>
    </row>
    <row r="66" spans="2:18" s="2" customFormat="1" ht="14.25" customHeight="1">
      <c r="B66" s="10"/>
      <c r="C66" s="11"/>
      <c r="D66" s="40"/>
      <c r="E66" s="11"/>
      <c r="F66" s="11"/>
      <c r="G66" s="11"/>
      <c r="H66" s="41"/>
      <c r="I66" s="11"/>
      <c r="J66" s="40"/>
      <c r="K66" s="11"/>
      <c r="L66" s="11"/>
      <c r="M66" s="11"/>
      <c r="N66" s="11"/>
      <c r="O66" s="11"/>
      <c r="P66" s="41"/>
      <c r="Q66" s="11"/>
      <c r="R66" s="12"/>
    </row>
    <row r="67" spans="2:18" s="2" customFormat="1" ht="14.25" customHeight="1">
      <c r="B67" s="10"/>
      <c r="C67" s="11"/>
      <c r="D67" s="40"/>
      <c r="E67" s="11"/>
      <c r="F67" s="11"/>
      <c r="G67" s="11"/>
      <c r="H67" s="41"/>
      <c r="I67" s="11"/>
      <c r="J67" s="40"/>
      <c r="K67" s="11"/>
      <c r="L67" s="11"/>
      <c r="M67" s="11"/>
      <c r="N67" s="11"/>
      <c r="O67" s="11"/>
      <c r="P67" s="41"/>
      <c r="Q67" s="11"/>
      <c r="R67" s="12"/>
    </row>
    <row r="68" spans="2:18" s="2" customFormat="1" ht="14.25" customHeight="1">
      <c r="B68" s="10"/>
      <c r="C68" s="11"/>
      <c r="D68" s="40"/>
      <c r="E68" s="11"/>
      <c r="F68" s="11"/>
      <c r="G68" s="11"/>
      <c r="H68" s="41"/>
      <c r="I68" s="11"/>
      <c r="J68" s="40"/>
      <c r="K68" s="11"/>
      <c r="L68" s="11"/>
      <c r="M68" s="11"/>
      <c r="N68" s="11"/>
      <c r="O68" s="11"/>
      <c r="P68" s="41"/>
      <c r="Q68" s="11"/>
      <c r="R68" s="12"/>
    </row>
    <row r="69" spans="2:18" s="2" customFormat="1" ht="14.25" customHeight="1">
      <c r="B69" s="10"/>
      <c r="C69" s="11"/>
      <c r="D69" s="40"/>
      <c r="E69" s="11"/>
      <c r="F69" s="11"/>
      <c r="G69" s="11"/>
      <c r="H69" s="41"/>
      <c r="I69" s="11"/>
      <c r="J69" s="40"/>
      <c r="K69" s="11"/>
      <c r="L69" s="11"/>
      <c r="M69" s="11"/>
      <c r="N69" s="11"/>
      <c r="O69" s="11"/>
      <c r="P69" s="41"/>
      <c r="Q69" s="11"/>
      <c r="R69" s="12"/>
    </row>
    <row r="70" spans="2:18" s="6" customFormat="1" ht="15.75" customHeight="1">
      <c r="B70" s="23"/>
      <c r="C70" s="24"/>
      <c r="D70" s="42" t="s">
        <v>53</v>
      </c>
      <c r="E70" s="43"/>
      <c r="F70" s="43"/>
      <c r="G70" s="44" t="s">
        <v>54</v>
      </c>
      <c r="H70" s="45"/>
      <c r="I70" s="24"/>
      <c r="J70" s="42" t="s">
        <v>53</v>
      </c>
      <c r="K70" s="43"/>
      <c r="L70" s="43"/>
      <c r="M70" s="43"/>
      <c r="N70" s="44" t="s">
        <v>54</v>
      </c>
      <c r="O70" s="43"/>
      <c r="P70" s="45"/>
      <c r="Q70" s="24"/>
      <c r="R70" s="25"/>
    </row>
    <row r="71" spans="2:18" s="6" customFormat="1" ht="15" customHeight="1">
      <c r="B71" s="46"/>
      <c r="C71" s="47"/>
      <c r="D71" s="47"/>
      <c r="E71" s="47"/>
      <c r="F71" s="47"/>
      <c r="G71" s="47"/>
      <c r="H71" s="47"/>
      <c r="I71" s="47"/>
      <c r="J71" s="47"/>
      <c r="K71" s="47"/>
      <c r="L71" s="47"/>
      <c r="M71" s="47"/>
      <c r="N71" s="47"/>
      <c r="O71" s="47"/>
      <c r="P71" s="47"/>
      <c r="Q71" s="47"/>
      <c r="R71" s="48"/>
    </row>
    <row r="75" spans="2:18" s="6" customFormat="1" ht="7.5" customHeight="1">
      <c r="B75" s="109"/>
      <c r="C75" s="110"/>
      <c r="D75" s="110"/>
      <c r="E75" s="110"/>
      <c r="F75" s="110"/>
      <c r="G75" s="110"/>
      <c r="H75" s="110"/>
      <c r="I75" s="110"/>
      <c r="J75" s="110"/>
      <c r="K75" s="110"/>
      <c r="L75" s="110"/>
      <c r="M75" s="110"/>
      <c r="N75" s="110"/>
      <c r="O75" s="110"/>
      <c r="P75" s="110"/>
      <c r="Q75" s="110"/>
      <c r="R75" s="111"/>
    </row>
    <row r="76" spans="2:21" s="6" customFormat="1" ht="37.5" customHeight="1">
      <c r="B76" s="23"/>
      <c r="C76" s="178" t="s">
        <v>119</v>
      </c>
      <c r="D76" s="197"/>
      <c r="E76" s="197"/>
      <c r="F76" s="197"/>
      <c r="G76" s="197"/>
      <c r="H76" s="197"/>
      <c r="I76" s="197"/>
      <c r="J76" s="197"/>
      <c r="K76" s="197"/>
      <c r="L76" s="197"/>
      <c r="M76" s="197"/>
      <c r="N76" s="197"/>
      <c r="O76" s="197"/>
      <c r="P76" s="197"/>
      <c r="Q76" s="197"/>
      <c r="R76" s="25"/>
      <c r="T76" s="24"/>
      <c r="U76" s="24"/>
    </row>
    <row r="77" spans="2:21" s="6" customFormat="1" ht="7.5" customHeight="1">
      <c r="B77" s="23"/>
      <c r="C77" s="24"/>
      <c r="D77" s="24"/>
      <c r="E77" s="24"/>
      <c r="F77" s="24"/>
      <c r="G77" s="24"/>
      <c r="H77" s="24"/>
      <c r="I77" s="24"/>
      <c r="J77" s="24"/>
      <c r="K77" s="24"/>
      <c r="L77" s="24"/>
      <c r="M77" s="24"/>
      <c r="N77" s="24"/>
      <c r="O77" s="24"/>
      <c r="P77" s="24"/>
      <c r="Q77" s="24"/>
      <c r="R77" s="25"/>
      <c r="T77" s="24"/>
      <c r="U77" s="24"/>
    </row>
    <row r="78" spans="2:21" s="6" customFormat="1" ht="30.75" customHeight="1">
      <c r="B78" s="23"/>
      <c r="C78" s="18" t="s">
        <v>17</v>
      </c>
      <c r="D78" s="24"/>
      <c r="E78" s="24"/>
      <c r="F78" s="218" t="str">
        <f>$F$6</f>
        <v>Stavební úpravy Radnice Šluknov - imobilní</v>
      </c>
      <c r="G78" s="197"/>
      <c r="H78" s="197"/>
      <c r="I78" s="197"/>
      <c r="J78" s="197"/>
      <c r="K78" s="197"/>
      <c r="L78" s="197"/>
      <c r="M78" s="197"/>
      <c r="N78" s="197"/>
      <c r="O78" s="197"/>
      <c r="P78" s="197"/>
      <c r="Q78" s="24"/>
      <c r="R78" s="25"/>
      <c r="T78" s="24"/>
      <c r="U78" s="24"/>
    </row>
    <row r="79" spans="2:21" s="6" customFormat="1" ht="37.5" customHeight="1">
      <c r="B79" s="23"/>
      <c r="C79" s="57" t="s">
        <v>116</v>
      </c>
      <c r="D79" s="24"/>
      <c r="E79" s="24"/>
      <c r="F79" s="198" t="str">
        <f>$F$7</f>
        <v>161013.3 - Zdravotně technické instalace</v>
      </c>
      <c r="G79" s="197"/>
      <c r="H79" s="197"/>
      <c r="I79" s="197"/>
      <c r="J79" s="197"/>
      <c r="K79" s="197"/>
      <c r="L79" s="197"/>
      <c r="M79" s="197"/>
      <c r="N79" s="197"/>
      <c r="O79" s="197"/>
      <c r="P79" s="197"/>
      <c r="Q79" s="24"/>
      <c r="R79" s="25"/>
      <c r="T79" s="24"/>
      <c r="U79" s="24"/>
    </row>
    <row r="80" spans="2:21" s="6" customFormat="1" ht="7.5" customHeight="1">
      <c r="B80" s="23"/>
      <c r="C80" s="24"/>
      <c r="D80" s="24"/>
      <c r="E80" s="24"/>
      <c r="F80" s="24"/>
      <c r="G80" s="24"/>
      <c r="H80" s="24"/>
      <c r="I80" s="24"/>
      <c r="J80" s="24"/>
      <c r="K80" s="24"/>
      <c r="L80" s="24"/>
      <c r="M80" s="24"/>
      <c r="N80" s="24"/>
      <c r="O80" s="24"/>
      <c r="P80" s="24"/>
      <c r="Q80" s="24"/>
      <c r="R80" s="25"/>
      <c r="T80" s="24"/>
      <c r="U80" s="24"/>
    </row>
    <row r="81" spans="2:21" s="6" customFormat="1" ht="18.75" customHeight="1">
      <c r="B81" s="23"/>
      <c r="C81" s="18" t="s">
        <v>21</v>
      </c>
      <c r="D81" s="24"/>
      <c r="E81" s="24"/>
      <c r="F81" s="16" t="str">
        <f>$F$9</f>
        <v>Šluknov</v>
      </c>
      <c r="G81" s="24"/>
      <c r="H81" s="24"/>
      <c r="I81" s="24"/>
      <c r="J81" s="24"/>
      <c r="K81" s="18" t="s">
        <v>23</v>
      </c>
      <c r="L81" s="24"/>
      <c r="M81" s="224" t="str">
        <f>IF($O$9="","",$O$9)</f>
        <v>10.12.2014</v>
      </c>
      <c r="N81" s="197"/>
      <c r="O81" s="197"/>
      <c r="P81" s="197"/>
      <c r="Q81" s="24"/>
      <c r="R81" s="25"/>
      <c r="T81" s="24"/>
      <c r="U81" s="24"/>
    </row>
    <row r="82" spans="2:21" s="6" customFormat="1" ht="7.5" customHeight="1">
      <c r="B82" s="23"/>
      <c r="C82" s="24"/>
      <c r="D82" s="24"/>
      <c r="E82" s="24"/>
      <c r="F82" s="24"/>
      <c r="G82" s="24"/>
      <c r="H82" s="24"/>
      <c r="I82" s="24"/>
      <c r="J82" s="24"/>
      <c r="K82" s="24"/>
      <c r="L82" s="24"/>
      <c r="M82" s="24"/>
      <c r="N82" s="24"/>
      <c r="O82" s="24"/>
      <c r="P82" s="24"/>
      <c r="Q82" s="24"/>
      <c r="R82" s="25"/>
      <c r="T82" s="24"/>
      <c r="U82" s="24"/>
    </row>
    <row r="83" spans="2:21" s="6" customFormat="1" ht="15.75" customHeight="1">
      <c r="B83" s="23"/>
      <c r="C83" s="18" t="s">
        <v>25</v>
      </c>
      <c r="D83" s="24"/>
      <c r="E83" s="24"/>
      <c r="F83" s="16" t="str">
        <f>$E$12</f>
        <v>Město Šluknov</v>
      </c>
      <c r="G83" s="24"/>
      <c r="H83" s="24"/>
      <c r="I83" s="24"/>
      <c r="J83" s="24"/>
      <c r="K83" s="18" t="s">
        <v>32</v>
      </c>
      <c r="L83" s="24"/>
      <c r="M83" s="183" t="str">
        <f>$E$18</f>
        <v>Multitechnik Divize II, s.r.o.</v>
      </c>
      <c r="N83" s="197"/>
      <c r="O83" s="197"/>
      <c r="P83" s="197"/>
      <c r="Q83" s="197"/>
      <c r="R83" s="25"/>
      <c r="T83" s="24"/>
      <c r="U83" s="24"/>
    </row>
    <row r="84" spans="2:21" s="6" customFormat="1" ht="15" customHeight="1">
      <c r="B84" s="23"/>
      <c r="C84" s="18" t="s">
        <v>30</v>
      </c>
      <c r="D84" s="24"/>
      <c r="E84" s="24"/>
      <c r="F84" s="16" t="str">
        <f>IF($E$15="","",$E$15)</f>
        <v>Vyplň údaj</v>
      </c>
      <c r="G84" s="24"/>
      <c r="H84" s="24"/>
      <c r="I84" s="24"/>
      <c r="J84" s="24"/>
      <c r="K84" s="18" t="s">
        <v>35</v>
      </c>
      <c r="L84" s="24"/>
      <c r="M84" s="183" t="str">
        <f>$E$21</f>
        <v>Ing. Kulík Milan</v>
      </c>
      <c r="N84" s="197"/>
      <c r="O84" s="197"/>
      <c r="P84" s="197"/>
      <c r="Q84" s="197"/>
      <c r="R84" s="25"/>
      <c r="T84" s="24"/>
      <c r="U84" s="24"/>
    </row>
    <row r="85" spans="2:21" s="6" customFormat="1" ht="11.25" customHeight="1">
      <c r="B85" s="23"/>
      <c r="C85" s="24"/>
      <c r="D85" s="24"/>
      <c r="E85" s="24"/>
      <c r="F85" s="24"/>
      <c r="G85" s="24"/>
      <c r="H85" s="24"/>
      <c r="I85" s="24"/>
      <c r="J85" s="24"/>
      <c r="K85" s="24"/>
      <c r="L85" s="24"/>
      <c r="M85" s="24"/>
      <c r="N85" s="24"/>
      <c r="O85" s="24"/>
      <c r="P85" s="24"/>
      <c r="Q85" s="24"/>
      <c r="R85" s="25"/>
      <c r="T85" s="24"/>
      <c r="U85" s="24"/>
    </row>
    <row r="86" spans="2:21" s="6" customFormat="1" ht="30" customHeight="1">
      <c r="B86" s="23"/>
      <c r="C86" s="225" t="s">
        <v>120</v>
      </c>
      <c r="D86" s="216"/>
      <c r="E86" s="216"/>
      <c r="F86" s="216"/>
      <c r="G86" s="216"/>
      <c r="H86" s="33"/>
      <c r="I86" s="33"/>
      <c r="J86" s="33"/>
      <c r="K86" s="33"/>
      <c r="L86" s="33"/>
      <c r="M86" s="33"/>
      <c r="N86" s="225" t="s">
        <v>121</v>
      </c>
      <c r="O86" s="197"/>
      <c r="P86" s="197"/>
      <c r="Q86" s="197"/>
      <c r="R86" s="25"/>
      <c r="T86" s="24"/>
      <c r="U86" s="24"/>
    </row>
    <row r="87" spans="2:21" s="6" customFormat="1" ht="11.25" customHeight="1">
      <c r="B87" s="23"/>
      <c r="C87" s="24"/>
      <c r="D87" s="24"/>
      <c r="E87" s="24"/>
      <c r="F87" s="24"/>
      <c r="G87" s="24"/>
      <c r="H87" s="24"/>
      <c r="I87" s="24"/>
      <c r="J87" s="24"/>
      <c r="K87" s="24"/>
      <c r="L87" s="24"/>
      <c r="M87" s="24"/>
      <c r="N87" s="24"/>
      <c r="O87" s="24"/>
      <c r="P87" s="24"/>
      <c r="Q87" s="24"/>
      <c r="R87" s="25"/>
      <c r="T87" s="24"/>
      <c r="U87" s="24"/>
    </row>
    <row r="88" spans="2:47" s="6" customFormat="1" ht="30" customHeight="1">
      <c r="B88" s="23"/>
      <c r="C88" s="71" t="s">
        <v>122</v>
      </c>
      <c r="D88" s="24"/>
      <c r="E88" s="24"/>
      <c r="F88" s="24"/>
      <c r="G88" s="24"/>
      <c r="H88" s="24"/>
      <c r="I88" s="24"/>
      <c r="J88" s="24"/>
      <c r="K88" s="24"/>
      <c r="L88" s="24"/>
      <c r="M88" s="24"/>
      <c r="N88" s="213">
        <f>$N$117</f>
        <v>0</v>
      </c>
      <c r="O88" s="197"/>
      <c r="P88" s="197"/>
      <c r="Q88" s="197"/>
      <c r="R88" s="25"/>
      <c r="T88" s="24"/>
      <c r="U88" s="24"/>
      <c r="AU88" s="6" t="s">
        <v>123</v>
      </c>
    </row>
    <row r="89" spans="2:21" s="76" customFormat="1" ht="25.5" customHeight="1">
      <c r="B89" s="112"/>
      <c r="C89" s="113"/>
      <c r="D89" s="113" t="s">
        <v>994</v>
      </c>
      <c r="E89" s="113"/>
      <c r="F89" s="113"/>
      <c r="G89" s="113"/>
      <c r="H89" s="113"/>
      <c r="I89" s="113"/>
      <c r="J89" s="113"/>
      <c r="K89" s="113"/>
      <c r="L89" s="113"/>
      <c r="M89" s="113"/>
      <c r="N89" s="226">
        <f>$N$118</f>
        <v>0</v>
      </c>
      <c r="O89" s="227"/>
      <c r="P89" s="227"/>
      <c r="Q89" s="227"/>
      <c r="R89" s="114"/>
      <c r="T89" s="113"/>
      <c r="U89" s="113"/>
    </row>
    <row r="90" spans="2:21" s="76" customFormat="1" ht="25.5" customHeight="1">
      <c r="B90" s="112"/>
      <c r="C90" s="113"/>
      <c r="D90" s="113" t="s">
        <v>995</v>
      </c>
      <c r="E90" s="113"/>
      <c r="F90" s="113"/>
      <c r="G90" s="113"/>
      <c r="H90" s="113"/>
      <c r="I90" s="113"/>
      <c r="J90" s="113"/>
      <c r="K90" s="113"/>
      <c r="L90" s="113"/>
      <c r="M90" s="113"/>
      <c r="N90" s="226">
        <f>$N$121</f>
        <v>0</v>
      </c>
      <c r="O90" s="227"/>
      <c r="P90" s="227"/>
      <c r="Q90" s="227"/>
      <c r="R90" s="114"/>
      <c r="T90" s="113"/>
      <c r="U90" s="113"/>
    </row>
    <row r="91" spans="2:21" s="6" customFormat="1" ht="22.5" customHeight="1">
      <c r="B91" s="23"/>
      <c r="C91" s="24"/>
      <c r="D91" s="24"/>
      <c r="E91" s="24"/>
      <c r="F91" s="24"/>
      <c r="G91" s="24"/>
      <c r="H91" s="24"/>
      <c r="I91" s="24"/>
      <c r="J91" s="24"/>
      <c r="K91" s="24"/>
      <c r="L91" s="24"/>
      <c r="M91" s="24"/>
      <c r="N91" s="24"/>
      <c r="O91" s="24"/>
      <c r="P91" s="24"/>
      <c r="Q91" s="24"/>
      <c r="R91" s="25"/>
      <c r="T91" s="24"/>
      <c r="U91" s="24"/>
    </row>
    <row r="92" spans="2:21" s="6" customFormat="1" ht="30" customHeight="1">
      <c r="B92" s="23"/>
      <c r="C92" s="71" t="s">
        <v>151</v>
      </c>
      <c r="D92" s="24"/>
      <c r="E92" s="24"/>
      <c r="F92" s="24"/>
      <c r="G92" s="24"/>
      <c r="H92" s="24"/>
      <c r="I92" s="24"/>
      <c r="J92" s="24"/>
      <c r="K92" s="24"/>
      <c r="L92" s="24"/>
      <c r="M92" s="24"/>
      <c r="N92" s="213">
        <f>ROUND($N$93+$N$94+$N$95+$N$96+$N$97+$N$98,2)</f>
        <v>0</v>
      </c>
      <c r="O92" s="197"/>
      <c r="P92" s="197"/>
      <c r="Q92" s="197"/>
      <c r="R92" s="25"/>
      <c r="T92" s="118"/>
      <c r="U92" s="119" t="s">
        <v>41</v>
      </c>
    </row>
    <row r="93" spans="2:62" s="6" customFormat="1" ht="18.75" customHeight="1">
      <c r="B93" s="23"/>
      <c r="C93" s="24"/>
      <c r="D93" s="212" t="s">
        <v>152</v>
      </c>
      <c r="E93" s="197"/>
      <c r="F93" s="197"/>
      <c r="G93" s="197"/>
      <c r="H93" s="197"/>
      <c r="I93" s="24"/>
      <c r="J93" s="24"/>
      <c r="K93" s="24"/>
      <c r="L93" s="24"/>
      <c r="M93" s="24"/>
      <c r="N93" s="210">
        <f>ROUND($N$88*$T$93,2)</f>
        <v>0</v>
      </c>
      <c r="O93" s="197"/>
      <c r="P93" s="197"/>
      <c r="Q93" s="197"/>
      <c r="R93" s="25"/>
      <c r="T93" s="120"/>
      <c r="U93" s="121" t="s">
        <v>42</v>
      </c>
      <c r="AY93" s="6" t="s">
        <v>153</v>
      </c>
      <c r="BE93" s="93">
        <f>IF($U$93="základní",$N$93,0)</f>
        <v>0</v>
      </c>
      <c r="BF93" s="93">
        <f>IF($U$93="snížená",$N$93,0)</f>
        <v>0</v>
      </c>
      <c r="BG93" s="93">
        <f>IF($U$93="zákl. přenesená",$N$93,0)</f>
        <v>0</v>
      </c>
      <c r="BH93" s="93">
        <f>IF($U$93="sníž. přenesená",$N$93,0)</f>
        <v>0</v>
      </c>
      <c r="BI93" s="93">
        <f>IF($U$93="nulová",$N$93,0)</f>
        <v>0</v>
      </c>
      <c r="BJ93" s="6" t="s">
        <v>84</v>
      </c>
    </row>
    <row r="94" spans="2:62" s="6" customFormat="1" ht="18.75" customHeight="1">
      <c r="B94" s="23"/>
      <c r="C94" s="24"/>
      <c r="D94" s="212" t="s">
        <v>154</v>
      </c>
      <c r="E94" s="197"/>
      <c r="F94" s="197"/>
      <c r="G94" s="197"/>
      <c r="H94" s="197"/>
      <c r="I94" s="24"/>
      <c r="J94" s="24"/>
      <c r="K94" s="24"/>
      <c r="L94" s="24"/>
      <c r="M94" s="24"/>
      <c r="N94" s="210">
        <f>ROUND($N$88*$T$94,2)</f>
        <v>0</v>
      </c>
      <c r="O94" s="197"/>
      <c r="P94" s="197"/>
      <c r="Q94" s="197"/>
      <c r="R94" s="25"/>
      <c r="T94" s="120"/>
      <c r="U94" s="121" t="s">
        <v>42</v>
      </c>
      <c r="AY94" s="6" t="s">
        <v>153</v>
      </c>
      <c r="BE94" s="93">
        <f>IF($U$94="základní",$N$94,0)</f>
        <v>0</v>
      </c>
      <c r="BF94" s="93">
        <f>IF($U$94="snížená",$N$94,0)</f>
        <v>0</v>
      </c>
      <c r="BG94" s="93">
        <f>IF($U$94="zákl. přenesená",$N$94,0)</f>
        <v>0</v>
      </c>
      <c r="BH94" s="93">
        <f>IF($U$94="sníž. přenesená",$N$94,0)</f>
        <v>0</v>
      </c>
      <c r="BI94" s="93">
        <f>IF($U$94="nulová",$N$94,0)</f>
        <v>0</v>
      </c>
      <c r="BJ94" s="6" t="s">
        <v>84</v>
      </c>
    </row>
    <row r="95" spans="2:62" s="6" customFormat="1" ht="18.75" customHeight="1">
      <c r="B95" s="23"/>
      <c r="C95" s="24"/>
      <c r="D95" s="212" t="s">
        <v>155</v>
      </c>
      <c r="E95" s="197"/>
      <c r="F95" s="197"/>
      <c r="G95" s="197"/>
      <c r="H95" s="197"/>
      <c r="I95" s="24"/>
      <c r="J95" s="24"/>
      <c r="K95" s="24"/>
      <c r="L95" s="24"/>
      <c r="M95" s="24"/>
      <c r="N95" s="210">
        <f>ROUND($N$88*$T$95,2)</f>
        <v>0</v>
      </c>
      <c r="O95" s="197"/>
      <c r="P95" s="197"/>
      <c r="Q95" s="197"/>
      <c r="R95" s="25"/>
      <c r="T95" s="120"/>
      <c r="U95" s="121" t="s">
        <v>42</v>
      </c>
      <c r="AY95" s="6" t="s">
        <v>153</v>
      </c>
      <c r="BE95" s="93">
        <f>IF($U$95="základní",$N$95,0)</f>
        <v>0</v>
      </c>
      <c r="BF95" s="93">
        <f>IF($U$95="snížená",$N$95,0)</f>
        <v>0</v>
      </c>
      <c r="BG95" s="93">
        <f>IF($U$95="zákl. přenesená",$N$95,0)</f>
        <v>0</v>
      </c>
      <c r="BH95" s="93">
        <f>IF($U$95="sníž. přenesená",$N$95,0)</f>
        <v>0</v>
      </c>
      <c r="BI95" s="93">
        <f>IF($U$95="nulová",$N$95,0)</f>
        <v>0</v>
      </c>
      <c r="BJ95" s="6" t="s">
        <v>84</v>
      </c>
    </row>
    <row r="96" spans="2:62" s="6" customFormat="1" ht="18.75" customHeight="1">
      <c r="B96" s="23"/>
      <c r="C96" s="24"/>
      <c r="D96" s="212" t="s">
        <v>156</v>
      </c>
      <c r="E96" s="197"/>
      <c r="F96" s="197"/>
      <c r="G96" s="197"/>
      <c r="H96" s="197"/>
      <c r="I96" s="24"/>
      <c r="J96" s="24"/>
      <c r="K96" s="24"/>
      <c r="L96" s="24"/>
      <c r="M96" s="24"/>
      <c r="N96" s="210">
        <f>ROUND($N$88*$T$96,2)</f>
        <v>0</v>
      </c>
      <c r="O96" s="197"/>
      <c r="P96" s="197"/>
      <c r="Q96" s="197"/>
      <c r="R96" s="25"/>
      <c r="T96" s="120"/>
      <c r="U96" s="121" t="s">
        <v>42</v>
      </c>
      <c r="AY96" s="6" t="s">
        <v>153</v>
      </c>
      <c r="BE96" s="93">
        <f>IF($U$96="základní",$N$96,0)</f>
        <v>0</v>
      </c>
      <c r="BF96" s="93">
        <f>IF($U$96="snížená",$N$96,0)</f>
        <v>0</v>
      </c>
      <c r="BG96" s="93">
        <f>IF($U$96="zákl. přenesená",$N$96,0)</f>
        <v>0</v>
      </c>
      <c r="BH96" s="93">
        <f>IF($U$96="sníž. přenesená",$N$96,0)</f>
        <v>0</v>
      </c>
      <c r="BI96" s="93">
        <f>IF($U$96="nulová",$N$96,0)</f>
        <v>0</v>
      </c>
      <c r="BJ96" s="6" t="s">
        <v>84</v>
      </c>
    </row>
    <row r="97" spans="2:62" s="6" customFormat="1" ht="18.75" customHeight="1">
      <c r="B97" s="23"/>
      <c r="C97" s="24"/>
      <c r="D97" s="212" t="s">
        <v>157</v>
      </c>
      <c r="E97" s="197"/>
      <c r="F97" s="197"/>
      <c r="G97" s="197"/>
      <c r="H97" s="197"/>
      <c r="I97" s="24"/>
      <c r="J97" s="24"/>
      <c r="K97" s="24"/>
      <c r="L97" s="24"/>
      <c r="M97" s="24"/>
      <c r="N97" s="210">
        <f>ROUND($N$88*$T$97,2)</f>
        <v>0</v>
      </c>
      <c r="O97" s="197"/>
      <c r="P97" s="197"/>
      <c r="Q97" s="197"/>
      <c r="R97" s="25"/>
      <c r="T97" s="120"/>
      <c r="U97" s="121" t="s">
        <v>42</v>
      </c>
      <c r="AY97" s="6" t="s">
        <v>153</v>
      </c>
      <c r="BE97" s="93">
        <f>IF($U$97="základní",$N$97,0)</f>
        <v>0</v>
      </c>
      <c r="BF97" s="93">
        <f>IF($U$97="snížená",$N$97,0)</f>
        <v>0</v>
      </c>
      <c r="BG97" s="93">
        <f>IF($U$97="zákl. přenesená",$N$97,0)</f>
        <v>0</v>
      </c>
      <c r="BH97" s="93">
        <f>IF($U$97="sníž. přenesená",$N$97,0)</f>
        <v>0</v>
      </c>
      <c r="BI97" s="93">
        <f>IF($U$97="nulová",$N$97,0)</f>
        <v>0</v>
      </c>
      <c r="BJ97" s="6" t="s">
        <v>84</v>
      </c>
    </row>
    <row r="98" spans="2:62" s="6" customFormat="1" ht="18.75" customHeight="1">
      <c r="B98" s="23"/>
      <c r="C98" s="24"/>
      <c r="D98" s="89" t="s">
        <v>158</v>
      </c>
      <c r="E98" s="24"/>
      <c r="F98" s="24"/>
      <c r="G98" s="24"/>
      <c r="H98" s="24"/>
      <c r="I98" s="24"/>
      <c r="J98" s="24"/>
      <c r="K98" s="24"/>
      <c r="L98" s="24"/>
      <c r="M98" s="24"/>
      <c r="N98" s="210">
        <f>ROUND($N$88*$T$98,2)</f>
        <v>0</v>
      </c>
      <c r="O98" s="197"/>
      <c r="P98" s="197"/>
      <c r="Q98" s="197"/>
      <c r="R98" s="25"/>
      <c r="T98" s="122"/>
      <c r="U98" s="123" t="s">
        <v>42</v>
      </c>
      <c r="AY98" s="6" t="s">
        <v>159</v>
      </c>
      <c r="BE98" s="93">
        <f>IF($U$98="základní",$N$98,0)</f>
        <v>0</v>
      </c>
      <c r="BF98" s="93">
        <f>IF($U$98="snížená",$N$98,0)</f>
        <v>0</v>
      </c>
      <c r="BG98" s="93">
        <f>IF($U$98="zákl. přenesená",$N$98,0)</f>
        <v>0</v>
      </c>
      <c r="BH98" s="93">
        <f>IF($U$98="sníž. přenesená",$N$98,0)</f>
        <v>0</v>
      </c>
      <c r="BI98" s="93">
        <f>IF($U$98="nulová",$N$98,0)</f>
        <v>0</v>
      </c>
      <c r="BJ98" s="6" t="s">
        <v>84</v>
      </c>
    </row>
    <row r="99" spans="2:21" s="6" customFormat="1" ht="14.25" customHeight="1">
      <c r="B99" s="23"/>
      <c r="C99" s="24"/>
      <c r="D99" s="24"/>
      <c r="E99" s="24"/>
      <c r="F99" s="24"/>
      <c r="G99" s="24"/>
      <c r="H99" s="24"/>
      <c r="I99" s="24"/>
      <c r="J99" s="24"/>
      <c r="K99" s="24"/>
      <c r="L99" s="24"/>
      <c r="M99" s="24"/>
      <c r="N99" s="24"/>
      <c r="O99" s="24"/>
      <c r="P99" s="24"/>
      <c r="Q99" s="24"/>
      <c r="R99" s="25"/>
      <c r="T99" s="24"/>
      <c r="U99" s="24"/>
    </row>
    <row r="100" spans="2:21" s="6" customFormat="1" ht="30" customHeight="1">
      <c r="B100" s="23"/>
      <c r="C100" s="100" t="s">
        <v>112</v>
      </c>
      <c r="D100" s="33"/>
      <c r="E100" s="33"/>
      <c r="F100" s="33"/>
      <c r="G100" s="33"/>
      <c r="H100" s="33"/>
      <c r="I100" s="33"/>
      <c r="J100" s="33"/>
      <c r="K100" s="33"/>
      <c r="L100" s="215">
        <f>ROUND(SUM($N$88+$N$92),2)</f>
        <v>0</v>
      </c>
      <c r="M100" s="216"/>
      <c r="N100" s="216"/>
      <c r="O100" s="216"/>
      <c r="P100" s="216"/>
      <c r="Q100" s="216"/>
      <c r="R100" s="25"/>
      <c r="T100" s="24"/>
      <c r="U100" s="24"/>
    </row>
    <row r="101" spans="2:21" s="6" customFormat="1" ht="7.5" customHeight="1">
      <c r="B101" s="46"/>
      <c r="C101" s="47"/>
      <c r="D101" s="47"/>
      <c r="E101" s="47"/>
      <c r="F101" s="47"/>
      <c r="G101" s="47"/>
      <c r="H101" s="47"/>
      <c r="I101" s="47"/>
      <c r="J101" s="47"/>
      <c r="K101" s="47"/>
      <c r="L101" s="47"/>
      <c r="M101" s="47"/>
      <c r="N101" s="47"/>
      <c r="O101" s="47"/>
      <c r="P101" s="47"/>
      <c r="Q101" s="47"/>
      <c r="R101" s="48"/>
      <c r="T101" s="24"/>
      <c r="U101" s="24"/>
    </row>
    <row r="105" spans="2:18" s="6" customFormat="1" ht="7.5" customHeight="1">
      <c r="B105" s="49"/>
      <c r="C105" s="50"/>
      <c r="D105" s="50"/>
      <c r="E105" s="50"/>
      <c r="F105" s="50"/>
      <c r="G105" s="50"/>
      <c r="H105" s="50"/>
      <c r="I105" s="50"/>
      <c r="J105" s="50"/>
      <c r="K105" s="50"/>
      <c r="L105" s="50"/>
      <c r="M105" s="50"/>
      <c r="N105" s="50"/>
      <c r="O105" s="50"/>
      <c r="P105" s="50"/>
      <c r="Q105" s="50"/>
      <c r="R105" s="51"/>
    </row>
    <row r="106" spans="2:18" s="6" customFormat="1" ht="37.5" customHeight="1">
      <c r="B106" s="23"/>
      <c r="C106" s="178" t="s">
        <v>160</v>
      </c>
      <c r="D106" s="197"/>
      <c r="E106" s="197"/>
      <c r="F106" s="197"/>
      <c r="G106" s="197"/>
      <c r="H106" s="197"/>
      <c r="I106" s="197"/>
      <c r="J106" s="197"/>
      <c r="K106" s="197"/>
      <c r="L106" s="197"/>
      <c r="M106" s="197"/>
      <c r="N106" s="197"/>
      <c r="O106" s="197"/>
      <c r="P106" s="197"/>
      <c r="Q106" s="197"/>
      <c r="R106" s="25"/>
    </row>
    <row r="107" spans="2:18" s="6" customFormat="1" ht="7.5" customHeight="1">
      <c r="B107" s="23"/>
      <c r="C107" s="24"/>
      <c r="D107" s="24"/>
      <c r="E107" s="24"/>
      <c r="F107" s="24"/>
      <c r="G107" s="24"/>
      <c r="H107" s="24"/>
      <c r="I107" s="24"/>
      <c r="J107" s="24"/>
      <c r="K107" s="24"/>
      <c r="L107" s="24"/>
      <c r="M107" s="24"/>
      <c r="N107" s="24"/>
      <c r="O107" s="24"/>
      <c r="P107" s="24"/>
      <c r="Q107" s="24"/>
      <c r="R107" s="25"/>
    </row>
    <row r="108" spans="2:18" s="6" customFormat="1" ht="30.75" customHeight="1">
      <c r="B108" s="23"/>
      <c r="C108" s="18" t="s">
        <v>17</v>
      </c>
      <c r="D108" s="24"/>
      <c r="E108" s="24"/>
      <c r="F108" s="218" t="str">
        <f>$F$6</f>
        <v>Stavební úpravy Radnice Šluknov - imobilní</v>
      </c>
      <c r="G108" s="197"/>
      <c r="H108" s="197"/>
      <c r="I108" s="197"/>
      <c r="J108" s="197"/>
      <c r="K108" s="197"/>
      <c r="L108" s="197"/>
      <c r="M108" s="197"/>
      <c r="N108" s="197"/>
      <c r="O108" s="197"/>
      <c r="P108" s="197"/>
      <c r="Q108" s="24"/>
      <c r="R108" s="25"/>
    </row>
    <row r="109" spans="2:18" s="6" customFormat="1" ht="37.5" customHeight="1">
      <c r="B109" s="23"/>
      <c r="C109" s="57" t="s">
        <v>116</v>
      </c>
      <c r="D109" s="24"/>
      <c r="E109" s="24"/>
      <c r="F109" s="198" t="str">
        <f>$F$7</f>
        <v>161013.3 - Zdravotně technické instalace</v>
      </c>
      <c r="G109" s="197"/>
      <c r="H109" s="197"/>
      <c r="I109" s="197"/>
      <c r="J109" s="197"/>
      <c r="K109" s="197"/>
      <c r="L109" s="197"/>
      <c r="M109" s="197"/>
      <c r="N109" s="197"/>
      <c r="O109" s="197"/>
      <c r="P109" s="197"/>
      <c r="Q109" s="24"/>
      <c r="R109" s="25"/>
    </row>
    <row r="110" spans="2:18" s="6" customFormat="1" ht="7.5" customHeight="1">
      <c r="B110" s="23"/>
      <c r="C110" s="24"/>
      <c r="D110" s="24"/>
      <c r="E110" s="24"/>
      <c r="F110" s="24"/>
      <c r="G110" s="24"/>
      <c r="H110" s="24"/>
      <c r="I110" s="24"/>
      <c r="J110" s="24"/>
      <c r="K110" s="24"/>
      <c r="L110" s="24"/>
      <c r="M110" s="24"/>
      <c r="N110" s="24"/>
      <c r="O110" s="24"/>
      <c r="P110" s="24"/>
      <c r="Q110" s="24"/>
      <c r="R110" s="25"/>
    </row>
    <row r="111" spans="2:18" s="6" customFormat="1" ht="18.75" customHeight="1">
      <c r="B111" s="23"/>
      <c r="C111" s="18" t="s">
        <v>21</v>
      </c>
      <c r="D111" s="24"/>
      <c r="E111" s="24"/>
      <c r="F111" s="16" t="str">
        <f>$F$9</f>
        <v>Šluknov</v>
      </c>
      <c r="G111" s="24"/>
      <c r="H111" s="24"/>
      <c r="I111" s="24"/>
      <c r="J111" s="24"/>
      <c r="K111" s="18" t="s">
        <v>23</v>
      </c>
      <c r="L111" s="24"/>
      <c r="M111" s="224" t="str">
        <f>IF($O$9="","",$O$9)</f>
        <v>10.12.2014</v>
      </c>
      <c r="N111" s="197"/>
      <c r="O111" s="197"/>
      <c r="P111" s="197"/>
      <c r="Q111" s="24"/>
      <c r="R111" s="25"/>
    </row>
    <row r="112" spans="2:18" s="6" customFormat="1" ht="7.5" customHeight="1">
      <c r="B112" s="23"/>
      <c r="C112" s="24"/>
      <c r="D112" s="24"/>
      <c r="E112" s="24"/>
      <c r="F112" s="24"/>
      <c r="G112" s="24"/>
      <c r="H112" s="24"/>
      <c r="I112" s="24"/>
      <c r="J112" s="24"/>
      <c r="K112" s="24"/>
      <c r="L112" s="24"/>
      <c r="M112" s="24"/>
      <c r="N112" s="24"/>
      <c r="O112" s="24"/>
      <c r="P112" s="24"/>
      <c r="Q112" s="24"/>
      <c r="R112" s="25"/>
    </row>
    <row r="113" spans="2:18" s="6" customFormat="1" ht="15.75" customHeight="1">
      <c r="B113" s="23"/>
      <c r="C113" s="18" t="s">
        <v>25</v>
      </c>
      <c r="D113" s="24"/>
      <c r="E113" s="24"/>
      <c r="F113" s="16" t="str">
        <f>$E$12</f>
        <v>Město Šluknov</v>
      </c>
      <c r="G113" s="24"/>
      <c r="H113" s="24"/>
      <c r="I113" s="24"/>
      <c r="J113" s="24"/>
      <c r="K113" s="18" t="s">
        <v>32</v>
      </c>
      <c r="L113" s="24"/>
      <c r="M113" s="183" t="str">
        <f>$E$18</f>
        <v>Multitechnik Divize II, s.r.o.</v>
      </c>
      <c r="N113" s="197"/>
      <c r="O113" s="197"/>
      <c r="P113" s="197"/>
      <c r="Q113" s="197"/>
      <c r="R113" s="25"/>
    </row>
    <row r="114" spans="2:18" s="6" customFormat="1" ht="15" customHeight="1">
      <c r="B114" s="23"/>
      <c r="C114" s="18" t="s">
        <v>30</v>
      </c>
      <c r="D114" s="24"/>
      <c r="E114" s="24"/>
      <c r="F114" s="16" t="str">
        <f>IF($E$15="","",$E$15)</f>
        <v>Vyplň údaj</v>
      </c>
      <c r="G114" s="24"/>
      <c r="H114" s="24"/>
      <c r="I114" s="24"/>
      <c r="J114" s="24"/>
      <c r="K114" s="18" t="s">
        <v>35</v>
      </c>
      <c r="L114" s="24"/>
      <c r="M114" s="183" t="str">
        <f>$E$21</f>
        <v>Ing. Kulík Milan</v>
      </c>
      <c r="N114" s="197"/>
      <c r="O114" s="197"/>
      <c r="P114" s="197"/>
      <c r="Q114" s="197"/>
      <c r="R114" s="25"/>
    </row>
    <row r="115" spans="2:18" s="6" customFormat="1" ht="11.25" customHeight="1">
      <c r="B115" s="23"/>
      <c r="C115" s="24"/>
      <c r="D115" s="24"/>
      <c r="E115" s="24"/>
      <c r="F115" s="24"/>
      <c r="G115" s="24"/>
      <c r="H115" s="24"/>
      <c r="I115" s="24"/>
      <c r="J115" s="24"/>
      <c r="K115" s="24"/>
      <c r="L115" s="24"/>
      <c r="M115" s="24"/>
      <c r="N115" s="24"/>
      <c r="O115" s="24"/>
      <c r="P115" s="24"/>
      <c r="Q115" s="24"/>
      <c r="R115" s="25"/>
    </row>
    <row r="116" spans="2:27" s="124" customFormat="1" ht="30" customHeight="1">
      <c r="B116" s="125"/>
      <c r="C116" s="126" t="s">
        <v>161</v>
      </c>
      <c r="D116" s="127" t="s">
        <v>162</v>
      </c>
      <c r="E116" s="127" t="s">
        <v>59</v>
      </c>
      <c r="F116" s="229" t="s">
        <v>163</v>
      </c>
      <c r="G116" s="230"/>
      <c r="H116" s="230"/>
      <c r="I116" s="230"/>
      <c r="J116" s="127" t="s">
        <v>164</v>
      </c>
      <c r="K116" s="127" t="s">
        <v>165</v>
      </c>
      <c r="L116" s="229" t="s">
        <v>166</v>
      </c>
      <c r="M116" s="230"/>
      <c r="N116" s="229" t="s">
        <v>167</v>
      </c>
      <c r="O116" s="230"/>
      <c r="P116" s="230"/>
      <c r="Q116" s="231"/>
      <c r="R116" s="128"/>
      <c r="T116" s="66" t="s">
        <v>168</v>
      </c>
      <c r="U116" s="67" t="s">
        <v>41</v>
      </c>
      <c r="V116" s="67" t="s">
        <v>169</v>
      </c>
      <c r="W116" s="67" t="s">
        <v>170</v>
      </c>
      <c r="X116" s="67" t="s">
        <v>171</v>
      </c>
      <c r="Y116" s="67" t="s">
        <v>172</v>
      </c>
      <c r="Z116" s="67" t="s">
        <v>173</v>
      </c>
      <c r="AA116" s="68" t="s">
        <v>174</v>
      </c>
    </row>
    <row r="117" spans="2:63" s="6" customFormat="1" ht="30" customHeight="1">
      <c r="B117" s="23"/>
      <c r="C117" s="71" t="s">
        <v>118</v>
      </c>
      <c r="D117" s="24"/>
      <c r="E117" s="24"/>
      <c r="F117" s="24"/>
      <c r="G117" s="24"/>
      <c r="H117" s="24"/>
      <c r="I117" s="24"/>
      <c r="J117" s="24"/>
      <c r="K117" s="24"/>
      <c r="L117" s="24"/>
      <c r="M117" s="24"/>
      <c r="N117" s="247">
        <f>$BK$117</f>
        <v>0</v>
      </c>
      <c r="O117" s="197"/>
      <c r="P117" s="197"/>
      <c r="Q117" s="197"/>
      <c r="R117" s="25"/>
      <c r="T117" s="70"/>
      <c r="U117" s="38"/>
      <c r="V117" s="38"/>
      <c r="W117" s="129">
        <f>$W$118+$W$121+$W$125</f>
        <v>0</v>
      </c>
      <c r="X117" s="38"/>
      <c r="Y117" s="129">
        <f>$Y$118+$Y$121+$Y$125</f>
        <v>0</v>
      </c>
      <c r="Z117" s="38"/>
      <c r="AA117" s="130">
        <f>$AA$118+$AA$121+$AA$125</f>
        <v>0</v>
      </c>
      <c r="AT117" s="6" t="s">
        <v>76</v>
      </c>
      <c r="AU117" s="6" t="s">
        <v>123</v>
      </c>
      <c r="BK117" s="131">
        <f>$BK$118+$BK$121+$BK$125</f>
        <v>0</v>
      </c>
    </row>
    <row r="118" spans="2:63" s="132" customFormat="1" ht="37.5" customHeight="1">
      <c r="B118" s="133"/>
      <c r="C118" s="134"/>
      <c r="D118" s="135" t="s">
        <v>994</v>
      </c>
      <c r="E118" s="135"/>
      <c r="F118" s="135"/>
      <c r="G118" s="135"/>
      <c r="H118" s="135"/>
      <c r="I118" s="135"/>
      <c r="J118" s="135"/>
      <c r="K118" s="135"/>
      <c r="L118" s="135"/>
      <c r="M118" s="135"/>
      <c r="N118" s="248">
        <f>$BK$118</f>
        <v>0</v>
      </c>
      <c r="O118" s="249"/>
      <c r="P118" s="249"/>
      <c r="Q118" s="249"/>
      <c r="R118" s="136"/>
      <c r="T118" s="137"/>
      <c r="U118" s="134"/>
      <c r="V118" s="134"/>
      <c r="W118" s="138">
        <f>SUM($W$119:$W$120)</f>
        <v>0</v>
      </c>
      <c r="X118" s="134"/>
      <c r="Y118" s="138">
        <f>SUM($Y$119:$Y$120)</f>
        <v>0</v>
      </c>
      <c r="Z118" s="134"/>
      <c r="AA118" s="139">
        <f>SUM($AA$119:$AA$120)</f>
        <v>0</v>
      </c>
      <c r="AR118" s="140" t="s">
        <v>84</v>
      </c>
      <c r="AT118" s="140" t="s">
        <v>76</v>
      </c>
      <c r="AU118" s="140" t="s">
        <v>77</v>
      </c>
      <c r="AY118" s="140" t="s">
        <v>175</v>
      </c>
      <c r="BK118" s="141">
        <f>SUM($BK$119:$BK$120)</f>
        <v>0</v>
      </c>
    </row>
    <row r="119" spans="2:65" s="6" customFormat="1" ht="15.75" customHeight="1">
      <c r="B119" s="23"/>
      <c r="C119" s="143" t="s">
        <v>84</v>
      </c>
      <c r="D119" s="143" t="s">
        <v>176</v>
      </c>
      <c r="E119" s="144" t="s">
        <v>996</v>
      </c>
      <c r="F119" s="232" t="s">
        <v>997</v>
      </c>
      <c r="G119" s="233"/>
      <c r="H119" s="233"/>
      <c r="I119" s="233"/>
      <c r="J119" s="145" t="s">
        <v>998</v>
      </c>
      <c r="K119" s="146">
        <v>1</v>
      </c>
      <c r="L119" s="234">
        <v>0</v>
      </c>
      <c r="M119" s="233"/>
      <c r="N119" s="235">
        <f>ROUND($L$119*$K$119,2)</f>
        <v>0</v>
      </c>
      <c r="O119" s="233"/>
      <c r="P119" s="233"/>
      <c r="Q119" s="233"/>
      <c r="R119" s="25"/>
      <c r="T119" s="147"/>
      <c r="U119" s="31" t="s">
        <v>42</v>
      </c>
      <c r="V119" s="24"/>
      <c r="W119" s="148">
        <f>$V$119*$K$119</f>
        <v>0</v>
      </c>
      <c r="X119" s="148">
        <v>0</v>
      </c>
      <c r="Y119" s="148">
        <f>$X$119*$K$119</f>
        <v>0</v>
      </c>
      <c r="Z119" s="148">
        <v>0</v>
      </c>
      <c r="AA119" s="149">
        <f>$Z$119*$K$119</f>
        <v>0</v>
      </c>
      <c r="AR119" s="6" t="s">
        <v>180</v>
      </c>
      <c r="AT119" s="6" t="s">
        <v>176</v>
      </c>
      <c r="AU119" s="6" t="s">
        <v>84</v>
      </c>
      <c r="AY119" s="6" t="s">
        <v>175</v>
      </c>
      <c r="BE119" s="93">
        <f>IF($U$119="základní",$N$119,0)</f>
        <v>0</v>
      </c>
      <c r="BF119" s="93">
        <f>IF($U$119="snížená",$N$119,0)</f>
        <v>0</v>
      </c>
      <c r="BG119" s="93">
        <f>IF($U$119="zákl. přenesená",$N$119,0)</f>
        <v>0</v>
      </c>
      <c r="BH119" s="93">
        <f>IF($U$119="sníž. přenesená",$N$119,0)</f>
        <v>0</v>
      </c>
      <c r="BI119" s="93">
        <f>IF($U$119="nulová",$N$119,0)</f>
        <v>0</v>
      </c>
      <c r="BJ119" s="6" t="s">
        <v>84</v>
      </c>
      <c r="BK119" s="93">
        <f>ROUND($L$119*$K$119,2)</f>
        <v>0</v>
      </c>
      <c r="BL119" s="6" t="s">
        <v>180</v>
      </c>
      <c r="BM119" s="6" t="s">
        <v>999</v>
      </c>
    </row>
    <row r="120" spans="2:65" s="6" customFormat="1" ht="15.75" customHeight="1">
      <c r="B120" s="23"/>
      <c r="C120" s="143" t="s">
        <v>114</v>
      </c>
      <c r="D120" s="143" t="s">
        <v>176</v>
      </c>
      <c r="E120" s="144" t="s">
        <v>1000</v>
      </c>
      <c r="F120" s="232" t="s">
        <v>1001</v>
      </c>
      <c r="G120" s="233"/>
      <c r="H120" s="233"/>
      <c r="I120" s="233"/>
      <c r="J120" s="145" t="s">
        <v>998</v>
      </c>
      <c r="K120" s="146">
        <v>1</v>
      </c>
      <c r="L120" s="234">
        <v>0</v>
      </c>
      <c r="M120" s="233"/>
      <c r="N120" s="235">
        <f>ROUND($L$120*$K$120,2)</f>
        <v>0</v>
      </c>
      <c r="O120" s="233"/>
      <c r="P120" s="233"/>
      <c r="Q120" s="233"/>
      <c r="R120" s="25"/>
      <c r="T120" s="147"/>
      <c r="U120" s="31" t="s">
        <v>42</v>
      </c>
      <c r="V120" s="24"/>
      <c r="W120" s="148">
        <f>$V$120*$K$120</f>
        <v>0</v>
      </c>
      <c r="X120" s="148">
        <v>0</v>
      </c>
      <c r="Y120" s="148">
        <f>$X$120*$K$120</f>
        <v>0</v>
      </c>
      <c r="Z120" s="148">
        <v>0</v>
      </c>
      <c r="AA120" s="149">
        <f>$Z$120*$K$120</f>
        <v>0</v>
      </c>
      <c r="AR120" s="6" t="s">
        <v>180</v>
      </c>
      <c r="AT120" s="6" t="s">
        <v>176</v>
      </c>
      <c r="AU120" s="6" t="s">
        <v>84</v>
      </c>
      <c r="AY120" s="6" t="s">
        <v>175</v>
      </c>
      <c r="BE120" s="93">
        <f>IF($U$120="základní",$N$120,0)</f>
        <v>0</v>
      </c>
      <c r="BF120" s="93">
        <f>IF($U$120="snížená",$N$120,0)</f>
        <v>0</v>
      </c>
      <c r="BG120" s="93">
        <f>IF($U$120="zákl. přenesená",$N$120,0)</f>
        <v>0</v>
      </c>
      <c r="BH120" s="93">
        <f>IF($U$120="sníž. přenesená",$N$120,0)</f>
        <v>0</v>
      </c>
      <c r="BI120" s="93">
        <f>IF($U$120="nulová",$N$120,0)</f>
        <v>0</v>
      </c>
      <c r="BJ120" s="6" t="s">
        <v>84</v>
      </c>
      <c r="BK120" s="93">
        <f>ROUND($L$120*$K$120,2)</f>
        <v>0</v>
      </c>
      <c r="BL120" s="6" t="s">
        <v>180</v>
      </c>
      <c r="BM120" s="6" t="s">
        <v>1002</v>
      </c>
    </row>
    <row r="121" spans="2:63" s="132" customFormat="1" ht="37.5" customHeight="1">
      <c r="B121" s="133"/>
      <c r="C121" s="134"/>
      <c r="D121" s="135" t="s">
        <v>995</v>
      </c>
      <c r="E121" s="135"/>
      <c r="F121" s="135"/>
      <c r="G121" s="135"/>
      <c r="H121" s="135"/>
      <c r="I121" s="135"/>
      <c r="J121" s="135"/>
      <c r="K121" s="135"/>
      <c r="L121" s="135"/>
      <c r="M121" s="135"/>
      <c r="N121" s="248">
        <f>$BK$121</f>
        <v>0</v>
      </c>
      <c r="O121" s="249"/>
      <c r="P121" s="249"/>
      <c r="Q121" s="249"/>
      <c r="R121" s="136"/>
      <c r="T121" s="137"/>
      <c r="U121" s="134"/>
      <c r="V121" s="134"/>
      <c r="W121" s="138">
        <f>SUM($W$122:$W$124)</f>
        <v>0</v>
      </c>
      <c r="X121" s="134"/>
      <c r="Y121" s="138">
        <f>SUM($Y$122:$Y$124)</f>
        <v>0</v>
      </c>
      <c r="Z121" s="134"/>
      <c r="AA121" s="139">
        <f>SUM($AA$122:$AA$124)</f>
        <v>0</v>
      </c>
      <c r="AR121" s="140" t="s">
        <v>84</v>
      </c>
      <c r="AT121" s="140" t="s">
        <v>76</v>
      </c>
      <c r="AU121" s="140" t="s">
        <v>77</v>
      </c>
      <c r="AY121" s="140" t="s">
        <v>175</v>
      </c>
      <c r="BK121" s="141">
        <f>SUM($BK$122:$BK$124)</f>
        <v>0</v>
      </c>
    </row>
    <row r="122" spans="2:65" s="6" customFormat="1" ht="15.75" customHeight="1">
      <c r="B122" s="23"/>
      <c r="C122" s="143" t="s">
        <v>189</v>
      </c>
      <c r="D122" s="143" t="s">
        <v>176</v>
      </c>
      <c r="E122" s="144" t="s">
        <v>1003</v>
      </c>
      <c r="F122" s="232" t="s">
        <v>1004</v>
      </c>
      <c r="G122" s="233"/>
      <c r="H122" s="233"/>
      <c r="I122" s="233"/>
      <c r="J122" s="145" t="s">
        <v>998</v>
      </c>
      <c r="K122" s="146">
        <v>1</v>
      </c>
      <c r="L122" s="234">
        <v>0</v>
      </c>
      <c r="M122" s="233"/>
      <c r="N122" s="235">
        <f>ROUND($L$122*$K$122,2)</f>
        <v>0</v>
      </c>
      <c r="O122" s="233"/>
      <c r="P122" s="233"/>
      <c r="Q122" s="233"/>
      <c r="R122" s="25"/>
      <c r="T122" s="147"/>
      <c r="U122" s="31" t="s">
        <v>42</v>
      </c>
      <c r="V122" s="24"/>
      <c r="W122" s="148">
        <f>$V$122*$K$122</f>
        <v>0</v>
      </c>
      <c r="X122" s="148">
        <v>0</v>
      </c>
      <c r="Y122" s="148">
        <f>$X$122*$K$122</f>
        <v>0</v>
      </c>
      <c r="Z122" s="148">
        <v>0</v>
      </c>
      <c r="AA122" s="149">
        <f>$Z$122*$K$122</f>
        <v>0</v>
      </c>
      <c r="AR122" s="6" t="s">
        <v>180</v>
      </c>
      <c r="AT122" s="6" t="s">
        <v>176</v>
      </c>
      <c r="AU122" s="6" t="s">
        <v>84</v>
      </c>
      <c r="AY122" s="6" t="s">
        <v>175</v>
      </c>
      <c r="BE122" s="93">
        <f>IF($U$122="základní",$N$122,0)</f>
        <v>0</v>
      </c>
      <c r="BF122" s="93">
        <f>IF($U$122="snížená",$N$122,0)</f>
        <v>0</v>
      </c>
      <c r="BG122" s="93">
        <f>IF($U$122="zákl. přenesená",$N$122,0)</f>
        <v>0</v>
      </c>
      <c r="BH122" s="93">
        <f>IF($U$122="sníž. přenesená",$N$122,0)</f>
        <v>0</v>
      </c>
      <c r="BI122" s="93">
        <f>IF($U$122="nulová",$N$122,0)</f>
        <v>0</v>
      </c>
      <c r="BJ122" s="6" t="s">
        <v>84</v>
      </c>
      <c r="BK122" s="93">
        <f>ROUND($L$122*$K$122,2)</f>
        <v>0</v>
      </c>
      <c r="BL122" s="6" t="s">
        <v>180</v>
      </c>
      <c r="BM122" s="6" t="s">
        <v>1005</v>
      </c>
    </row>
    <row r="123" spans="2:65" s="6" customFormat="1" ht="15.75" customHeight="1">
      <c r="B123" s="23"/>
      <c r="C123" s="143" t="s">
        <v>180</v>
      </c>
      <c r="D123" s="143" t="s">
        <v>176</v>
      </c>
      <c r="E123" s="144" t="s">
        <v>1006</v>
      </c>
      <c r="F123" s="232" t="s">
        <v>1007</v>
      </c>
      <c r="G123" s="233"/>
      <c r="H123" s="233"/>
      <c r="I123" s="233"/>
      <c r="J123" s="145" t="s">
        <v>998</v>
      </c>
      <c r="K123" s="146">
        <v>1</v>
      </c>
      <c r="L123" s="234">
        <v>0</v>
      </c>
      <c r="M123" s="233"/>
      <c r="N123" s="235">
        <f>ROUND($L$123*$K$123,2)</f>
        <v>0</v>
      </c>
      <c r="O123" s="233"/>
      <c r="P123" s="233"/>
      <c r="Q123" s="233"/>
      <c r="R123" s="25"/>
      <c r="T123" s="147"/>
      <c r="U123" s="31" t="s">
        <v>42</v>
      </c>
      <c r="V123" s="24"/>
      <c r="W123" s="148">
        <f>$V$123*$K$123</f>
        <v>0</v>
      </c>
      <c r="X123" s="148">
        <v>0</v>
      </c>
      <c r="Y123" s="148">
        <f>$X$123*$K$123</f>
        <v>0</v>
      </c>
      <c r="Z123" s="148">
        <v>0</v>
      </c>
      <c r="AA123" s="149">
        <f>$Z$123*$K$123</f>
        <v>0</v>
      </c>
      <c r="AR123" s="6" t="s">
        <v>180</v>
      </c>
      <c r="AT123" s="6" t="s">
        <v>176</v>
      </c>
      <c r="AU123" s="6" t="s">
        <v>84</v>
      </c>
      <c r="AY123" s="6" t="s">
        <v>175</v>
      </c>
      <c r="BE123" s="93">
        <f>IF($U$123="základní",$N$123,0)</f>
        <v>0</v>
      </c>
      <c r="BF123" s="93">
        <f>IF($U$123="snížená",$N$123,0)</f>
        <v>0</v>
      </c>
      <c r="BG123" s="93">
        <f>IF($U$123="zákl. přenesená",$N$123,0)</f>
        <v>0</v>
      </c>
      <c r="BH123" s="93">
        <f>IF($U$123="sníž. přenesená",$N$123,0)</f>
        <v>0</v>
      </c>
      <c r="BI123" s="93">
        <f>IF($U$123="nulová",$N$123,0)</f>
        <v>0</v>
      </c>
      <c r="BJ123" s="6" t="s">
        <v>84</v>
      </c>
      <c r="BK123" s="93">
        <f>ROUND($L$123*$K$123,2)</f>
        <v>0</v>
      </c>
      <c r="BL123" s="6" t="s">
        <v>180</v>
      </c>
      <c r="BM123" s="6" t="s">
        <v>1008</v>
      </c>
    </row>
    <row r="124" spans="2:65" s="6" customFormat="1" ht="15.75" customHeight="1">
      <c r="B124" s="23"/>
      <c r="C124" s="143" t="s">
        <v>197</v>
      </c>
      <c r="D124" s="143" t="s">
        <v>176</v>
      </c>
      <c r="E124" s="144" t="s">
        <v>1009</v>
      </c>
      <c r="F124" s="232" t="s">
        <v>1010</v>
      </c>
      <c r="G124" s="233"/>
      <c r="H124" s="233"/>
      <c r="I124" s="233"/>
      <c r="J124" s="145" t="s">
        <v>998</v>
      </c>
      <c r="K124" s="146">
        <v>1</v>
      </c>
      <c r="L124" s="234">
        <v>0</v>
      </c>
      <c r="M124" s="233"/>
      <c r="N124" s="235">
        <f>ROUND($L$124*$K$124,2)</f>
        <v>0</v>
      </c>
      <c r="O124" s="233"/>
      <c r="P124" s="233"/>
      <c r="Q124" s="233"/>
      <c r="R124" s="25"/>
      <c r="T124" s="147"/>
      <c r="U124" s="31" t="s">
        <v>42</v>
      </c>
      <c r="V124" s="24"/>
      <c r="W124" s="148">
        <f>$V$124*$K$124</f>
        <v>0</v>
      </c>
      <c r="X124" s="148">
        <v>0</v>
      </c>
      <c r="Y124" s="148">
        <f>$X$124*$K$124</f>
        <v>0</v>
      </c>
      <c r="Z124" s="148">
        <v>0</v>
      </c>
      <c r="AA124" s="149">
        <f>$Z$124*$K$124</f>
        <v>0</v>
      </c>
      <c r="AR124" s="6" t="s">
        <v>180</v>
      </c>
      <c r="AT124" s="6" t="s">
        <v>176</v>
      </c>
      <c r="AU124" s="6" t="s">
        <v>84</v>
      </c>
      <c r="AY124" s="6" t="s">
        <v>175</v>
      </c>
      <c r="BE124" s="93">
        <f>IF($U$124="základní",$N$124,0)</f>
        <v>0</v>
      </c>
      <c r="BF124" s="93">
        <f>IF($U$124="snížená",$N$124,0)</f>
        <v>0</v>
      </c>
      <c r="BG124" s="93">
        <f>IF($U$124="zákl. přenesená",$N$124,0)</f>
        <v>0</v>
      </c>
      <c r="BH124" s="93">
        <f>IF($U$124="sníž. přenesená",$N$124,0)</f>
        <v>0</v>
      </c>
      <c r="BI124" s="93">
        <f>IF($U$124="nulová",$N$124,0)</f>
        <v>0</v>
      </c>
      <c r="BJ124" s="6" t="s">
        <v>84</v>
      </c>
      <c r="BK124" s="93">
        <f>ROUND($L$124*$K$124,2)</f>
        <v>0</v>
      </c>
      <c r="BL124" s="6" t="s">
        <v>180</v>
      </c>
      <c r="BM124" s="6" t="s">
        <v>1011</v>
      </c>
    </row>
    <row r="125" spans="2:63" s="6" customFormat="1" ht="51" customHeight="1">
      <c r="B125" s="23"/>
      <c r="C125" s="24"/>
      <c r="D125" s="135" t="s">
        <v>991</v>
      </c>
      <c r="E125" s="24"/>
      <c r="F125" s="24"/>
      <c r="G125" s="24"/>
      <c r="H125" s="24"/>
      <c r="I125" s="24"/>
      <c r="J125" s="24"/>
      <c r="K125" s="24"/>
      <c r="L125" s="24"/>
      <c r="M125" s="24"/>
      <c r="N125" s="248">
        <f>$BK$125</f>
        <v>0</v>
      </c>
      <c r="O125" s="197"/>
      <c r="P125" s="197"/>
      <c r="Q125" s="197"/>
      <c r="R125" s="25"/>
      <c r="T125" s="175"/>
      <c r="U125" s="43"/>
      <c r="V125" s="43"/>
      <c r="W125" s="43"/>
      <c r="X125" s="43"/>
      <c r="Y125" s="43"/>
      <c r="Z125" s="43"/>
      <c r="AA125" s="45"/>
      <c r="AT125" s="6" t="s">
        <v>76</v>
      </c>
      <c r="AU125" s="6" t="s">
        <v>77</v>
      </c>
      <c r="AY125" s="6" t="s">
        <v>992</v>
      </c>
      <c r="BK125" s="93">
        <v>0</v>
      </c>
    </row>
    <row r="126" spans="2:18" s="6" customFormat="1" ht="7.5" customHeight="1">
      <c r="B126" s="46"/>
      <c r="C126" s="47"/>
      <c r="D126" s="47"/>
      <c r="E126" s="47"/>
      <c r="F126" s="47"/>
      <c r="G126" s="47"/>
      <c r="H126" s="47"/>
      <c r="I126" s="47"/>
      <c r="J126" s="47"/>
      <c r="K126" s="47"/>
      <c r="L126" s="47"/>
      <c r="M126" s="47"/>
      <c r="N126" s="47"/>
      <c r="O126" s="47"/>
      <c r="P126" s="47"/>
      <c r="Q126" s="47"/>
      <c r="R126" s="48"/>
    </row>
    <row r="616" s="2" customFormat="1" ht="14.25" customHeight="1"/>
  </sheetData>
  <sheetProtection password="CC35" sheet="1" objects="1" scenarios="1" formatColumns="0" formatRows="0" sort="0" autoFilter="0"/>
  <mergeCells count="83">
    <mergeCell ref="N125:Q125"/>
    <mergeCell ref="H1:K1"/>
    <mergeCell ref="S2:AC2"/>
    <mergeCell ref="F124:I124"/>
    <mergeCell ref="L124:M124"/>
    <mergeCell ref="N124:Q124"/>
    <mergeCell ref="N117:Q117"/>
    <mergeCell ref="N118:Q118"/>
    <mergeCell ref="N121:Q121"/>
    <mergeCell ref="F122:I122"/>
    <mergeCell ref="L122:M122"/>
    <mergeCell ref="N122:Q122"/>
    <mergeCell ref="F123:I123"/>
    <mergeCell ref="L123:M123"/>
    <mergeCell ref="N123:Q123"/>
    <mergeCell ref="F119:I119"/>
    <mergeCell ref="L119:M119"/>
    <mergeCell ref="N119:Q119"/>
    <mergeCell ref="F120:I120"/>
    <mergeCell ref="L120:M120"/>
    <mergeCell ref="N120:Q120"/>
    <mergeCell ref="F109:P109"/>
    <mergeCell ref="M111:P111"/>
    <mergeCell ref="M113:Q113"/>
    <mergeCell ref="M114:Q114"/>
    <mergeCell ref="F116:I116"/>
    <mergeCell ref="L116:M116"/>
    <mergeCell ref="N116:Q116"/>
    <mergeCell ref="D97:H97"/>
    <mergeCell ref="N97:Q97"/>
    <mergeCell ref="N98:Q98"/>
    <mergeCell ref="L100:Q100"/>
    <mergeCell ref="C106:Q106"/>
    <mergeCell ref="F108:P108"/>
    <mergeCell ref="D94:H94"/>
    <mergeCell ref="N94:Q94"/>
    <mergeCell ref="D95:H95"/>
    <mergeCell ref="N95:Q95"/>
    <mergeCell ref="D96:H96"/>
    <mergeCell ref="N96:Q96"/>
    <mergeCell ref="N88:Q88"/>
    <mergeCell ref="N89:Q89"/>
    <mergeCell ref="N90:Q90"/>
    <mergeCell ref="N92:Q92"/>
    <mergeCell ref="D93:H93"/>
    <mergeCell ref="N93:Q93"/>
    <mergeCell ref="F78:P78"/>
    <mergeCell ref="F79:P79"/>
    <mergeCell ref="M81:P81"/>
    <mergeCell ref="M83:Q83"/>
    <mergeCell ref="M84:Q84"/>
    <mergeCell ref="C86:G86"/>
    <mergeCell ref="N86:Q86"/>
    <mergeCell ref="H35:J35"/>
    <mergeCell ref="M35:P35"/>
    <mergeCell ref="H36:J36"/>
    <mergeCell ref="M36:P36"/>
    <mergeCell ref="L38:P38"/>
    <mergeCell ref="C76:Q76"/>
    <mergeCell ref="H32:J32"/>
    <mergeCell ref="M32:P32"/>
    <mergeCell ref="H33:J33"/>
    <mergeCell ref="M33:P33"/>
    <mergeCell ref="H34:J34"/>
    <mergeCell ref="M34:P34"/>
    <mergeCell ref="O20:P20"/>
    <mergeCell ref="O21:P21"/>
    <mergeCell ref="E24:L24"/>
    <mergeCell ref="M27:P27"/>
    <mergeCell ref="M28:P28"/>
    <mergeCell ref="M30:P30"/>
    <mergeCell ref="O12:P12"/>
    <mergeCell ref="O14:P14"/>
    <mergeCell ref="E15:L15"/>
    <mergeCell ref="O15:P15"/>
    <mergeCell ref="O17:P17"/>
    <mergeCell ref="O18:P18"/>
    <mergeCell ref="C2:Q2"/>
    <mergeCell ref="C4:Q4"/>
    <mergeCell ref="F6:P6"/>
    <mergeCell ref="F7:P7"/>
    <mergeCell ref="O9:P9"/>
    <mergeCell ref="O11:P11"/>
  </mergeCells>
  <hyperlinks>
    <hyperlink ref="F1:G1" location="C2" tooltip="Krycí list rozpočtu" display="1) Krycí list rozpočtu"/>
    <hyperlink ref="H1:K1" location="C86" tooltip="Rekapitulace rozpočtu" display="2) Rekapitulace rozpočtu"/>
    <hyperlink ref="L1" location="C116" tooltip="Rozpočet" display="3) Rozpočet"/>
    <hyperlink ref="S1:T1" location="'Rekapitulace stavby'!C2" tooltip="Rekapitulace stavby" display="Rekapitulace stavby"/>
  </hyperlinks>
  <printOptions/>
  <pageMargins left="0.5902777910232544" right="0.5902777910232544" top="0.5208333730697632" bottom="0.4861111342906952" header="0" footer="0"/>
  <pageSetup blackAndWhite="1" fitToHeight="100" fitToWidth="1" horizontalDpi="600" verticalDpi="600" orientation="portrait" paperSize="9" scale="9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V184"/>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6679687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4" width="10.5" style="2" hidden="1" customWidth="1"/>
    <col min="65" max="16384" width="10.5" style="1" customWidth="1"/>
  </cols>
  <sheetData>
    <row r="1" spans="1:256" s="3" customFormat="1" ht="22.5" customHeight="1">
      <c r="A1" s="256"/>
      <c r="B1" s="253"/>
      <c r="C1" s="253"/>
      <c r="D1" s="254" t="s">
        <v>1</v>
      </c>
      <c r="E1" s="253"/>
      <c r="F1" s="255" t="s">
        <v>1118</v>
      </c>
      <c r="G1" s="255"/>
      <c r="H1" s="257" t="s">
        <v>1119</v>
      </c>
      <c r="I1" s="257"/>
      <c r="J1" s="257"/>
      <c r="K1" s="257"/>
      <c r="L1" s="255" t="s">
        <v>1120</v>
      </c>
      <c r="M1" s="253"/>
      <c r="N1" s="253"/>
      <c r="O1" s="254" t="s">
        <v>113</v>
      </c>
      <c r="P1" s="253"/>
      <c r="Q1" s="253"/>
      <c r="R1" s="253"/>
      <c r="S1" s="255" t="s">
        <v>1121</v>
      </c>
      <c r="T1" s="255"/>
      <c r="U1" s="256"/>
      <c r="V1" s="256"/>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76" t="s">
        <v>5</v>
      </c>
      <c r="D2" s="177"/>
      <c r="E2" s="177"/>
      <c r="F2" s="177"/>
      <c r="G2" s="177"/>
      <c r="H2" s="177"/>
      <c r="I2" s="177"/>
      <c r="J2" s="177"/>
      <c r="K2" s="177"/>
      <c r="L2" s="177"/>
      <c r="M2" s="177"/>
      <c r="N2" s="177"/>
      <c r="O2" s="177"/>
      <c r="P2" s="177"/>
      <c r="Q2" s="177"/>
      <c r="S2" s="217" t="s">
        <v>6</v>
      </c>
      <c r="T2" s="177"/>
      <c r="U2" s="177"/>
      <c r="V2" s="177"/>
      <c r="W2" s="177"/>
      <c r="X2" s="177"/>
      <c r="Y2" s="177"/>
      <c r="Z2" s="177"/>
      <c r="AA2" s="177"/>
      <c r="AB2" s="177"/>
      <c r="AC2" s="177"/>
      <c r="AT2" s="2" t="s">
        <v>91</v>
      </c>
    </row>
    <row r="3" spans="2:46" s="2" customFormat="1" ht="7.5" customHeight="1">
      <c r="B3" s="7"/>
      <c r="C3" s="8"/>
      <c r="D3" s="8"/>
      <c r="E3" s="8"/>
      <c r="F3" s="8"/>
      <c r="G3" s="8"/>
      <c r="H3" s="8"/>
      <c r="I3" s="8"/>
      <c r="J3" s="8"/>
      <c r="K3" s="8"/>
      <c r="L3" s="8"/>
      <c r="M3" s="8"/>
      <c r="N3" s="8"/>
      <c r="O3" s="8"/>
      <c r="P3" s="8"/>
      <c r="Q3" s="8"/>
      <c r="R3" s="9"/>
      <c r="AT3" s="2" t="s">
        <v>114</v>
      </c>
    </row>
    <row r="4" spans="2:46" s="2" customFormat="1" ht="37.5" customHeight="1">
      <c r="B4" s="10"/>
      <c r="C4" s="178" t="s">
        <v>115</v>
      </c>
      <c r="D4" s="179"/>
      <c r="E4" s="179"/>
      <c r="F4" s="179"/>
      <c r="G4" s="179"/>
      <c r="H4" s="179"/>
      <c r="I4" s="179"/>
      <c r="J4" s="179"/>
      <c r="K4" s="179"/>
      <c r="L4" s="179"/>
      <c r="M4" s="179"/>
      <c r="N4" s="179"/>
      <c r="O4" s="179"/>
      <c r="P4" s="179"/>
      <c r="Q4" s="179"/>
      <c r="R4" s="12"/>
      <c r="T4" s="13" t="s">
        <v>11</v>
      </c>
      <c r="AT4" s="2" t="s">
        <v>4</v>
      </c>
    </row>
    <row r="5" spans="2:18" s="2" customFormat="1" ht="7.5" customHeight="1">
      <c r="B5" s="10"/>
      <c r="C5" s="11"/>
      <c r="D5" s="11"/>
      <c r="E5" s="11"/>
      <c r="F5" s="11"/>
      <c r="G5" s="11"/>
      <c r="H5" s="11"/>
      <c r="I5" s="11"/>
      <c r="J5" s="11"/>
      <c r="K5" s="11"/>
      <c r="L5" s="11"/>
      <c r="M5" s="11"/>
      <c r="N5" s="11"/>
      <c r="O5" s="11"/>
      <c r="P5" s="11"/>
      <c r="Q5" s="11"/>
      <c r="R5" s="12"/>
    </row>
    <row r="6" spans="2:18" s="2" customFormat="1" ht="26.25" customHeight="1">
      <c r="B6" s="10"/>
      <c r="C6" s="11"/>
      <c r="D6" s="18" t="s">
        <v>17</v>
      </c>
      <c r="E6" s="11"/>
      <c r="F6" s="218" t="str">
        <f>'Rekapitulace stavby'!$K$6</f>
        <v>Stavební úpravy Radnice Šluknov - imobilní</v>
      </c>
      <c r="G6" s="179"/>
      <c r="H6" s="179"/>
      <c r="I6" s="179"/>
      <c r="J6" s="179"/>
      <c r="K6" s="179"/>
      <c r="L6" s="179"/>
      <c r="M6" s="179"/>
      <c r="N6" s="179"/>
      <c r="O6" s="179"/>
      <c r="P6" s="179"/>
      <c r="Q6" s="11"/>
      <c r="R6" s="12"/>
    </row>
    <row r="7" spans="2:18" s="6" customFormat="1" ht="33.75" customHeight="1">
      <c r="B7" s="23"/>
      <c r="C7" s="24"/>
      <c r="D7" s="17" t="s">
        <v>116</v>
      </c>
      <c r="E7" s="24"/>
      <c r="F7" s="184" t="s">
        <v>1012</v>
      </c>
      <c r="G7" s="197"/>
      <c r="H7" s="197"/>
      <c r="I7" s="197"/>
      <c r="J7" s="197"/>
      <c r="K7" s="197"/>
      <c r="L7" s="197"/>
      <c r="M7" s="197"/>
      <c r="N7" s="197"/>
      <c r="O7" s="197"/>
      <c r="P7" s="197"/>
      <c r="Q7" s="24"/>
      <c r="R7" s="25"/>
    </row>
    <row r="8" spans="2:18" s="6" customFormat="1" ht="15" customHeight="1">
      <c r="B8" s="23"/>
      <c r="C8" s="24"/>
      <c r="D8" s="18" t="s">
        <v>19</v>
      </c>
      <c r="E8" s="24"/>
      <c r="F8" s="16"/>
      <c r="G8" s="24"/>
      <c r="H8" s="24"/>
      <c r="I8" s="24"/>
      <c r="J8" s="24"/>
      <c r="K8" s="24"/>
      <c r="L8" s="24"/>
      <c r="M8" s="18" t="s">
        <v>20</v>
      </c>
      <c r="N8" s="24"/>
      <c r="O8" s="16"/>
      <c r="P8" s="24"/>
      <c r="Q8" s="24"/>
      <c r="R8" s="25"/>
    </row>
    <row r="9" spans="2:18" s="6" customFormat="1" ht="15" customHeight="1">
      <c r="B9" s="23"/>
      <c r="C9" s="24"/>
      <c r="D9" s="18" t="s">
        <v>21</v>
      </c>
      <c r="E9" s="24"/>
      <c r="F9" s="16" t="s">
        <v>1013</v>
      </c>
      <c r="G9" s="24"/>
      <c r="H9" s="24"/>
      <c r="I9" s="24"/>
      <c r="J9" s="24"/>
      <c r="K9" s="24"/>
      <c r="L9" s="24"/>
      <c r="M9" s="18" t="s">
        <v>23</v>
      </c>
      <c r="N9" s="24"/>
      <c r="O9" s="219" t="str">
        <f>'Rekapitulace stavby'!$AN$8</f>
        <v>10.12.2014</v>
      </c>
      <c r="P9" s="197"/>
      <c r="Q9" s="24"/>
      <c r="R9" s="25"/>
    </row>
    <row r="10" spans="2:18" s="6" customFormat="1" ht="12" customHeight="1">
      <c r="B10" s="23"/>
      <c r="C10" s="24"/>
      <c r="D10" s="24"/>
      <c r="E10" s="24"/>
      <c r="F10" s="24"/>
      <c r="G10" s="24"/>
      <c r="H10" s="24"/>
      <c r="I10" s="24"/>
      <c r="J10" s="24"/>
      <c r="K10" s="24"/>
      <c r="L10" s="24"/>
      <c r="M10" s="24"/>
      <c r="N10" s="24"/>
      <c r="O10" s="24"/>
      <c r="P10" s="24"/>
      <c r="Q10" s="24"/>
      <c r="R10" s="25"/>
    </row>
    <row r="11" spans="2:18" s="6" customFormat="1" ht="15" customHeight="1">
      <c r="B11" s="23"/>
      <c r="C11" s="24"/>
      <c r="D11" s="18" t="s">
        <v>25</v>
      </c>
      <c r="E11" s="24"/>
      <c r="F11" s="24"/>
      <c r="G11" s="24"/>
      <c r="H11" s="24"/>
      <c r="I11" s="24"/>
      <c r="J11" s="24"/>
      <c r="K11" s="24"/>
      <c r="L11" s="24"/>
      <c r="M11" s="18" t="s">
        <v>26</v>
      </c>
      <c r="N11" s="24"/>
      <c r="O11" s="183">
        <f>IF('Rekapitulace stavby'!$AN$10="","",'Rekapitulace stavby'!$AN$10)</f>
      </c>
      <c r="P11" s="197"/>
      <c r="Q11" s="24"/>
      <c r="R11" s="25"/>
    </row>
    <row r="12" spans="2:18" s="6" customFormat="1" ht="18.75" customHeight="1">
      <c r="B12" s="23"/>
      <c r="C12" s="24"/>
      <c r="D12" s="24"/>
      <c r="E12" s="16" t="str">
        <f>IF('Rekapitulace stavby'!$E$11="","",'Rekapitulace stavby'!$E$11)</f>
        <v>Město Šluknov</v>
      </c>
      <c r="F12" s="24"/>
      <c r="G12" s="24"/>
      <c r="H12" s="24"/>
      <c r="I12" s="24"/>
      <c r="J12" s="24"/>
      <c r="K12" s="24"/>
      <c r="L12" s="24"/>
      <c r="M12" s="18" t="s">
        <v>29</v>
      </c>
      <c r="N12" s="24"/>
      <c r="O12" s="183">
        <f>IF('Rekapitulace stavby'!$AN$11="","",'Rekapitulace stavby'!$AN$11)</f>
      </c>
      <c r="P12" s="197"/>
      <c r="Q12" s="24"/>
      <c r="R12" s="25"/>
    </row>
    <row r="13" spans="2:18" s="6" customFormat="1" ht="7.5" customHeight="1">
      <c r="B13" s="23"/>
      <c r="C13" s="24"/>
      <c r="D13" s="24"/>
      <c r="E13" s="24"/>
      <c r="F13" s="24"/>
      <c r="G13" s="24"/>
      <c r="H13" s="24"/>
      <c r="I13" s="24"/>
      <c r="J13" s="24"/>
      <c r="K13" s="24"/>
      <c r="L13" s="24"/>
      <c r="M13" s="24"/>
      <c r="N13" s="24"/>
      <c r="O13" s="24"/>
      <c r="P13" s="24"/>
      <c r="Q13" s="24"/>
      <c r="R13" s="25"/>
    </row>
    <row r="14" spans="2:18" s="6" customFormat="1" ht="15" customHeight="1">
      <c r="B14" s="23"/>
      <c r="C14" s="24"/>
      <c r="D14" s="18" t="s">
        <v>30</v>
      </c>
      <c r="E14" s="24"/>
      <c r="F14" s="24"/>
      <c r="G14" s="24"/>
      <c r="H14" s="24"/>
      <c r="I14" s="24"/>
      <c r="J14" s="24"/>
      <c r="K14" s="24"/>
      <c r="L14" s="24"/>
      <c r="M14" s="18" t="s">
        <v>26</v>
      </c>
      <c r="N14" s="24"/>
      <c r="O14" s="220" t="str">
        <f>IF('Rekapitulace stavby'!$AN$13="","",'Rekapitulace stavby'!$AN$13)</f>
        <v>Vyplň údaj</v>
      </c>
      <c r="P14" s="197"/>
      <c r="Q14" s="24"/>
      <c r="R14" s="25"/>
    </row>
    <row r="15" spans="2:18" s="6" customFormat="1" ht="18.75" customHeight="1">
      <c r="B15" s="23"/>
      <c r="C15" s="24"/>
      <c r="D15" s="24"/>
      <c r="E15" s="220" t="str">
        <f>IF('Rekapitulace stavby'!$E$14="","",'Rekapitulace stavby'!$E$14)</f>
        <v>Vyplň údaj</v>
      </c>
      <c r="F15" s="197"/>
      <c r="G15" s="197"/>
      <c r="H15" s="197"/>
      <c r="I15" s="197"/>
      <c r="J15" s="197"/>
      <c r="K15" s="197"/>
      <c r="L15" s="197"/>
      <c r="M15" s="18" t="s">
        <v>29</v>
      </c>
      <c r="N15" s="24"/>
      <c r="O15" s="220" t="str">
        <f>IF('Rekapitulace stavby'!$AN$14="","",'Rekapitulace stavby'!$AN$14)</f>
        <v>Vyplň údaj</v>
      </c>
      <c r="P15" s="197"/>
      <c r="Q15" s="24"/>
      <c r="R15" s="25"/>
    </row>
    <row r="16" spans="2:18" s="6" customFormat="1" ht="7.5" customHeight="1">
      <c r="B16" s="23"/>
      <c r="C16" s="24"/>
      <c r="D16" s="24"/>
      <c r="E16" s="24"/>
      <c r="F16" s="24"/>
      <c r="G16" s="24"/>
      <c r="H16" s="24"/>
      <c r="I16" s="24"/>
      <c r="J16" s="24"/>
      <c r="K16" s="24"/>
      <c r="L16" s="24"/>
      <c r="M16" s="24"/>
      <c r="N16" s="24"/>
      <c r="O16" s="24"/>
      <c r="P16" s="24"/>
      <c r="Q16" s="24"/>
      <c r="R16" s="25"/>
    </row>
    <row r="17" spans="2:18" s="6" customFormat="1" ht="15" customHeight="1">
      <c r="B17" s="23"/>
      <c r="C17" s="24"/>
      <c r="D17" s="18" t="s">
        <v>32</v>
      </c>
      <c r="E17" s="24"/>
      <c r="F17" s="24"/>
      <c r="G17" s="24"/>
      <c r="H17" s="24"/>
      <c r="I17" s="24"/>
      <c r="J17" s="24"/>
      <c r="K17" s="24"/>
      <c r="L17" s="24"/>
      <c r="M17" s="18" t="s">
        <v>26</v>
      </c>
      <c r="N17" s="24"/>
      <c r="O17" s="183">
        <f>IF('Rekapitulace stavby'!$AN$16="","",'Rekapitulace stavby'!$AN$16)</f>
      </c>
      <c r="P17" s="197"/>
      <c r="Q17" s="24"/>
      <c r="R17" s="25"/>
    </row>
    <row r="18" spans="2:18" s="6" customFormat="1" ht="18.75" customHeight="1">
      <c r="B18" s="23"/>
      <c r="C18" s="24"/>
      <c r="D18" s="24"/>
      <c r="E18" s="16" t="str">
        <f>IF('Rekapitulace stavby'!$E$17="","",'Rekapitulace stavby'!$E$17)</f>
        <v>Multitechnik Divize II, s.r.o.</v>
      </c>
      <c r="F18" s="24"/>
      <c r="G18" s="24"/>
      <c r="H18" s="24"/>
      <c r="I18" s="24"/>
      <c r="J18" s="24"/>
      <c r="K18" s="24"/>
      <c r="L18" s="24"/>
      <c r="M18" s="18" t="s">
        <v>29</v>
      </c>
      <c r="N18" s="24"/>
      <c r="O18" s="183">
        <f>IF('Rekapitulace stavby'!$AN$17="","",'Rekapitulace stavby'!$AN$17)</f>
      </c>
      <c r="P18" s="197"/>
      <c r="Q18" s="24"/>
      <c r="R18" s="25"/>
    </row>
    <row r="19" spans="2:18" s="6" customFormat="1" ht="7.5" customHeight="1">
      <c r="B19" s="23"/>
      <c r="C19" s="24"/>
      <c r="D19" s="24"/>
      <c r="E19" s="24"/>
      <c r="F19" s="24"/>
      <c r="G19" s="24"/>
      <c r="H19" s="24"/>
      <c r="I19" s="24"/>
      <c r="J19" s="24"/>
      <c r="K19" s="24"/>
      <c r="L19" s="24"/>
      <c r="M19" s="24"/>
      <c r="N19" s="24"/>
      <c r="O19" s="24"/>
      <c r="P19" s="24"/>
      <c r="Q19" s="24"/>
      <c r="R19" s="25"/>
    </row>
    <row r="20" spans="2:18" s="6" customFormat="1" ht="15" customHeight="1">
      <c r="B20" s="23"/>
      <c r="C20" s="24"/>
      <c r="D20" s="18" t="s">
        <v>35</v>
      </c>
      <c r="E20" s="24"/>
      <c r="F20" s="24"/>
      <c r="G20" s="24"/>
      <c r="H20" s="24"/>
      <c r="I20" s="24"/>
      <c r="J20" s="24"/>
      <c r="K20" s="24"/>
      <c r="L20" s="24"/>
      <c r="M20" s="18" t="s">
        <v>26</v>
      </c>
      <c r="N20" s="24"/>
      <c r="O20" s="183">
        <f>IF('Rekapitulace stavby'!$AN$19="","",'Rekapitulace stavby'!$AN$19)</f>
      </c>
      <c r="P20" s="197"/>
      <c r="Q20" s="24"/>
      <c r="R20" s="25"/>
    </row>
    <row r="21" spans="2:18" s="6" customFormat="1" ht="18.75" customHeight="1">
      <c r="B21" s="23"/>
      <c r="C21" s="24"/>
      <c r="D21" s="24"/>
      <c r="E21" s="16" t="str">
        <f>IF('Rekapitulace stavby'!$E$20="","",'Rekapitulace stavby'!$E$20)</f>
        <v>Ing. Kulík Milan</v>
      </c>
      <c r="F21" s="24"/>
      <c r="G21" s="24"/>
      <c r="H21" s="24"/>
      <c r="I21" s="24"/>
      <c r="J21" s="24"/>
      <c r="K21" s="24"/>
      <c r="L21" s="24"/>
      <c r="M21" s="18" t="s">
        <v>29</v>
      </c>
      <c r="N21" s="24"/>
      <c r="O21" s="183">
        <f>IF('Rekapitulace stavby'!$AN$20="","",'Rekapitulace stavby'!$AN$20)</f>
      </c>
      <c r="P21" s="197"/>
      <c r="Q21" s="24"/>
      <c r="R21" s="25"/>
    </row>
    <row r="22" spans="2:18" s="6" customFormat="1" ht="7.5" customHeight="1">
      <c r="B22" s="23"/>
      <c r="C22" s="24"/>
      <c r="D22" s="24"/>
      <c r="E22" s="24"/>
      <c r="F22" s="24"/>
      <c r="G22" s="24"/>
      <c r="H22" s="24"/>
      <c r="I22" s="24"/>
      <c r="J22" s="24"/>
      <c r="K22" s="24"/>
      <c r="L22" s="24"/>
      <c r="M22" s="24"/>
      <c r="N22" s="24"/>
      <c r="O22" s="24"/>
      <c r="P22" s="24"/>
      <c r="Q22" s="24"/>
      <c r="R22" s="25"/>
    </row>
    <row r="23" spans="2:18" s="6" customFormat="1" ht="15" customHeight="1">
      <c r="B23" s="23"/>
      <c r="C23" s="24"/>
      <c r="D23" s="18" t="s">
        <v>37</v>
      </c>
      <c r="E23" s="24"/>
      <c r="F23" s="24"/>
      <c r="G23" s="24"/>
      <c r="H23" s="24"/>
      <c r="I23" s="24"/>
      <c r="J23" s="24"/>
      <c r="K23" s="24"/>
      <c r="L23" s="24"/>
      <c r="M23" s="24"/>
      <c r="N23" s="24"/>
      <c r="O23" s="24"/>
      <c r="P23" s="24"/>
      <c r="Q23" s="24"/>
      <c r="R23" s="25"/>
    </row>
    <row r="24" spans="2:18" s="101" customFormat="1" ht="15.75" customHeight="1">
      <c r="B24" s="102"/>
      <c r="C24" s="103"/>
      <c r="D24" s="103"/>
      <c r="E24" s="186"/>
      <c r="F24" s="221"/>
      <c r="G24" s="221"/>
      <c r="H24" s="221"/>
      <c r="I24" s="221"/>
      <c r="J24" s="221"/>
      <c r="K24" s="221"/>
      <c r="L24" s="221"/>
      <c r="M24" s="103"/>
      <c r="N24" s="103"/>
      <c r="O24" s="103"/>
      <c r="P24" s="103"/>
      <c r="Q24" s="103"/>
      <c r="R24" s="104"/>
    </row>
    <row r="25" spans="2:18" s="6" customFormat="1" ht="7.5" customHeight="1">
      <c r="B25" s="23"/>
      <c r="C25" s="24"/>
      <c r="D25" s="24"/>
      <c r="E25" s="24"/>
      <c r="F25" s="24"/>
      <c r="G25" s="24"/>
      <c r="H25" s="24"/>
      <c r="I25" s="24"/>
      <c r="J25" s="24"/>
      <c r="K25" s="24"/>
      <c r="L25" s="24"/>
      <c r="M25" s="24"/>
      <c r="N25" s="24"/>
      <c r="O25" s="24"/>
      <c r="P25" s="24"/>
      <c r="Q25" s="24"/>
      <c r="R25" s="25"/>
    </row>
    <row r="26" spans="2:18" s="6" customFormat="1" ht="7.5" customHeight="1">
      <c r="B26" s="23"/>
      <c r="C26" s="24"/>
      <c r="D26" s="38"/>
      <c r="E26" s="38"/>
      <c r="F26" s="38"/>
      <c r="G26" s="38"/>
      <c r="H26" s="38"/>
      <c r="I26" s="38"/>
      <c r="J26" s="38"/>
      <c r="K26" s="38"/>
      <c r="L26" s="38"/>
      <c r="M26" s="38"/>
      <c r="N26" s="38"/>
      <c r="O26" s="38"/>
      <c r="P26" s="38"/>
      <c r="Q26" s="24"/>
      <c r="R26" s="25"/>
    </row>
    <row r="27" spans="2:18" s="6" customFormat="1" ht="15" customHeight="1">
      <c r="B27" s="23"/>
      <c r="C27" s="24"/>
      <c r="D27" s="105" t="s">
        <v>118</v>
      </c>
      <c r="E27" s="24"/>
      <c r="F27" s="24"/>
      <c r="G27" s="24"/>
      <c r="H27" s="24"/>
      <c r="I27" s="24"/>
      <c r="J27" s="24"/>
      <c r="K27" s="24"/>
      <c r="L27" s="24"/>
      <c r="M27" s="187">
        <f>$N$88</f>
        <v>0</v>
      </c>
      <c r="N27" s="197"/>
      <c r="O27" s="197"/>
      <c r="P27" s="197"/>
      <c r="Q27" s="24"/>
      <c r="R27" s="25"/>
    </row>
    <row r="28" spans="2:18" s="6" customFormat="1" ht="15" customHeight="1">
      <c r="B28" s="23"/>
      <c r="C28" s="24"/>
      <c r="D28" s="22" t="s">
        <v>105</v>
      </c>
      <c r="E28" s="24"/>
      <c r="F28" s="24"/>
      <c r="G28" s="24"/>
      <c r="H28" s="24"/>
      <c r="I28" s="24"/>
      <c r="J28" s="24"/>
      <c r="K28" s="24"/>
      <c r="L28" s="24"/>
      <c r="M28" s="187">
        <f>$N$99</f>
        <v>0</v>
      </c>
      <c r="N28" s="197"/>
      <c r="O28" s="197"/>
      <c r="P28" s="197"/>
      <c r="Q28" s="24"/>
      <c r="R28" s="25"/>
    </row>
    <row r="29" spans="2:18" s="6" customFormat="1" ht="7.5" customHeight="1">
      <c r="B29" s="23"/>
      <c r="C29" s="24"/>
      <c r="D29" s="24"/>
      <c r="E29" s="24"/>
      <c r="F29" s="24"/>
      <c r="G29" s="24"/>
      <c r="H29" s="24"/>
      <c r="I29" s="24"/>
      <c r="J29" s="24"/>
      <c r="K29" s="24"/>
      <c r="L29" s="24"/>
      <c r="M29" s="24"/>
      <c r="N29" s="24"/>
      <c r="O29" s="24"/>
      <c r="P29" s="24"/>
      <c r="Q29" s="24"/>
      <c r="R29" s="25"/>
    </row>
    <row r="30" spans="2:18" s="6" customFormat="1" ht="26.25" customHeight="1">
      <c r="B30" s="23"/>
      <c r="C30" s="24"/>
      <c r="D30" s="106" t="s">
        <v>40</v>
      </c>
      <c r="E30" s="24"/>
      <c r="F30" s="24"/>
      <c r="G30" s="24"/>
      <c r="H30" s="24"/>
      <c r="I30" s="24"/>
      <c r="J30" s="24"/>
      <c r="K30" s="24"/>
      <c r="L30" s="24"/>
      <c r="M30" s="222">
        <f>ROUND($M$27+$M$28,2)</f>
        <v>0</v>
      </c>
      <c r="N30" s="197"/>
      <c r="O30" s="197"/>
      <c r="P30" s="197"/>
      <c r="Q30" s="24"/>
      <c r="R30" s="25"/>
    </row>
    <row r="31" spans="2:18" s="6" customFormat="1" ht="7.5" customHeight="1">
      <c r="B31" s="23"/>
      <c r="C31" s="24"/>
      <c r="D31" s="38"/>
      <c r="E31" s="38"/>
      <c r="F31" s="38"/>
      <c r="G31" s="38"/>
      <c r="H31" s="38"/>
      <c r="I31" s="38"/>
      <c r="J31" s="38"/>
      <c r="K31" s="38"/>
      <c r="L31" s="38"/>
      <c r="M31" s="38"/>
      <c r="N31" s="38"/>
      <c r="O31" s="38"/>
      <c r="P31" s="38"/>
      <c r="Q31" s="24"/>
      <c r="R31" s="25"/>
    </row>
    <row r="32" spans="2:18" s="6" customFormat="1" ht="15" customHeight="1">
      <c r="B32" s="23"/>
      <c r="C32" s="24"/>
      <c r="D32" s="29" t="s">
        <v>41</v>
      </c>
      <c r="E32" s="29" t="s">
        <v>42</v>
      </c>
      <c r="F32" s="30">
        <v>0.21</v>
      </c>
      <c r="G32" s="107" t="s">
        <v>43</v>
      </c>
      <c r="H32" s="223">
        <f>(SUM($BE$99:$BE$106)+SUM($BE$124:$BE$182))</f>
        <v>0</v>
      </c>
      <c r="I32" s="197"/>
      <c r="J32" s="197"/>
      <c r="K32" s="24"/>
      <c r="L32" s="24"/>
      <c r="M32" s="223">
        <f>ROUND((SUM($BE$99:$BE$106)+SUM($BE$124:$BE$182)),2)*$F$32</f>
        <v>0</v>
      </c>
      <c r="N32" s="197"/>
      <c r="O32" s="197"/>
      <c r="P32" s="197"/>
      <c r="Q32" s="24"/>
      <c r="R32" s="25"/>
    </row>
    <row r="33" spans="2:18" s="6" customFormat="1" ht="15" customHeight="1">
      <c r="B33" s="23"/>
      <c r="C33" s="24"/>
      <c r="D33" s="24"/>
      <c r="E33" s="29" t="s">
        <v>44</v>
      </c>
      <c r="F33" s="30">
        <v>0.15</v>
      </c>
      <c r="G33" s="107" t="s">
        <v>43</v>
      </c>
      <c r="H33" s="223">
        <f>(SUM($BF$99:$BF$106)+SUM($BF$124:$BF$182))</f>
        <v>0</v>
      </c>
      <c r="I33" s="197"/>
      <c r="J33" s="197"/>
      <c r="K33" s="24"/>
      <c r="L33" s="24"/>
      <c r="M33" s="223">
        <f>ROUND((SUM($BF$99:$BF$106)+SUM($BF$124:$BF$182)),2)*$F$33</f>
        <v>0</v>
      </c>
      <c r="N33" s="197"/>
      <c r="O33" s="197"/>
      <c r="P33" s="197"/>
      <c r="Q33" s="24"/>
      <c r="R33" s="25"/>
    </row>
    <row r="34" spans="2:18" s="6" customFormat="1" ht="15" customHeight="1" hidden="1">
      <c r="B34" s="23"/>
      <c r="C34" s="24"/>
      <c r="D34" s="24"/>
      <c r="E34" s="29" t="s">
        <v>45</v>
      </c>
      <c r="F34" s="30">
        <v>0.21</v>
      </c>
      <c r="G34" s="107" t="s">
        <v>43</v>
      </c>
      <c r="H34" s="223">
        <f>(SUM($BG$99:$BG$106)+SUM($BG$124:$BG$182))</f>
        <v>0</v>
      </c>
      <c r="I34" s="197"/>
      <c r="J34" s="197"/>
      <c r="K34" s="24"/>
      <c r="L34" s="24"/>
      <c r="M34" s="223">
        <v>0</v>
      </c>
      <c r="N34" s="197"/>
      <c r="O34" s="197"/>
      <c r="P34" s="197"/>
      <c r="Q34" s="24"/>
      <c r="R34" s="25"/>
    </row>
    <row r="35" spans="2:18" s="6" customFormat="1" ht="15" customHeight="1" hidden="1">
      <c r="B35" s="23"/>
      <c r="C35" s="24"/>
      <c r="D35" s="24"/>
      <c r="E35" s="29" t="s">
        <v>46</v>
      </c>
      <c r="F35" s="30">
        <v>0.15</v>
      </c>
      <c r="G35" s="107" t="s">
        <v>43</v>
      </c>
      <c r="H35" s="223">
        <f>(SUM($BH$99:$BH$106)+SUM($BH$124:$BH$182))</f>
        <v>0</v>
      </c>
      <c r="I35" s="197"/>
      <c r="J35" s="197"/>
      <c r="K35" s="24"/>
      <c r="L35" s="24"/>
      <c r="M35" s="223">
        <v>0</v>
      </c>
      <c r="N35" s="197"/>
      <c r="O35" s="197"/>
      <c r="P35" s="197"/>
      <c r="Q35" s="24"/>
      <c r="R35" s="25"/>
    </row>
    <row r="36" spans="2:18" s="6" customFormat="1" ht="15" customHeight="1" hidden="1">
      <c r="B36" s="23"/>
      <c r="C36" s="24"/>
      <c r="D36" s="24"/>
      <c r="E36" s="29" t="s">
        <v>47</v>
      </c>
      <c r="F36" s="30">
        <v>0</v>
      </c>
      <c r="G36" s="107" t="s">
        <v>43</v>
      </c>
      <c r="H36" s="223">
        <f>(SUM($BI$99:$BI$106)+SUM($BI$124:$BI$182))</f>
        <v>0</v>
      </c>
      <c r="I36" s="197"/>
      <c r="J36" s="197"/>
      <c r="K36" s="24"/>
      <c r="L36" s="24"/>
      <c r="M36" s="223">
        <v>0</v>
      </c>
      <c r="N36" s="197"/>
      <c r="O36" s="197"/>
      <c r="P36" s="197"/>
      <c r="Q36" s="24"/>
      <c r="R36" s="25"/>
    </row>
    <row r="37" spans="2:18" s="6" customFormat="1" ht="7.5" customHeight="1">
      <c r="B37" s="23"/>
      <c r="C37" s="24"/>
      <c r="D37" s="24"/>
      <c r="E37" s="24"/>
      <c r="F37" s="24"/>
      <c r="G37" s="24"/>
      <c r="H37" s="24"/>
      <c r="I37" s="24"/>
      <c r="J37" s="24"/>
      <c r="K37" s="24"/>
      <c r="L37" s="24"/>
      <c r="M37" s="24"/>
      <c r="N37" s="24"/>
      <c r="O37" s="24"/>
      <c r="P37" s="24"/>
      <c r="Q37" s="24"/>
      <c r="R37" s="25"/>
    </row>
    <row r="38" spans="2:18" s="6" customFormat="1" ht="26.25" customHeight="1">
      <c r="B38" s="23"/>
      <c r="C38" s="33"/>
      <c r="D38" s="34" t="s">
        <v>48</v>
      </c>
      <c r="E38" s="35"/>
      <c r="F38" s="35"/>
      <c r="G38" s="108" t="s">
        <v>49</v>
      </c>
      <c r="H38" s="36" t="s">
        <v>50</v>
      </c>
      <c r="I38" s="35"/>
      <c r="J38" s="35"/>
      <c r="K38" s="35"/>
      <c r="L38" s="195">
        <f>SUM($M$30:$M$36)</f>
        <v>0</v>
      </c>
      <c r="M38" s="194"/>
      <c r="N38" s="194"/>
      <c r="O38" s="194"/>
      <c r="P38" s="196"/>
      <c r="Q38" s="33"/>
      <c r="R38" s="25"/>
    </row>
    <row r="39" spans="2:18" s="6" customFormat="1" ht="15" customHeight="1">
      <c r="B39" s="23"/>
      <c r="C39" s="24"/>
      <c r="D39" s="24"/>
      <c r="E39" s="24"/>
      <c r="F39" s="24"/>
      <c r="G39" s="24"/>
      <c r="H39" s="24"/>
      <c r="I39" s="24"/>
      <c r="J39" s="24"/>
      <c r="K39" s="24"/>
      <c r="L39" s="24"/>
      <c r="M39" s="24"/>
      <c r="N39" s="24"/>
      <c r="O39" s="24"/>
      <c r="P39" s="24"/>
      <c r="Q39" s="24"/>
      <c r="R39" s="25"/>
    </row>
    <row r="40" spans="2:18" s="6" customFormat="1" ht="15" customHeight="1">
      <c r="B40" s="23"/>
      <c r="C40" s="24"/>
      <c r="D40" s="24"/>
      <c r="E40" s="24"/>
      <c r="F40" s="24"/>
      <c r="G40" s="24"/>
      <c r="H40" s="24"/>
      <c r="I40" s="24"/>
      <c r="J40" s="24"/>
      <c r="K40" s="24"/>
      <c r="L40" s="24"/>
      <c r="M40" s="24"/>
      <c r="N40" s="24"/>
      <c r="O40" s="24"/>
      <c r="P40" s="24"/>
      <c r="Q40" s="24"/>
      <c r="R40" s="25"/>
    </row>
    <row r="41" spans="2:18" s="2" customFormat="1" ht="14.25" customHeight="1">
      <c r="B41" s="10"/>
      <c r="C41" s="11"/>
      <c r="D41" s="11"/>
      <c r="E41" s="11"/>
      <c r="F41" s="11"/>
      <c r="G41" s="11"/>
      <c r="H41" s="11"/>
      <c r="I41" s="11"/>
      <c r="J41" s="11"/>
      <c r="K41" s="11"/>
      <c r="L41" s="11"/>
      <c r="M41" s="11"/>
      <c r="N41" s="11"/>
      <c r="O41" s="11"/>
      <c r="P41" s="11"/>
      <c r="Q41" s="11"/>
      <c r="R41" s="12"/>
    </row>
    <row r="42" spans="2:18" s="2" customFormat="1" ht="14.25" customHeight="1">
      <c r="B42" s="10"/>
      <c r="C42" s="11"/>
      <c r="D42" s="11"/>
      <c r="E42" s="11"/>
      <c r="F42" s="11"/>
      <c r="G42" s="11"/>
      <c r="H42" s="11"/>
      <c r="I42" s="11"/>
      <c r="J42" s="11"/>
      <c r="K42" s="11"/>
      <c r="L42" s="11"/>
      <c r="M42" s="11"/>
      <c r="N42" s="11"/>
      <c r="O42" s="11"/>
      <c r="P42" s="11"/>
      <c r="Q42" s="11"/>
      <c r="R42" s="12"/>
    </row>
    <row r="43" spans="2:18" s="2" customFormat="1" ht="14.25" customHeight="1">
      <c r="B43" s="10"/>
      <c r="C43" s="11"/>
      <c r="D43" s="11"/>
      <c r="E43" s="11"/>
      <c r="F43" s="11"/>
      <c r="G43" s="11"/>
      <c r="H43" s="11"/>
      <c r="I43" s="11"/>
      <c r="J43" s="11"/>
      <c r="K43" s="11"/>
      <c r="L43" s="11"/>
      <c r="M43" s="11"/>
      <c r="N43" s="11"/>
      <c r="O43" s="11"/>
      <c r="P43" s="11"/>
      <c r="Q43" s="11"/>
      <c r="R43" s="12"/>
    </row>
    <row r="44" spans="2:18" s="2" customFormat="1" ht="14.25" customHeight="1">
      <c r="B44" s="10"/>
      <c r="C44" s="11"/>
      <c r="D44" s="11"/>
      <c r="E44" s="11"/>
      <c r="F44" s="11"/>
      <c r="G44" s="11"/>
      <c r="H44" s="11"/>
      <c r="I44" s="11"/>
      <c r="J44" s="11"/>
      <c r="K44" s="11"/>
      <c r="L44" s="11"/>
      <c r="M44" s="11"/>
      <c r="N44" s="11"/>
      <c r="O44" s="11"/>
      <c r="P44" s="11"/>
      <c r="Q44" s="11"/>
      <c r="R44" s="12"/>
    </row>
    <row r="45" spans="2:18" s="2" customFormat="1" ht="14.25" customHeight="1">
      <c r="B45" s="10"/>
      <c r="C45" s="11"/>
      <c r="D45" s="11"/>
      <c r="E45" s="11"/>
      <c r="F45" s="11"/>
      <c r="G45" s="11"/>
      <c r="H45" s="11"/>
      <c r="I45" s="11"/>
      <c r="J45" s="11"/>
      <c r="K45" s="11"/>
      <c r="L45" s="11"/>
      <c r="M45" s="11"/>
      <c r="N45" s="11"/>
      <c r="O45" s="11"/>
      <c r="P45" s="11"/>
      <c r="Q45" s="11"/>
      <c r="R45" s="12"/>
    </row>
    <row r="46" spans="2:18" s="2" customFormat="1" ht="14.25" customHeight="1">
      <c r="B46" s="10"/>
      <c r="C46" s="11"/>
      <c r="D46" s="11"/>
      <c r="E46" s="11"/>
      <c r="F46" s="11"/>
      <c r="G46" s="11"/>
      <c r="H46" s="11"/>
      <c r="I46" s="11"/>
      <c r="J46" s="11"/>
      <c r="K46" s="11"/>
      <c r="L46" s="11"/>
      <c r="M46" s="11"/>
      <c r="N46" s="11"/>
      <c r="O46" s="11"/>
      <c r="P46" s="11"/>
      <c r="Q46" s="11"/>
      <c r="R46" s="12"/>
    </row>
    <row r="47" spans="2:18" s="2" customFormat="1" ht="14.25" customHeight="1">
      <c r="B47" s="10"/>
      <c r="C47" s="11"/>
      <c r="D47" s="11"/>
      <c r="E47" s="11"/>
      <c r="F47" s="11"/>
      <c r="G47" s="11"/>
      <c r="H47" s="11"/>
      <c r="I47" s="11"/>
      <c r="J47" s="11"/>
      <c r="K47" s="11"/>
      <c r="L47" s="11"/>
      <c r="M47" s="11"/>
      <c r="N47" s="11"/>
      <c r="O47" s="11"/>
      <c r="P47" s="11"/>
      <c r="Q47" s="11"/>
      <c r="R47" s="12"/>
    </row>
    <row r="48" spans="2:18" s="2" customFormat="1" ht="14.25" customHeight="1">
      <c r="B48" s="10"/>
      <c r="C48" s="11"/>
      <c r="D48" s="11"/>
      <c r="E48" s="11"/>
      <c r="F48" s="11"/>
      <c r="G48" s="11"/>
      <c r="H48" s="11"/>
      <c r="I48" s="11"/>
      <c r="J48" s="11"/>
      <c r="K48" s="11"/>
      <c r="L48" s="11"/>
      <c r="M48" s="11"/>
      <c r="N48" s="11"/>
      <c r="O48" s="11"/>
      <c r="P48" s="11"/>
      <c r="Q48" s="11"/>
      <c r="R48" s="12"/>
    </row>
    <row r="49" spans="2:18" s="2" customFormat="1" ht="14.25" customHeight="1">
      <c r="B49" s="10"/>
      <c r="C49" s="11"/>
      <c r="D49" s="11"/>
      <c r="E49" s="11"/>
      <c r="F49" s="11"/>
      <c r="G49" s="11"/>
      <c r="H49" s="11"/>
      <c r="I49" s="11"/>
      <c r="J49" s="11"/>
      <c r="K49" s="11"/>
      <c r="L49" s="11"/>
      <c r="M49" s="11"/>
      <c r="N49" s="11"/>
      <c r="O49" s="11"/>
      <c r="P49" s="11"/>
      <c r="Q49" s="11"/>
      <c r="R49" s="12"/>
    </row>
    <row r="50" spans="2:18" s="6" customFormat="1" ht="15.75" customHeight="1">
      <c r="B50" s="23"/>
      <c r="C50" s="24"/>
      <c r="D50" s="37" t="s">
        <v>51</v>
      </c>
      <c r="E50" s="38"/>
      <c r="F50" s="38"/>
      <c r="G50" s="38"/>
      <c r="H50" s="39"/>
      <c r="I50" s="24"/>
      <c r="J50" s="37" t="s">
        <v>52</v>
      </c>
      <c r="K50" s="38"/>
      <c r="L50" s="38"/>
      <c r="M50" s="38"/>
      <c r="N50" s="38"/>
      <c r="O50" s="38"/>
      <c r="P50" s="39"/>
      <c r="Q50" s="24"/>
      <c r="R50" s="25"/>
    </row>
    <row r="51" spans="2:18" s="2" customFormat="1" ht="14.25" customHeight="1">
      <c r="B51" s="10"/>
      <c r="C51" s="11"/>
      <c r="D51" s="40"/>
      <c r="E51" s="11"/>
      <c r="F51" s="11"/>
      <c r="G51" s="11"/>
      <c r="H51" s="41"/>
      <c r="I51" s="11"/>
      <c r="J51" s="40"/>
      <c r="K51" s="11"/>
      <c r="L51" s="11"/>
      <c r="M51" s="11"/>
      <c r="N51" s="11"/>
      <c r="O51" s="11"/>
      <c r="P51" s="41"/>
      <c r="Q51" s="11"/>
      <c r="R51" s="12"/>
    </row>
    <row r="52" spans="2:18" s="2" customFormat="1" ht="14.25" customHeight="1">
      <c r="B52" s="10"/>
      <c r="C52" s="11"/>
      <c r="D52" s="40"/>
      <c r="E52" s="11"/>
      <c r="F52" s="11"/>
      <c r="G52" s="11"/>
      <c r="H52" s="41"/>
      <c r="I52" s="11"/>
      <c r="J52" s="40"/>
      <c r="K52" s="11"/>
      <c r="L52" s="11"/>
      <c r="M52" s="11"/>
      <c r="N52" s="11"/>
      <c r="O52" s="11"/>
      <c r="P52" s="41"/>
      <c r="Q52" s="11"/>
      <c r="R52" s="12"/>
    </row>
    <row r="53" spans="2:18" s="2" customFormat="1" ht="14.25" customHeight="1">
      <c r="B53" s="10"/>
      <c r="C53" s="11"/>
      <c r="D53" s="40"/>
      <c r="E53" s="11"/>
      <c r="F53" s="11"/>
      <c r="G53" s="11"/>
      <c r="H53" s="41"/>
      <c r="I53" s="11"/>
      <c r="J53" s="40"/>
      <c r="K53" s="11"/>
      <c r="L53" s="11"/>
      <c r="M53" s="11"/>
      <c r="N53" s="11"/>
      <c r="O53" s="11"/>
      <c r="P53" s="41"/>
      <c r="Q53" s="11"/>
      <c r="R53" s="12"/>
    </row>
    <row r="54" spans="2:18" s="2" customFormat="1" ht="14.25" customHeight="1">
      <c r="B54" s="10"/>
      <c r="C54" s="11"/>
      <c r="D54" s="40"/>
      <c r="E54" s="11"/>
      <c r="F54" s="11"/>
      <c r="G54" s="11"/>
      <c r="H54" s="41"/>
      <c r="I54" s="11"/>
      <c r="J54" s="40"/>
      <c r="K54" s="11"/>
      <c r="L54" s="11"/>
      <c r="M54" s="11"/>
      <c r="N54" s="11"/>
      <c r="O54" s="11"/>
      <c r="P54" s="41"/>
      <c r="Q54" s="11"/>
      <c r="R54" s="12"/>
    </row>
    <row r="55" spans="2:18" s="2" customFormat="1" ht="14.25" customHeight="1">
      <c r="B55" s="10"/>
      <c r="C55" s="11"/>
      <c r="D55" s="40"/>
      <c r="E55" s="11"/>
      <c r="F55" s="11"/>
      <c r="G55" s="11"/>
      <c r="H55" s="41"/>
      <c r="I55" s="11"/>
      <c r="J55" s="40"/>
      <c r="K55" s="11"/>
      <c r="L55" s="11"/>
      <c r="M55" s="11"/>
      <c r="N55" s="11"/>
      <c r="O55" s="11"/>
      <c r="P55" s="41"/>
      <c r="Q55" s="11"/>
      <c r="R55" s="12"/>
    </row>
    <row r="56" spans="2:18" s="2" customFormat="1" ht="14.25" customHeight="1">
      <c r="B56" s="10"/>
      <c r="C56" s="11"/>
      <c r="D56" s="40"/>
      <c r="E56" s="11"/>
      <c r="F56" s="11"/>
      <c r="G56" s="11"/>
      <c r="H56" s="41"/>
      <c r="I56" s="11"/>
      <c r="J56" s="40"/>
      <c r="K56" s="11"/>
      <c r="L56" s="11"/>
      <c r="M56" s="11"/>
      <c r="N56" s="11"/>
      <c r="O56" s="11"/>
      <c r="P56" s="41"/>
      <c r="Q56" s="11"/>
      <c r="R56" s="12"/>
    </row>
    <row r="57" spans="2:18" s="2" customFormat="1" ht="14.25" customHeight="1">
      <c r="B57" s="10"/>
      <c r="C57" s="11"/>
      <c r="D57" s="40"/>
      <c r="E57" s="11"/>
      <c r="F57" s="11"/>
      <c r="G57" s="11"/>
      <c r="H57" s="41"/>
      <c r="I57" s="11"/>
      <c r="J57" s="40"/>
      <c r="K57" s="11"/>
      <c r="L57" s="11"/>
      <c r="M57" s="11"/>
      <c r="N57" s="11"/>
      <c r="O57" s="11"/>
      <c r="P57" s="41"/>
      <c r="Q57" s="11"/>
      <c r="R57" s="12"/>
    </row>
    <row r="58" spans="2:18" s="2" customFormat="1" ht="14.25" customHeight="1">
      <c r="B58" s="10"/>
      <c r="C58" s="11"/>
      <c r="D58" s="40"/>
      <c r="E58" s="11"/>
      <c r="F58" s="11"/>
      <c r="G58" s="11"/>
      <c r="H58" s="41"/>
      <c r="I58" s="11"/>
      <c r="J58" s="40"/>
      <c r="K58" s="11"/>
      <c r="L58" s="11"/>
      <c r="M58" s="11"/>
      <c r="N58" s="11"/>
      <c r="O58" s="11"/>
      <c r="P58" s="41"/>
      <c r="Q58" s="11"/>
      <c r="R58" s="12"/>
    </row>
    <row r="59" spans="2:18" s="6" customFormat="1" ht="15.75" customHeight="1">
      <c r="B59" s="23"/>
      <c r="C59" s="24"/>
      <c r="D59" s="42" t="s">
        <v>53</v>
      </c>
      <c r="E59" s="43"/>
      <c r="F59" s="43"/>
      <c r="G59" s="44" t="s">
        <v>54</v>
      </c>
      <c r="H59" s="45"/>
      <c r="I59" s="24"/>
      <c r="J59" s="42" t="s">
        <v>53</v>
      </c>
      <c r="K59" s="43"/>
      <c r="L59" s="43"/>
      <c r="M59" s="43"/>
      <c r="N59" s="44" t="s">
        <v>54</v>
      </c>
      <c r="O59" s="43"/>
      <c r="P59" s="45"/>
      <c r="Q59" s="24"/>
      <c r="R59" s="25"/>
    </row>
    <row r="60" spans="2:18" s="2" customFormat="1" ht="14.25" customHeight="1">
      <c r="B60" s="10"/>
      <c r="C60" s="11"/>
      <c r="D60" s="11"/>
      <c r="E60" s="11"/>
      <c r="F60" s="11"/>
      <c r="G60" s="11"/>
      <c r="H60" s="11"/>
      <c r="I60" s="11"/>
      <c r="J60" s="11"/>
      <c r="K60" s="11"/>
      <c r="L60" s="11"/>
      <c r="M60" s="11"/>
      <c r="N60" s="11"/>
      <c r="O60" s="11"/>
      <c r="P60" s="11"/>
      <c r="Q60" s="11"/>
      <c r="R60" s="12"/>
    </row>
    <row r="61" spans="2:18" s="6" customFormat="1" ht="15.75" customHeight="1">
      <c r="B61" s="23"/>
      <c r="C61" s="24"/>
      <c r="D61" s="37" t="s">
        <v>55</v>
      </c>
      <c r="E61" s="38"/>
      <c r="F61" s="38"/>
      <c r="G61" s="38"/>
      <c r="H61" s="39"/>
      <c r="I61" s="24"/>
      <c r="J61" s="37" t="s">
        <v>56</v>
      </c>
      <c r="K61" s="38"/>
      <c r="L61" s="38"/>
      <c r="M61" s="38"/>
      <c r="N61" s="38"/>
      <c r="O61" s="38"/>
      <c r="P61" s="39"/>
      <c r="Q61" s="24"/>
      <c r="R61" s="25"/>
    </row>
    <row r="62" spans="2:18" s="2" customFormat="1" ht="14.25" customHeight="1">
      <c r="B62" s="10"/>
      <c r="C62" s="11"/>
      <c r="D62" s="40"/>
      <c r="E62" s="11"/>
      <c r="F62" s="11"/>
      <c r="G62" s="11"/>
      <c r="H62" s="41"/>
      <c r="I62" s="11"/>
      <c r="J62" s="40"/>
      <c r="K62" s="11"/>
      <c r="L62" s="11"/>
      <c r="M62" s="11"/>
      <c r="N62" s="11"/>
      <c r="O62" s="11"/>
      <c r="P62" s="41"/>
      <c r="Q62" s="11"/>
      <c r="R62" s="12"/>
    </row>
    <row r="63" spans="2:18" s="2" customFormat="1" ht="14.25" customHeight="1">
      <c r="B63" s="10"/>
      <c r="C63" s="11"/>
      <c r="D63" s="40"/>
      <c r="E63" s="11"/>
      <c r="F63" s="11"/>
      <c r="G63" s="11"/>
      <c r="H63" s="41"/>
      <c r="I63" s="11"/>
      <c r="J63" s="40"/>
      <c r="K63" s="11"/>
      <c r="L63" s="11"/>
      <c r="M63" s="11"/>
      <c r="N63" s="11"/>
      <c r="O63" s="11"/>
      <c r="P63" s="41"/>
      <c r="Q63" s="11"/>
      <c r="R63" s="12"/>
    </row>
    <row r="64" spans="2:18" s="2" customFormat="1" ht="14.25" customHeight="1">
      <c r="B64" s="10"/>
      <c r="C64" s="11"/>
      <c r="D64" s="40"/>
      <c r="E64" s="11"/>
      <c r="F64" s="11"/>
      <c r="G64" s="11"/>
      <c r="H64" s="41"/>
      <c r="I64" s="11"/>
      <c r="J64" s="40"/>
      <c r="K64" s="11"/>
      <c r="L64" s="11"/>
      <c r="M64" s="11"/>
      <c r="N64" s="11"/>
      <c r="O64" s="11"/>
      <c r="P64" s="41"/>
      <c r="Q64" s="11"/>
      <c r="R64" s="12"/>
    </row>
    <row r="65" spans="2:18" s="2" customFormat="1" ht="14.25" customHeight="1">
      <c r="B65" s="10"/>
      <c r="C65" s="11"/>
      <c r="D65" s="40"/>
      <c r="E65" s="11"/>
      <c r="F65" s="11"/>
      <c r="G65" s="11"/>
      <c r="H65" s="41"/>
      <c r="I65" s="11"/>
      <c r="J65" s="40"/>
      <c r="K65" s="11"/>
      <c r="L65" s="11"/>
      <c r="M65" s="11"/>
      <c r="N65" s="11"/>
      <c r="O65" s="11"/>
      <c r="P65" s="41"/>
      <c r="Q65" s="11"/>
      <c r="R65" s="12"/>
    </row>
    <row r="66" spans="2:18" s="2" customFormat="1" ht="14.25" customHeight="1">
      <c r="B66" s="10"/>
      <c r="C66" s="11"/>
      <c r="D66" s="40"/>
      <c r="E66" s="11"/>
      <c r="F66" s="11"/>
      <c r="G66" s="11"/>
      <c r="H66" s="41"/>
      <c r="I66" s="11"/>
      <c r="J66" s="40"/>
      <c r="K66" s="11"/>
      <c r="L66" s="11"/>
      <c r="M66" s="11"/>
      <c r="N66" s="11"/>
      <c r="O66" s="11"/>
      <c r="P66" s="41"/>
      <c r="Q66" s="11"/>
      <c r="R66" s="12"/>
    </row>
    <row r="67" spans="2:18" s="2" customFormat="1" ht="14.25" customHeight="1">
      <c r="B67" s="10"/>
      <c r="C67" s="11"/>
      <c r="D67" s="40"/>
      <c r="E67" s="11"/>
      <c r="F67" s="11"/>
      <c r="G67" s="11"/>
      <c r="H67" s="41"/>
      <c r="I67" s="11"/>
      <c r="J67" s="40"/>
      <c r="K67" s="11"/>
      <c r="L67" s="11"/>
      <c r="M67" s="11"/>
      <c r="N67" s="11"/>
      <c r="O67" s="11"/>
      <c r="P67" s="41"/>
      <c r="Q67" s="11"/>
      <c r="R67" s="12"/>
    </row>
    <row r="68" spans="2:18" s="2" customFormat="1" ht="14.25" customHeight="1">
      <c r="B68" s="10"/>
      <c r="C68" s="11"/>
      <c r="D68" s="40"/>
      <c r="E68" s="11"/>
      <c r="F68" s="11"/>
      <c r="G68" s="11"/>
      <c r="H68" s="41"/>
      <c r="I68" s="11"/>
      <c r="J68" s="40"/>
      <c r="K68" s="11"/>
      <c r="L68" s="11"/>
      <c r="M68" s="11"/>
      <c r="N68" s="11"/>
      <c r="O68" s="11"/>
      <c r="P68" s="41"/>
      <c r="Q68" s="11"/>
      <c r="R68" s="12"/>
    </row>
    <row r="69" spans="2:18" s="2" customFormat="1" ht="14.25" customHeight="1">
      <c r="B69" s="10"/>
      <c r="C69" s="11"/>
      <c r="D69" s="40"/>
      <c r="E69" s="11"/>
      <c r="F69" s="11"/>
      <c r="G69" s="11"/>
      <c r="H69" s="41"/>
      <c r="I69" s="11"/>
      <c r="J69" s="40"/>
      <c r="K69" s="11"/>
      <c r="L69" s="11"/>
      <c r="M69" s="11"/>
      <c r="N69" s="11"/>
      <c r="O69" s="11"/>
      <c r="P69" s="41"/>
      <c r="Q69" s="11"/>
      <c r="R69" s="12"/>
    </row>
    <row r="70" spans="2:18" s="6" customFormat="1" ht="15.75" customHeight="1">
      <c r="B70" s="23"/>
      <c r="C70" s="24"/>
      <c r="D70" s="42" t="s">
        <v>53</v>
      </c>
      <c r="E70" s="43"/>
      <c r="F70" s="43"/>
      <c r="G70" s="44" t="s">
        <v>54</v>
      </c>
      <c r="H70" s="45"/>
      <c r="I70" s="24"/>
      <c r="J70" s="42" t="s">
        <v>53</v>
      </c>
      <c r="K70" s="43"/>
      <c r="L70" s="43"/>
      <c r="M70" s="43"/>
      <c r="N70" s="44" t="s">
        <v>54</v>
      </c>
      <c r="O70" s="43"/>
      <c r="P70" s="45"/>
      <c r="Q70" s="24"/>
      <c r="R70" s="25"/>
    </row>
    <row r="71" spans="2:18" s="6" customFormat="1" ht="15" customHeight="1">
      <c r="B71" s="46"/>
      <c r="C71" s="47"/>
      <c r="D71" s="47"/>
      <c r="E71" s="47"/>
      <c r="F71" s="47"/>
      <c r="G71" s="47"/>
      <c r="H71" s="47"/>
      <c r="I71" s="47"/>
      <c r="J71" s="47"/>
      <c r="K71" s="47"/>
      <c r="L71" s="47"/>
      <c r="M71" s="47"/>
      <c r="N71" s="47"/>
      <c r="O71" s="47"/>
      <c r="P71" s="47"/>
      <c r="Q71" s="47"/>
      <c r="R71" s="48"/>
    </row>
    <row r="75" spans="2:18" s="6" customFormat="1" ht="7.5" customHeight="1">
      <c r="B75" s="109"/>
      <c r="C75" s="110"/>
      <c r="D75" s="110"/>
      <c r="E75" s="110"/>
      <c r="F75" s="110"/>
      <c r="G75" s="110"/>
      <c r="H75" s="110"/>
      <c r="I75" s="110"/>
      <c r="J75" s="110"/>
      <c r="K75" s="110"/>
      <c r="L75" s="110"/>
      <c r="M75" s="110"/>
      <c r="N75" s="110"/>
      <c r="O75" s="110"/>
      <c r="P75" s="110"/>
      <c r="Q75" s="110"/>
      <c r="R75" s="111"/>
    </row>
    <row r="76" spans="2:21" s="6" customFormat="1" ht="37.5" customHeight="1">
      <c r="B76" s="23"/>
      <c r="C76" s="178" t="s">
        <v>119</v>
      </c>
      <c r="D76" s="197"/>
      <c r="E76" s="197"/>
      <c r="F76" s="197"/>
      <c r="G76" s="197"/>
      <c r="H76" s="197"/>
      <c r="I76" s="197"/>
      <c r="J76" s="197"/>
      <c r="K76" s="197"/>
      <c r="L76" s="197"/>
      <c r="M76" s="197"/>
      <c r="N76" s="197"/>
      <c r="O76" s="197"/>
      <c r="P76" s="197"/>
      <c r="Q76" s="197"/>
      <c r="R76" s="25"/>
      <c r="T76" s="24"/>
      <c r="U76" s="24"/>
    </row>
    <row r="77" spans="2:21" s="6" customFormat="1" ht="7.5" customHeight="1">
      <c r="B77" s="23"/>
      <c r="C77" s="24"/>
      <c r="D77" s="24"/>
      <c r="E77" s="24"/>
      <c r="F77" s="24"/>
      <c r="G77" s="24"/>
      <c r="H77" s="24"/>
      <c r="I77" s="24"/>
      <c r="J77" s="24"/>
      <c r="K77" s="24"/>
      <c r="L77" s="24"/>
      <c r="M77" s="24"/>
      <c r="N77" s="24"/>
      <c r="O77" s="24"/>
      <c r="P77" s="24"/>
      <c r="Q77" s="24"/>
      <c r="R77" s="25"/>
      <c r="T77" s="24"/>
      <c r="U77" s="24"/>
    </row>
    <row r="78" spans="2:21" s="6" customFormat="1" ht="30.75" customHeight="1">
      <c r="B78" s="23"/>
      <c r="C78" s="18" t="s">
        <v>17</v>
      </c>
      <c r="D78" s="24"/>
      <c r="E78" s="24"/>
      <c r="F78" s="218" t="str">
        <f>$F$6</f>
        <v>Stavební úpravy Radnice Šluknov - imobilní</v>
      </c>
      <c r="G78" s="197"/>
      <c r="H78" s="197"/>
      <c r="I78" s="197"/>
      <c r="J78" s="197"/>
      <c r="K78" s="197"/>
      <c r="L78" s="197"/>
      <c r="M78" s="197"/>
      <c r="N78" s="197"/>
      <c r="O78" s="197"/>
      <c r="P78" s="197"/>
      <c r="Q78" s="24"/>
      <c r="R78" s="25"/>
      <c r="T78" s="24"/>
      <c r="U78" s="24"/>
    </row>
    <row r="79" spans="2:21" s="6" customFormat="1" ht="37.5" customHeight="1">
      <c r="B79" s="23"/>
      <c r="C79" s="57" t="s">
        <v>116</v>
      </c>
      <c r="D79" s="24"/>
      <c r="E79" s="24"/>
      <c r="F79" s="198" t="str">
        <f>$F$7</f>
        <v>161013.5 - Elektroinstalace</v>
      </c>
      <c r="G79" s="197"/>
      <c r="H79" s="197"/>
      <c r="I79" s="197"/>
      <c r="J79" s="197"/>
      <c r="K79" s="197"/>
      <c r="L79" s="197"/>
      <c r="M79" s="197"/>
      <c r="N79" s="197"/>
      <c r="O79" s="197"/>
      <c r="P79" s="197"/>
      <c r="Q79" s="24"/>
      <c r="R79" s="25"/>
      <c r="T79" s="24"/>
      <c r="U79" s="24"/>
    </row>
    <row r="80" spans="2:21" s="6" customFormat="1" ht="7.5" customHeight="1">
      <c r="B80" s="23"/>
      <c r="C80" s="24"/>
      <c r="D80" s="24"/>
      <c r="E80" s="24"/>
      <c r="F80" s="24"/>
      <c r="G80" s="24"/>
      <c r="H80" s="24"/>
      <c r="I80" s="24"/>
      <c r="J80" s="24"/>
      <c r="K80" s="24"/>
      <c r="L80" s="24"/>
      <c r="M80" s="24"/>
      <c r="N80" s="24"/>
      <c r="O80" s="24"/>
      <c r="P80" s="24"/>
      <c r="Q80" s="24"/>
      <c r="R80" s="25"/>
      <c r="T80" s="24"/>
      <c r="U80" s="24"/>
    </row>
    <row r="81" spans="2:21" s="6" customFormat="1" ht="18.75" customHeight="1">
      <c r="B81" s="23"/>
      <c r="C81" s="18" t="s">
        <v>21</v>
      </c>
      <c r="D81" s="24"/>
      <c r="E81" s="24"/>
      <c r="F81" s="16" t="str">
        <f>$F$9</f>
        <v> </v>
      </c>
      <c r="G81" s="24"/>
      <c r="H81" s="24"/>
      <c r="I81" s="24"/>
      <c r="J81" s="24"/>
      <c r="K81" s="18" t="s">
        <v>23</v>
      </c>
      <c r="L81" s="24"/>
      <c r="M81" s="224" t="str">
        <f>IF($O$9="","",$O$9)</f>
        <v>10.12.2014</v>
      </c>
      <c r="N81" s="197"/>
      <c r="O81" s="197"/>
      <c r="P81" s="197"/>
      <c r="Q81" s="24"/>
      <c r="R81" s="25"/>
      <c r="T81" s="24"/>
      <c r="U81" s="24"/>
    </row>
    <row r="82" spans="2:21" s="6" customFormat="1" ht="7.5" customHeight="1">
      <c r="B82" s="23"/>
      <c r="C82" s="24"/>
      <c r="D82" s="24"/>
      <c r="E82" s="24"/>
      <c r="F82" s="24"/>
      <c r="G82" s="24"/>
      <c r="H82" s="24"/>
      <c r="I82" s="24"/>
      <c r="J82" s="24"/>
      <c r="K82" s="24"/>
      <c r="L82" s="24"/>
      <c r="M82" s="24"/>
      <c r="N82" s="24"/>
      <c r="O82" s="24"/>
      <c r="P82" s="24"/>
      <c r="Q82" s="24"/>
      <c r="R82" s="25"/>
      <c r="T82" s="24"/>
      <c r="U82" s="24"/>
    </row>
    <row r="83" spans="2:21" s="6" customFormat="1" ht="15.75" customHeight="1">
      <c r="B83" s="23"/>
      <c r="C83" s="18" t="s">
        <v>25</v>
      </c>
      <c r="D83" s="24"/>
      <c r="E83" s="24"/>
      <c r="F83" s="16" t="str">
        <f>$E$12</f>
        <v>Město Šluknov</v>
      </c>
      <c r="G83" s="24"/>
      <c r="H83" s="24"/>
      <c r="I83" s="24"/>
      <c r="J83" s="24"/>
      <c r="K83" s="18" t="s">
        <v>32</v>
      </c>
      <c r="L83" s="24"/>
      <c r="M83" s="183" t="str">
        <f>$E$18</f>
        <v>Multitechnik Divize II, s.r.o.</v>
      </c>
      <c r="N83" s="197"/>
      <c r="O83" s="197"/>
      <c r="P83" s="197"/>
      <c r="Q83" s="197"/>
      <c r="R83" s="25"/>
      <c r="T83" s="24"/>
      <c r="U83" s="24"/>
    </row>
    <row r="84" spans="2:21" s="6" customFormat="1" ht="15" customHeight="1">
      <c r="B84" s="23"/>
      <c r="C84" s="18" t="s">
        <v>30</v>
      </c>
      <c r="D84" s="24"/>
      <c r="E84" s="24"/>
      <c r="F84" s="16" t="str">
        <f>IF($E$15="","",$E$15)</f>
        <v>Vyplň údaj</v>
      </c>
      <c r="G84" s="24"/>
      <c r="H84" s="24"/>
      <c r="I84" s="24"/>
      <c r="J84" s="24"/>
      <c r="K84" s="18" t="s">
        <v>35</v>
      </c>
      <c r="L84" s="24"/>
      <c r="M84" s="183" t="str">
        <f>$E$21</f>
        <v>Ing. Kulík Milan</v>
      </c>
      <c r="N84" s="197"/>
      <c r="O84" s="197"/>
      <c r="P84" s="197"/>
      <c r="Q84" s="197"/>
      <c r="R84" s="25"/>
      <c r="T84" s="24"/>
      <c r="U84" s="24"/>
    </row>
    <row r="85" spans="2:21" s="6" customFormat="1" ht="11.25" customHeight="1">
      <c r="B85" s="23"/>
      <c r="C85" s="24"/>
      <c r="D85" s="24"/>
      <c r="E85" s="24"/>
      <c r="F85" s="24"/>
      <c r="G85" s="24"/>
      <c r="H85" s="24"/>
      <c r="I85" s="24"/>
      <c r="J85" s="24"/>
      <c r="K85" s="24"/>
      <c r="L85" s="24"/>
      <c r="M85" s="24"/>
      <c r="N85" s="24"/>
      <c r="O85" s="24"/>
      <c r="P85" s="24"/>
      <c r="Q85" s="24"/>
      <c r="R85" s="25"/>
      <c r="T85" s="24"/>
      <c r="U85" s="24"/>
    </row>
    <row r="86" spans="2:21" s="6" customFormat="1" ht="30" customHeight="1">
      <c r="B86" s="23"/>
      <c r="C86" s="225" t="s">
        <v>120</v>
      </c>
      <c r="D86" s="216"/>
      <c r="E86" s="216"/>
      <c r="F86" s="216"/>
      <c r="G86" s="216"/>
      <c r="H86" s="33"/>
      <c r="I86" s="33"/>
      <c r="J86" s="33"/>
      <c r="K86" s="33"/>
      <c r="L86" s="33"/>
      <c r="M86" s="33"/>
      <c r="N86" s="225" t="s">
        <v>121</v>
      </c>
      <c r="O86" s="197"/>
      <c r="P86" s="197"/>
      <c r="Q86" s="197"/>
      <c r="R86" s="25"/>
      <c r="T86" s="24"/>
      <c r="U86" s="24"/>
    </row>
    <row r="87" spans="2:21" s="6" customFormat="1" ht="11.25" customHeight="1">
      <c r="B87" s="23"/>
      <c r="C87" s="24"/>
      <c r="D87" s="24"/>
      <c r="E87" s="24"/>
      <c r="F87" s="24"/>
      <c r="G87" s="24"/>
      <c r="H87" s="24"/>
      <c r="I87" s="24"/>
      <c r="J87" s="24"/>
      <c r="K87" s="24"/>
      <c r="L87" s="24"/>
      <c r="M87" s="24"/>
      <c r="N87" s="24"/>
      <c r="O87" s="24"/>
      <c r="P87" s="24"/>
      <c r="Q87" s="24"/>
      <c r="R87" s="25"/>
      <c r="T87" s="24"/>
      <c r="U87" s="24"/>
    </row>
    <row r="88" spans="2:47" s="6" customFormat="1" ht="30" customHeight="1">
      <c r="B88" s="23"/>
      <c r="C88" s="71" t="s">
        <v>122</v>
      </c>
      <c r="D88" s="24"/>
      <c r="E88" s="24"/>
      <c r="F88" s="24"/>
      <c r="G88" s="24"/>
      <c r="H88" s="24"/>
      <c r="I88" s="24"/>
      <c r="J88" s="24"/>
      <c r="K88" s="24"/>
      <c r="L88" s="24"/>
      <c r="M88" s="24"/>
      <c r="N88" s="213">
        <f>$N$124</f>
        <v>0</v>
      </c>
      <c r="O88" s="197"/>
      <c r="P88" s="197"/>
      <c r="Q88" s="197"/>
      <c r="R88" s="25"/>
      <c r="T88" s="24"/>
      <c r="U88" s="24"/>
      <c r="AU88" s="6" t="s">
        <v>123</v>
      </c>
    </row>
    <row r="89" spans="2:21" s="76" customFormat="1" ht="25.5" customHeight="1">
      <c r="B89" s="112"/>
      <c r="C89" s="113"/>
      <c r="D89" s="113" t="s">
        <v>133</v>
      </c>
      <c r="E89" s="113"/>
      <c r="F89" s="113"/>
      <c r="G89" s="113"/>
      <c r="H89" s="113"/>
      <c r="I89" s="113"/>
      <c r="J89" s="113"/>
      <c r="K89" s="113"/>
      <c r="L89" s="113"/>
      <c r="M89" s="113"/>
      <c r="N89" s="226">
        <f>$N$125</f>
        <v>0</v>
      </c>
      <c r="O89" s="227"/>
      <c r="P89" s="227"/>
      <c r="Q89" s="227"/>
      <c r="R89" s="114"/>
      <c r="T89" s="113"/>
      <c r="U89" s="113"/>
    </row>
    <row r="90" spans="2:21" s="115" customFormat="1" ht="21" customHeight="1">
      <c r="B90" s="116"/>
      <c r="C90" s="89"/>
      <c r="D90" s="89" t="s">
        <v>1014</v>
      </c>
      <c r="E90" s="89"/>
      <c r="F90" s="89"/>
      <c r="G90" s="89"/>
      <c r="H90" s="89"/>
      <c r="I90" s="89"/>
      <c r="J90" s="89"/>
      <c r="K90" s="89"/>
      <c r="L90" s="89"/>
      <c r="M90" s="89"/>
      <c r="N90" s="211">
        <f>$N$126</f>
        <v>0</v>
      </c>
      <c r="O90" s="228"/>
      <c r="P90" s="228"/>
      <c r="Q90" s="228"/>
      <c r="R90" s="117"/>
      <c r="T90" s="89"/>
      <c r="U90" s="89"/>
    </row>
    <row r="91" spans="2:21" s="115" customFormat="1" ht="21" customHeight="1">
      <c r="B91" s="116"/>
      <c r="C91" s="89"/>
      <c r="D91" s="89" t="s">
        <v>1015</v>
      </c>
      <c r="E91" s="89"/>
      <c r="F91" s="89"/>
      <c r="G91" s="89"/>
      <c r="H91" s="89"/>
      <c r="I91" s="89"/>
      <c r="J91" s="89"/>
      <c r="K91" s="89"/>
      <c r="L91" s="89"/>
      <c r="M91" s="89"/>
      <c r="N91" s="211">
        <f>$N$129</f>
        <v>0</v>
      </c>
      <c r="O91" s="228"/>
      <c r="P91" s="228"/>
      <c r="Q91" s="228"/>
      <c r="R91" s="117"/>
      <c r="T91" s="89"/>
      <c r="U91" s="89"/>
    </row>
    <row r="92" spans="2:21" s="115" customFormat="1" ht="21" customHeight="1">
      <c r="B92" s="116"/>
      <c r="C92" s="89"/>
      <c r="D92" s="89" t="s">
        <v>1016</v>
      </c>
      <c r="E92" s="89"/>
      <c r="F92" s="89"/>
      <c r="G92" s="89"/>
      <c r="H92" s="89"/>
      <c r="I92" s="89"/>
      <c r="J92" s="89"/>
      <c r="K92" s="89"/>
      <c r="L92" s="89"/>
      <c r="M92" s="89"/>
      <c r="N92" s="211">
        <f>$N$135</f>
        <v>0</v>
      </c>
      <c r="O92" s="228"/>
      <c r="P92" s="228"/>
      <c r="Q92" s="228"/>
      <c r="R92" s="117"/>
      <c r="T92" s="89"/>
      <c r="U92" s="89"/>
    </row>
    <row r="93" spans="2:21" s="115" customFormat="1" ht="21" customHeight="1">
      <c r="B93" s="116"/>
      <c r="C93" s="89"/>
      <c r="D93" s="89" t="s">
        <v>1017</v>
      </c>
      <c r="E93" s="89"/>
      <c r="F93" s="89"/>
      <c r="G93" s="89"/>
      <c r="H93" s="89"/>
      <c r="I93" s="89"/>
      <c r="J93" s="89"/>
      <c r="K93" s="89"/>
      <c r="L93" s="89"/>
      <c r="M93" s="89"/>
      <c r="N93" s="211">
        <f>$N$149</f>
        <v>0</v>
      </c>
      <c r="O93" s="228"/>
      <c r="P93" s="228"/>
      <c r="Q93" s="228"/>
      <c r="R93" s="117"/>
      <c r="T93" s="89"/>
      <c r="U93" s="89"/>
    </row>
    <row r="94" spans="2:21" s="76" customFormat="1" ht="25.5" customHeight="1">
      <c r="B94" s="112"/>
      <c r="C94" s="113"/>
      <c r="D94" s="113" t="s">
        <v>1018</v>
      </c>
      <c r="E94" s="113"/>
      <c r="F94" s="113"/>
      <c r="G94" s="113"/>
      <c r="H94" s="113"/>
      <c r="I94" s="113"/>
      <c r="J94" s="113"/>
      <c r="K94" s="113"/>
      <c r="L94" s="113"/>
      <c r="M94" s="113"/>
      <c r="N94" s="226">
        <f>$N$155</f>
        <v>0</v>
      </c>
      <c r="O94" s="227"/>
      <c r="P94" s="227"/>
      <c r="Q94" s="227"/>
      <c r="R94" s="114"/>
      <c r="T94" s="113"/>
      <c r="U94" s="113"/>
    </row>
    <row r="95" spans="2:21" s="115" customFormat="1" ht="21" customHeight="1">
      <c r="B95" s="116"/>
      <c r="C95" s="89"/>
      <c r="D95" s="89" t="s">
        <v>1019</v>
      </c>
      <c r="E95" s="89"/>
      <c r="F95" s="89"/>
      <c r="G95" s="89"/>
      <c r="H95" s="89"/>
      <c r="I95" s="89"/>
      <c r="J95" s="89"/>
      <c r="K95" s="89"/>
      <c r="L95" s="89"/>
      <c r="M95" s="89"/>
      <c r="N95" s="211">
        <f>$N$156</f>
        <v>0</v>
      </c>
      <c r="O95" s="228"/>
      <c r="P95" s="228"/>
      <c r="Q95" s="228"/>
      <c r="R95" s="117"/>
      <c r="T95" s="89"/>
      <c r="U95" s="89"/>
    </row>
    <row r="96" spans="2:21" s="115" customFormat="1" ht="21" customHeight="1">
      <c r="B96" s="116"/>
      <c r="C96" s="89"/>
      <c r="D96" s="89" t="s">
        <v>1020</v>
      </c>
      <c r="E96" s="89"/>
      <c r="F96" s="89"/>
      <c r="G96" s="89"/>
      <c r="H96" s="89"/>
      <c r="I96" s="89"/>
      <c r="J96" s="89"/>
      <c r="K96" s="89"/>
      <c r="L96" s="89"/>
      <c r="M96" s="89"/>
      <c r="N96" s="211">
        <f>$N$158</f>
        <v>0</v>
      </c>
      <c r="O96" s="228"/>
      <c r="P96" s="228"/>
      <c r="Q96" s="228"/>
      <c r="R96" s="117"/>
      <c r="T96" s="89"/>
      <c r="U96" s="89"/>
    </row>
    <row r="97" spans="2:21" s="115" customFormat="1" ht="21" customHeight="1">
      <c r="B97" s="116"/>
      <c r="C97" s="89"/>
      <c r="D97" s="89" t="s">
        <v>1021</v>
      </c>
      <c r="E97" s="89"/>
      <c r="F97" s="89"/>
      <c r="G97" s="89"/>
      <c r="H97" s="89"/>
      <c r="I97" s="89"/>
      <c r="J97" s="89"/>
      <c r="K97" s="89"/>
      <c r="L97" s="89"/>
      <c r="M97" s="89"/>
      <c r="N97" s="211">
        <f>$N$175</f>
        <v>0</v>
      </c>
      <c r="O97" s="228"/>
      <c r="P97" s="228"/>
      <c r="Q97" s="228"/>
      <c r="R97" s="117"/>
      <c r="T97" s="89"/>
      <c r="U97" s="89"/>
    </row>
    <row r="98" spans="2:21" s="6" customFormat="1" ht="22.5" customHeight="1">
      <c r="B98" s="23"/>
      <c r="C98" s="24"/>
      <c r="D98" s="24"/>
      <c r="E98" s="24"/>
      <c r="F98" s="24"/>
      <c r="G98" s="24"/>
      <c r="H98" s="24"/>
      <c r="I98" s="24"/>
      <c r="J98" s="24"/>
      <c r="K98" s="24"/>
      <c r="L98" s="24"/>
      <c r="M98" s="24"/>
      <c r="N98" s="24"/>
      <c r="O98" s="24"/>
      <c r="P98" s="24"/>
      <c r="Q98" s="24"/>
      <c r="R98" s="25"/>
      <c r="T98" s="24"/>
      <c r="U98" s="24"/>
    </row>
    <row r="99" spans="2:21" s="6" customFormat="1" ht="30" customHeight="1">
      <c r="B99" s="23"/>
      <c r="C99" s="71" t="s">
        <v>151</v>
      </c>
      <c r="D99" s="24"/>
      <c r="E99" s="24"/>
      <c r="F99" s="24"/>
      <c r="G99" s="24"/>
      <c r="H99" s="24"/>
      <c r="I99" s="24"/>
      <c r="J99" s="24"/>
      <c r="K99" s="24"/>
      <c r="L99" s="24"/>
      <c r="M99" s="24"/>
      <c r="N99" s="213">
        <f>ROUND($N$100+$N$101+$N$102+$N$103+$N$104+$N$105,2)</f>
        <v>0</v>
      </c>
      <c r="O99" s="197"/>
      <c r="P99" s="197"/>
      <c r="Q99" s="197"/>
      <c r="R99" s="25"/>
      <c r="T99" s="118"/>
      <c r="U99" s="119" t="s">
        <v>41</v>
      </c>
    </row>
    <row r="100" spans="2:62" s="6" customFormat="1" ht="18.75" customHeight="1">
      <c r="B100" s="23"/>
      <c r="C100" s="24"/>
      <c r="D100" s="212" t="s">
        <v>152</v>
      </c>
      <c r="E100" s="197"/>
      <c r="F100" s="197"/>
      <c r="G100" s="197"/>
      <c r="H100" s="197"/>
      <c r="I100" s="24"/>
      <c r="J100" s="24"/>
      <c r="K100" s="24"/>
      <c r="L100" s="24"/>
      <c r="M100" s="24"/>
      <c r="N100" s="210">
        <f>ROUND($N$88*$T$100,2)</f>
        <v>0</v>
      </c>
      <c r="O100" s="197"/>
      <c r="P100" s="197"/>
      <c r="Q100" s="197"/>
      <c r="R100" s="25"/>
      <c r="T100" s="120"/>
      <c r="U100" s="121" t="s">
        <v>42</v>
      </c>
      <c r="AY100" s="6" t="s">
        <v>153</v>
      </c>
      <c r="BE100" s="93">
        <f>IF($U$100="základní",$N$100,0)</f>
        <v>0</v>
      </c>
      <c r="BF100" s="93">
        <f>IF($U$100="snížená",$N$100,0)</f>
        <v>0</v>
      </c>
      <c r="BG100" s="93">
        <f>IF($U$100="zákl. přenesená",$N$100,0)</f>
        <v>0</v>
      </c>
      <c r="BH100" s="93">
        <f>IF($U$100="sníž. přenesená",$N$100,0)</f>
        <v>0</v>
      </c>
      <c r="BI100" s="93">
        <f>IF($U$100="nulová",$N$100,0)</f>
        <v>0</v>
      </c>
      <c r="BJ100" s="6" t="s">
        <v>84</v>
      </c>
    </row>
    <row r="101" spans="2:62" s="6" customFormat="1" ht="18.75" customHeight="1">
      <c r="B101" s="23"/>
      <c r="C101" s="24"/>
      <c r="D101" s="212" t="s">
        <v>154</v>
      </c>
      <c r="E101" s="197"/>
      <c r="F101" s="197"/>
      <c r="G101" s="197"/>
      <c r="H101" s="197"/>
      <c r="I101" s="24"/>
      <c r="J101" s="24"/>
      <c r="K101" s="24"/>
      <c r="L101" s="24"/>
      <c r="M101" s="24"/>
      <c r="N101" s="210">
        <f>ROUND($N$88*$T$101,2)</f>
        <v>0</v>
      </c>
      <c r="O101" s="197"/>
      <c r="P101" s="197"/>
      <c r="Q101" s="197"/>
      <c r="R101" s="25"/>
      <c r="T101" s="120"/>
      <c r="U101" s="121" t="s">
        <v>42</v>
      </c>
      <c r="AY101" s="6" t="s">
        <v>153</v>
      </c>
      <c r="BE101" s="93">
        <f>IF($U$101="základní",$N$101,0)</f>
        <v>0</v>
      </c>
      <c r="BF101" s="93">
        <f>IF($U$101="snížená",$N$101,0)</f>
        <v>0</v>
      </c>
      <c r="BG101" s="93">
        <f>IF($U$101="zákl. přenesená",$N$101,0)</f>
        <v>0</v>
      </c>
      <c r="BH101" s="93">
        <f>IF($U$101="sníž. přenesená",$N$101,0)</f>
        <v>0</v>
      </c>
      <c r="BI101" s="93">
        <f>IF($U$101="nulová",$N$101,0)</f>
        <v>0</v>
      </c>
      <c r="BJ101" s="6" t="s">
        <v>84</v>
      </c>
    </row>
    <row r="102" spans="2:62" s="6" customFormat="1" ht="18.75" customHeight="1">
      <c r="B102" s="23"/>
      <c r="C102" s="24"/>
      <c r="D102" s="212" t="s">
        <v>155</v>
      </c>
      <c r="E102" s="197"/>
      <c r="F102" s="197"/>
      <c r="G102" s="197"/>
      <c r="H102" s="197"/>
      <c r="I102" s="24"/>
      <c r="J102" s="24"/>
      <c r="K102" s="24"/>
      <c r="L102" s="24"/>
      <c r="M102" s="24"/>
      <c r="N102" s="210">
        <f>ROUND($N$88*$T$102,2)</f>
        <v>0</v>
      </c>
      <c r="O102" s="197"/>
      <c r="P102" s="197"/>
      <c r="Q102" s="197"/>
      <c r="R102" s="25"/>
      <c r="T102" s="120"/>
      <c r="U102" s="121" t="s">
        <v>42</v>
      </c>
      <c r="AY102" s="6" t="s">
        <v>153</v>
      </c>
      <c r="BE102" s="93">
        <f>IF($U$102="základní",$N$102,0)</f>
        <v>0</v>
      </c>
      <c r="BF102" s="93">
        <f>IF($U$102="snížená",$N$102,0)</f>
        <v>0</v>
      </c>
      <c r="BG102" s="93">
        <f>IF($U$102="zákl. přenesená",$N$102,0)</f>
        <v>0</v>
      </c>
      <c r="BH102" s="93">
        <f>IF($U$102="sníž. přenesená",$N$102,0)</f>
        <v>0</v>
      </c>
      <c r="BI102" s="93">
        <f>IF($U$102="nulová",$N$102,0)</f>
        <v>0</v>
      </c>
      <c r="BJ102" s="6" t="s">
        <v>84</v>
      </c>
    </row>
    <row r="103" spans="2:62" s="6" customFormat="1" ht="18.75" customHeight="1">
      <c r="B103" s="23"/>
      <c r="C103" s="24"/>
      <c r="D103" s="212" t="s">
        <v>156</v>
      </c>
      <c r="E103" s="197"/>
      <c r="F103" s="197"/>
      <c r="G103" s="197"/>
      <c r="H103" s="197"/>
      <c r="I103" s="24"/>
      <c r="J103" s="24"/>
      <c r="K103" s="24"/>
      <c r="L103" s="24"/>
      <c r="M103" s="24"/>
      <c r="N103" s="210">
        <f>ROUND($N$88*$T$103,2)</f>
        <v>0</v>
      </c>
      <c r="O103" s="197"/>
      <c r="P103" s="197"/>
      <c r="Q103" s="197"/>
      <c r="R103" s="25"/>
      <c r="T103" s="120"/>
      <c r="U103" s="121" t="s">
        <v>42</v>
      </c>
      <c r="AY103" s="6" t="s">
        <v>153</v>
      </c>
      <c r="BE103" s="93">
        <f>IF($U$103="základní",$N$103,0)</f>
        <v>0</v>
      </c>
      <c r="BF103" s="93">
        <f>IF($U$103="snížená",$N$103,0)</f>
        <v>0</v>
      </c>
      <c r="BG103" s="93">
        <f>IF($U$103="zákl. přenesená",$N$103,0)</f>
        <v>0</v>
      </c>
      <c r="BH103" s="93">
        <f>IF($U$103="sníž. přenesená",$N$103,0)</f>
        <v>0</v>
      </c>
      <c r="BI103" s="93">
        <f>IF($U$103="nulová",$N$103,0)</f>
        <v>0</v>
      </c>
      <c r="BJ103" s="6" t="s">
        <v>84</v>
      </c>
    </row>
    <row r="104" spans="2:62" s="6" customFormat="1" ht="18.75" customHeight="1">
      <c r="B104" s="23"/>
      <c r="C104" s="24"/>
      <c r="D104" s="212" t="s">
        <v>157</v>
      </c>
      <c r="E104" s="197"/>
      <c r="F104" s="197"/>
      <c r="G104" s="197"/>
      <c r="H104" s="197"/>
      <c r="I104" s="24"/>
      <c r="J104" s="24"/>
      <c r="K104" s="24"/>
      <c r="L104" s="24"/>
      <c r="M104" s="24"/>
      <c r="N104" s="210">
        <f>ROUND($N$88*$T$104,2)</f>
        <v>0</v>
      </c>
      <c r="O104" s="197"/>
      <c r="P104" s="197"/>
      <c r="Q104" s="197"/>
      <c r="R104" s="25"/>
      <c r="T104" s="120"/>
      <c r="U104" s="121" t="s">
        <v>42</v>
      </c>
      <c r="AY104" s="6" t="s">
        <v>153</v>
      </c>
      <c r="BE104" s="93">
        <f>IF($U$104="základní",$N$104,0)</f>
        <v>0</v>
      </c>
      <c r="BF104" s="93">
        <f>IF($U$104="snížená",$N$104,0)</f>
        <v>0</v>
      </c>
      <c r="BG104" s="93">
        <f>IF($U$104="zákl. přenesená",$N$104,0)</f>
        <v>0</v>
      </c>
      <c r="BH104" s="93">
        <f>IF($U$104="sníž. přenesená",$N$104,0)</f>
        <v>0</v>
      </c>
      <c r="BI104" s="93">
        <f>IF($U$104="nulová",$N$104,0)</f>
        <v>0</v>
      </c>
      <c r="BJ104" s="6" t="s">
        <v>84</v>
      </c>
    </row>
    <row r="105" spans="2:62" s="6" customFormat="1" ht="18.75" customHeight="1">
      <c r="B105" s="23"/>
      <c r="C105" s="24"/>
      <c r="D105" s="89" t="s">
        <v>158</v>
      </c>
      <c r="E105" s="24"/>
      <c r="F105" s="24"/>
      <c r="G105" s="24"/>
      <c r="H105" s="24"/>
      <c r="I105" s="24"/>
      <c r="J105" s="24"/>
      <c r="K105" s="24"/>
      <c r="L105" s="24"/>
      <c r="M105" s="24"/>
      <c r="N105" s="210">
        <f>ROUND($N$88*$T$105,2)</f>
        <v>0</v>
      </c>
      <c r="O105" s="197"/>
      <c r="P105" s="197"/>
      <c r="Q105" s="197"/>
      <c r="R105" s="25"/>
      <c r="T105" s="122"/>
      <c r="U105" s="123" t="s">
        <v>42</v>
      </c>
      <c r="AY105" s="6" t="s">
        <v>159</v>
      </c>
      <c r="BE105" s="93">
        <f>IF($U$105="základní",$N$105,0)</f>
        <v>0</v>
      </c>
      <c r="BF105" s="93">
        <f>IF($U$105="snížená",$N$105,0)</f>
        <v>0</v>
      </c>
      <c r="BG105" s="93">
        <f>IF($U$105="zákl. přenesená",$N$105,0)</f>
        <v>0</v>
      </c>
      <c r="BH105" s="93">
        <f>IF($U$105="sníž. přenesená",$N$105,0)</f>
        <v>0</v>
      </c>
      <c r="BI105" s="93">
        <f>IF($U$105="nulová",$N$105,0)</f>
        <v>0</v>
      </c>
      <c r="BJ105" s="6" t="s">
        <v>84</v>
      </c>
    </row>
    <row r="106" spans="2:21" s="6" customFormat="1" ht="14.25" customHeight="1">
      <c r="B106" s="23"/>
      <c r="C106" s="24"/>
      <c r="D106" s="24"/>
      <c r="E106" s="24"/>
      <c r="F106" s="24"/>
      <c r="G106" s="24"/>
      <c r="H106" s="24"/>
      <c r="I106" s="24"/>
      <c r="J106" s="24"/>
      <c r="K106" s="24"/>
      <c r="L106" s="24"/>
      <c r="M106" s="24"/>
      <c r="N106" s="24"/>
      <c r="O106" s="24"/>
      <c r="P106" s="24"/>
      <c r="Q106" s="24"/>
      <c r="R106" s="25"/>
      <c r="T106" s="24"/>
      <c r="U106" s="24"/>
    </row>
    <row r="107" spans="2:21" s="6" customFormat="1" ht="30" customHeight="1">
      <c r="B107" s="23"/>
      <c r="C107" s="100" t="s">
        <v>112</v>
      </c>
      <c r="D107" s="33"/>
      <c r="E107" s="33"/>
      <c r="F107" s="33"/>
      <c r="G107" s="33"/>
      <c r="H107" s="33"/>
      <c r="I107" s="33"/>
      <c r="J107" s="33"/>
      <c r="K107" s="33"/>
      <c r="L107" s="215">
        <f>ROUND(SUM($N$88+$N$99),2)</f>
        <v>0</v>
      </c>
      <c r="M107" s="216"/>
      <c r="N107" s="216"/>
      <c r="O107" s="216"/>
      <c r="P107" s="216"/>
      <c r="Q107" s="216"/>
      <c r="R107" s="25"/>
      <c r="T107" s="24"/>
      <c r="U107" s="24"/>
    </row>
    <row r="108" spans="2:21" s="6" customFormat="1" ht="7.5" customHeight="1">
      <c r="B108" s="46"/>
      <c r="C108" s="47"/>
      <c r="D108" s="47"/>
      <c r="E108" s="47"/>
      <c r="F108" s="47"/>
      <c r="G108" s="47"/>
      <c r="H108" s="47"/>
      <c r="I108" s="47"/>
      <c r="J108" s="47"/>
      <c r="K108" s="47"/>
      <c r="L108" s="47"/>
      <c r="M108" s="47"/>
      <c r="N108" s="47"/>
      <c r="O108" s="47"/>
      <c r="P108" s="47"/>
      <c r="Q108" s="47"/>
      <c r="R108" s="48"/>
      <c r="T108" s="24"/>
      <c r="U108" s="24"/>
    </row>
    <row r="112" spans="2:18" s="6" customFormat="1" ht="7.5" customHeight="1">
      <c r="B112" s="49"/>
      <c r="C112" s="50"/>
      <c r="D112" s="50"/>
      <c r="E112" s="50"/>
      <c r="F112" s="50"/>
      <c r="G112" s="50"/>
      <c r="H112" s="50"/>
      <c r="I112" s="50"/>
      <c r="J112" s="50"/>
      <c r="K112" s="50"/>
      <c r="L112" s="50"/>
      <c r="M112" s="50"/>
      <c r="N112" s="50"/>
      <c r="O112" s="50"/>
      <c r="P112" s="50"/>
      <c r="Q112" s="50"/>
      <c r="R112" s="51"/>
    </row>
    <row r="113" spans="2:18" s="6" customFormat="1" ht="37.5" customHeight="1">
      <c r="B113" s="23"/>
      <c r="C113" s="178" t="s">
        <v>160</v>
      </c>
      <c r="D113" s="197"/>
      <c r="E113" s="197"/>
      <c r="F113" s="197"/>
      <c r="G113" s="197"/>
      <c r="H113" s="197"/>
      <c r="I113" s="197"/>
      <c r="J113" s="197"/>
      <c r="K113" s="197"/>
      <c r="L113" s="197"/>
      <c r="M113" s="197"/>
      <c r="N113" s="197"/>
      <c r="O113" s="197"/>
      <c r="P113" s="197"/>
      <c r="Q113" s="197"/>
      <c r="R113" s="25"/>
    </row>
    <row r="114" spans="2:18" s="6" customFormat="1" ht="7.5" customHeight="1">
      <c r="B114" s="23"/>
      <c r="C114" s="24"/>
      <c r="D114" s="24"/>
      <c r="E114" s="24"/>
      <c r="F114" s="24"/>
      <c r="G114" s="24"/>
      <c r="H114" s="24"/>
      <c r="I114" s="24"/>
      <c r="J114" s="24"/>
      <c r="K114" s="24"/>
      <c r="L114" s="24"/>
      <c r="M114" s="24"/>
      <c r="N114" s="24"/>
      <c r="O114" s="24"/>
      <c r="P114" s="24"/>
      <c r="Q114" s="24"/>
      <c r="R114" s="25"/>
    </row>
    <row r="115" spans="2:18" s="6" customFormat="1" ht="30.75" customHeight="1">
      <c r="B115" s="23"/>
      <c r="C115" s="18" t="s">
        <v>17</v>
      </c>
      <c r="D115" s="24"/>
      <c r="E115" s="24"/>
      <c r="F115" s="218" t="str">
        <f>$F$6</f>
        <v>Stavební úpravy Radnice Šluknov - imobilní</v>
      </c>
      <c r="G115" s="197"/>
      <c r="H115" s="197"/>
      <c r="I115" s="197"/>
      <c r="J115" s="197"/>
      <c r="K115" s="197"/>
      <c r="L115" s="197"/>
      <c r="M115" s="197"/>
      <c r="N115" s="197"/>
      <c r="O115" s="197"/>
      <c r="P115" s="197"/>
      <c r="Q115" s="24"/>
      <c r="R115" s="25"/>
    </row>
    <row r="116" spans="2:18" s="6" customFormat="1" ht="37.5" customHeight="1">
      <c r="B116" s="23"/>
      <c r="C116" s="57" t="s">
        <v>116</v>
      </c>
      <c r="D116" s="24"/>
      <c r="E116" s="24"/>
      <c r="F116" s="198" t="str">
        <f>$F$7</f>
        <v>161013.5 - Elektroinstalace</v>
      </c>
      <c r="G116" s="197"/>
      <c r="H116" s="197"/>
      <c r="I116" s="197"/>
      <c r="J116" s="197"/>
      <c r="K116" s="197"/>
      <c r="L116" s="197"/>
      <c r="M116" s="197"/>
      <c r="N116" s="197"/>
      <c r="O116" s="197"/>
      <c r="P116" s="197"/>
      <c r="Q116" s="24"/>
      <c r="R116" s="25"/>
    </row>
    <row r="117" spans="2:18" s="6" customFormat="1" ht="7.5" customHeight="1">
      <c r="B117" s="23"/>
      <c r="C117" s="24"/>
      <c r="D117" s="24"/>
      <c r="E117" s="24"/>
      <c r="F117" s="24"/>
      <c r="G117" s="24"/>
      <c r="H117" s="24"/>
      <c r="I117" s="24"/>
      <c r="J117" s="24"/>
      <c r="K117" s="24"/>
      <c r="L117" s="24"/>
      <c r="M117" s="24"/>
      <c r="N117" s="24"/>
      <c r="O117" s="24"/>
      <c r="P117" s="24"/>
      <c r="Q117" s="24"/>
      <c r="R117" s="25"/>
    </row>
    <row r="118" spans="2:18" s="6" customFormat="1" ht="18.75" customHeight="1">
      <c r="B118" s="23"/>
      <c r="C118" s="18" t="s">
        <v>21</v>
      </c>
      <c r="D118" s="24"/>
      <c r="E118" s="24"/>
      <c r="F118" s="16" t="str">
        <f>$F$9</f>
        <v> </v>
      </c>
      <c r="G118" s="24"/>
      <c r="H118" s="24"/>
      <c r="I118" s="24"/>
      <c r="J118" s="24"/>
      <c r="K118" s="18" t="s">
        <v>23</v>
      </c>
      <c r="L118" s="24"/>
      <c r="M118" s="224" t="str">
        <f>IF($O$9="","",$O$9)</f>
        <v>10.12.2014</v>
      </c>
      <c r="N118" s="197"/>
      <c r="O118" s="197"/>
      <c r="P118" s="197"/>
      <c r="Q118" s="24"/>
      <c r="R118" s="25"/>
    </row>
    <row r="119" spans="2:18" s="6" customFormat="1" ht="7.5" customHeight="1">
      <c r="B119" s="23"/>
      <c r="C119" s="24"/>
      <c r="D119" s="24"/>
      <c r="E119" s="24"/>
      <c r="F119" s="24"/>
      <c r="G119" s="24"/>
      <c r="H119" s="24"/>
      <c r="I119" s="24"/>
      <c r="J119" s="24"/>
      <c r="K119" s="24"/>
      <c r="L119" s="24"/>
      <c r="M119" s="24"/>
      <c r="N119" s="24"/>
      <c r="O119" s="24"/>
      <c r="P119" s="24"/>
      <c r="Q119" s="24"/>
      <c r="R119" s="25"/>
    </row>
    <row r="120" spans="2:18" s="6" customFormat="1" ht="15.75" customHeight="1">
      <c r="B120" s="23"/>
      <c r="C120" s="18" t="s">
        <v>25</v>
      </c>
      <c r="D120" s="24"/>
      <c r="E120" s="24"/>
      <c r="F120" s="16" t="str">
        <f>$E$12</f>
        <v>Město Šluknov</v>
      </c>
      <c r="G120" s="24"/>
      <c r="H120" s="24"/>
      <c r="I120" s="24"/>
      <c r="J120" s="24"/>
      <c r="K120" s="18" t="s">
        <v>32</v>
      </c>
      <c r="L120" s="24"/>
      <c r="M120" s="183" t="str">
        <f>$E$18</f>
        <v>Multitechnik Divize II, s.r.o.</v>
      </c>
      <c r="N120" s="197"/>
      <c r="O120" s="197"/>
      <c r="P120" s="197"/>
      <c r="Q120" s="197"/>
      <c r="R120" s="25"/>
    </row>
    <row r="121" spans="2:18" s="6" customFormat="1" ht="15" customHeight="1">
      <c r="B121" s="23"/>
      <c r="C121" s="18" t="s">
        <v>30</v>
      </c>
      <c r="D121" s="24"/>
      <c r="E121" s="24"/>
      <c r="F121" s="16" t="str">
        <f>IF($E$15="","",$E$15)</f>
        <v>Vyplň údaj</v>
      </c>
      <c r="G121" s="24"/>
      <c r="H121" s="24"/>
      <c r="I121" s="24"/>
      <c r="J121" s="24"/>
      <c r="K121" s="18" t="s">
        <v>35</v>
      </c>
      <c r="L121" s="24"/>
      <c r="M121" s="183" t="str">
        <f>$E$21</f>
        <v>Ing. Kulík Milan</v>
      </c>
      <c r="N121" s="197"/>
      <c r="O121" s="197"/>
      <c r="P121" s="197"/>
      <c r="Q121" s="197"/>
      <c r="R121" s="25"/>
    </row>
    <row r="122" spans="2:18" s="6" customFormat="1" ht="11.25" customHeight="1">
      <c r="B122" s="23"/>
      <c r="C122" s="24"/>
      <c r="D122" s="24"/>
      <c r="E122" s="24"/>
      <c r="F122" s="24"/>
      <c r="G122" s="24"/>
      <c r="H122" s="24"/>
      <c r="I122" s="24"/>
      <c r="J122" s="24"/>
      <c r="K122" s="24"/>
      <c r="L122" s="24"/>
      <c r="M122" s="24"/>
      <c r="N122" s="24"/>
      <c r="O122" s="24"/>
      <c r="P122" s="24"/>
      <c r="Q122" s="24"/>
      <c r="R122" s="25"/>
    </row>
    <row r="123" spans="2:27" s="124" customFormat="1" ht="30" customHeight="1">
      <c r="B123" s="125"/>
      <c r="C123" s="126" t="s">
        <v>161</v>
      </c>
      <c r="D123" s="127" t="s">
        <v>162</v>
      </c>
      <c r="E123" s="127" t="s">
        <v>59</v>
      </c>
      <c r="F123" s="229" t="s">
        <v>163</v>
      </c>
      <c r="G123" s="230"/>
      <c r="H123" s="230"/>
      <c r="I123" s="230"/>
      <c r="J123" s="127" t="s">
        <v>164</v>
      </c>
      <c r="K123" s="127" t="s">
        <v>165</v>
      </c>
      <c r="L123" s="229" t="s">
        <v>166</v>
      </c>
      <c r="M123" s="230"/>
      <c r="N123" s="229" t="s">
        <v>167</v>
      </c>
      <c r="O123" s="230"/>
      <c r="P123" s="230"/>
      <c r="Q123" s="231"/>
      <c r="R123" s="128"/>
      <c r="T123" s="66" t="s">
        <v>168</v>
      </c>
      <c r="U123" s="67" t="s">
        <v>41</v>
      </c>
      <c r="V123" s="67" t="s">
        <v>169</v>
      </c>
      <c r="W123" s="67" t="s">
        <v>170</v>
      </c>
      <c r="X123" s="67" t="s">
        <v>171</v>
      </c>
      <c r="Y123" s="67" t="s">
        <v>172</v>
      </c>
      <c r="Z123" s="67" t="s">
        <v>173</v>
      </c>
      <c r="AA123" s="68" t="s">
        <v>174</v>
      </c>
    </row>
    <row r="124" spans="2:63" s="6" customFormat="1" ht="30" customHeight="1">
      <c r="B124" s="23"/>
      <c r="C124" s="71" t="s">
        <v>118</v>
      </c>
      <c r="D124" s="24"/>
      <c r="E124" s="24"/>
      <c r="F124" s="24"/>
      <c r="G124" s="24"/>
      <c r="H124" s="24"/>
      <c r="I124" s="24"/>
      <c r="J124" s="24"/>
      <c r="K124" s="24"/>
      <c r="L124" s="24"/>
      <c r="M124" s="24"/>
      <c r="N124" s="247">
        <f>$BK$124</f>
        <v>0</v>
      </c>
      <c r="O124" s="197"/>
      <c r="P124" s="197"/>
      <c r="Q124" s="197"/>
      <c r="R124" s="25"/>
      <c r="T124" s="70"/>
      <c r="U124" s="38"/>
      <c r="V124" s="38"/>
      <c r="W124" s="129">
        <f>$W$125+$W$155+$W$183</f>
        <v>0</v>
      </c>
      <c r="X124" s="38"/>
      <c r="Y124" s="129">
        <f>$Y$125+$Y$155+$Y$183</f>
        <v>0</v>
      </c>
      <c r="Z124" s="38"/>
      <c r="AA124" s="130">
        <f>$AA$125+$AA$155+$AA$183</f>
        <v>0</v>
      </c>
      <c r="AT124" s="6" t="s">
        <v>76</v>
      </c>
      <c r="AU124" s="6" t="s">
        <v>123</v>
      </c>
      <c r="BK124" s="131">
        <f>$BK$125+$BK$155+$BK$183</f>
        <v>0</v>
      </c>
    </row>
    <row r="125" spans="2:63" s="132" customFormat="1" ht="37.5" customHeight="1">
      <c r="B125" s="133"/>
      <c r="C125" s="134"/>
      <c r="D125" s="135" t="s">
        <v>133</v>
      </c>
      <c r="E125" s="135"/>
      <c r="F125" s="135"/>
      <c r="G125" s="135"/>
      <c r="H125" s="135"/>
      <c r="I125" s="135"/>
      <c r="J125" s="135"/>
      <c r="K125" s="135"/>
      <c r="L125" s="135"/>
      <c r="M125" s="135"/>
      <c r="N125" s="248">
        <f>$BK$125</f>
        <v>0</v>
      </c>
      <c r="O125" s="249"/>
      <c r="P125" s="249"/>
      <c r="Q125" s="249"/>
      <c r="R125" s="136"/>
      <c r="T125" s="137"/>
      <c r="U125" s="134"/>
      <c r="V125" s="134"/>
      <c r="W125" s="138">
        <f>$W$126+$W$129+$W$135+$W$149</f>
        <v>0</v>
      </c>
      <c r="X125" s="134"/>
      <c r="Y125" s="138">
        <f>$Y$126+$Y$129+$Y$135+$Y$149</f>
        <v>0</v>
      </c>
      <c r="Z125" s="134"/>
      <c r="AA125" s="139">
        <f>$AA$126+$AA$129+$AA$135+$AA$149</f>
        <v>0</v>
      </c>
      <c r="AR125" s="140" t="s">
        <v>84</v>
      </c>
      <c r="AT125" s="140" t="s">
        <v>76</v>
      </c>
      <c r="AU125" s="140" t="s">
        <v>77</v>
      </c>
      <c r="AY125" s="140" t="s">
        <v>175</v>
      </c>
      <c r="BK125" s="141">
        <f>$BK$126+$BK$129+$BK$135+$BK$149</f>
        <v>0</v>
      </c>
    </row>
    <row r="126" spans="2:63" s="132" customFormat="1" ht="21" customHeight="1">
      <c r="B126" s="133"/>
      <c r="C126" s="134"/>
      <c r="D126" s="142" t="s">
        <v>1014</v>
      </c>
      <c r="E126" s="142"/>
      <c r="F126" s="142"/>
      <c r="G126" s="142"/>
      <c r="H126" s="142"/>
      <c r="I126" s="142"/>
      <c r="J126" s="142"/>
      <c r="K126" s="142"/>
      <c r="L126" s="142"/>
      <c r="M126" s="142"/>
      <c r="N126" s="250">
        <f>$BK$126</f>
        <v>0</v>
      </c>
      <c r="O126" s="249"/>
      <c r="P126" s="249"/>
      <c r="Q126" s="249"/>
      <c r="R126" s="136"/>
      <c r="T126" s="137"/>
      <c r="U126" s="134"/>
      <c r="V126" s="134"/>
      <c r="W126" s="138">
        <f>SUM($W$127:$W$128)</f>
        <v>0</v>
      </c>
      <c r="X126" s="134"/>
      <c r="Y126" s="138">
        <f>SUM($Y$127:$Y$128)</f>
        <v>0</v>
      </c>
      <c r="Z126" s="134"/>
      <c r="AA126" s="139">
        <f>SUM($AA$127:$AA$128)</f>
        <v>0</v>
      </c>
      <c r="AR126" s="140" t="s">
        <v>84</v>
      </c>
      <c r="AT126" s="140" t="s">
        <v>76</v>
      </c>
      <c r="AU126" s="140" t="s">
        <v>84</v>
      </c>
      <c r="AY126" s="140" t="s">
        <v>175</v>
      </c>
      <c r="BK126" s="141">
        <f>SUM($BK$127:$BK$128)</f>
        <v>0</v>
      </c>
    </row>
    <row r="127" spans="2:65" s="6" customFormat="1" ht="27" customHeight="1">
      <c r="B127" s="23"/>
      <c r="C127" s="143" t="s">
        <v>84</v>
      </c>
      <c r="D127" s="143" t="s">
        <v>176</v>
      </c>
      <c r="E127" s="144" t="s">
        <v>1022</v>
      </c>
      <c r="F127" s="232" t="s">
        <v>1023</v>
      </c>
      <c r="G127" s="233"/>
      <c r="H127" s="233"/>
      <c r="I127" s="233"/>
      <c r="J127" s="145" t="s">
        <v>411</v>
      </c>
      <c r="K127" s="146">
        <v>1</v>
      </c>
      <c r="L127" s="234">
        <v>0</v>
      </c>
      <c r="M127" s="233"/>
      <c r="N127" s="235">
        <f>ROUND($L$127*$K$127,2)</f>
        <v>0</v>
      </c>
      <c r="O127" s="233"/>
      <c r="P127" s="233"/>
      <c r="Q127" s="233"/>
      <c r="R127" s="25"/>
      <c r="T127" s="147"/>
      <c r="U127" s="31" t="s">
        <v>42</v>
      </c>
      <c r="V127" s="24"/>
      <c r="W127" s="148">
        <f>$V$127*$K$127</f>
        <v>0</v>
      </c>
      <c r="X127" s="148">
        <v>0</v>
      </c>
      <c r="Y127" s="148">
        <f>$X$127*$K$127</f>
        <v>0</v>
      </c>
      <c r="Z127" s="148">
        <v>0</v>
      </c>
      <c r="AA127" s="149">
        <f>$Z$127*$K$127</f>
        <v>0</v>
      </c>
      <c r="AR127" s="6" t="s">
        <v>180</v>
      </c>
      <c r="AT127" s="6" t="s">
        <v>176</v>
      </c>
      <c r="AU127" s="6" t="s">
        <v>114</v>
      </c>
      <c r="AY127" s="6" t="s">
        <v>175</v>
      </c>
      <c r="BE127" s="93">
        <f>IF($U$127="základní",$N$127,0)</f>
        <v>0</v>
      </c>
      <c r="BF127" s="93">
        <f>IF($U$127="snížená",$N$127,0)</f>
        <v>0</v>
      </c>
      <c r="BG127" s="93">
        <f>IF($U$127="zákl. přenesená",$N$127,0)</f>
        <v>0</v>
      </c>
      <c r="BH127" s="93">
        <f>IF($U$127="sníž. přenesená",$N$127,0)</f>
        <v>0</v>
      </c>
      <c r="BI127" s="93">
        <f>IF($U$127="nulová",$N$127,0)</f>
        <v>0</v>
      </c>
      <c r="BJ127" s="6" t="s">
        <v>84</v>
      </c>
      <c r="BK127" s="93">
        <f>ROUND($L$127*$K$127,2)</f>
        <v>0</v>
      </c>
      <c r="BL127" s="6" t="s">
        <v>180</v>
      </c>
      <c r="BM127" s="6" t="s">
        <v>84</v>
      </c>
    </row>
    <row r="128" spans="2:65" s="6" customFormat="1" ht="15.75" customHeight="1">
      <c r="B128" s="23"/>
      <c r="C128" s="170" t="s">
        <v>114</v>
      </c>
      <c r="D128" s="170" t="s">
        <v>274</v>
      </c>
      <c r="E128" s="171" t="s">
        <v>1024</v>
      </c>
      <c r="F128" s="242" t="s">
        <v>1025</v>
      </c>
      <c r="G128" s="243"/>
      <c r="H128" s="243"/>
      <c r="I128" s="243"/>
      <c r="J128" s="172" t="s">
        <v>411</v>
      </c>
      <c r="K128" s="173">
        <v>1</v>
      </c>
      <c r="L128" s="244">
        <v>0</v>
      </c>
      <c r="M128" s="243"/>
      <c r="N128" s="245">
        <f>ROUND($L$128*$K$128,2)</f>
        <v>0</v>
      </c>
      <c r="O128" s="233"/>
      <c r="P128" s="233"/>
      <c r="Q128" s="233"/>
      <c r="R128" s="25"/>
      <c r="T128" s="147"/>
      <c r="U128" s="31" t="s">
        <v>42</v>
      </c>
      <c r="V128" s="24"/>
      <c r="W128" s="148">
        <f>$V$128*$K$128</f>
        <v>0</v>
      </c>
      <c r="X128" s="148">
        <v>0</v>
      </c>
      <c r="Y128" s="148">
        <f>$X$128*$K$128</f>
        <v>0</v>
      </c>
      <c r="Z128" s="148">
        <v>0</v>
      </c>
      <c r="AA128" s="149">
        <f>$Z$128*$K$128</f>
        <v>0</v>
      </c>
      <c r="AR128" s="6" t="s">
        <v>212</v>
      </c>
      <c r="AT128" s="6" t="s">
        <v>274</v>
      </c>
      <c r="AU128" s="6" t="s">
        <v>114</v>
      </c>
      <c r="AY128" s="6" t="s">
        <v>175</v>
      </c>
      <c r="BE128" s="93">
        <f>IF($U$128="základní",$N$128,0)</f>
        <v>0</v>
      </c>
      <c r="BF128" s="93">
        <f>IF($U$128="snížená",$N$128,0)</f>
        <v>0</v>
      </c>
      <c r="BG128" s="93">
        <f>IF($U$128="zákl. přenesená",$N$128,0)</f>
        <v>0</v>
      </c>
      <c r="BH128" s="93">
        <f>IF($U$128="sníž. přenesená",$N$128,0)</f>
        <v>0</v>
      </c>
      <c r="BI128" s="93">
        <f>IF($U$128="nulová",$N$128,0)</f>
        <v>0</v>
      </c>
      <c r="BJ128" s="6" t="s">
        <v>84</v>
      </c>
      <c r="BK128" s="93">
        <f>ROUND($L$128*$K$128,2)</f>
        <v>0</v>
      </c>
      <c r="BL128" s="6" t="s">
        <v>180</v>
      </c>
      <c r="BM128" s="6" t="s">
        <v>114</v>
      </c>
    </row>
    <row r="129" spans="2:63" s="132" customFormat="1" ht="30.75" customHeight="1">
      <c r="B129" s="133"/>
      <c r="C129" s="134"/>
      <c r="D129" s="142" t="s">
        <v>1015</v>
      </c>
      <c r="E129" s="142"/>
      <c r="F129" s="142"/>
      <c r="G129" s="142"/>
      <c r="H129" s="142"/>
      <c r="I129" s="142"/>
      <c r="J129" s="142"/>
      <c r="K129" s="142"/>
      <c r="L129" s="142"/>
      <c r="M129" s="142"/>
      <c r="N129" s="250">
        <f>$BK$129</f>
        <v>0</v>
      </c>
      <c r="O129" s="249"/>
      <c r="P129" s="249"/>
      <c r="Q129" s="249"/>
      <c r="R129" s="136"/>
      <c r="T129" s="137"/>
      <c r="U129" s="134"/>
      <c r="V129" s="134"/>
      <c r="W129" s="138">
        <f>SUM($W$130:$W$134)</f>
        <v>0</v>
      </c>
      <c r="X129" s="134"/>
      <c r="Y129" s="138">
        <f>SUM($Y$130:$Y$134)</f>
        <v>0</v>
      </c>
      <c r="Z129" s="134"/>
      <c r="AA129" s="139">
        <f>SUM($AA$130:$AA$134)</f>
        <v>0</v>
      </c>
      <c r="AR129" s="140" t="s">
        <v>84</v>
      </c>
      <c r="AT129" s="140" t="s">
        <v>76</v>
      </c>
      <c r="AU129" s="140" t="s">
        <v>84</v>
      </c>
      <c r="AY129" s="140" t="s">
        <v>175</v>
      </c>
      <c r="BK129" s="141">
        <f>SUM($BK$130:$BK$134)</f>
        <v>0</v>
      </c>
    </row>
    <row r="130" spans="2:65" s="6" customFormat="1" ht="27" customHeight="1">
      <c r="B130" s="23"/>
      <c r="C130" s="143" t="s">
        <v>189</v>
      </c>
      <c r="D130" s="143" t="s">
        <v>176</v>
      </c>
      <c r="E130" s="144" t="s">
        <v>1026</v>
      </c>
      <c r="F130" s="232" t="s">
        <v>1027</v>
      </c>
      <c r="G130" s="233"/>
      <c r="H130" s="233"/>
      <c r="I130" s="233"/>
      <c r="J130" s="145" t="s">
        <v>356</v>
      </c>
      <c r="K130" s="146">
        <v>10</v>
      </c>
      <c r="L130" s="234">
        <v>0</v>
      </c>
      <c r="M130" s="233"/>
      <c r="N130" s="235">
        <f>ROUND($L$130*$K$130,2)</f>
        <v>0</v>
      </c>
      <c r="O130" s="233"/>
      <c r="P130" s="233"/>
      <c r="Q130" s="233"/>
      <c r="R130" s="25"/>
      <c r="T130" s="147"/>
      <c r="U130" s="31" t="s">
        <v>42</v>
      </c>
      <c r="V130" s="24"/>
      <c r="W130" s="148">
        <f>$V$130*$K$130</f>
        <v>0</v>
      </c>
      <c r="X130" s="148">
        <v>0</v>
      </c>
      <c r="Y130" s="148">
        <f>$X$130*$K$130</f>
        <v>0</v>
      </c>
      <c r="Z130" s="148">
        <v>0</v>
      </c>
      <c r="AA130" s="149">
        <f>$Z$130*$K$130</f>
        <v>0</v>
      </c>
      <c r="AR130" s="6" t="s">
        <v>180</v>
      </c>
      <c r="AT130" s="6" t="s">
        <v>176</v>
      </c>
      <c r="AU130" s="6" t="s">
        <v>114</v>
      </c>
      <c r="AY130" s="6" t="s">
        <v>175</v>
      </c>
      <c r="BE130" s="93">
        <f>IF($U$130="základní",$N$130,0)</f>
        <v>0</v>
      </c>
      <c r="BF130" s="93">
        <f>IF($U$130="snížená",$N$130,0)</f>
        <v>0</v>
      </c>
      <c r="BG130" s="93">
        <f>IF($U$130="zákl. přenesená",$N$130,0)</f>
        <v>0</v>
      </c>
      <c r="BH130" s="93">
        <f>IF($U$130="sníž. přenesená",$N$130,0)</f>
        <v>0</v>
      </c>
      <c r="BI130" s="93">
        <f>IF($U$130="nulová",$N$130,0)</f>
        <v>0</v>
      </c>
      <c r="BJ130" s="6" t="s">
        <v>84</v>
      </c>
      <c r="BK130" s="93">
        <f>ROUND($L$130*$K$130,2)</f>
        <v>0</v>
      </c>
      <c r="BL130" s="6" t="s">
        <v>180</v>
      </c>
      <c r="BM130" s="6" t="s">
        <v>189</v>
      </c>
    </row>
    <row r="131" spans="2:65" s="6" customFormat="1" ht="15.75" customHeight="1">
      <c r="B131" s="23"/>
      <c r="C131" s="170" t="s">
        <v>180</v>
      </c>
      <c r="D131" s="170" t="s">
        <v>274</v>
      </c>
      <c r="E131" s="171" t="s">
        <v>1028</v>
      </c>
      <c r="F131" s="242" t="s">
        <v>1029</v>
      </c>
      <c r="G131" s="243"/>
      <c r="H131" s="243"/>
      <c r="I131" s="243"/>
      <c r="J131" s="172" t="s">
        <v>356</v>
      </c>
      <c r="K131" s="173">
        <v>10</v>
      </c>
      <c r="L131" s="244">
        <v>0</v>
      </c>
      <c r="M131" s="243"/>
      <c r="N131" s="245">
        <f>ROUND($L$131*$K$131,2)</f>
        <v>0</v>
      </c>
      <c r="O131" s="233"/>
      <c r="P131" s="233"/>
      <c r="Q131" s="233"/>
      <c r="R131" s="25"/>
      <c r="T131" s="147"/>
      <c r="U131" s="31" t="s">
        <v>42</v>
      </c>
      <c r="V131" s="24"/>
      <c r="W131" s="148">
        <f>$V$131*$K$131</f>
        <v>0</v>
      </c>
      <c r="X131" s="148">
        <v>0</v>
      </c>
      <c r="Y131" s="148">
        <f>$X$131*$K$131</f>
        <v>0</v>
      </c>
      <c r="Z131" s="148">
        <v>0</v>
      </c>
      <c r="AA131" s="149">
        <f>$Z$131*$K$131</f>
        <v>0</v>
      </c>
      <c r="AR131" s="6" t="s">
        <v>212</v>
      </c>
      <c r="AT131" s="6" t="s">
        <v>274</v>
      </c>
      <c r="AU131" s="6" t="s">
        <v>114</v>
      </c>
      <c r="AY131" s="6" t="s">
        <v>175</v>
      </c>
      <c r="BE131" s="93">
        <f>IF($U$131="základní",$N$131,0)</f>
        <v>0</v>
      </c>
      <c r="BF131" s="93">
        <f>IF($U$131="snížená",$N$131,0)</f>
        <v>0</v>
      </c>
      <c r="BG131" s="93">
        <f>IF($U$131="zákl. přenesená",$N$131,0)</f>
        <v>0</v>
      </c>
      <c r="BH131" s="93">
        <f>IF($U$131="sníž. přenesená",$N$131,0)</f>
        <v>0</v>
      </c>
      <c r="BI131" s="93">
        <f>IF($U$131="nulová",$N$131,0)</f>
        <v>0</v>
      </c>
      <c r="BJ131" s="6" t="s">
        <v>84</v>
      </c>
      <c r="BK131" s="93">
        <f>ROUND($L$131*$K$131,2)</f>
        <v>0</v>
      </c>
      <c r="BL131" s="6" t="s">
        <v>180</v>
      </c>
      <c r="BM131" s="6" t="s">
        <v>180</v>
      </c>
    </row>
    <row r="132" spans="2:65" s="6" customFormat="1" ht="27" customHeight="1">
      <c r="B132" s="23"/>
      <c r="C132" s="143" t="s">
        <v>197</v>
      </c>
      <c r="D132" s="143" t="s">
        <v>176</v>
      </c>
      <c r="E132" s="144" t="s">
        <v>1030</v>
      </c>
      <c r="F132" s="232" t="s">
        <v>1031</v>
      </c>
      <c r="G132" s="233"/>
      <c r="H132" s="233"/>
      <c r="I132" s="233"/>
      <c r="J132" s="145" t="s">
        <v>356</v>
      </c>
      <c r="K132" s="146">
        <v>30</v>
      </c>
      <c r="L132" s="234">
        <v>0</v>
      </c>
      <c r="M132" s="233"/>
      <c r="N132" s="235">
        <f>ROUND($L$132*$K$132,2)</f>
        <v>0</v>
      </c>
      <c r="O132" s="233"/>
      <c r="P132" s="233"/>
      <c r="Q132" s="233"/>
      <c r="R132" s="25"/>
      <c r="T132" s="147"/>
      <c r="U132" s="31" t="s">
        <v>42</v>
      </c>
      <c r="V132" s="24"/>
      <c r="W132" s="148">
        <f>$V$132*$K$132</f>
        <v>0</v>
      </c>
      <c r="X132" s="148">
        <v>0</v>
      </c>
      <c r="Y132" s="148">
        <f>$X$132*$K$132</f>
        <v>0</v>
      </c>
      <c r="Z132" s="148">
        <v>0</v>
      </c>
      <c r="AA132" s="149">
        <f>$Z$132*$K$132</f>
        <v>0</v>
      </c>
      <c r="AR132" s="6" t="s">
        <v>180</v>
      </c>
      <c r="AT132" s="6" t="s">
        <v>176</v>
      </c>
      <c r="AU132" s="6" t="s">
        <v>114</v>
      </c>
      <c r="AY132" s="6" t="s">
        <v>175</v>
      </c>
      <c r="BE132" s="93">
        <f>IF($U$132="základní",$N$132,0)</f>
        <v>0</v>
      </c>
      <c r="BF132" s="93">
        <f>IF($U$132="snížená",$N$132,0)</f>
        <v>0</v>
      </c>
      <c r="BG132" s="93">
        <f>IF($U$132="zákl. přenesená",$N$132,0)</f>
        <v>0</v>
      </c>
      <c r="BH132" s="93">
        <f>IF($U$132="sníž. přenesená",$N$132,0)</f>
        <v>0</v>
      </c>
      <c r="BI132" s="93">
        <f>IF($U$132="nulová",$N$132,0)</f>
        <v>0</v>
      </c>
      <c r="BJ132" s="6" t="s">
        <v>84</v>
      </c>
      <c r="BK132" s="93">
        <f>ROUND($L$132*$K$132,2)</f>
        <v>0</v>
      </c>
      <c r="BL132" s="6" t="s">
        <v>180</v>
      </c>
      <c r="BM132" s="6" t="s">
        <v>197</v>
      </c>
    </row>
    <row r="133" spans="2:47" s="6" customFormat="1" ht="18.75" customHeight="1">
      <c r="B133" s="23"/>
      <c r="C133" s="24"/>
      <c r="D133" s="24"/>
      <c r="E133" s="24"/>
      <c r="F133" s="246" t="s">
        <v>1032</v>
      </c>
      <c r="G133" s="197"/>
      <c r="H133" s="197"/>
      <c r="I133" s="197"/>
      <c r="J133" s="24"/>
      <c r="K133" s="24"/>
      <c r="L133" s="24"/>
      <c r="M133" s="24"/>
      <c r="N133" s="24"/>
      <c r="O133" s="24"/>
      <c r="P133" s="24"/>
      <c r="Q133" s="24"/>
      <c r="R133" s="25"/>
      <c r="T133" s="64"/>
      <c r="U133" s="24"/>
      <c r="V133" s="24"/>
      <c r="W133" s="24"/>
      <c r="X133" s="24"/>
      <c r="Y133" s="24"/>
      <c r="Z133" s="24"/>
      <c r="AA133" s="65"/>
      <c r="AT133" s="6" t="s">
        <v>316</v>
      </c>
      <c r="AU133" s="6" t="s">
        <v>114</v>
      </c>
    </row>
    <row r="134" spans="2:65" s="6" customFormat="1" ht="15.75" customHeight="1">
      <c r="B134" s="23"/>
      <c r="C134" s="170" t="s">
        <v>201</v>
      </c>
      <c r="D134" s="170" t="s">
        <v>274</v>
      </c>
      <c r="E134" s="171" t="s">
        <v>1033</v>
      </c>
      <c r="F134" s="242" t="s">
        <v>1034</v>
      </c>
      <c r="G134" s="243"/>
      <c r="H134" s="243"/>
      <c r="I134" s="243"/>
      <c r="J134" s="172" t="s">
        <v>356</v>
      </c>
      <c r="K134" s="173">
        <v>30</v>
      </c>
      <c r="L134" s="244">
        <v>0</v>
      </c>
      <c r="M134" s="243"/>
      <c r="N134" s="245">
        <f>ROUND($L$134*$K$134,2)</f>
        <v>0</v>
      </c>
      <c r="O134" s="233"/>
      <c r="P134" s="233"/>
      <c r="Q134" s="233"/>
      <c r="R134" s="25"/>
      <c r="T134" s="147"/>
      <c r="U134" s="31" t="s">
        <v>42</v>
      </c>
      <c r="V134" s="24"/>
      <c r="W134" s="148">
        <f>$V$134*$K$134</f>
        <v>0</v>
      </c>
      <c r="X134" s="148">
        <v>0</v>
      </c>
      <c r="Y134" s="148">
        <f>$X$134*$K$134</f>
        <v>0</v>
      </c>
      <c r="Z134" s="148">
        <v>0</v>
      </c>
      <c r="AA134" s="149">
        <f>$Z$134*$K$134</f>
        <v>0</v>
      </c>
      <c r="AR134" s="6" t="s">
        <v>212</v>
      </c>
      <c r="AT134" s="6" t="s">
        <v>274</v>
      </c>
      <c r="AU134" s="6" t="s">
        <v>114</v>
      </c>
      <c r="AY134" s="6" t="s">
        <v>175</v>
      </c>
      <c r="BE134" s="93">
        <f>IF($U$134="základní",$N$134,0)</f>
        <v>0</v>
      </c>
      <c r="BF134" s="93">
        <f>IF($U$134="snížená",$N$134,0)</f>
        <v>0</v>
      </c>
      <c r="BG134" s="93">
        <f>IF($U$134="zákl. přenesená",$N$134,0)</f>
        <v>0</v>
      </c>
      <c r="BH134" s="93">
        <f>IF($U$134="sníž. přenesená",$N$134,0)</f>
        <v>0</v>
      </c>
      <c r="BI134" s="93">
        <f>IF($U$134="nulová",$N$134,0)</f>
        <v>0</v>
      </c>
      <c r="BJ134" s="6" t="s">
        <v>84</v>
      </c>
      <c r="BK134" s="93">
        <f>ROUND($L$134*$K$134,2)</f>
        <v>0</v>
      </c>
      <c r="BL134" s="6" t="s">
        <v>180</v>
      </c>
      <c r="BM134" s="6" t="s">
        <v>201</v>
      </c>
    </row>
    <row r="135" spans="2:63" s="132" customFormat="1" ht="30.75" customHeight="1">
      <c r="B135" s="133"/>
      <c r="C135" s="134"/>
      <c r="D135" s="142" t="s">
        <v>1016</v>
      </c>
      <c r="E135" s="142"/>
      <c r="F135" s="142"/>
      <c r="G135" s="142"/>
      <c r="H135" s="142"/>
      <c r="I135" s="142"/>
      <c r="J135" s="142"/>
      <c r="K135" s="142"/>
      <c r="L135" s="142"/>
      <c r="M135" s="142"/>
      <c r="N135" s="250">
        <f>$BK$135</f>
        <v>0</v>
      </c>
      <c r="O135" s="249"/>
      <c r="P135" s="249"/>
      <c r="Q135" s="249"/>
      <c r="R135" s="136"/>
      <c r="T135" s="137"/>
      <c r="U135" s="134"/>
      <c r="V135" s="134"/>
      <c r="W135" s="138">
        <f>SUM($W$136:$W$148)</f>
        <v>0</v>
      </c>
      <c r="X135" s="134"/>
      <c r="Y135" s="138">
        <f>SUM($Y$136:$Y$148)</f>
        <v>0</v>
      </c>
      <c r="Z135" s="134"/>
      <c r="AA135" s="139">
        <f>SUM($AA$136:$AA$148)</f>
        <v>0</v>
      </c>
      <c r="AR135" s="140" t="s">
        <v>84</v>
      </c>
      <c r="AT135" s="140" t="s">
        <v>76</v>
      </c>
      <c r="AU135" s="140" t="s">
        <v>84</v>
      </c>
      <c r="AY135" s="140" t="s">
        <v>175</v>
      </c>
      <c r="BK135" s="141">
        <f>SUM($BK$136:$BK$148)</f>
        <v>0</v>
      </c>
    </row>
    <row r="136" spans="2:65" s="6" customFormat="1" ht="15.75" customHeight="1">
      <c r="B136" s="23"/>
      <c r="C136" s="170" t="s">
        <v>206</v>
      </c>
      <c r="D136" s="170" t="s">
        <v>274</v>
      </c>
      <c r="E136" s="171" t="s">
        <v>1035</v>
      </c>
      <c r="F136" s="242" t="s">
        <v>1036</v>
      </c>
      <c r="G136" s="243"/>
      <c r="H136" s="243"/>
      <c r="I136" s="243"/>
      <c r="J136" s="172" t="s">
        <v>411</v>
      </c>
      <c r="K136" s="173">
        <v>1</v>
      </c>
      <c r="L136" s="244">
        <v>0</v>
      </c>
      <c r="M136" s="243"/>
      <c r="N136" s="245">
        <f>ROUND($L$136*$K$136,2)</f>
        <v>0</v>
      </c>
      <c r="O136" s="233"/>
      <c r="P136" s="233"/>
      <c r="Q136" s="233"/>
      <c r="R136" s="25"/>
      <c r="T136" s="147"/>
      <c r="U136" s="31" t="s">
        <v>42</v>
      </c>
      <c r="V136" s="24"/>
      <c r="W136" s="148">
        <f>$V$136*$K$136</f>
        <v>0</v>
      </c>
      <c r="X136" s="148">
        <v>0</v>
      </c>
      <c r="Y136" s="148">
        <f>$X$136*$K$136</f>
        <v>0</v>
      </c>
      <c r="Z136" s="148">
        <v>0</v>
      </c>
      <c r="AA136" s="149">
        <f>$Z$136*$K$136</f>
        <v>0</v>
      </c>
      <c r="AR136" s="6" t="s">
        <v>212</v>
      </c>
      <c r="AT136" s="6" t="s">
        <v>274</v>
      </c>
      <c r="AU136" s="6" t="s">
        <v>114</v>
      </c>
      <c r="AY136" s="6" t="s">
        <v>175</v>
      </c>
      <c r="BE136" s="93">
        <f>IF($U$136="základní",$N$136,0)</f>
        <v>0</v>
      </c>
      <c r="BF136" s="93">
        <f>IF($U$136="snížená",$N$136,0)</f>
        <v>0</v>
      </c>
      <c r="BG136" s="93">
        <f>IF($U$136="zákl. přenesená",$N$136,0)</f>
        <v>0</v>
      </c>
      <c r="BH136" s="93">
        <f>IF($U$136="sníž. přenesená",$N$136,0)</f>
        <v>0</v>
      </c>
      <c r="BI136" s="93">
        <f>IF($U$136="nulová",$N$136,0)</f>
        <v>0</v>
      </c>
      <c r="BJ136" s="6" t="s">
        <v>84</v>
      </c>
      <c r="BK136" s="93">
        <f>ROUND($L$136*$K$136,2)</f>
        <v>0</v>
      </c>
      <c r="BL136" s="6" t="s">
        <v>180</v>
      </c>
      <c r="BM136" s="6" t="s">
        <v>206</v>
      </c>
    </row>
    <row r="137" spans="2:47" s="6" customFormat="1" ht="30.75" customHeight="1">
      <c r="B137" s="23"/>
      <c r="C137" s="24"/>
      <c r="D137" s="24"/>
      <c r="E137" s="24"/>
      <c r="F137" s="246" t="s">
        <v>1037</v>
      </c>
      <c r="G137" s="197"/>
      <c r="H137" s="197"/>
      <c r="I137" s="197"/>
      <c r="J137" s="24"/>
      <c r="K137" s="24"/>
      <c r="L137" s="24"/>
      <c r="M137" s="24"/>
      <c r="N137" s="24"/>
      <c r="O137" s="24"/>
      <c r="P137" s="24"/>
      <c r="Q137" s="24"/>
      <c r="R137" s="25"/>
      <c r="T137" s="64"/>
      <c r="U137" s="24"/>
      <c r="V137" s="24"/>
      <c r="W137" s="24"/>
      <c r="X137" s="24"/>
      <c r="Y137" s="24"/>
      <c r="Z137" s="24"/>
      <c r="AA137" s="65"/>
      <c r="AT137" s="6" t="s">
        <v>316</v>
      </c>
      <c r="AU137" s="6" t="s">
        <v>114</v>
      </c>
    </row>
    <row r="138" spans="2:65" s="6" customFormat="1" ht="27" customHeight="1">
      <c r="B138" s="23"/>
      <c r="C138" s="143" t="s">
        <v>212</v>
      </c>
      <c r="D138" s="143" t="s">
        <v>176</v>
      </c>
      <c r="E138" s="144" t="s">
        <v>1038</v>
      </c>
      <c r="F138" s="232" t="s">
        <v>1039</v>
      </c>
      <c r="G138" s="233"/>
      <c r="H138" s="233"/>
      <c r="I138" s="233"/>
      <c r="J138" s="145" t="s">
        <v>411</v>
      </c>
      <c r="K138" s="146">
        <v>1</v>
      </c>
      <c r="L138" s="234">
        <v>0</v>
      </c>
      <c r="M138" s="233"/>
      <c r="N138" s="235">
        <f>ROUND($L$138*$K$138,2)</f>
        <v>0</v>
      </c>
      <c r="O138" s="233"/>
      <c r="P138" s="233"/>
      <c r="Q138" s="233"/>
      <c r="R138" s="25"/>
      <c r="T138" s="147"/>
      <c r="U138" s="31" t="s">
        <v>42</v>
      </c>
      <c r="V138" s="24"/>
      <c r="W138" s="148">
        <f>$V$138*$K$138</f>
        <v>0</v>
      </c>
      <c r="X138" s="148">
        <v>0</v>
      </c>
      <c r="Y138" s="148">
        <f>$X$138*$K$138</f>
        <v>0</v>
      </c>
      <c r="Z138" s="148">
        <v>0</v>
      </c>
      <c r="AA138" s="149">
        <f>$Z$138*$K$138</f>
        <v>0</v>
      </c>
      <c r="AR138" s="6" t="s">
        <v>180</v>
      </c>
      <c r="AT138" s="6" t="s">
        <v>176</v>
      </c>
      <c r="AU138" s="6" t="s">
        <v>114</v>
      </c>
      <c r="AY138" s="6" t="s">
        <v>175</v>
      </c>
      <c r="BE138" s="93">
        <f>IF($U$138="základní",$N$138,0)</f>
        <v>0</v>
      </c>
      <c r="BF138" s="93">
        <f>IF($U$138="snížená",$N$138,0)</f>
        <v>0</v>
      </c>
      <c r="BG138" s="93">
        <f>IF($U$138="zákl. přenesená",$N$138,0)</f>
        <v>0</v>
      </c>
      <c r="BH138" s="93">
        <f>IF($U$138="sníž. přenesená",$N$138,0)</f>
        <v>0</v>
      </c>
      <c r="BI138" s="93">
        <f>IF($U$138="nulová",$N$138,0)</f>
        <v>0</v>
      </c>
      <c r="BJ138" s="6" t="s">
        <v>84</v>
      </c>
      <c r="BK138" s="93">
        <f>ROUND($L$138*$K$138,2)</f>
        <v>0</v>
      </c>
      <c r="BL138" s="6" t="s">
        <v>180</v>
      </c>
      <c r="BM138" s="6" t="s">
        <v>212</v>
      </c>
    </row>
    <row r="139" spans="2:65" s="6" customFormat="1" ht="15.75" customHeight="1">
      <c r="B139" s="23"/>
      <c r="C139" s="143" t="s">
        <v>218</v>
      </c>
      <c r="D139" s="143" t="s">
        <v>176</v>
      </c>
      <c r="E139" s="144" t="s">
        <v>1040</v>
      </c>
      <c r="F139" s="232" t="s">
        <v>1041</v>
      </c>
      <c r="G139" s="233"/>
      <c r="H139" s="233"/>
      <c r="I139" s="233"/>
      <c r="J139" s="145" t="s">
        <v>411</v>
      </c>
      <c r="K139" s="146">
        <v>1</v>
      </c>
      <c r="L139" s="234">
        <v>0</v>
      </c>
      <c r="M139" s="233"/>
      <c r="N139" s="235">
        <f>ROUND($L$139*$K$139,2)</f>
        <v>0</v>
      </c>
      <c r="O139" s="233"/>
      <c r="P139" s="233"/>
      <c r="Q139" s="233"/>
      <c r="R139" s="25"/>
      <c r="T139" s="147"/>
      <c r="U139" s="31" t="s">
        <v>42</v>
      </c>
      <c r="V139" s="24"/>
      <c r="W139" s="148">
        <f>$V$139*$K$139</f>
        <v>0</v>
      </c>
      <c r="X139" s="148">
        <v>0</v>
      </c>
      <c r="Y139" s="148">
        <f>$X$139*$K$139</f>
        <v>0</v>
      </c>
      <c r="Z139" s="148">
        <v>0</v>
      </c>
      <c r="AA139" s="149">
        <f>$Z$139*$K$139</f>
        <v>0</v>
      </c>
      <c r="AR139" s="6" t="s">
        <v>180</v>
      </c>
      <c r="AT139" s="6" t="s">
        <v>176</v>
      </c>
      <c r="AU139" s="6" t="s">
        <v>114</v>
      </c>
      <c r="AY139" s="6" t="s">
        <v>175</v>
      </c>
      <c r="BE139" s="93">
        <f>IF($U$139="základní",$N$139,0)</f>
        <v>0</v>
      </c>
      <c r="BF139" s="93">
        <f>IF($U$139="snížená",$N$139,0)</f>
        <v>0</v>
      </c>
      <c r="BG139" s="93">
        <f>IF($U$139="zákl. přenesená",$N$139,0)</f>
        <v>0</v>
      </c>
      <c r="BH139" s="93">
        <f>IF($U$139="sníž. přenesená",$N$139,0)</f>
        <v>0</v>
      </c>
      <c r="BI139" s="93">
        <f>IF($U$139="nulová",$N$139,0)</f>
        <v>0</v>
      </c>
      <c r="BJ139" s="6" t="s">
        <v>84</v>
      </c>
      <c r="BK139" s="93">
        <f>ROUND($L$139*$K$139,2)</f>
        <v>0</v>
      </c>
      <c r="BL139" s="6" t="s">
        <v>180</v>
      </c>
      <c r="BM139" s="6" t="s">
        <v>218</v>
      </c>
    </row>
    <row r="140" spans="2:65" s="6" customFormat="1" ht="27" customHeight="1">
      <c r="B140" s="23"/>
      <c r="C140" s="170" t="s">
        <v>224</v>
      </c>
      <c r="D140" s="170" t="s">
        <v>274</v>
      </c>
      <c r="E140" s="171" t="s">
        <v>1042</v>
      </c>
      <c r="F140" s="242" t="s">
        <v>1043</v>
      </c>
      <c r="G140" s="243"/>
      <c r="H140" s="243"/>
      <c r="I140" s="243"/>
      <c r="J140" s="172" t="s">
        <v>411</v>
      </c>
      <c r="K140" s="173">
        <v>1</v>
      </c>
      <c r="L140" s="244">
        <v>0</v>
      </c>
      <c r="M140" s="243"/>
      <c r="N140" s="245">
        <f>ROUND($L$140*$K$140,2)</f>
        <v>0</v>
      </c>
      <c r="O140" s="233"/>
      <c r="P140" s="233"/>
      <c r="Q140" s="233"/>
      <c r="R140" s="25"/>
      <c r="T140" s="147"/>
      <c r="U140" s="31" t="s">
        <v>42</v>
      </c>
      <c r="V140" s="24"/>
      <c r="W140" s="148">
        <f>$V$140*$K$140</f>
        <v>0</v>
      </c>
      <c r="X140" s="148">
        <v>0</v>
      </c>
      <c r="Y140" s="148">
        <f>$X$140*$K$140</f>
        <v>0</v>
      </c>
      <c r="Z140" s="148">
        <v>0</v>
      </c>
      <c r="AA140" s="149">
        <f>$Z$140*$K$140</f>
        <v>0</v>
      </c>
      <c r="AR140" s="6" t="s">
        <v>212</v>
      </c>
      <c r="AT140" s="6" t="s">
        <v>274</v>
      </c>
      <c r="AU140" s="6" t="s">
        <v>114</v>
      </c>
      <c r="AY140" s="6" t="s">
        <v>175</v>
      </c>
      <c r="BE140" s="93">
        <f>IF($U$140="základní",$N$140,0)</f>
        <v>0</v>
      </c>
      <c r="BF140" s="93">
        <f>IF($U$140="snížená",$N$140,0)</f>
        <v>0</v>
      </c>
      <c r="BG140" s="93">
        <f>IF($U$140="zákl. přenesená",$N$140,0)</f>
        <v>0</v>
      </c>
      <c r="BH140" s="93">
        <f>IF($U$140="sníž. přenesená",$N$140,0)</f>
        <v>0</v>
      </c>
      <c r="BI140" s="93">
        <f>IF($U$140="nulová",$N$140,0)</f>
        <v>0</v>
      </c>
      <c r="BJ140" s="6" t="s">
        <v>84</v>
      </c>
      <c r="BK140" s="93">
        <f>ROUND($L$140*$K$140,2)</f>
        <v>0</v>
      </c>
      <c r="BL140" s="6" t="s">
        <v>180</v>
      </c>
      <c r="BM140" s="6" t="s">
        <v>224</v>
      </c>
    </row>
    <row r="141" spans="2:47" s="6" customFormat="1" ht="18.75" customHeight="1">
      <c r="B141" s="23"/>
      <c r="C141" s="24"/>
      <c r="D141" s="24"/>
      <c r="E141" s="24"/>
      <c r="F141" s="246" t="s">
        <v>1044</v>
      </c>
      <c r="G141" s="197"/>
      <c r="H141" s="197"/>
      <c r="I141" s="197"/>
      <c r="J141" s="24"/>
      <c r="K141" s="24"/>
      <c r="L141" s="24"/>
      <c r="M141" s="24"/>
      <c r="N141" s="24"/>
      <c r="O141" s="24"/>
      <c r="P141" s="24"/>
      <c r="Q141" s="24"/>
      <c r="R141" s="25"/>
      <c r="T141" s="64"/>
      <c r="U141" s="24"/>
      <c r="V141" s="24"/>
      <c r="W141" s="24"/>
      <c r="X141" s="24"/>
      <c r="Y141" s="24"/>
      <c r="Z141" s="24"/>
      <c r="AA141" s="65"/>
      <c r="AT141" s="6" t="s">
        <v>316</v>
      </c>
      <c r="AU141" s="6" t="s">
        <v>114</v>
      </c>
    </row>
    <row r="142" spans="2:65" s="6" customFormat="1" ht="15.75" customHeight="1">
      <c r="B142" s="23"/>
      <c r="C142" s="143" t="s">
        <v>228</v>
      </c>
      <c r="D142" s="143" t="s">
        <v>176</v>
      </c>
      <c r="E142" s="144" t="s">
        <v>1045</v>
      </c>
      <c r="F142" s="232" t="s">
        <v>1046</v>
      </c>
      <c r="G142" s="233"/>
      <c r="H142" s="233"/>
      <c r="I142" s="233"/>
      <c r="J142" s="145" t="s">
        <v>411</v>
      </c>
      <c r="K142" s="146">
        <v>1</v>
      </c>
      <c r="L142" s="234">
        <v>0</v>
      </c>
      <c r="M142" s="233"/>
      <c r="N142" s="235">
        <f>ROUND($L$142*$K$142,2)</f>
        <v>0</v>
      </c>
      <c r="O142" s="233"/>
      <c r="P142" s="233"/>
      <c r="Q142" s="233"/>
      <c r="R142" s="25"/>
      <c r="T142" s="147"/>
      <c r="U142" s="31" t="s">
        <v>42</v>
      </c>
      <c r="V142" s="24"/>
      <c r="W142" s="148">
        <f>$V$142*$K$142</f>
        <v>0</v>
      </c>
      <c r="X142" s="148">
        <v>0</v>
      </c>
      <c r="Y142" s="148">
        <f>$X$142*$K$142</f>
        <v>0</v>
      </c>
      <c r="Z142" s="148">
        <v>0</v>
      </c>
      <c r="AA142" s="149">
        <f>$Z$142*$K$142</f>
        <v>0</v>
      </c>
      <c r="AR142" s="6" t="s">
        <v>180</v>
      </c>
      <c r="AT142" s="6" t="s">
        <v>176</v>
      </c>
      <c r="AU142" s="6" t="s">
        <v>114</v>
      </c>
      <c r="AY142" s="6" t="s">
        <v>175</v>
      </c>
      <c r="BE142" s="93">
        <f>IF($U$142="základní",$N$142,0)</f>
        <v>0</v>
      </c>
      <c r="BF142" s="93">
        <f>IF($U$142="snížená",$N$142,0)</f>
        <v>0</v>
      </c>
      <c r="BG142" s="93">
        <f>IF($U$142="zákl. přenesená",$N$142,0)</f>
        <v>0</v>
      </c>
      <c r="BH142" s="93">
        <f>IF($U$142="sníž. přenesená",$N$142,0)</f>
        <v>0</v>
      </c>
      <c r="BI142" s="93">
        <f>IF($U$142="nulová",$N$142,0)</f>
        <v>0</v>
      </c>
      <c r="BJ142" s="6" t="s">
        <v>84</v>
      </c>
      <c r="BK142" s="93">
        <f>ROUND($L$142*$K$142,2)</f>
        <v>0</v>
      </c>
      <c r="BL142" s="6" t="s">
        <v>180</v>
      </c>
      <c r="BM142" s="6" t="s">
        <v>228</v>
      </c>
    </row>
    <row r="143" spans="2:65" s="6" customFormat="1" ht="27" customHeight="1">
      <c r="B143" s="23"/>
      <c r="C143" s="170" t="s">
        <v>233</v>
      </c>
      <c r="D143" s="170" t="s">
        <v>274</v>
      </c>
      <c r="E143" s="171" t="s">
        <v>1047</v>
      </c>
      <c r="F143" s="242" t="s">
        <v>1048</v>
      </c>
      <c r="G143" s="243"/>
      <c r="H143" s="243"/>
      <c r="I143" s="243"/>
      <c r="J143" s="172" t="s">
        <v>411</v>
      </c>
      <c r="K143" s="173">
        <v>1</v>
      </c>
      <c r="L143" s="244">
        <v>0</v>
      </c>
      <c r="M143" s="243"/>
      <c r="N143" s="245">
        <f>ROUND($L$143*$K$143,2)</f>
        <v>0</v>
      </c>
      <c r="O143" s="233"/>
      <c r="P143" s="233"/>
      <c r="Q143" s="233"/>
      <c r="R143" s="25"/>
      <c r="T143" s="147"/>
      <c r="U143" s="31" t="s">
        <v>42</v>
      </c>
      <c r="V143" s="24"/>
      <c r="W143" s="148">
        <f>$V$143*$K$143</f>
        <v>0</v>
      </c>
      <c r="X143" s="148">
        <v>0</v>
      </c>
      <c r="Y143" s="148">
        <f>$X$143*$K$143</f>
        <v>0</v>
      </c>
      <c r="Z143" s="148">
        <v>0</v>
      </c>
      <c r="AA143" s="149">
        <f>$Z$143*$K$143</f>
        <v>0</v>
      </c>
      <c r="AR143" s="6" t="s">
        <v>212</v>
      </c>
      <c r="AT143" s="6" t="s">
        <v>274</v>
      </c>
      <c r="AU143" s="6" t="s">
        <v>114</v>
      </c>
      <c r="AY143" s="6" t="s">
        <v>175</v>
      </c>
      <c r="BE143" s="93">
        <f>IF($U$143="základní",$N$143,0)</f>
        <v>0</v>
      </c>
      <c r="BF143" s="93">
        <f>IF($U$143="snížená",$N$143,0)</f>
        <v>0</v>
      </c>
      <c r="BG143" s="93">
        <f>IF($U$143="zákl. přenesená",$N$143,0)</f>
        <v>0</v>
      </c>
      <c r="BH143" s="93">
        <f>IF($U$143="sníž. přenesená",$N$143,0)</f>
        <v>0</v>
      </c>
      <c r="BI143" s="93">
        <f>IF($U$143="nulová",$N$143,0)</f>
        <v>0</v>
      </c>
      <c r="BJ143" s="6" t="s">
        <v>84</v>
      </c>
      <c r="BK143" s="93">
        <f>ROUND($L$143*$K$143,2)</f>
        <v>0</v>
      </c>
      <c r="BL143" s="6" t="s">
        <v>180</v>
      </c>
      <c r="BM143" s="6" t="s">
        <v>233</v>
      </c>
    </row>
    <row r="144" spans="2:47" s="6" customFormat="1" ht="18.75" customHeight="1">
      <c r="B144" s="23"/>
      <c r="C144" s="24"/>
      <c r="D144" s="24"/>
      <c r="E144" s="24"/>
      <c r="F144" s="246" t="s">
        <v>1049</v>
      </c>
      <c r="G144" s="197"/>
      <c r="H144" s="197"/>
      <c r="I144" s="197"/>
      <c r="J144" s="24"/>
      <c r="K144" s="24"/>
      <c r="L144" s="24"/>
      <c r="M144" s="24"/>
      <c r="N144" s="24"/>
      <c r="O144" s="24"/>
      <c r="P144" s="24"/>
      <c r="Q144" s="24"/>
      <c r="R144" s="25"/>
      <c r="T144" s="64"/>
      <c r="U144" s="24"/>
      <c r="V144" s="24"/>
      <c r="W144" s="24"/>
      <c r="X144" s="24"/>
      <c r="Y144" s="24"/>
      <c r="Z144" s="24"/>
      <c r="AA144" s="65"/>
      <c r="AT144" s="6" t="s">
        <v>316</v>
      </c>
      <c r="AU144" s="6" t="s">
        <v>114</v>
      </c>
    </row>
    <row r="145" spans="2:51" s="6" customFormat="1" ht="18.75" customHeight="1">
      <c r="B145" s="150"/>
      <c r="C145" s="151"/>
      <c r="D145" s="151"/>
      <c r="E145" s="151"/>
      <c r="F145" s="236" t="s">
        <v>1050</v>
      </c>
      <c r="G145" s="237"/>
      <c r="H145" s="237"/>
      <c r="I145" s="237"/>
      <c r="J145" s="151"/>
      <c r="K145" s="152">
        <v>1</v>
      </c>
      <c r="L145" s="151"/>
      <c r="M145" s="151"/>
      <c r="N145" s="151"/>
      <c r="O145" s="151"/>
      <c r="P145" s="151"/>
      <c r="Q145" s="151"/>
      <c r="R145" s="153"/>
      <c r="T145" s="154"/>
      <c r="U145" s="151"/>
      <c r="V145" s="151"/>
      <c r="W145" s="151"/>
      <c r="X145" s="151"/>
      <c r="Y145" s="151"/>
      <c r="Z145" s="151"/>
      <c r="AA145" s="155"/>
      <c r="AT145" s="156" t="s">
        <v>183</v>
      </c>
      <c r="AU145" s="156" t="s">
        <v>114</v>
      </c>
      <c r="AV145" s="156" t="s">
        <v>114</v>
      </c>
      <c r="AW145" s="156" t="s">
        <v>123</v>
      </c>
      <c r="AX145" s="156" t="s">
        <v>77</v>
      </c>
      <c r="AY145" s="156" t="s">
        <v>175</v>
      </c>
    </row>
    <row r="146" spans="2:51" s="6" customFormat="1" ht="18.75" customHeight="1">
      <c r="B146" s="157"/>
      <c r="C146" s="158"/>
      <c r="D146" s="158"/>
      <c r="E146" s="158"/>
      <c r="F146" s="238" t="s">
        <v>184</v>
      </c>
      <c r="G146" s="239"/>
      <c r="H146" s="239"/>
      <c r="I146" s="239"/>
      <c r="J146" s="158"/>
      <c r="K146" s="159">
        <v>1</v>
      </c>
      <c r="L146" s="158"/>
      <c r="M146" s="158"/>
      <c r="N146" s="158"/>
      <c r="O146" s="158"/>
      <c r="P146" s="158"/>
      <c r="Q146" s="158"/>
      <c r="R146" s="160"/>
      <c r="T146" s="161"/>
      <c r="U146" s="158"/>
      <c r="V146" s="158"/>
      <c r="W146" s="158"/>
      <c r="X146" s="158"/>
      <c r="Y146" s="158"/>
      <c r="Z146" s="158"/>
      <c r="AA146" s="162"/>
      <c r="AT146" s="163" t="s">
        <v>183</v>
      </c>
      <c r="AU146" s="163" t="s">
        <v>114</v>
      </c>
      <c r="AV146" s="163" t="s">
        <v>180</v>
      </c>
      <c r="AW146" s="163" t="s">
        <v>123</v>
      </c>
      <c r="AX146" s="163" t="s">
        <v>84</v>
      </c>
      <c r="AY146" s="163" t="s">
        <v>175</v>
      </c>
    </row>
    <row r="147" spans="2:65" s="6" customFormat="1" ht="27" customHeight="1">
      <c r="B147" s="23"/>
      <c r="C147" s="143" t="s">
        <v>240</v>
      </c>
      <c r="D147" s="143" t="s">
        <v>176</v>
      </c>
      <c r="E147" s="144" t="s">
        <v>1051</v>
      </c>
      <c r="F147" s="232" t="s">
        <v>1052</v>
      </c>
      <c r="G147" s="233"/>
      <c r="H147" s="233"/>
      <c r="I147" s="233"/>
      <c r="J147" s="145" t="s">
        <v>521</v>
      </c>
      <c r="K147" s="146">
        <v>0.5</v>
      </c>
      <c r="L147" s="234">
        <v>0</v>
      </c>
      <c r="M147" s="233"/>
      <c r="N147" s="235">
        <f>ROUND($L$147*$K$147,2)</f>
        <v>0</v>
      </c>
      <c r="O147" s="233"/>
      <c r="P147" s="233"/>
      <c r="Q147" s="233"/>
      <c r="R147" s="25"/>
      <c r="T147" s="147"/>
      <c r="U147" s="31" t="s">
        <v>42</v>
      </c>
      <c r="V147" s="24"/>
      <c r="W147" s="148">
        <f>$V$147*$K$147</f>
        <v>0</v>
      </c>
      <c r="X147" s="148">
        <v>0</v>
      </c>
      <c r="Y147" s="148">
        <f>$X$147*$K$147</f>
        <v>0</v>
      </c>
      <c r="Z147" s="148">
        <v>0</v>
      </c>
      <c r="AA147" s="149">
        <f>$Z$147*$K$147</f>
        <v>0</v>
      </c>
      <c r="AR147" s="6" t="s">
        <v>180</v>
      </c>
      <c r="AT147" s="6" t="s">
        <v>176</v>
      </c>
      <c r="AU147" s="6" t="s">
        <v>114</v>
      </c>
      <c r="AY147" s="6" t="s">
        <v>175</v>
      </c>
      <c r="BE147" s="93">
        <f>IF($U$147="základní",$N$147,0)</f>
        <v>0</v>
      </c>
      <c r="BF147" s="93">
        <f>IF($U$147="snížená",$N$147,0)</f>
        <v>0</v>
      </c>
      <c r="BG147" s="93">
        <f>IF($U$147="zákl. přenesená",$N$147,0)</f>
        <v>0</v>
      </c>
      <c r="BH147" s="93">
        <f>IF($U$147="sníž. přenesená",$N$147,0)</f>
        <v>0</v>
      </c>
      <c r="BI147" s="93">
        <f>IF($U$147="nulová",$N$147,0)</f>
        <v>0</v>
      </c>
      <c r="BJ147" s="6" t="s">
        <v>84</v>
      </c>
      <c r="BK147" s="93">
        <f>ROUND($L$147*$K$147,2)</f>
        <v>0</v>
      </c>
      <c r="BL147" s="6" t="s">
        <v>180</v>
      </c>
      <c r="BM147" s="6" t="s">
        <v>240</v>
      </c>
    </row>
    <row r="148" spans="2:65" s="6" customFormat="1" ht="51" customHeight="1">
      <c r="B148" s="23"/>
      <c r="C148" s="143" t="s">
        <v>246</v>
      </c>
      <c r="D148" s="143" t="s">
        <v>176</v>
      </c>
      <c r="E148" s="144" t="s">
        <v>1053</v>
      </c>
      <c r="F148" s="232" t="s">
        <v>1054</v>
      </c>
      <c r="G148" s="233"/>
      <c r="H148" s="233"/>
      <c r="I148" s="233"/>
      <c r="J148" s="145" t="s">
        <v>521</v>
      </c>
      <c r="K148" s="146">
        <v>0.5</v>
      </c>
      <c r="L148" s="234">
        <v>0</v>
      </c>
      <c r="M148" s="233"/>
      <c r="N148" s="235">
        <f>ROUND($L$148*$K$148,2)</f>
        <v>0</v>
      </c>
      <c r="O148" s="233"/>
      <c r="P148" s="233"/>
      <c r="Q148" s="233"/>
      <c r="R148" s="25"/>
      <c r="T148" s="147"/>
      <c r="U148" s="31" t="s">
        <v>42</v>
      </c>
      <c r="V148" s="24"/>
      <c r="W148" s="148">
        <f>$V$148*$K$148</f>
        <v>0</v>
      </c>
      <c r="X148" s="148">
        <v>0</v>
      </c>
      <c r="Y148" s="148">
        <f>$X$148*$K$148</f>
        <v>0</v>
      </c>
      <c r="Z148" s="148">
        <v>0</v>
      </c>
      <c r="AA148" s="149">
        <f>$Z$148*$K$148</f>
        <v>0</v>
      </c>
      <c r="AR148" s="6" t="s">
        <v>180</v>
      </c>
      <c r="AT148" s="6" t="s">
        <v>176</v>
      </c>
      <c r="AU148" s="6" t="s">
        <v>114</v>
      </c>
      <c r="AY148" s="6" t="s">
        <v>175</v>
      </c>
      <c r="BE148" s="93">
        <f>IF($U$148="základní",$N$148,0)</f>
        <v>0</v>
      </c>
      <c r="BF148" s="93">
        <f>IF($U$148="snížená",$N$148,0)</f>
        <v>0</v>
      </c>
      <c r="BG148" s="93">
        <f>IF($U$148="zákl. přenesená",$N$148,0)</f>
        <v>0</v>
      </c>
      <c r="BH148" s="93">
        <f>IF($U$148="sníž. přenesená",$N$148,0)</f>
        <v>0</v>
      </c>
      <c r="BI148" s="93">
        <f>IF($U$148="nulová",$N$148,0)</f>
        <v>0</v>
      </c>
      <c r="BJ148" s="6" t="s">
        <v>84</v>
      </c>
      <c r="BK148" s="93">
        <f>ROUND($L$148*$K$148,2)</f>
        <v>0</v>
      </c>
      <c r="BL148" s="6" t="s">
        <v>180</v>
      </c>
      <c r="BM148" s="6" t="s">
        <v>246</v>
      </c>
    </row>
    <row r="149" spans="2:63" s="132" customFormat="1" ht="30.75" customHeight="1">
      <c r="B149" s="133"/>
      <c r="C149" s="134"/>
      <c r="D149" s="142" t="s">
        <v>1017</v>
      </c>
      <c r="E149" s="142"/>
      <c r="F149" s="142"/>
      <c r="G149" s="142"/>
      <c r="H149" s="142"/>
      <c r="I149" s="142"/>
      <c r="J149" s="142"/>
      <c r="K149" s="142"/>
      <c r="L149" s="142"/>
      <c r="M149" s="142"/>
      <c r="N149" s="250">
        <f>$BK$149</f>
        <v>0</v>
      </c>
      <c r="O149" s="249"/>
      <c r="P149" s="249"/>
      <c r="Q149" s="249"/>
      <c r="R149" s="136"/>
      <c r="T149" s="137"/>
      <c r="U149" s="134"/>
      <c r="V149" s="134"/>
      <c r="W149" s="138">
        <f>SUM($W$150:$W$154)</f>
        <v>0</v>
      </c>
      <c r="X149" s="134"/>
      <c r="Y149" s="138">
        <f>SUM($Y$150:$Y$154)</f>
        <v>0</v>
      </c>
      <c r="Z149" s="134"/>
      <c r="AA149" s="139">
        <f>SUM($AA$150:$AA$154)</f>
        <v>0</v>
      </c>
      <c r="AR149" s="140" t="s">
        <v>84</v>
      </c>
      <c r="AT149" s="140" t="s">
        <v>76</v>
      </c>
      <c r="AU149" s="140" t="s">
        <v>84</v>
      </c>
      <c r="AY149" s="140" t="s">
        <v>175</v>
      </c>
      <c r="BK149" s="141">
        <f>SUM($BK$150:$BK$154)</f>
        <v>0</v>
      </c>
    </row>
    <row r="150" spans="2:65" s="6" customFormat="1" ht="27" customHeight="1">
      <c r="B150" s="23"/>
      <c r="C150" s="143" t="s">
        <v>9</v>
      </c>
      <c r="D150" s="143" t="s">
        <v>176</v>
      </c>
      <c r="E150" s="144" t="s">
        <v>1055</v>
      </c>
      <c r="F150" s="232" t="s">
        <v>1056</v>
      </c>
      <c r="G150" s="233"/>
      <c r="H150" s="233"/>
      <c r="I150" s="233"/>
      <c r="J150" s="145" t="s">
        <v>411</v>
      </c>
      <c r="K150" s="146">
        <v>1</v>
      </c>
      <c r="L150" s="234">
        <v>0</v>
      </c>
      <c r="M150" s="233"/>
      <c r="N150" s="235">
        <f>ROUND($L$150*$K$150,2)</f>
        <v>0</v>
      </c>
      <c r="O150" s="233"/>
      <c r="P150" s="233"/>
      <c r="Q150" s="233"/>
      <c r="R150" s="25"/>
      <c r="T150" s="147"/>
      <c r="U150" s="31" t="s">
        <v>42</v>
      </c>
      <c r="V150" s="24"/>
      <c r="W150" s="148">
        <f>$V$150*$K$150</f>
        <v>0</v>
      </c>
      <c r="X150" s="148">
        <v>0</v>
      </c>
      <c r="Y150" s="148">
        <f>$X$150*$K$150</f>
        <v>0</v>
      </c>
      <c r="Z150" s="148">
        <v>0</v>
      </c>
      <c r="AA150" s="149">
        <f>$Z$150*$K$150</f>
        <v>0</v>
      </c>
      <c r="AR150" s="6" t="s">
        <v>180</v>
      </c>
      <c r="AT150" s="6" t="s">
        <v>176</v>
      </c>
      <c r="AU150" s="6" t="s">
        <v>114</v>
      </c>
      <c r="AY150" s="6" t="s">
        <v>175</v>
      </c>
      <c r="BE150" s="93">
        <f>IF($U$150="základní",$N$150,0)</f>
        <v>0</v>
      </c>
      <c r="BF150" s="93">
        <f>IF($U$150="snížená",$N$150,0)</f>
        <v>0</v>
      </c>
      <c r="BG150" s="93">
        <f>IF($U$150="zákl. přenesená",$N$150,0)</f>
        <v>0</v>
      </c>
      <c r="BH150" s="93">
        <f>IF($U$150="sníž. přenesená",$N$150,0)</f>
        <v>0</v>
      </c>
      <c r="BI150" s="93">
        <f>IF($U$150="nulová",$N$150,0)</f>
        <v>0</v>
      </c>
      <c r="BJ150" s="6" t="s">
        <v>84</v>
      </c>
      <c r="BK150" s="93">
        <f>ROUND($L$150*$K$150,2)</f>
        <v>0</v>
      </c>
      <c r="BL150" s="6" t="s">
        <v>180</v>
      </c>
      <c r="BM150" s="6" t="s">
        <v>9</v>
      </c>
    </row>
    <row r="151" spans="2:65" s="6" customFormat="1" ht="27" customHeight="1">
      <c r="B151" s="23"/>
      <c r="C151" s="170" t="s">
        <v>254</v>
      </c>
      <c r="D151" s="170" t="s">
        <v>274</v>
      </c>
      <c r="E151" s="171" t="s">
        <v>1057</v>
      </c>
      <c r="F151" s="242" t="s">
        <v>1058</v>
      </c>
      <c r="G151" s="243"/>
      <c r="H151" s="243"/>
      <c r="I151" s="243"/>
      <c r="J151" s="172" t="s">
        <v>411</v>
      </c>
      <c r="K151" s="173">
        <v>1</v>
      </c>
      <c r="L151" s="244">
        <v>0</v>
      </c>
      <c r="M151" s="243"/>
      <c r="N151" s="245">
        <f>ROUND($L$151*$K$151,2)</f>
        <v>0</v>
      </c>
      <c r="O151" s="233"/>
      <c r="P151" s="233"/>
      <c r="Q151" s="233"/>
      <c r="R151" s="25"/>
      <c r="T151" s="147"/>
      <c r="U151" s="31" t="s">
        <v>42</v>
      </c>
      <c r="V151" s="24"/>
      <c r="W151" s="148">
        <f>$V$151*$K$151</f>
        <v>0</v>
      </c>
      <c r="X151" s="148">
        <v>0</v>
      </c>
      <c r="Y151" s="148">
        <f>$X$151*$K$151</f>
        <v>0</v>
      </c>
      <c r="Z151" s="148">
        <v>0</v>
      </c>
      <c r="AA151" s="149">
        <f>$Z$151*$K$151</f>
        <v>0</v>
      </c>
      <c r="AR151" s="6" t="s">
        <v>212</v>
      </c>
      <c r="AT151" s="6" t="s">
        <v>274</v>
      </c>
      <c r="AU151" s="6" t="s">
        <v>114</v>
      </c>
      <c r="AY151" s="6" t="s">
        <v>175</v>
      </c>
      <c r="BE151" s="93">
        <f>IF($U$151="základní",$N$151,0)</f>
        <v>0</v>
      </c>
      <c r="BF151" s="93">
        <f>IF($U$151="snížená",$N$151,0)</f>
        <v>0</v>
      </c>
      <c r="BG151" s="93">
        <f>IF($U$151="zákl. přenesená",$N$151,0)</f>
        <v>0</v>
      </c>
      <c r="BH151" s="93">
        <f>IF($U$151="sníž. přenesená",$N$151,0)</f>
        <v>0</v>
      </c>
      <c r="BI151" s="93">
        <f>IF($U$151="nulová",$N$151,0)</f>
        <v>0</v>
      </c>
      <c r="BJ151" s="6" t="s">
        <v>84</v>
      </c>
      <c r="BK151" s="93">
        <f>ROUND($L$151*$K$151,2)</f>
        <v>0</v>
      </c>
      <c r="BL151" s="6" t="s">
        <v>180</v>
      </c>
      <c r="BM151" s="6" t="s">
        <v>254</v>
      </c>
    </row>
    <row r="152" spans="2:65" s="6" customFormat="1" ht="27" customHeight="1">
      <c r="B152" s="23"/>
      <c r="C152" s="143" t="s">
        <v>259</v>
      </c>
      <c r="D152" s="143" t="s">
        <v>176</v>
      </c>
      <c r="E152" s="144" t="s">
        <v>1059</v>
      </c>
      <c r="F152" s="232" t="s">
        <v>1060</v>
      </c>
      <c r="G152" s="233"/>
      <c r="H152" s="233"/>
      <c r="I152" s="233"/>
      <c r="J152" s="145" t="s">
        <v>411</v>
      </c>
      <c r="K152" s="146">
        <v>1</v>
      </c>
      <c r="L152" s="234">
        <v>0</v>
      </c>
      <c r="M152" s="233"/>
      <c r="N152" s="235">
        <f>ROUND($L$152*$K$152,2)</f>
        <v>0</v>
      </c>
      <c r="O152" s="233"/>
      <c r="P152" s="233"/>
      <c r="Q152" s="233"/>
      <c r="R152" s="25"/>
      <c r="T152" s="147"/>
      <c r="U152" s="31" t="s">
        <v>42</v>
      </c>
      <c r="V152" s="24"/>
      <c r="W152" s="148">
        <f>$V$152*$K$152</f>
        <v>0</v>
      </c>
      <c r="X152" s="148">
        <v>0</v>
      </c>
      <c r="Y152" s="148">
        <f>$X$152*$K$152</f>
        <v>0</v>
      </c>
      <c r="Z152" s="148">
        <v>0</v>
      </c>
      <c r="AA152" s="149">
        <f>$Z$152*$K$152</f>
        <v>0</v>
      </c>
      <c r="AR152" s="6" t="s">
        <v>180</v>
      </c>
      <c r="AT152" s="6" t="s">
        <v>176</v>
      </c>
      <c r="AU152" s="6" t="s">
        <v>114</v>
      </c>
      <c r="AY152" s="6" t="s">
        <v>175</v>
      </c>
      <c r="BE152" s="93">
        <f>IF($U$152="základní",$N$152,0)</f>
        <v>0</v>
      </c>
      <c r="BF152" s="93">
        <f>IF($U$152="snížená",$N$152,0)</f>
        <v>0</v>
      </c>
      <c r="BG152" s="93">
        <f>IF($U$152="zákl. přenesená",$N$152,0)</f>
        <v>0</v>
      </c>
      <c r="BH152" s="93">
        <f>IF($U$152="sníž. přenesená",$N$152,0)</f>
        <v>0</v>
      </c>
      <c r="BI152" s="93">
        <f>IF($U$152="nulová",$N$152,0)</f>
        <v>0</v>
      </c>
      <c r="BJ152" s="6" t="s">
        <v>84</v>
      </c>
      <c r="BK152" s="93">
        <f>ROUND($L$152*$K$152,2)</f>
        <v>0</v>
      </c>
      <c r="BL152" s="6" t="s">
        <v>180</v>
      </c>
      <c r="BM152" s="6" t="s">
        <v>259</v>
      </c>
    </row>
    <row r="153" spans="2:65" s="6" customFormat="1" ht="39" customHeight="1">
      <c r="B153" s="23"/>
      <c r="C153" s="170" t="s">
        <v>263</v>
      </c>
      <c r="D153" s="170" t="s">
        <v>274</v>
      </c>
      <c r="E153" s="171" t="s">
        <v>1061</v>
      </c>
      <c r="F153" s="242" t="s">
        <v>1062</v>
      </c>
      <c r="G153" s="243"/>
      <c r="H153" s="243"/>
      <c r="I153" s="243"/>
      <c r="J153" s="172" t="s">
        <v>1063</v>
      </c>
      <c r="K153" s="173">
        <v>1</v>
      </c>
      <c r="L153" s="244">
        <v>0</v>
      </c>
      <c r="M153" s="243"/>
      <c r="N153" s="245">
        <f>ROUND($L$153*$K$153,2)</f>
        <v>0</v>
      </c>
      <c r="O153" s="233"/>
      <c r="P153" s="233"/>
      <c r="Q153" s="233"/>
      <c r="R153" s="25"/>
      <c r="T153" s="147"/>
      <c r="U153" s="31" t="s">
        <v>42</v>
      </c>
      <c r="V153" s="24"/>
      <c r="W153" s="148">
        <f>$V$153*$K$153</f>
        <v>0</v>
      </c>
      <c r="X153" s="148">
        <v>0</v>
      </c>
      <c r="Y153" s="148">
        <f>$X$153*$K$153</f>
        <v>0</v>
      </c>
      <c r="Z153" s="148">
        <v>0</v>
      </c>
      <c r="AA153" s="149">
        <f>$Z$153*$K$153</f>
        <v>0</v>
      </c>
      <c r="AR153" s="6" t="s">
        <v>212</v>
      </c>
      <c r="AT153" s="6" t="s">
        <v>274</v>
      </c>
      <c r="AU153" s="6" t="s">
        <v>114</v>
      </c>
      <c r="AY153" s="6" t="s">
        <v>175</v>
      </c>
      <c r="BE153" s="93">
        <f>IF($U$153="základní",$N$153,0)</f>
        <v>0</v>
      </c>
      <c r="BF153" s="93">
        <f>IF($U$153="snížená",$N$153,0)</f>
        <v>0</v>
      </c>
      <c r="BG153" s="93">
        <f>IF($U$153="zákl. přenesená",$N$153,0)</f>
        <v>0</v>
      </c>
      <c r="BH153" s="93">
        <f>IF($U$153="sníž. přenesená",$N$153,0)</f>
        <v>0</v>
      </c>
      <c r="BI153" s="93">
        <f>IF($U$153="nulová",$N$153,0)</f>
        <v>0</v>
      </c>
      <c r="BJ153" s="6" t="s">
        <v>84</v>
      </c>
      <c r="BK153" s="93">
        <f>ROUND($L$153*$K$153,2)</f>
        <v>0</v>
      </c>
      <c r="BL153" s="6" t="s">
        <v>180</v>
      </c>
      <c r="BM153" s="6" t="s">
        <v>263</v>
      </c>
    </row>
    <row r="154" spans="2:47" s="6" customFormat="1" ht="18.75" customHeight="1">
      <c r="B154" s="23"/>
      <c r="C154" s="24"/>
      <c r="D154" s="24"/>
      <c r="E154" s="24"/>
      <c r="F154" s="246" t="s">
        <v>1064</v>
      </c>
      <c r="G154" s="197"/>
      <c r="H154" s="197"/>
      <c r="I154" s="197"/>
      <c r="J154" s="24"/>
      <c r="K154" s="24"/>
      <c r="L154" s="24"/>
      <c r="M154" s="24"/>
      <c r="N154" s="24"/>
      <c r="O154" s="24"/>
      <c r="P154" s="24"/>
      <c r="Q154" s="24"/>
      <c r="R154" s="25"/>
      <c r="T154" s="64"/>
      <c r="U154" s="24"/>
      <c r="V154" s="24"/>
      <c r="W154" s="24"/>
      <c r="X154" s="24"/>
      <c r="Y154" s="24"/>
      <c r="Z154" s="24"/>
      <c r="AA154" s="65"/>
      <c r="AT154" s="6" t="s">
        <v>316</v>
      </c>
      <c r="AU154" s="6" t="s">
        <v>114</v>
      </c>
    </row>
    <row r="155" spans="2:63" s="132" customFormat="1" ht="37.5" customHeight="1">
      <c r="B155" s="133"/>
      <c r="C155" s="134"/>
      <c r="D155" s="135" t="s">
        <v>1018</v>
      </c>
      <c r="E155" s="135"/>
      <c r="F155" s="135"/>
      <c r="G155" s="135"/>
      <c r="H155" s="135"/>
      <c r="I155" s="135"/>
      <c r="J155" s="135"/>
      <c r="K155" s="135"/>
      <c r="L155" s="135"/>
      <c r="M155" s="135"/>
      <c r="N155" s="248">
        <f>$BK$155</f>
        <v>0</v>
      </c>
      <c r="O155" s="249"/>
      <c r="P155" s="249"/>
      <c r="Q155" s="249"/>
      <c r="R155" s="136"/>
      <c r="T155" s="137"/>
      <c r="U155" s="134"/>
      <c r="V155" s="134"/>
      <c r="W155" s="138">
        <f>$W$156+$W$158+$W$175</f>
        <v>0</v>
      </c>
      <c r="X155" s="134"/>
      <c r="Y155" s="138">
        <f>$Y$156+$Y$158+$Y$175</f>
        <v>0</v>
      </c>
      <c r="Z155" s="134"/>
      <c r="AA155" s="139">
        <f>$AA$156+$AA$158+$AA$175</f>
        <v>0</v>
      </c>
      <c r="AR155" s="140" t="s">
        <v>84</v>
      </c>
      <c r="AT155" s="140" t="s">
        <v>76</v>
      </c>
      <c r="AU155" s="140" t="s">
        <v>77</v>
      </c>
      <c r="AY155" s="140" t="s">
        <v>175</v>
      </c>
      <c r="BK155" s="141">
        <f>$BK$156+$BK$158+$BK$175</f>
        <v>0</v>
      </c>
    </row>
    <row r="156" spans="2:63" s="132" customFormat="1" ht="21" customHeight="1">
      <c r="B156" s="133"/>
      <c r="C156" s="134"/>
      <c r="D156" s="142" t="s">
        <v>1019</v>
      </c>
      <c r="E156" s="142"/>
      <c r="F156" s="142"/>
      <c r="G156" s="142"/>
      <c r="H156" s="142"/>
      <c r="I156" s="142"/>
      <c r="J156" s="142"/>
      <c r="K156" s="142"/>
      <c r="L156" s="142"/>
      <c r="M156" s="142"/>
      <c r="N156" s="250">
        <f>$BK$156</f>
        <v>0</v>
      </c>
      <c r="O156" s="249"/>
      <c r="P156" s="249"/>
      <c r="Q156" s="249"/>
      <c r="R156" s="136"/>
      <c r="T156" s="137"/>
      <c r="U156" s="134"/>
      <c r="V156" s="134"/>
      <c r="W156" s="138">
        <f>$W$157</f>
        <v>0</v>
      </c>
      <c r="X156" s="134"/>
      <c r="Y156" s="138">
        <f>$Y$157</f>
        <v>0</v>
      </c>
      <c r="Z156" s="134"/>
      <c r="AA156" s="139">
        <f>$AA$157</f>
        <v>0</v>
      </c>
      <c r="AR156" s="140" t="s">
        <v>84</v>
      </c>
      <c r="AT156" s="140" t="s">
        <v>76</v>
      </c>
      <c r="AU156" s="140" t="s">
        <v>84</v>
      </c>
      <c r="AY156" s="140" t="s">
        <v>175</v>
      </c>
      <c r="BK156" s="141">
        <f>$BK$157</f>
        <v>0</v>
      </c>
    </row>
    <row r="157" spans="2:65" s="6" customFormat="1" ht="15.75" customHeight="1">
      <c r="B157" s="23"/>
      <c r="C157" s="143" t="s">
        <v>268</v>
      </c>
      <c r="D157" s="143" t="s">
        <v>176</v>
      </c>
      <c r="E157" s="144" t="s">
        <v>1065</v>
      </c>
      <c r="F157" s="232" t="s">
        <v>1066</v>
      </c>
      <c r="G157" s="233"/>
      <c r="H157" s="233"/>
      <c r="I157" s="233"/>
      <c r="J157" s="145" t="s">
        <v>411</v>
      </c>
      <c r="K157" s="146">
        <v>2</v>
      </c>
      <c r="L157" s="234">
        <v>0</v>
      </c>
      <c r="M157" s="233"/>
      <c r="N157" s="235">
        <f>ROUND($L$157*$K$157,2)</f>
        <v>0</v>
      </c>
      <c r="O157" s="233"/>
      <c r="P157" s="233"/>
      <c r="Q157" s="233"/>
      <c r="R157" s="25"/>
      <c r="T157" s="147"/>
      <c r="U157" s="31" t="s">
        <v>42</v>
      </c>
      <c r="V157" s="24"/>
      <c r="W157" s="148">
        <f>$V$157*$K$157</f>
        <v>0</v>
      </c>
      <c r="X157" s="148">
        <v>0</v>
      </c>
      <c r="Y157" s="148">
        <f>$X$157*$K$157</f>
        <v>0</v>
      </c>
      <c r="Z157" s="148">
        <v>0</v>
      </c>
      <c r="AA157" s="149">
        <f>$Z$157*$K$157</f>
        <v>0</v>
      </c>
      <c r="AR157" s="6" t="s">
        <v>180</v>
      </c>
      <c r="AT157" s="6" t="s">
        <v>176</v>
      </c>
      <c r="AU157" s="6" t="s">
        <v>114</v>
      </c>
      <c r="AY157" s="6" t="s">
        <v>175</v>
      </c>
      <c r="BE157" s="93">
        <f>IF($U$157="základní",$N$157,0)</f>
        <v>0</v>
      </c>
      <c r="BF157" s="93">
        <f>IF($U$157="snížená",$N$157,0)</f>
        <v>0</v>
      </c>
      <c r="BG157" s="93">
        <f>IF($U$157="zákl. přenesená",$N$157,0)</f>
        <v>0</v>
      </c>
      <c r="BH157" s="93">
        <f>IF($U$157="sníž. přenesená",$N$157,0)</f>
        <v>0</v>
      </c>
      <c r="BI157" s="93">
        <f>IF($U$157="nulová",$N$157,0)</f>
        <v>0</v>
      </c>
      <c r="BJ157" s="6" t="s">
        <v>84</v>
      </c>
      <c r="BK157" s="93">
        <f>ROUND($L$157*$K$157,2)</f>
        <v>0</v>
      </c>
      <c r="BL157" s="6" t="s">
        <v>180</v>
      </c>
      <c r="BM157" s="6" t="s">
        <v>268</v>
      </c>
    </row>
    <row r="158" spans="2:63" s="132" customFormat="1" ht="30.75" customHeight="1">
      <c r="B158" s="133"/>
      <c r="C158" s="134"/>
      <c r="D158" s="142" t="s">
        <v>1020</v>
      </c>
      <c r="E158" s="142"/>
      <c r="F158" s="142"/>
      <c r="G158" s="142"/>
      <c r="H158" s="142"/>
      <c r="I158" s="142"/>
      <c r="J158" s="142"/>
      <c r="K158" s="142"/>
      <c r="L158" s="142"/>
      <c r="M158" s="142"/>
      <c r="N158" s="250">
        <f>$BK$158</f>
        <v>0</v>
      </c>
      <c r="O158" s="249"/>
      <c r="P158" s="249"/>
      <c r="Q158" s="249"/>
      <c r="R158" s="136"/>
      <c r="T158" s="137"/>
      <c r="U158" s="134"/>
      <c r="V158" s="134"/>
      <c r="W158" s="138">
        <f>SUM($W$159:$W$174)</f>
        <v>0</v>
      </c>
      <c r="X158" s="134"/>
      <c r="Y158" s="138">
        <f>SUM($Y$159:$Y$174)</f>
        <v>0</v>
      </c>
      <c r="Z158" s="134"/>
      <c r="AA158" s="139">
        <f>SUM($AA$159:$AA$174)</f>
        <v>0</v>
      </c>
      <c r="AR158" s="140" t="s">
        <v>84</v>
      </c>
      <c r="AT158" s="140" t="s">
        <v>76</v>
      </c>
      <c r="AU158" s="140" t="s">
        <v>84</v>
      </c>
      <c r="AY158" s="140" t="s">
        <v>175</v>
      </c>
      <c r="BK158" s="141">
        <f>SUM($BK$159:$BK$174)</f>
        <v>0</v>
      </c>
    </row>
    <row r="159" spans="2:65" s="6" customFormat="1" ht="27" customHeight="1">
      <c r="B159" s="23"/>
      <c r="C159" s="143" t="s">
        <v>273</v>
      </c>
      <c r="D159" s="143" t="s">
        <v>176</v>
      </c>
      <c r="E159" s="144" t="s">
        <v>1067</v>
      </c>
      <c r="F159" s="232" t="s">
        <v>1068</v>
      </c>
      <c r="G159" s="233"/>
      <c r="H159" s="233"/>
      <c r="I159" s="233"/>
      <c r="J159" s="145" t="s">
        <v>356</v>
      </c>
      <c r="K159" s="146">
        <v>129</v>
      </c>
      <c r="L159" s="234">
        <v>0</v>
      </c>
      <c r="M159" s="233"/>
      <c r="N159" s="235">
        <f>ROUND($L$159*$K$159,2)</f>
        <v>0</v>
      </c>
      <c r="O159" s="233"/>
      <c r="P159" s="233"/>
      <c r="Q159" s="233"/>
      <c r="R159" s="25"/>
      <c r="T159" s="147"/>
      <c r="U159" s="31" t="s">
        <v>42</v>
      </c>
      <c r="V159" s="24"/>
      <c r="W159" s="148">
        <f>$V$159*$K$159</f>
        <v>0</v>
      </c>
      <c r="X159" s="148">
        <v>0</v>
      </c>
      <c r="Y159" s="148">
        <f>$X$159*$K$159</f>
        <v>0</v>
      </c>
      <c r="Z159" s="148">
        <v>0</v>
      </c>
      <c r="AA159" s="149">
        <f>$Z$159*$K$159</f>
        <v>0</v>
      </c>
      <c r="AR159" s="6" t="s">
        <v>180</v>
      </c>
      <c r="AT159" s="6" t="s">
        <v>176</v>
      </c>
      <c r="AU159" s="6" t="s">
        <v>114</v>
      </c>
      <c r="AY159" s="6" t="s">
        <v>175</v>
      </c>
      <c r="BE159" s="93">
        <f>IF($U$159="základní",$N$159,0)</f>
        <v>0</v>
      </c>
      <c r="BF159" s="93">
        <f>IF($U$159="snížená",$N$159,0)</f>
        <v>0</v>
      </c>
      <c r="BG159" s="93">
        <f>IF($U$159="zákl. přenesená",$N$159,0)</f>
        <v>0</v>
      </c>
      <c r="BH159" s="93">
        <f>IF($U$159="sníž. přenesená",$N$159,0)</f>
        <v>0</v>
      </c>
      <c r="BI159" s="93">
        <f>IF($U$159="nulová",$N$159,0)</f>
        <v>0</v>
      </c>
      <c r="BJ159" s="6" t="s">
        <v>84</v>
      </c>
      <c r="BK159" s="93">
        <f>ROUND($L$159*$K$159,2)</f>
        <v>0</v>
      </c>
      <c r="BL159" s="6" t="s">
        <v>180</v>
      </c>
      <c r="BM159" s="6" t="s">
        <v>273</v>
      </c>
    </row>
    <row r="160" spans="2:47" s="6" customFormat="1" ht="44.25" customHeight="1">
      <c r="B160" s="23"/>
      <c r="C160" s="24"/>
      <c r="D160" s="24"/>
      <c r="E160" s="24"/>
      <c r="F160" s="246" t="s">
        <v>1069</v>
      </c>
      <c r="G160" s="197"/>
      <c r="H160" s="197"/>
      <c r="I160" s="197"/>
      <c r="J160" s="24"/>
      <c r="K160" s="24"/>
      <c r="L160" s="24"/>
      <c r="M160" s="24"/>
      <c r="N160" s="24"/>
      <c r="O160" s="24"/>
      <c r="P160" s="24"/>
      <c r="Q160" s="24"/>
      <c r="R160" s="25"/>
      <c r="T160" s="64"/>
      <c r="U160" s="24"/>
      <c r="V160" s="24"/>
      <c r="W160" s="24"/>
      <c r="X160" s="24"/>
      <c r="Y160" s="24"/>
      <c r="Z160" s="24"/>
      <c r="AA160" s="65"/>
      <c r="AT160" s="6" t="s">
        <v>316</v>
      </c>
      <c r="AU160" s="6" t="s">
        <v>114</v>
      </c>
    </row>
    <row r="161" spans="2:65" s="6" customFormat="1" ht="27" customHeight="1">
      <c r="B161" s="23"/>
      <c r="C161" s="170" t="s">
        <v>8</v>
      </c>
      <c r="D161" s="170" t="s">
        <v>274</v>
      </c>
      <c r="E161" s="171" t="s">
        <v>1070</v>
      </c>
      <c r="F161" s="242" t="s">
        <v>1071</v>
      </c>
      <c r="G161" s="243"/>
      <c r="H161" s="243"/>
      <c r="I161" s="243"/>
      <c r="J161" s="172" t="s">
        <v>356</v>
      </c>
      <c r="K161" s="173">
        <v>100</v>
      </c>
      <c r="L161" s="244">
        <v>0</v>
      </c>
      <c r="M161" s="243"/>
      <c r="N161" s="245">
        <f>ROUND($L$161*$K$161,2)</f>
        <v>0</v>
      </c>
      <c r="O161" s="233"/>
      <c r="P161" s="233"/>
      <c r="Q161" s="233"/>
      <c r="R161" s="25"/>
      <c r="T161" s="147"/>
      <c r="U161" s="31" t="s">
        <v>42</v>
      </c>
      <c r="V161" s="24"/>
      <c r="W161" s="148">
        <f>$V$161*$K$161</f>
        <v>0</v>
      </c>
      <c r="X161" s="148">
        <v>0</v>
      </c>
      <c r="Y161" s="148">
        <f>$X$161*$K$161</f>
        <v>0</v>
      </c>
      <c r="Z161" s="148">
        <v>0</v>
      </c>
      <c r="AA161" s="149">
        <f>$Z$161*$K$161</f>
        <v>0</v>
      </c>
      <c r="AR161" s="6" t="s">
        <v>212</v>
      </c>
      <c r="AT161" s="6" t="s">
        <v>274</v>
      </c>
      <c r="AU161" s="6" t="s">
        <v>114</v>
      </c>
      <c r="AY161" s="6" t="s">
        <v>175</v>
      </c>
      <c r="BE161" s="93">
        <f>IF($U$161="základní",$N$161,0)</f>
        <v>0</v>
      </c>
      <c r="BF161" s="93">
        <f>IF($U$161="snížená",$N$161,0)</f>
        <v>0</v>
      </c>
      <c r="BG161" s="93">
        <f>IF($U$161="zákl. přenesená",$N$161,0)</f>
        <v>0</v>
      </c>
      <c r="BH161" s="93">
        <f>IF($U$161="sníž. přenesená",$N$161,0)</f>
        <v>0</v>
      </c>
      <c r="BI161" s="93">
        <f>IF($U$161="nulová",$N$161,0)</f>
        <v>0</v>
      </c>
      <c r="BJ161" s="6" t="s">
        <v>84</v>
      </c>
      <c r="BK161" s="93">
        <f>ROUND($L$161*$K$161,2)</f>
        <v>0</v>
      </c>
      <c r="BL161" s="6" t="s">
        <v>180</v>
      </c>
      <c r="BM161" s="6" t="s">
        <v>8</v>
      </c>
    </row>
    <row r="162" spans="2:65" s="6" customFormat="1" ht="27" customHeight="1">
      <c r="B162" s="23"/>
      <c r="C162" s="170" t="s">
        <v>283</v>
      </c>
      <c r="D162" s="170" t="s">
        <v>274</v>
      </c>
      <c r="E162" s="171" t="s">
        <v>1072</v>
      </c>
      <c r="F162" s="242" t="s">
        <v>1073</v>
      </c>
      <c r="G162" s="243"/>
      <c r="H162" s="243"/>
      <c r="I162" s="243"/>
      <c r="J162" s="172" t="s">
        <v>356</v>
      </c>
      <c r="K162" s="173">
        <v>29</v>
      </c>
      <c r="L162" s="244">
        <v>0</v>
      </c>
      <c r="M162" s="243"/>
      <c r="N162" s="245">
        <f>ROUND($L$162*$K$162,2)</f>
        <v>0</v>
      </c>
      <c r="O162" s="233"/>
      <c r="P162" s="233"/>
      <c r="Q162" s="233"/>
      <c r="R162" s="25"/>
      <c r="T162" s="147"/>
      <c r="U162" s="31" t="s">
        <v>42</v>
      </c>
      <c r="V162" s="24"/>
      <c r="W162" s="148">
        <f>$V$162*$K$162</f>
        <v>0</v>
      </c>
      <c r="X162" s="148">
        <v>0</v>
      </c>
      <c r="Y162" s="148">
        <f>$X$162*$K$162</f>
        <v>0</v>
      </c>
      <c r="Z162" s="148">
        <v>0</v>
      </c>
      <c r="AA162" s="149">
        <f>$Z$162*$K$162</f>
        <v>0</v>
      </c>
      <c r="AR162" s="6" t="s">
        <v>212</v>
      </c>
      <c r="AT162" s="6" t="s">
        <v>274</v>
      </c>
      <c r="AU162" s="6" t="s">
        <v>114</v>
      </c>
      <c r="AY162" s="6" t="s">
        <v>175</v>
      </c>
      <c r="BE162" s="93">
        <f>IF($U$162="základní",$N$162,0)</f>
        <v>0</v>
      </c>
      <c r="BF162" s="93">
        <f>IF($U$162="snížená",$N$162,0)</f>
        <v>0</v>
      </c>
      <c r="BG162" s="93">
        <f>IF($U$162="zákl. přenesená",$N$162,0)</f>
        <v>0</v>
      </c>
      <c r="BH162" s="93">
        <f>IF($U$162="sníž. přenesená",$N$162,0)</f>
        <v>0</v>
      </c>
      <c r="BI162" s="93">
        <f>IF($U$162="nulová",$N$162,0)</f>
        <v>0</v>
      </c>
      <c r="BJ162" s="6" t="s">
        <v>84</v>
      </c>
      <c r="BK162" s="93">
        <f>ROUND($L$162*$K$162,2)</f>
        <v>0</v>
      </c>
      <c r="BL162" s="6" t="s">
        <v>180</v>
      </c>
      <c r="BM162" s="6" t="s">
        <v>283</v>
      </c>
    </row>
    <row r="163" spans="2:47" s="6" customFormat="1" ht="30.75" customHeight="1">
      <c r="B163" s="23"/>
      <c r="C163" s="24"/>
      <c r="D163" s="24"/>
      <c r="E163" s="24"/>
      <c r="F163" s="246" t="s">
        <v>1074</v>
      </c>
      <c r="G163" s="197"/>
      <c r="H163" s="197"/>
      <c r="I163" s="197"/>
      <c r="J163" s="24"/>
      <c r="K163" s="24"/>
      <c r="L163" s="24"/>
      <c r="M163" s="24"/>
      <c r="N163" s="24"/>
      <c r="O163" s="24"/>
      <c r="P163" s="24"/>
      <c r="Q163" s="24"/>
      <c r="R163" s="25"/>
      <c r="T163" s="64"/>
      <c r="U163" s="24"/>
      <c r="V163" s="24"/>
      <c r="W163" s="24"/>
      <c r="X163" s="24"/>
      <c r="Y163" s="24"/>
      <c r="Z163" s="24"/>
      <c r="AA163" s="65"/>
      <c r="AT163" s="6" t="s">
        <v>316</v>
      </c>
      <c r="AU163" s="6" t="s">
        <v>114</v>
      </c>
    </row>
    <row r="164" spans="2:51" s="6" customFormat="1" ht="18.75" customHeight="1">
      <c r="B164" s="150"/>
      <c r="C164" s="151"/>
      <c r="D164" s="151"/>
      <c r="E164" s="151"/>
      <c r="F164" s="236" t="s">
        <v>1075</v>
      </c>
      <c r="G164" s="237"/>
      <c r="H164" s="237"/>
      <c r="I164" s="237"/>
      <c r="J164" s="151"/>
      <c r="K164" s="152">
        <v>29</v>
      </c>
      <c r="L164" s="151"/>
      <c r="M164" s="151"/>
      <c r="N164" s="151"/>
      <c r="O164" s="151"/>
      <c r="P164" s="151"/>
      <c r="Q164" s="151"/>
      <c r="R164" s="153"/>
      <c r="T164" s="154"/>
      <c r="U164" s="151"/>
      <c r="V164" s="151"/>
      <c r="W164" s="151"/>
      <c r="X164" s="151"/>
      <c r="Y164" s="151"/>
      <c r="Z164" s="151"/>
      <c r="AA164" s="155"/>
      <c r="AT164" s="156" t="s">
        <v>183</v>
      </c>
      <c r="AU164" s="156" t="s">
        <v>114</v>
      </c>
      <c r="AV164" s="156" t="s">
        <v>114</v>
      </c>
      <c r="AW164" s="156" t="s">
        <v>123</v>
      </c>
      <c r="AX164" s="156" t="s">
        <v>77</v>
      </c>
      <c r="AY164" s="156" t="s">
        <v>175</v>
      </c>
    </row>
    <row r="165" spans="2:51" s="6" customFormat="1" ht="18.75" customHeight="1">
      <c r="B165" s="157"/>
      <c r="C165" s="158"/>
      <c r="D165" s="158"/>
      <c r="E165" s="158"/>
      <c r="F165" s="238" t="s">
        <v>184</v>
      </c>
      <c r="G165" s="239"/>
      <c r="H165" s="239"/>
      <c r="I165" s="239"/>
      <c r="J165" s="158"/>
      <c r="K165" s="159">
        <v>29</v>
      </c>
      <c r="L165" s="158"/>
      <c r="M165" s="158"/>
      <c r="N165" s="158"/>
      <c r="O165" s="158"/>
      <c r="P165" s="158"/>
      <c r="Q165" s="158"/>
      <c r="R165" s="160"/>
      <c r="T165" s="161"/>
      <c r="U165" s="158"/>
      <c r="V165" s="158"/>
      <c r="W165" s="158"/>
      <c r="X165" s="158"/>
      <c r="Y165" s="158"/>
      <c r="Z165" s="158"/>
      <c r="AA165" s="162"/>
      <c r="AT165" s="163" t="s">
        <v>183</v>
      </c>
      <c r="AU165" s="163" t="s">
        <v>114</v>
      </c>
      <c r="AV165" s="163" t="s">
        <v>180</v>
      </c>
      <c r="AW165" s="163" t="s">
        <v>123</v>
      </c>
      <c r="AX165" s="163" t="s">
        <v>84</v>
      </c>
      <c r="AY165" s="163" t="s">
        <v>175</v>
      </c>
    </row>
    <row r="166" spans="2:65" s="6" customFormat="1" ht="15.75" customHeight="1">
      <c r="B166" s="23"/>
      <c r="C166" s="143" t="s">
        <v>288</v>
      </c>
      <c r="D166" s="143" t="s">
        <v>176</v>
      </c>
      <c r="E166" s="144" t="s">
        <v>1076</v>
      </c>
      <c r="F166" s="232" t="s">
        <v>1077</v>
      </c>
      <c r="G166" s="233"/>
      <c r="H166" s="233"/>
      <c r="I166" s="233"/>
      <c r="J166" s="145" t="s">
        <v>411</v>
      </c>
      <c r="K166" s="146">
        <v>1</v>
      </c>
      <c r="L166" s="234">
        <v>0</v>
      </c>
      <c r="M166" s="233"/>
      <c r="N166" s="235">
        <f>ROUND($L$166*$K$166,2)</f>
        <v>0</v>
      </c>
      <c r="O166" s="233"/>
      <c r="P166" s="233"/>
      <c r="Q166" s="233"/>
      <c r="R166" s="25"/>
      <c r="T166" s="147"/>
      <c r="U166" s="31" t="s">
        <v>42</v>
      </c>
      <c r="V166" s="24"/>
      <c r="W166" s="148">
        <f>$V$166*$K$166</f>
        <v>0</v>
      </c>
      <c r="X166" s="148">
        <v>0</v>
      </c>
      <c r="Y166" s="148">
        <f>$X$166*$K$166</f>
        <v>0</v>
      </c>
      <c r="Z166" s="148">
        <v>0</v>
      </c>
      <c r="AA166" s="149">
        <f>$Z$166*$K$166</f>
        <v>0</v>
      </c>
      <c r="AR166" s="6" t="s">
        <v>180</v>
      </c>
      <c r="AT166" s="6" t="s">
        <v>176</v>
      </c>
      <c r="AU166" s="6" t="s">
        <v>114</v>
      </c>
      <c r="AY166" s="6" t="s">
        <v>175</v>
      </c>
      <c r="BE166" s="93">
        <f>IF($U$166="základní",$N$166,0)</f>
        <v>0</v>
      </c>
      <c r="BF166" s="93">
        <f>IF($U$166="snížená",$N$166,0)</f>
        <v>0</v>
      </c>
      <c r="BG166" s="93">
        <f>IF($U$166="zákl. přenesená",$N$166,0)</f>
        <v>0</v>
      </c>
      <c r="BH166" s="93">
        <f>IF($U$166="sníž. přenesená",$N$166,0)</f>
        <v>0</v>
      </c>
      <c r="BI166" s="93">
        <f>IF($U$166="nulová",$N$166,0)</f>
        <v>0</v>
      </c>
      <c r="BJ166" s="6" t="s">
        <v>84</v>
      </c>
      <c r="BK166" s="93">
        <f>ROUND($L$166*$K$166,2)</f>
        <v>0</v>
      </c>
      <c r="BL166" s="6" t="s">
        <v>180</v>
      </c>
      <c r="BM166" s="6" t="s">
        <v>288</v>
      </c>
    </row>
    <row r="167" spans="2:65" s="6" customFormat="1" ht="15.75" customHeight="1">
      <c r="B167" s="23"/>
      <c r="C167" s="143" t="s">
        <v>292</v>
      </c>
      <c r="D167" s="143" t="s">
        <v>176</v>
      </c>
      <c r="E167" s="144" t="s">
        <v>1078</v>
      </c>
      <c r="F167" s="232" t="s">
        <v>1079</v>
      </c>
      <c r="G167" s="233"/>
      <c r="H167" s="233"/>
      <c r="I167" s="233"/>
      <c r="J167" s="145" t="s">
        <v>411</v>
      </c>
      <c r="K167" s="146">
        <v>4</v>
      </c>
      <c r="L167" s="234">
        <v>0</v>
      </c>
      <c r="M167" s="233"/>
      <c r="N167" s="235">
        <f>ROUND($L$167*$K$167,2)</f>
        <v>0</v>
      </c>
      <c r="O167" s="233"/>
      <c r="P167" s="233"/>
      <c r="Q167" s="233"/>
      <c r="R167" s="25"/>
      <c r="T167" s="147"/>
      <c r="U167" s="31" t="s">
        <v>42</v>
      </c>
      <c r="V167" s="24"/>
      <c r="W167" s="148">
        <f>$V$167*$K$167</f>
        <v>0</v>
      </c>
      <c r="X167" s="148">
        <v>0</v>
      </c>
      <c r="Y167" s="148">
        <f>$X$167*$K$167</f>
        <v>0</v>
      </c>
      <c r="Z167" s="148">
        <v>0</v>
      </c>
      <c r="AA167" s="149">
        <f>$Z$167*$K$167</f>
        <v>0</v>
      </c>
      <c r="AR167" s="6" t="s">
        <v>180</v>
      </c>
      <c r="AT167" s="6" t="s">
        <v>176</v>
      </c>
      <c r="AU167" s="6" t="s">
        <v>114</v>
      </c>
      <c r="AY167" s="6" t="s">
        <v>175</v>
      </c>
      <c r="BE167" s="93">
        <f>IF($U$167="základní",$N$167,0)</f>
        <v>0</v>
      </c>
      <c r="BF167" s="93">
        <f>IF($U$167="snížená",$N$167,0)</f>
        <v>0</v>
      </c>
      <c r="BG167" s="93">
        <f>IF($U$167="zákl. přenesená",$N$167,0)</f>
        <v>0</v>
      </c>
      <c r="BH167" s="93">
        <f>IF($U$167="sníž. přenesená",$N$167,0)</f>
        <v>0</v>
      </c>
      <c r="BI167" s="93">
        <f>IF($U$167="nulová",$N$167,0)</f>
        <v>0</v>
      </c>
      <c r="BJ167" s="6" t="s">
        <v>84</v>
      </c>
      <c r="BK167" s="93">
        <f>ROUND($L$167*$K$167,2)</f>
        <v>0</v>
      </c>
      <c r="BL167" s="6" t="s">
        <v>180</v>
      </c>
      <c r="BM167" s="6" t="s">
        <v>292</v>
      </c>
    </row>
    <row r="168" spans="2:65" s="6" customFormat="1" ht="15.75" customHeight="1">
      <c r="B168" s="23"/>
      <c r="C168" s="170" t="s">
        <v>296</v>
      </c>
      <c r="D168" s="170" t="s">
        <v>274</v>
      </c>
      <c r="E168" s="171" t="s">
        <v>1080</v>
      </c>
      <c r="F168" s="242" t="s">
        <v>1081</v>
      </c>
      <c r="G168" s="243"/>
      <c r="H168" s="243"/>
      <c r="I168" s="243"/>
      <c r="J168" s="172" t="s">
        <v>998</v>
      </c>
      <c r="K168" s="173">
        <v>2</v>
      </c>
      <c r="L168" s="244">
        <v>0</v>
      </c>
      <c r="M168" s="243"/>
      <c r="N168" s="245">
        <f>ROUND($L$168*$K$168,2)</f>
        <v>0</v>
      </c>
      <c r="O168" s="233"/>
      <c r="P168" s="233"/>
      <c r="Q168" s="233"/>
      <c r="R168" s="25"/>
      <c r="T168" s="147"/>
      <c r="U168" s="31" t="s">
        <v>42</v>
      </c>
      <c r="V168" s="24"/>
      <c r="W168" s="148">
        <f>$V$168*$K$168</f>
        <v>0</v>
      </c>
      <c r="X168" s="148">
        <v>0</v>
      </c>
      <c r="Y168" s="148">
        <f>$X$168*$K$168</f>
        <v>0</v>
      </c>
      <c r="Z168" s="148">
        <v>0</v>
      </c>
      <c r="AA168" s="149">
        <f>$Z$168*$K$168</f>
        <v>0</v>
      </c>
      <c r="AR168" s="6" t="s">
        <v>212</v>
      </c>
      <c r="AT168" s="6" t="s">
        <v>274</v>
      </c>
      <c r="AU168" s="6" t="s">
        <v>114</v>
      </c>
      <c r="AY168" s="6" t="s">
        <v>175</v>
      </c>
      <c r="BE168" s="93">
        <f>IF($U$168="základní",$N$168,0)</f>
        <v>0</v>
      </c>
      <c r="BF168" s="93">
        <f>IF($U$168="snížená",$N$168,0)</f>
        <v>0</v>
      </c>
      <c r="BG168" s="93">
        <f>IF($U$168="zákl. přenesená",$N$168,0)</f>
        <v>0</v>
      </c>
      <c r="BH168" s="93">
        <f>IF($U$168="sníž. přenesená",$N$168,0)</f>
        <v>0</v>
      </c>
      <c r="BI168" s="93">
        <f>IF($U$168="nulová",$N$168,0)</f>
        <v>0</v>
      </c>
      <c r="BJ168" s="6" t="s">
        <v>84</v>
      </c>
      <c r="BK168" s="93">
        <f>ROUND($L$168*$K$168,2)</f>
        <v>0</v>
      </c>
      <c r="BL168" s="6" t="s">
        <v>180</v>
      </c>
      <c r="BM168" s="6" t="s">
        <v>296</v>
      </c>
    </row>
    <row r="169" spans="2:65" s="6" customFormat="1" ht="15.75" customHeight="1">
      <c r="B169" s="23"/>
      <c r="C169" s="143" t="s">
        <v>300</v>
      </c>
      <c r="D169" s="143" t="s">
        <v>176</v>
      </c>
      <c r="E169" s="144" t="s">
        <v>1082</v>
      </c>
      <c r="F169" s="232" t="s">
        <v>1083</v>
      </c>
      <c r="G169" s="233"/>
      <c r="H169" s="233"/>
      <c r="I169" s="233"/>
      <c r="J169" s="145" t="s">
        <v>411</v>
      </c>
      <c r="K169" s="146">
        <v>2</v>
      </c>
      <c r="L169" s="234">
        <v>0</v>
      </c>
      <c r="M169" s="233"/>
      <c r="N169" s="235">
        <f>ROUND($L$169*$K$169,2)</f>
        <v>0</v>
      </c>
      <c r="O169" s="233"/>
      <c r="P169" s="233"/>
      <c r="Q169" s="233"/>
      <c r="R169" s="25"/>
      <c r="T169" s="147"/>
      <c r="U169" s="31" t="s">
        <v>42</v>
      </c>
      <c r="V169" s="24"/>
      <c r="W169" s="148">
        <f>$V$169*$K$169</f>
        <v>0</v>
      </c>
      <c r="X169" s="148">
        <v>0</v>
      </c>
      <c r="Y169" s="148">
        <f>$X$169*$K$169</f>
        <v>0</v>
      </c>
      <c r="Z169" s="148">
        <v>0</v>
      </c>
      <c r="AA169" s="149">
        <f>$Z$169*$K$169</f>
        <v>0</v>
      </c>
      <c r="AR169" s="6" t="s">
        <v>180</v>
      </c>
      <c r="AT169" s="6" t="s">
        <v>176</v>
      </c>
      <c r="AU169" s="6" t="s">
        <v>114</v>
      </c>
      <c r="AY169" s="6" t="s">
        <v>175</v>
      </c>
      <c r="BE169" s="93">
        <f>IF($U$169="základní",$N$169,0)</f>
        <v>0</v>
      </c>
      <c r="BF169" s="93">
        <f>IF($U$169="snížená",$N$169,0)</f>
        <v>0</v>
      </c>
      <c r="BG169" s="93">
        <f>IF($U$169="zákl. přenesená",$N$169,0)</f>
        <v>0</v>
      </c>
      <c r="BH169" s="93">
        <f>IF($U$169="sníž. přenesená",$N$169,0)</f>
        <v>0</v>
      </c>
      <c r="BI169" s="93">
        <f>IF($U$169="nulová",$N$169,0)</f>
        <v>0</v>
      </c>
      <c r="BJ169" s="6" t="s">
        <v>84</v>
      </c>
      <c r="BK169" s="93">
        <f>ROUND($L$169*$K$169,2)</f>
        <v>0</v>
      </c>
      <c r="BL169" s="6" t="s">
        <v>180</v>
      </c>
      <c r="BM169" s="6" t="s">
        <v>300</v>
      </c>
    </row>
    <row r="170" spans="2:65" s="6" customFormat="1" ht="15.75" customHeight="1">
      <c r="B170" s="23"/>
      <c r="C170" s="143" t="s">
        <v>317</v>
      </c>
      <c r="D170" s="143" t="s">
        <v>176</v>
      </c>
      <c r="E170" s="144" t="s">
        <v>1084</v>
      </c>
      <c r="F170" s="232" t="s">
        <v>1085</v>
      </c>
      <c r="G170" s="233"/>
      <c r="H170" s="233"/>
      <c r="I170" s="233"/>
      <c r="J170" s="145" t="s">
        <v>411</v>
      </c>
      <c r="K170" s="146">
        <v>1</v>
      </c>
      <c r="L170" s="234">
        <v>0</v>
      </c>
      <c r="M170" s="233"/>
      <c r="N170" s="235">
        <f>ROUND($L$170*$K$170,2)</f>
        <v>0</v>
      </c>
      <c r="O170" s="233"/>
      <c r="P170" s="233"/>
      <c r="Q170" s="233"/>
      <c r="R170" s="25"/>
      <c r="T170" s="147"/>
      <c r="U170" s="31" t="s">
        <v>42</v>
      </c>
      <c r="V170" s="24"/>
      <c r="W170" s="148">
        <f>$V$170*$K$170</f>
        <v>0</v>
      </c>
      <c r="X170" s="148">
        <v>0</v>
      </c>
      <c r="Y170" s="148">
        <f>$X$170*$K$170</f>
        <v>0</v>
      </c>
      <c r="Z170" s="148">
        <v>0</v>
      </c>
      <c r="AA170" s="149">
        <f>$Z$170*$K$170</f>
        <v>0</v>
      </c>
      <c r="AR170" s="6" t="s">
        <v>180</v>
      </c>
      <c r="AT170" s="6" t="s">
        <v>176</v>
      </c>
      <c r="AU170" s="6" t="s">
        <v>114</v>
      </c>
      <c r="AY170" s="6" t="s">
        <v>175</v>
      </c>
      <c r="BE170" s="93">
        <f>IF($U$170="základní",$N$170,0)</f>
        <v>0</v>
      </c>
      <c r="BF170" s="93">
        <f>IF($U$170="snížená",$N$170,0)</f>
        <v>0</v>
      </c>
      <c r="BG170" s="93">
        <f>IF($U$170="zákl. přenesená",$N$170,0)</f>
        <v>0</v>
      </c>
      <c r="BH170" s="93">
        <f>IF($U$170="sníž. přenesená",$N$170,0)</f>
        <v>0</v>
      </c>
      <c r="BI170" s="93">
        <f>IF($U$170="nulová",$N$170,0)</f>
        <v>0</v>
      </c>
      <c r="BJ170" s="6" t="s">
        <v>84</v>
      </c>
      <c r="BK170" s="93">
        <f>ROUND($L$170*$K$170,2)</f>
        <v>0</v>
      </c>
      <c r="BL170" s="6" t="s">
        <v>180</v>
      </c>
      <c r="BM170" s="6" t="s">
        <v>317</v>
      </c>
    </row>
    <row r="171" spans="2:65" s="6" customFormat="1" ht="27" customHeight="1">
      <c r="B171" s="23"/>
      <c r="C171" s="170" t="s">
        <v>323</v>
      </c>
      <c r="D171" s="170" t="s">
        <v>274</v>
      </c>
      <c r="E171" s="171" t="s">
        <v>1086</v>
      </c>
      <c r="F171" s="242" t="s">
        <v>1087</v>
      </c>
      <c r="G171" s="243"/>
      <c r="H171" s="243"/>
      <c r="I171" s="243"/>
      <c r="J171" s="172"/>
      <c r="K171" s="173">
        <v>1</v>
      </c>
      <c r="L171" s="244">
        <v>0</v>
      </c>
      <c r="M171" s="243"/>
      <c r="N171" s="245">
        <f>ROUND($L$171*$K$171,2)</f>
        <v>0</v>
      </c>
      <c r="O171" s="233"/>
      <c r="P171" s="233"/>
      <c r="Q171" s="233"/>
      <c r="R171" s="25"/>
      <c r="T171" s="147"/>
      <c r="U171" s="31" t="s">
        <v>42</v>
      </c>
      <c r="V171" s="24"/>
      <c r="W171" s="148">
        <f>$V$171*$K$171</f>
        <v>0</v>
      </c>
      <c r="X171" s="148">
        <v>0</v>
      </c>
      <c r="Y171" s="148">
        <f>$X$171*$K$171</f>
        <v>0</v>
      </c>
      <c r="Z171" s="148">
        <v>0</v>
      </c>
      <c r="AA171" s="149">
        <f>$Z$171*$K$171</f>
        <v>0</v>
      </c>
      <c r="AR171" s="6" t="s">
        <v>212</v>
      </c>
      <c r="AT171" s="6" t="s">
        <v>274</v>
      </c>
      <c r="AU171" s="6" t="s">
        <v>114</v>
      </c>
      <c r="AY171" s="6" t="s">
        <v>175</v>
      </c>
      <c r="BE171" s="93">
        <f>IF($U$171="základní",$N$171,0)</f>
        <v>0</v>
      </c>
      <c r="BF171" s="93">
        <f>IF($U$171="snížená",$N$171,0)</f>
        <v>0</v>
      </c>
      <c r="BG171" s="93">
        <f>IF($U$171="zákl. přenesená",$N$171,0)</f>
        <v>0</v>
      </c>
      <c r="BH171" s="93">
        <f>IF($U$171="sníž. přenesená",$N$171,0)</f>
        <v>0</v>
      </c>
      <c r="BI171" s="93">
        <f>IF($U$171="nulová",$N$171,0)</f>
        <v>0</v>
      </c>
      <c r="BJ171" s="6" t="s">
        <v>84</v>
      </c>
      <c r="BK171" s="93">
        <f>ROUND($L$171*$K$171,2)</f>
        <v>0</v>
      </c>
      <c r="BL171" s="6" t="s">
        <v>180</v>
      </c>
      <c r="BM171" s="6" t="s">
        <v>323</v>
      </c>
    </row>
    <row r="172" spans="2:65" s="6" customFormat="1" ht="39" customHeight="1">
      <c r="B172" s="23"/>
      <c r="C172" s="143" t="s">
        <v>334</v>
      </c>
      <c r="D172" s="143" t="s">
        <v>176</v>
      </c>
      <c r="E172" s="144" t="s">
        <v>1088</v>
      </c>
      <c r="F172" s="232" t="s">
        <v>1089</v>
      </c>
      <c r="G172" s="233"/>
      <c r="H172" s="233"/>
      <c r="I172" s="233"/>
      <c r="J172" s="145" t="s">
        <v>411</v>
      </c>
      <c r="K172" s="146">
        <v>1</v>
      </c>
      <c r="L172" s="234">
        <v>0</v>
      </c>
      <c r="M172" s="233"/>
      <c r="N172" s="235">
        <f>ROUND($L$172*$K$172,2)</f>
        <v>0</v>
      </c>
      <c r="O172" s="233"/>
      <c r="P172" s="233"/>
      <c r="Q172" s="233"/>
      <c r="R172" s="25"/>
      <c r="T172" s="147"/>
      <c r="U172" s="31" t="s">
        <v>42</v>
      </c>
      <c r="V172" s="24"/>
      <c r="W172" s="148">
        <f>$V$172*$K$172</f>
        <v>0</v>
      </c>
      <c r="X172" s="148">
        <v>0</v>
      </c>
      <c r="Y172" s="148">
        <f>$X$172*$K$172</f>
        <v>0</v>
      </c>
      <c r="Z172" s="148">
        <v>0</v>
      </c>
      <c r="AA172" s="149">
        <f>$Z$172*$K$172</f>
        <v>0</v>
      </c>
      <c r="AR172" s="6" t="s">
        <v>180</v>
      </c>
      <c r="AT172" s="6" t="s">
        <v>176</v>
      </c>
      <c r="AU172" s="6" t="s">
        <v>114</v>
      </c>
      <c r="AY172" s="6" t="s">
        <v>175</v>
      </c>
      <c r="BE172" s="93">
        <f>IF($U$172="základní",$N$172,0)</f>
        <v>0</v>
      </c>
      <c r="BF172" s="93">
        <f>IF($U$172="snížená",$N$172,0)</f>
        <v>0</v>
      </c>
      <c r="BG172" s="93">
        <f>IF($U$172="zákl. přenesená",$N$172,0)</f>
        <v>0</v>
      </c>
      <c r="BH172" s="93">
        <f>IF($U$172="sníž. přenesená",$N$172,0)</f>
        <v>0</v>
      </c>
      <c r="BI172" s="93">
        <f>IF($U$172="nulová",$N$172,0)</f>
        <v>0</v>
      </c>
      <c r="BJ172" s="6" t="s">
        <v>84</v>
      </c>
      <c r="BK172" s="93">
        <f>ROUND($L$172*$K$172,2)</f>
        <v>0</v>
      </c>
      <c r="BL172" s="6" t="s">
        <v>180</v>
      </c>
      <c r="BM172" s="6" t="s">
        <v>334</v>
      </c>
    </row>
    <row r="173" spans="2:47" s="6" customFormat="1" ht="30.75" customHeight="1">
      <c r="B173" s="23"/>
      <c r="C173" s="24"/>
      <c r="D173" s="24"/>
      <c r="E173" s="24"/>
      <c r="F173" s="246" t="s">
        <v>1090</v>
      </c>
      <c r="G173" s="197"/>
      <c r="H173" s="197"/>
      <c r="I173" s="197"/>
      <c r="J173" s="24"/>
      <c r="K173" s="24"/>
      <c r="L173" s="24"/>
      <c r="M173" s="24"/>
      <c r="N173" s="24"/>
      <c r="O173" s="24"/>
      <c r="P173" s="24"/>
      <c r="Q173" s="24"/>
      <c r="R173" s="25"/>
      <c r="T173" s="64"/>
      <c r="U173" s="24"/>
      <c r="V173" s="24"/>
      <c r="W173" s="24"/>
      <c r="X173" s="24"/>
      <c r="Y173" s="24"/>
      <c r="Z173" s="24"/>
      <c r="AA173" s="65"/>
      <c r="AT173" s="6" t="s">
        <v>316</v>
      </c>
      <c r="AU173" s="6" t="s">
        <v>114</v>
      </c>
    </row>
    <row r="174" spans="2:65" s="6" customFormat="1" ht="15.75" customHeight="1">
      <c r="B174" s="23"/>
      <c r="C174" s="170" t="s">
        <v>340</v>
      </c>
      <c r="D174" s="170" t="s">
        <v>274</v>
      </c>
      <c r="E174" s="171" t="s">
        <v>1091</v>
      </c>
      <c r="F174" s="242" t="s">
        <v>1092</v>
      </c>
      <c r="G174" s="243"/>
      <c r="H174" s="243"/>
      <c r="I174" s="243"/>
      <c r="J174" s="172" t="s">
        <v>1093</v>
      </c>
      <c r="K174" s="173">
        <v>1</v>
      </c>
      <c r="L174" s="244">
        <v>0</v>
      </c>
      <c r="M174" s="243"/>
      <c r="N174" s="245">
        <f>ROUND($L$174*$K$174,2)</f>
        <v>0</v>
      </c>
      <c r="O174" s="233"/>
      <c r="P174" s="233"/>
      <c r="Q174" s="233"/>
      <c r="R174" s="25"/>
      <c r="T174" s="147"/>
      <c r="U174" s="31" t="s">
        <v>42</v>
      </c>
      <c r="V174" s="24"/>
      <c r="W174" s="148">
        <f>$V$174*$K$174</f>
        <v>0</v>
      </c>
      <c r="X174" s="148">
        <v>0</v>
      </c>
      <c r="Y174" s="148">
        <f>$X$174*$K$174</f>
        <v>0</v>
      </c>
      <c r="Z174" s="148">
        <v>0</v>
      </c>
      <c r="AA174" s="149">
        <f>$Z$174*$K$174</f>
        <v>0</v>
      </c>
      <c r="AR174" s="6" t="s">
        <v>212</v>
      </c>
      <c r="AT174" s="6" t="s">
        <v>274</v>
      </c>
      <c r="AU174" s="6" t="s">
        <v>114</v>
      </c>
      <c r="AY174" s="6" t="s">
        <v>175</v>
      </c>
      <c r="BE174" s="93">
        <f>IF($U$174="základní",$N$174,0)</f>
        <v>0</v>
      </c>
      <c r="BF174" s="93">
        <f>IF($U$174="snížená",$N$174,0)</f>
        <v>0</v>
      </c>
      <c r="BG174" s="93">
        <f>IF($U$174="zákl. přenesená",$N$174,0)</f>
        <v>0</v>
      </c>
      <c r="BH174" s="93">
        <f>IF($U$174="sníž. přenesená",$N$174,0)</f>
        <v>0</v>
      </c>
      <c r="BI174" s="93">
        <f>IF($U$174="nulová",$N$174,0)</f>
        <v>0</v>
      </c>
      <c r="BJ174" s="6" t="s">
        <v>84</v>
      </c>
      <c r="BK174" s="93">
        <f>ROUND($L$174*$K$174,2)</f>
        <v>0</v>
      </c>
      <c r="BL174" s="6" t="s">
        <v>180</v>
      </c>
      <c r="BM174" s="6" t="s">
        <v>340</v>
      </c>
    </row>
    <row r="175" spans="2:63" s="132" customFormat="1" ht="30.75" customHeight="1">
      <c r="B175" s="133"/>
      <c r="C175" s="134"/>
      <c r="D175" s="142" t="s">
        <v>1021</v>
      </c>
      <c r="E175" s="142"/>
      <c r="F175" s="142"/>
      <c r="G175" s="142"/>
      <c r="H175" s="142"/>
      <c r="I175" s="142"/>
      <c r="J175" s="142"/>
      <c r="K175" s="142"/>
      <c r="L175" s="142"/>
      <c r="M175" s="142"/>
      <c r="N175" s="250">
        <f>$BK$175</f>
        <v>0</v>
      </c>
      <c r="O175" s="249"/>
      <c r="P175" s="249"/>
      <c r="Q175" s="249"/>
      <c r="R175" s="136"/>
      <c r="T175" s="137"/>
      <c r="U175" s="134"/>
      <c r="V175" s="134"/>
      <c r="W175" s="138">
        <f>SUM($W$176:$W$182)</f>
        <v>0</v>
      </c>
      <c r="X175" s="134"/>
      <c r="Y175" s="138">
        <f>SUM($Y$176:$Y$182)</f>
        <v>0</v>
      </c>
      <c r="Z175" s="134"/>
      <c r="AA175" s="139">
        <f>SUM($AA$176:$AA$182)</f>
        <v>0</v>
      </c>
      <c r="AR175" s="140" t="s">
        <v>84</v>
      </c>
      <c r="AT175" s="140" t="s">
        <v>76</v>
      </c>
      <c r="AU175" s="140" t="s">
        <v>84</v>
      </c>
      <c r="AY175" s="140" t="s">
        <v>175</v>
      </c>
      <c r="BK175" s="141">
        <f>SUM($BK$176:$BK$182)</f>
        <v>0</v>
      </c>
    </row>
    <row r="176" spans="2:65" s="6" customFormat="1" ht="39" customHeight="1">
      <c r="B176" s="23"/>
      <c r="C176" s="143" t="s">
        <v>348</v>
      </c>
      <c r="D176" s="143" t="s">
        <v>176</v>
      </c>
      <c r="E176" s="144" t="s">
        <v>1094</v>
      </c>
      <c r="F176" s="232" t="s">
        <v>1095</v>
      </c>
      <c r="G176" s="233"/>
      <c r="H176" s="233"/>
      <c r="I176" s="233"/>
      <c r="J176" s="145" t="s">
        <v>411</v>
      </c>
      <c r="K176" s="146">
        <v>1</v>
      </c>
      <c r="L176" s="234">
        <v>0</v>
      </c>
      <c r="M176" s="233"/>
      <c r="N176" s="235">
        <f>ROUND($L$176*$K$176,2)</f>
        <v>0</v>
      </c>
      <c r="O176" s="233"/>
      <c r="P176" s="233"/>
      <c r="Q176" s="233"/>
      <c r="R176" s="25"/>
      <c r="T176" s="147"/>
      <c r="U176" s="31" t="s">
        <v>42</v>
      </c>
      <c r="V176" s="24"/>
      <c r="W176" s="148">
        <f>$V$176*$K$176</f>
        <v>0</v>
      </c>
      <c r="X176" s="148">
        <v>0</v>
      </c>
      <c r="Y176" s="148">
        <f>$X$176*$K$176</f>
        <v>0</v>
      </c>
      <c r="Z176" s="148">
        <v>0</v>
      </c>
      <c r="AA176" s="149">
        <f>$Z$176*$K$176</f>
        <v>0</v>
      </c>
      <c r="AR176" s="6" t="s">
        <v>180</v>
      </c>
      <c r="AT176" s="6" t="s">
        <v>176</v>
      </c>
      <c r="AU176" s="6" t="s">
        <v>114</v>
      </c>
      <c r="AY176" s="6" t="s">
        <v>175</v>
      </c>
      <c r="BE176" s="93">
        <f>IF($U$176="základní",$N$176,0)</f>
        <v>0</v>
      </c>
      <c r="BF176" s="93">
        <f>IF($U$176="snížená",$N$176,0)</f>
        <v>0</v>
      </c>
      <c r="BG176" s="93">
        <f>IF($U$176="zákl. přenesená",$N$176,0)</f>
        <v>0</v>
      </c>
      <c r="BH176" s="93">
        <f>IF($U$176="sníž. přenesená",$N$176,0)</f>
        <v>0</v>
      </c>
      <c r="BI176" s="93">
        <f>IF($U$176="nulová",$N$176,0)</f>
        <v>0</v>
      </c>
      <c r="BJ176" s="6" t="s">
        <v>84</v>
      </c>
      <c r="BK176" s="93">
        <f>ROUND($L$176*$K$176,2)</f>
        <v>0</v>
      </c>
      <c r="BL176" s="6" t="s">
        <v>180</v>
      </c>
      <c r="BM176" s="6" t="s">
        <v>348</v>
      </c>
    </row>
    <row r="177" spans="2:47" s="6" customFormat="1" ht="44.25" customHeight="1">
      <c r="B177" s="23"/>
      <c r="C177" s="24"/>
      <c r="D177" s="24"/>
      <c r="E177" s="24"/>
      <c r="F177" s="246" t="s">
        <v>1096</v>
      </c>
      <c r="G177" s="197"/>
      <c r="H177" s="197"/>
      <c r="I177" s="197"/>
      <c r="J177" s="24"/>
      <c r="K177" s="24"/>
      <c r="L177" s="24"/>
      <c r="M177" s="24"/>
      <c r="N177" s="24"/>
      <c r="O177" s="24"/>
      <c r="P177" s="24"/>
      <c r="Q177" s="24"/>
      <c r="R177" s="25"/>
      <c r="T177" s="64"/>
      <c r="U177" s="24"/>
      <c r="V177" s="24"/>
      <c r="W177" s="24"/>
      <c r="X177" s="24"/>
      <c r="Y177" s="24"/>
      <c r="Z177" s="24"/>
      <c r="AA177" s="65"/>
      <c r="AT177" s="6" t="s">
        <v>316</v>
      </c>
      <c r="AU177" s="6" t="s">
        <v>114</v>
      </c>
    </row>
    <row r="178" spans="2:65" s="6" customFormat="1" ht="39" customHeight="1">
      <c r="B178" s="23"/>
      <c r="C178" s="143" t="s">
        <v>353</v>
      </c>
      <c r="D178" s="143" t="s">
        <v>176</v>
      </c>
      <c r="E178" s="144" t="s">
        <v>1097</v>
      </c>
      <c r="F178" s="232" t="s">
        <v>1098</v>
      </c>
      <c r="G178" s="233"/>
      <c r="H178" s="233"/>
      <c r="I178" s="233"/>
      <c r="J178" s="145" t="s">
        <v>356</v>
      </c>
      <c r="K178" s="146">
        <v>53</v>
      </c>
      <c r="L178" s="234">
        <v>0</v>
      </c>
      <c r="M178" s="233"/>
      <c r="N178" s="235">
        <f>ROUND($L$178*$K$178,2)</f>
        <v>0</v>
      </c>
      <c r="O178" s="233"/>
      <c r="P178" s="233"/>
      <c r="Q178" s="233"/>
      <c r="R178" s="25"/>
      <c r="T178" s="147"/>
      <c r="U178" s="31" t="s">
        <v>42</v>
      </c>
      <c r="V178" s="24"/>
      <c r="W178" s="148">
        <f>$V$178*$K$178</f>
        <v>0</v>
      </c>
      <c r="X178" s="148">
        <v>0</v>
      </c>
      <c r="Y178" s="148">
        <f>$X$178*$K$178</f>
        <v>0</v>
      </c>
      <c r="Z178" s="148">
        <v>0</v>
      </c>
      <c r="AA178" s="149">
        <f>$Z$178*$K$178</f>
        <v>0</v>
      </c>
      <c r="AR178" s="6" t="s">
        <v>180</v>
      </c>
      <c r="AT178" s="6" t="s">
        <v>176</v>
      </c>
      <c r="AU178" s="6" t="s">
        <v>114</v>
      </c>
      <c r="AY178" s="6" t="s">
        <v>175</v>
      </c>
      <c r="BE178" s="93">
        <f>IF($U$178="základní",$N$178,0)</f>
        <v>0</v>
      </c>
      <c r="BF178" s="93">
        <f>IF($U$178="snížená",$N$178,0)</f>
        <v>0</v>
      </c>
      <c r="BG178" s="93">
        <f>IF($U$178="zákl. přenesená",$N$178,0)</f>
        <v>0</v>
      </c>
      <c r="BH178" s="93">
        <f>IF($U$178="sníž. přenesená",$N$178,0)</f>
        <v>0</v>
      </c>
      <c r="BI178" s="93">
        <f>IF($U$178="nulová",$N$178,0)</f>
        <v>0</v>
      </c>
      <c r="BJ178" s="6" t="s">
        <v>84</v>
      </c>
      <c r="BK178" s="93">
        <f>ROUND($L$178*$K$178,2)</f>
        <v>0</v>
      </c>
      <c r="BL178" s="6" t="s">
        <v>180</v>
      </c>
      <c r="BM178" s="6" t="s">
        <v>353</v>
      </c>
    </row>
    <row r="179" spans="2:47" s="6" customFormat="1" ht="44.25" customHeight="1">
      <c r="B179" s="23"/>
      <c r="C179" s="24"/>
      <c r="D179" s="24"/>
      <c r="E179" s="24"/>
      <c r="F179" s="246" t="s">
        <v>1096</v>
      </c>
      <c r="G179" s="197"/>
      <c r="H179" s="197"/>
      <c r="I179" s="197"/>
      <c r="J179" s="24"/>
      <c r="K179" s="24"/>
      <c r="L179" s="24"/>
      <c r="M179" s="24"/>
      <c r="N179" s="24"/>
      <c r="O179" s="24"/>
      <c r="P179" s="24"/>
      <c r="Q179" s="24"/>
      <c r="R179" s="25"/>
      <c r="T179" s="64"/>
      <c r="U179" s="24"/>
      <c r="V179" s="24"/>
      <c r="W179" s="24"/>
      <c r="X179" s="24"/>
      <c r="Y179" s="24"/>
      <c r="Z179" s="24"/>
      <c r="AA179" s="65"/>
      <c r="AT179" s="6" t="s">
        <v>316</v>
      </c>
      <c r="AU179" s="6" t="s">
        <v>114</v>
      </c>
    </row>
    <row r="180" spans="2:51" s="6" customFormat="1" ht="18.75" customHeight="1">
      <c r="B180" s="150"/>
      <c r="C180" s="151"/>
      <c r="D180" s="151"/>
      <c r="E180" s="151"/>
      <c r="F180" s="236" t="s">
        <v>1099</v>
      </c>
      <c r="G180" s="237"/>
      <c r="H180" s="237"/>
      <c r="I180" s="237"/>
      <c r="J180" s="151"/>
      <c r="K180" s="152">
        <v>53</v>
      </c>
      <c r="L180" s="151"/>
      <c r="M180" s="151"/>
      <c r="N180" s="151"/>
      <c r="O180" s="151"/>
      <c r="P180" s="151"/>
      <c r="Q180" s="151"/>
      <c r="R180" s="153"/>
      <c r="T180" s="154"/>
      <c r="U180" s="151"/>
      <c r="V180" s="151"/>
      <c r="W180" s="151"/>
      <c r="X180" s="151"/>
      <c r="Y180" s="151"/>
      <c r="Z180" s="151"/>
      <c r="AA180" s="155"/>
      <c r="AT180" s="156" t="s">
        <v>183</v>
      </c>
      <c r="AU180" s="156" t="s">
        <v>114</v>
      </c>
      <c r="AV180" s="156" t="s">
        <v>114</v>
      </c>
      <c r="AW180" s="156" t="s">
        <v>123</v>
      </c>
      <c r="AX180" s="156" t="s">
        <v>77</v>
      </c>
      <c r="AY180" s="156" t="s">
        <v>175</v>
      </c>
    </row>
    <row r="181" spans="2:51" s="6" customFormat="1" ht="18.75" customHeight="1">
      <c r="B181" s="157"/>
      <c r="C181" s="158"/>
      <c r="D181" s="158"/>
      <c r="E181" s="158"/>
      <c r="F181" s="238" t="s">
        <v>184</v>
      </c>
      <c r="G181" s="239"/>
      <c r="H181" s="239"/>
      <c r="I181" s="239"/>
      <c r="J181" s="158"/>
      <c r="K181" s="159">
        <v>53</v>
      </c>
      <c r="L181" s="158"/>
      <c r="M181" s="158"/>
      <c r="N181" s="158"/>
      <c r="O181" s="158"/>
      <c r="P181" s="158"/>
      <c r="Q181" s="158"/>
      <c r="R181" s="160"/>
      <c r="T181" s="161"/>
      <c r="U181" s="158"/>
      <c r="V181" s="158"/>
      <c r="W181" s="158"/>
      <c r="X181" s="158"/>
      <c r="Y181" s="158"/>
      <c r="Z181" s="158"/>
      <c r="AA181" s="162"/>
      <c r="AT181" s="163" t="s">
        <v>183</v>
      </c>
      <c r="AU181" s="163" t="s">
        <v>114</v>
      </c>
      <c r="AV181" s="163" t="s">
        <v>180</v>
      </c>
      <c r="AW181" s="163" t="s">
        <v>123</v>
      </c>
      <c r="AX181" s="163" t="s">
        <v>84</v>
      </c>
      <c r="AY181" s="163" t="s">
        <v>175</v>
      </c>
    </row>
    <row r="182" spans="2:65" s="6" customFormat="1" ht="27" customHeight="1">
      <c r="B182" s="23"/>
      <c r="C182" s="143" t="s">
        <v>359</v>
      </c>
      <c r="D182" s="143" t="s">
        <v>176</v>
      </c>
      <c r="E182" s="144" t="s">
        <v>1100</v>
      </c>
      <c r="F182" s="232" t="s">
        <v>1101</v>
      </c>
      <c r="G182" s="233"/>
      <c r="H182" s="233"/>
      <c r="I182" s="233"/>
      <c r="J182" s="145" t="s">
        <v>356</v>
      </c>
      <c r="K182" s="146">
        <v>53</v>
      </c>
      <c r="L182" s="234">
        <v>0</v>
      </c>
      <c r="M182" s="233"/>
      <c r="N182" s="235">
        <f>ROUND($L$182*$K$182,2)</f>
        <v>0</v>
      </c>
      <c r="O182" s="233"/>
      <c r="P182" s="233"/>
      <c r="Q182" s="233"/>
      <c r="R182" s="25"/>
      <c r="T182" s="147"/>
      <c r="U182" s="31" t="s">
        <v>42</v>
      </c>
      <c r="V182" s="24"/>
      <c r="W182" s="148">
        <f>$V$182*$K$182</f>
        <v>0</v>
      </c>
      <c r="X182" s="148">
        <v>0</v>
      </c>
      <c r="Y182" s="148">
        <f>$X$182*$K$182</f>
        <v>0</v>
      </c>
      <c r="Z182" s="148">
        <v>0</v>
      </c>
      <c r="AA182" s="149">
        <f>$Z$182*$K$182</f>
        <v>0</v>
      </c>
      <c r="AR182" s="6" t="s">
        <v>180</v>
      </c>
      <c r="AT182" s="6" t="s">
        <v>176</v>
      </c>
      <c r="AU182" s="6" t="s">
        <v>114</v>
      </c>
      <c r="AY182" s="6" t="s">
        <v>175</v>
      </c>
      <c r="BE182" s="93">
        <f>IF($U$182="základní",$N$182,0)</f>
        <v>0</v>
      </c>
      <c r="BF182" s="93">
        <f>IF($U$182="snížená",$N$182,0)</f>
        <v>0</v>
      </c>
      <c r="BG182" s="93">
        <f>IF($U$182="zákl. přenesená",$N$182,0)</f>
        <v>0</v>
      </c>
      <c r="BH182" s="93">
        <f>IF($U$182="sníž. přenesená",$N$182,0)</f>
        <v>0</v>
      </c>
      <c r="BI182" s="93">
        <f>IF($U$182="nulová",$N$182,0)</f>
        <v>0</v>
      </c>
      <c r="BJ182" s="6" t="s">
        <v>84</v>
      </c>
      <c r="BK182" s="93">
        <f>ROUND($L$182*$K$182,2)</f>
        <v>0</v>
      </c>
      <c r="BL182" s="6" t="s">
        <v>180</v>
      </c>
      <c r="BM182" s="6" t="s">
        <v>359</v>
      </c>
    </row>
    <row r="183" spans="2:63" s="6" customFormat="1" ht="51" customHeight="1">
      <c r="B183" s="23"/>
      <c r="C183" s="24"/>
      <c r="D183" s="135" t="s">
        <v>991</v>
      </c>
      <c r="E183" s="24"/>
      <c r="F183" s="24"/>
      <c r="G183" s="24"/>
      <c r="H183" s="24"/>
      <c r="I183" s="24"/>
      <c r="J183" s="24"/>
      <c r="K183" s="24"/>
      <c r="L183" s="24"/>
      <c r="M183" s="24"/>
      <c r="N183" s="248">
        <f>$BK$183</f>
        <v>0</v>
      </c>
      <c r="O183" s="197"/>
      <c r="P183" s="197"/>
      <c r="Q183" s="197"/>
      <c r="R183" s="25"/>
      <c r="T183" s="175"/>
      <c r="U183" s="43"/>
      <c r="V183" s="43"/>
      <c r="W183" s="43"/>
      <c r="X183" s="43"/>
      <c r="Y183" s="43"/>
      <c r="Z183" s="43"/>
      <c r="AA183" s="45"/>
      <c r="AT183" s="6" t="s">
        <v>76</v>
      </c>
      <c r="AU183" s="6" t="s">
        <v>77</v>
      </c>
      <c r="AY183" s="6" t="s">
        <v>992</v>
      </c>
      <c r="BK183" s="93">
        <v>0</v>
      </c>
    </row>
    <row r="184" spans="2:18" s="6" customFormat="1" ht="7.5" customHeight="1">
      <c r="B184" s="46"/>
      <c r="C184" s="47"/>
      <c r="D184" s="47"/>
      <c r="E184" s="47"/>
      <c r="F184" s="47"/>
      <c r="G184" s="47"/>
      <c r="H184" s="47"/>
      <c r="I184" s="47"/>
      <c r="J184" s="47"/>
      <c r="K184" s="47"/>
      <c r="L184" s="47"/>
      <c r="M184" s="47"/>
      <c r="N184" s="47"/>
      <c r="O184" s="47"/>
      <c r="P184" s="47"/>
      <c r="Q184" s="47"/>
      <c r="R184" s="48"/>
    </row>
    <row r="616" s="2" customFormat="1" ht="14.25" customHeight="1"/>
  </sheetData>
  <sheetProtection password="CC35" sheet="1" objects="1" scenarios="1" formatColumns="0" formatRows="0" sort="0" autoFilter="0"/>
  <mergeCells count="197">
    <mergeCell ref="N158:Q158"/>
    <mergeCell ref="N175:Q175"/>
    <mergeCell ref="N183:Q183"/>
    <mergeCell ref="H1:K1"/>
    <mergeCell ref="S2:AC2"/>
    <mergeCell ref="N124:Q124"/>
    <mergeCell ref="N125:Q125"/>
    <mergeCell ref="N126:Q126"/>
    <mergeCell ref="N129:Q129"/>
    <mergeCell ref="N135:Q135"/>
    <mergeCell ref="N149:Q149"/>
    <mergeCell ref="F179:I179"/>
    <mergeCell ref="F180:I180"/>
    <mergeCell ref="F181:I181"/>
    <mergeCell ref="F182:I182"/>
    <mergeCell ref="L182:M182"/>
    <mergeCell ref="N182:Q182"/>
    <mergeCell ref="F176:I176"/>
    <mergeCell ref="L176:M176"/>
    <mergeCell ref="N176:Q176"/>
    <mergeCell ref="F177:I177"/>
    <mergeCell ref="F178:I178"/>
    <mergeCell ref="L178:M178"/>
    <mergeCell ref="N178:Q178"/>
    <mergeCell ref="F172:I172"/>
    <mergeCell ref="L172:M172"/>
    <mergeCell ref="N172:Q172"/>
    <mergeCell ref="F173:I173"/>
    <mergeCell ref="F174:I174"/>
    <mergeCell ref="L174:M174"/>
    <mergeCell ref="N174:Q174"/>
    <mergeCell ref="F170:I170"/>
    <mergeCell ref="L170:M170"/>
    <mergeCell ref="N170:Q170"/>
    <mergeCell ref="F171:I171"/>
    <mergeCell ref="L171:M171"/>
    <mergeCell ref="N171:Q171"/>
    <mergeCell ref="F168:I168"/>
    <mergeCell ref="L168:M168"/>
    <mergeCell ref="N168:Q168"/>
    <mergeCell ref="F169:I169"/>
    <mergeCell ref="L169:M169"/>
    <mergeCell ref="N169:Q169"/>
    <mergeCell ref="F166:I166"/>
    <mergeCell ref="L166:M166"/>
    <mergeCell ref="N166:Q166"/>
    <mergeCell ref="F167:I167"/>
    <mergeCell ref="L167:M167"/>
    <mergeCell ref="N167:Q167"/>
    <mergeCell ref="F162:I162"/>
    <mergeCell ref="L162:M162"/>
    <mergeCell ref="N162:Q162"/>
    <mergeCell ref="F163:I163"/>
    <mergeCell ref="F164:I164"/>
    <mergeCell ref="F165:I165"/>
    <mergeCell ref="F159:I159"/>
    <mergeCell ref="L159:M159"/>
    <mergeCell ref="N159:Q159"/>
    <mergeCell ref="F160:I160"/>
    <mergeCell ref="F161:I161"/>
    <mergeCell ref="L161:M161"/>
    <mergeCell ref="N161:Q161"/>
    <mergeCell ref="F153:I153"/>
    <mergeCell ref="L153:M153"/>
    <mergeCell ref="N153:Q153"/>
    <mergeCell ref="F154:I154"/>
    <mergeCell ref="F157:I157"/>
    <mergeCell ref="L157:M157"/>
    <mergeCell ref="N157:Q157"/>
    <mergeCell ref="N155:Q155"/>
    <mergeCell ref="N156:Q156"/>
    <mergeCell ref="F151:I151"/>
    <mergeCell ref="L151:M151"/>
    <mergeCell ref="N151:Q151"/>
    <mergeCell ref="F152:I152"/>
    <mergeCell ref="L152:M152"/>
    <mergeCell ref="N152:Q152"/>
    <mergeCell ref="F148:I148"/>
    <mergeCell ref="L148:M148"/>
    <mergeCell ref="N148:Q148"/>
    <mergeCell ref="F150:I150"/>
    <mergeCell ref="L150:M150"/>
    <mergeCell ref="N150:Q150"/>
    <mergeCell ref="F144:I144"/>
    <mergeCell ref="F145:I145"/>
    <mergeCell ref="F146:I146"/>
    <mergeCell ref="F147:I147"/>
    <mergeCell ref="L147:M147"/>
    <mergeCell ref="N147:Q147"/>
    <mergeCell ref="F141:I141"/>
    <mergeCell ref="F142:I142"/>
    <mergeCell ref="L142:M142"/>
    <mergeCell ref="N142:Q142"/>
    <mergeCell ref="F143:I143"/>
    <mergeCell ref="L143:M143"/>
    <mergeCell ref="N143:Q143"/>
    <mergeCell ref="F139:I139"/>
    <mergeCell ref="L139:M139"/>
    <mergeCell ref="N139:Q139"/>
    <mergeCell ref="F140:I140"/>
    <mergeCell ref="L140:M140"/>
    <mergeCell ref="N140:Q140"/>
    <mergeCell ref="F136:I136"/>
    <mergeCell ref="L136:M136"/>
    <mergeCell ref="N136:Q136"/>
    <mergeCell ref="F137:I137"/>
    <mergeCell ref="F138:I138"/>
    <mergeCell ref="L138:M138"/>
    <mergeCell ref="N138:Q138"/>
    <mergeCell ref="F132:I132"/>
    <mergeCell ref="L132:M132"/>
    <mergeCell ref="N132:Q132"/>
    <mergeCell ref="F133:I133"/>
    <mergeCell ref="F134:I134"/>
    <mergeCell ref="L134:M134"/>
    <mergeCell ref="N134:Q134"/>
    <mergeCell ref="F130:I130"/>
    <mergeCell ref="L130:M130"/>
    <mergeCell ref="N130:Q130"/>
    <mergeCell ref="F131:I131"/>
    <mergeCell ref="L131:M131"/>
    <mergeCell ref="N131:Q131"/>
    <mergeCell ref="F127:I127"/>
    <mergeCell ref="L127:M127"/>
    <mergeCell ref="N127:Q127"/>
    <mergeCell ref="F128:I128"/>
    <mergeCell ref="L128:M128"/>
    <mergeCell ref="N128:Q128"/>
    <mergeCell ref="F116:P116"/>
    <mergeCell ref="M118:P118"/>
    <mergeCell ref="M120:Q120"/>
    <mergeCell ref="M121:Q121"/>
    <mergeCell ref="F123:I123"/>
    <mergeCell ref="L123:M123"/>
    <mergeCell ref="N123:Q123"/>
    <mergeCell ref="D104:H104"/>
    <mergeCell ref="N104:Q104"/>
    <mergeCell ref="N105:Q105"/>
    <mergeCell ref="L107:Q107"/>
    <mergeCell ref="C113:Q113"/>
    <mergeCell ref="F115:P115"/>
    <mergeCell ref="D101:H101"/>
    <mergeCell ref="N101:Q101"/>
    <mergeCell ref="D102:H102"/>
    <mergeCell ref="N102:Q102"/>
    <mergeCell ref="D103:H103"/>
    <mergeCell ref="N103:Q103"/>
    <mergeCell ref="N94:Q94"/>
    <mergeCell ref="N95:Q95"/>
    <mergeCell ref="N96:Q96"/>
    <mergeCell ref="N97:Q97"/>
    <mergeCell ref="N99:Q99"/>
    <mergeCell ref="D100:H100"/>
    <mergeCell ref="N100:Q100"/>
    <mergeCell ref="N88:Q88"/>
    <mergeCell ref="N89:Q89"/>
    <mergeCell ref="N90:Q90"/>
    <mergeCell ref="N91:Q91"/>
    <mergeCell ref="N92:Q92"/>
    <mergeCell ref="N93:Q93"/>
    <mergeCell ref="F78:P78"/>
    <mergeCell ref="F79:P79"/>
    <mergeCell ref="M81:P81"/>
    <mergeCell ref="M83:Q83"/>
    <mergeCell ref="M84:Q84"/>
    <mergeCell ref="C86:G86"/>
    <mergeCell ref="N86:Q86"/>
    <mergeCell ref="H35:J35"/>
    <mergeCell ref="M35:P35"/>
    <mergeCell ref="H36:J36"/>
    <mergeCell ref="M36:P36"/>
    <mergeCell ref="L38:P38"/>
    <mergeCell ref="C76:Q76"/>
    <mergeCell ref="H32:J32"/>
    <mergeCell ref="M32:P32"/>
    <mergeCell ref="H33:J33"/>
    <mergeCell ref="M33:P33"/>
    <mergeCell ref="H34:J34"/>
    <mergeCell ref="M34:P34"/>
    <mergeCell ref="O20:P20"/>
    <mergeCell ref="O21:P21"/>
    <mergeCell ref="E24:L24"/>
    <mergeCell ref="M27:P27"/>
    <mergeCell ref="M28:P28"/>
    <mergeCell ref="M30:P30"/>
    <mergeCell ref="O12:P12"/>
    <mergeCell ref="O14:P14"/>
    <mergeCell ref="E15:L15"/>
    <mergeCell ref="O15:P15"/>
    <mergeCell ref="O17:P17"/>
    <mergeCell ref="O18:P18"/>
    <mergeCell ref="C2:Q2"/>
    <mergeCell ref="C4:Q4"/>
    <mergeCell ref="F6:P6"/>
    <mergeCell ref="F7:P7"/>
    <mergeCell ref="O9:P9"/>
    <mergeCell ref="O11:P11"/>
  </mergeCells>
  <hyperlinks>
    <hyperlink ref="F1:G1" location="C2" tooltip="Krycí list rozpočtu" display="1) Krycí list rozpočtu"/>
    <hyperlink ref="H1:K1" location="C86" tooltip="Rekapitulace rozpočtu" display="2) Rekapitulace rozpočtu"/>
    <hyperlink ref="L1" location="C123" tooltip="Rozpočet" display="3) Rozpočet"/>
    <hyperlink ref="S1:T1" location="'Rekapitulace stavby'!C2" tooltip="Rekapitulace stavby" display="Rekapitulace stavby"/>
  </hyperlinks>
  <printOptions/>
  <pageMargins left="0.5902777910232544" right="0.5902777910232544" top="0.5208333730697632" bottom="0.4861111342906952" header="0" footer="0"/>
  <pageSetup blackAndWhite="1" fitToHeight="100" fitToWidth="1" horizontalDpi="600" verticalDpi="600" orientation="portrait" paperSize="9" scale="95" r:id="rId2"/>
  <headerFooter alignWithMargins="0">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V12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6679687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4" width="10.5" style="2" hidden="1" customWidth="1"/>
    <col min="65" max="16384" width="10.5" style="1" customWidth="1"/>
  </cols>
  <sheetData>
    <row r="1" spans="1:256" s="3" customFormat="1" ht="22.5" customHeight="1">
      <c r="A1" s="256"/>
      <c r="B1" s="253"/>
      <c r="C1" s="253"/>
      <c r="D1" s="254" t="s">
        <v>1</v>
      </c>
      <c r="E1" s="253"/>
      <c r="F1" s="255" t="s">
        <v>1118</v>
      </c>
      <c r="G1" s="255"/>
      <c r="H1" s="257" t="s">
        <v>1119</v>
      </c>
      <c r="I1" s="257"/>
      <c r="J1" s="257"/>
      <c r="K1" s="257"/>
      <c r="L1" s="255" t="s">
        <v>1120</v>
      </c>
      <c r="M1" s="253"/>
      <c r="N1" s="253"/>
      <c r="O1" s="254" t="s">
        <v>113</v>
      </c>
      <c r="P1" s="253"/>
      <c r="Q1" s="253"/>
      <c r="R1" s="253"/>
      <c r="S1" s="255" t="s">
        <v>1121</v>
      </c>
      <c r="T1" s="255"/>
      <c r="U1" s="256"/>
      <c r="V1" s="256"/>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76" t="s">
        <v>5</v>
      </c>
      <c r="D2" s="177"/>
      <c r="E2" s="177"/>
      <c r="F2" s="177"/>
      <c r="G2" s="177"/>
      <c r="H2" s="177"/>
      <c r="I2" s="177"/>
      <c r="J2" s="177"/>
      <c r="K2" s="177"/>
      <c r="L2" s="177"/>
      <c r="M2" s="177"/>
      <c r="N2" s="177"/>
      <c r="O2" s="177"/>
      <c r="P2" s="177"/>
      <c r="Q2" s="177"/>
      <c r="S2" s="217" t="s">
        <v>6</v>
      </c>
      <c r="T2" s="177"/>
      <c r="U2" s="177"/>
      <c r="V2" s="177"/>
      <c r="W2" s="177"/>
      <c r="X2" s="177"/>
      <c r="Y2" s="177"/>
      <c r="Z2" s="177"/>
      <c r="AA2" s="177"/>
      <c r="AB2" s="177"/>
      <c r="AC2" s="177"/>
      <c r="AT2" s="2" t="s">
        <v>94</v>
      </c>
    </row>
    <row r="3" spans="2:46" s="2" customFormat="1" ht="7.5" customHeight="1">
      <c r="B3" s="7"/>
      <c r="C3" s="8"/>
      <c r="D3" s="8"/>
      <c r="E3" s="8"/>
      <c r="F3" s="8"/>
      <c r="G3" s="8"/>
      <c r="H3" s="8"/>
      <c r="I3" s="8"/>
      <c r="J3" s="8"/>
      <c r="K3" s="8"/>
      <c r="L3" s="8"/>
      <c r="M3" s="8"/>
      <c r="N3" s="8"/>
      <c r="O3" s="8"/>
      <c r="P3" s="8"/>
      <c r="Q3" s="8"/>
      <c r="R3" s="9"/>
      <c r="AT3" s="2" t="s">
        <v>114</v>
      </c>
    </row>
    <row r="4" spans="2:46" s="2" customFormat="1" ht="37.5" customHeight="1">
      <c r="B4" s="10"/>
      <c r="C4" s="178" t="s">
        <v>115</v>
      </c>
      <c r="D4" s="179"/>
      <c r="E4" s="179"/>
      <c r="F4" s="179"/>
      <c r="G4" s="179"/>
      <c r="H4" s="179"/>
      <c r="I4" s="179"/>
      <c r="J4" s="179"/>
      <c r="K4" s="179"/>
      <c r="L4" s="179"/>
      <c r="M4" s="179"/>
      <c r="N4" s="179"/>
      <c r="O4" s="179"/>
      <c r="P4" s="179"/>
      <c r="Q4" s="179"/>
      <c r="R4" s="12"/>
      <c r="T4" s="13" t="s">
        <v>11</v>
      </c>
      <c r="AT4" s="2" t="s">
        <v>4</v>
      </c>
    </row>
    <row r="5" spans="2:18" s="2" customFormat="1" ht="7.5" customHeight="1">
      <c r="B5" s="10"/>
      <c r="C5" s="11"/>
      <c r="D5" s="11"/>
      <c r="E5" s="11"/>
      <c r="F5" s="11"/>
      <c r="G5" s="11"/>
      <c r="H5" s="11"/>
      <c r="I5" s="11"/>
      <c r="J5" s="11"/>
      <c r="K5" s="11"/>
      <c r="L5" s="11"/>
      <c r="M5" s="11"/>
      <c r="N5" s="11"/>
      <c r="O5" s="11"/>
      <c r="P5" s="11"/>
      <c r="Q5" s="11"/>
      <c r="R5" s="12"/>
    </row>
    <row r="6" spans="2:18" s="2" customFormat="1" ht="26.25" customHeight="1">
      <c r="B6" s="10"/>
      <c r="C6" s="11"/>
      <c r="D6" s="18" t="s">
        <v>17</v>
      </c>
      <c r="E6" s="11"/>
      <c r="F6" s="218" t="str">
        <f>'Rekapitulace stavby'!$K$6</f>
        <v>Stavební úpravy Radnice Šluknov - imobilní</v>
      </c>
      <c r="G6" s="179"/>
      <c r="H6" s="179"/>
      <c r="I6" s="179"/>
      <c r="J6" s="179"/>
      <c r="K6" s="179"/>
      <c r="L6" s="179"/>
      <c r="M6" s="179"/>
      <c r="N6" s="179"/>
      <c r="O6" s="179"/>
      <c r="P6" s="179"/>
      <c r="Q6" s="11"/>
      <c r="R6" s="12"/>
    </row>
    <row r="7" spans="2:18" s="6" customFormat="1" ht="33.75" customHeight="1">
      <c r="B7" s="23"/>
      <c r="C7" s="24"/>
      <c r="D7" s="17" t="s">
        <v>116</v>
      </c>
      <c r="E7" s="24"/>
      <c r="F7" s="184" t="s">
        <v>1102</v>
      </c>
      <c r="G7" s="197"/>
      <c r="H7" s="197"/>
      <c r="I7" s="197"/>
      <c r="J7" s="197"/>
      <c r="K7" s="197"/>
      <c r="L7" s="197"/>
      <c r="M7" s="197"/>
      <c r="N7" s="197"/>
      <c r="O7" s="197"/>
      <c r="P7" s="197"/>
      <c r="Q7" s="24"/>
      <c r="R7" s="25"/>
    </row>
    <row r="8" spans="2:18" s="6" customFormat="1" ht="15" customHeight="1">
      <c r="B8" s="23"/>
      <c r="C8" s="24"/>
      <c r="D8" s="18" t="s">
        <v>19</v>
      </c>
      <c r="E8" s="24"/>
      <c r="F8" s="16"/>
      <c r="G8" s="24"/>
      <c r="H8" s="24"/>
      <c r="I8" s="24"/>
      <c r="J8" s="24"/>
      <c r="K8" s="24"/>
      <c r="L8" s="24"/>
      <c r="M8" s="18" t="s">
        <v>20</v>
      </c>
      <c r="N8" s="24"/>
      <c r="O8" s="16"/>
      <c r="P8" s="24"/>
      <c r="Q8" s="24"/>
      <c r="R8" s="25"/>
    </row>
    <row r="9" spans="2:18" s="6" customFormat="1" ht="15" customHeight="1">
      <c r="B9" s="23"/>
      <c r="C9" s="24"/>
      <c r="D9" s="18" t="s">
        <v>21</v>
      </c>
      <c r="E9" s="24"/>
      <c r="F9" s="16" t="s">
        <v>1013</v>
      </c>
      <c r="G9" s="24"/>
      <c r="H9" s="24"/>
      <c r="I9" s="24"/>
      <c r="J9" s="24"/>
      <c r="K9" s="24"/>
      <c r="L9" s="24"/>
      <c r="M9" s="18" t="s">
        <v>23</v>
      </c>
      <c r="N9" s="24"/>
      <c r="O9" s="219" t="str">
        <f>'Rekapitulace stavby'!$AN$8</f>
        <v>10.12.2014</v>
      </c>
      <c r="P9" s="197"/>
      <c r="Q9" s="24"/>
      <c r="R9" s="25"/>
    </row>
    <row r="10" spans="2:18" s="6" customFormat="1" ht="12" customHeight="1">
      <c r="B10" s="23"/>
      <c r="C10" s="24"/>
      <c r="D10" s="24"/>
      <c r="E10" s="24"/>
      <c r="F10" s="24"/>
      <c r="G10" s="24"/>
      <c r="H10" s="24"/>
      <c r="I10" s="24"/>
      <c r="J10" s="24"/>
      <c r="K10" s="24"/>
      <c r="L10" s="24"/>
      <c r="M10" s="24"/>
      <c r="N10" s="24"/>
      <c r="O10" s="24"/>
      <c r="P10" s="24"/>
      <c r="Q10" s="24"/>
      <c r="R10" s="25"/>
    </row>
    <row r="11" spans="2:18" s="6" customFormat="1" ht="15" customHeight="1">
      <c r="B11" s="23"/>
      <c r="C11" s="24"/>
      <c r="D11" s="18" t="s">
        <v>25</v>
      </c>
      <c r="E11" s="24"/>
      <c r="F11" s="24"/>
      <c r="G11" s="24"/>
      <c r="H11" s="24"/>
      <c r="I11" s="24"/>
      <c r="J11" s="24"/>
      <c r="K11" s="24"/>
      <c r="L11" s="24"/>
      <c r="M11" s="18" t="s">
        <v>26</v>
      </c>
      <c r="N11" s="24"/>
      <c r="O11" s="183">
        <f>IF('Rekapitulace stavby'!$AN$10="","",'Rekapitulace stavby'!$AN$10)</f>
      </c>
      <c r="P11" s="197"/>
      <c r="Q11" s="24"/>
      <c r="R11" s="25"/>
    </row>
    <row r="12" spans="2:18" s="6" customFormat="1" ht="18.75" customHeight="1">
      <c r="B12" s="23"/>
      <c r="C12" s="24"/>
      <c r="D12" s="24"/>
      <c r="E12" s="16" t="str">
        <f>IF('Rekapitulace stavby'!$E$11="","",'Rekapitulace stavby'!$E$11)</f>
        <v>Město Šluknov</v>
      </c>
      <c r="F12" s="24"/>
      <c r="G12" s="24"/>
      <c r="H12" s="24"/>
      <c r="I12" s="24"/>
      <c r="J12" s="24"/>
      <c r="K12" s="24"/>
      <c r="L12" s="24"/>
      <c r="M12" s="18" t="s">
        <v>29</v>
      </c>
      <c r="N12" s="24"/>
      <c r="O12" s="183">
        <f>IF('Rekapitulace stavby'!$AN$11="","",'Rekapitulace stavby'!$AN$11)</f>
      </c>
      <c r="P12" s="197"/>
      <c r="Q12" s="24"/>
      <c r="R12" s="25"/>
    </row>
    <row r="13" spans="2:18" s="6" customFormat="1" ht="7.5" customHeight="1">
      <c r="B13" s="23"/>
      <c r="C13" s="24"/>
      <c r="D13" s="24"/>
      <c r="E13" s="24"/>
      <c r="F13" s="24"/>
      <c r="G13" s="24"/>
      <c r="H13" s="24"/>
      <c r="I13" s="24"/>
      <c r="J13" s="24"/>
      <c r="K13" s="24"/>
      <c r="L13" s="24"/>
      <c r="M13" s="24"/>
      <c r="N13" s="24"/>
      <c r="O13" s="24"/>
      <c r="P13" s="24"/>
      <c r="Q13" s="24"/>
      <c r="R13" s="25"/>
    </row>
    <row r="14" spans="2:18" s="6" customFormat="1" ht="15" customHeight="1">
      <c r="B14" s="23"/>
      <c r="C14" s="24"/>
      <c r="D14" s="18" t="s">
        <v>30</v>
      </c>
      <c r="E14" s="24"/>
      <c r="F14" s="24"/>
      <c r="G14" s="24"/>
      <c r="H14" s="24"/>
      <c r="I14" s="24"/>
      <c r="J14" s="24"/>
      <c r="K14" s="24"/>
      <c r="L14" s="24"/>
      <c r="M14" s="18" t="s">
        <v>26</v>
      </c>
      <c r="N14" s="24"/>
      <c r="O14" s="220" t="str">
        <f>IF('Rekapitulace stavby'!$AN$13="","",'Rekapitulace stavby'!$AN$13)</f>
        <v>Vyplň údaj</v>
      </c>
      <c r="P14" s="197"/>
      <c r="Q14" s="24"/>
      <c r="R14" s="25"/>
    </row>
    <row r="15" spans="2:18" s="6" customFormat="1" ht="18.75" customHeight="1">
      <c r="B15" s="23"/>
      <c r="C15" s="24"/>
      <c r="D15" s="24"/>
      <c r="E15" s="220" t="str">
        <f>IF('Rekapitulace stavby'!$E$14="","",'Rekapitulace stavby'!$E$14)</f>
        <v>Vyplň údaj</v>
      </c>
      <c r="F15" s="197"/>
      <c r="G15" s="197"/>
      <c r="H15" s="197"/>
      <c r="I15" s="197"/>
      <c r="J15" s="197"/>
      <c r="K15" s="197"/>
      <c r="L15" s="197"/>
      <c r="M15" s="18" t="s">
        <v>29</v>
      </c>
      <c r="N15" s="24"/>
      <c r="O15" s="220" t="str">
        <f>IF('Rekapitulace stavby'!$AN$14="","",'Rekapitulace stavby'!$AN$14)</f>
        <v>Vyplň údaj</v>
      </c>
      <c r="P15" s="197"/>
      <c r="Q15" s="24"/>
      <c r="R15" s="25"/>
    </row>
    <row r="16" spans="2:18" s="6" customFormat="1" ht="7.5" customHeight="1">
      <c r="B16" s="23"/>
      <c r="C16" s="24"/>
      <c r="D16" s="24"/>
      <c r="E16" s="24"/>
      <c r="F16" s="24"/>
      <c r="G16" s="24"/>
      <c r="H16" s="24"/>
      <c r="I16" s="24"/>
      <c r="J16" s="24"/>
      <c r="K16" s="24"/>
      <c r="L16" s="24"/>
      <c r="M16" s="24"/>
      <c r="N16" s="24"/>
      <c r="O16" s="24"/>
      <c r="P16" s="24"/>
      <c r="Q16" s="24"/>
      <c r="R16" s="25"/>
    </row>
    <row r="17" spans="2:18" s="6" customFormat="1" ht="15" customHeight="1">
      <c r="B17" s="23"/>
      <c r="C17" s="24"/>
      <c r="D17" s="18" t="s">
        <v>32</v>
      </c>
      <c r="E17" s="24"/>
      <c r="F17" s="24"/>
      <c r="G17" s="24"/>
      <c r="H17" s="24"/>
      <c r="I17" s="24"/>
      <c r="J17" s="24"/>
      <c r="K17" s="24"/>
      <c r="L17" s="24"/>
      <c r="M17" s="18" t="s">
        <v>26</v>
      </c>
      <c r="N17" s="24"/>
      <c r="O17" s="183">
        <f>IF('Rekapitulace stavby'!$AN$16="","",'Rekapitulace stavby'!$AN$16)</f>
      </c>
      <c r="P17" s="197"/>
      <c r="Q17" s="24"/>
      <c r="R17" s="25"/>
    </row>
    <row r="18" spans="2:18" s="6" customFormat="1" ht="18.75" customHeight="1">
      <c r="B18" s="23"/>
      <c r="C18" s="24"/>
      <c r="D18" s="24"/>
      <c r="E18" s="16" t="str">
        <f>IF('Rekapitulace stavby'!$E$17="","",'Rekapitulace stavby'!$E$17)</f>
        <v>Multitechnik Divize II, s.r.o.</v>
      </c>
      <c r="F18" s="24"/>
      <c r="G18" s="24"/>
      <c r="H18" s="24"/>
      <c r="I18" s="24"/>
      <c r="J18" s="24"/>
      <c r="K18" s="24"/>
      <c r="L18" s="24"/>
      <c r="M18" s="18" t="s">
        <v>29</v>
      </c>
      <c r="N18" s="24"/>
      <c r="O18" s="183">
        <f>IF('Rekapitulace stavby'!$AN$17="","",'Rekapitulace stavby'!$AN$17)</f>
      </c>
      <c r="P18" s="197"/>
      <c r="Q18" s="24"/>
      <c r="R18" s="25"/>
    </row>
    <row r="19" spans="2:18" s="6" customFormat="1" ht="7.5" customHeight="1">
      <c r="B19" s="23"/>
      <c r="C19" s="24"/>
      <c r="D19" s="24"/>
      <c r="E19" s="24"/>
      <c r="F19" s="24"/>
      <c r="G19" s="24"/>
      <c r="H19" s="24"/>
      <c r="I19" s="24"/>
      <c r="J19" s="24"/>
      <c r="K19" s="24"/>
      <c r="L19" s="24"/>
      <c r="M19" s="24"/>
      <c r="N19" s="24"/>
      <c r="O19" s="24"/>
      <c r="P19" s="24"/>
      <c r="Q19" s="24"/>
      <c r="R19" s="25"/>
    </row>
    <row r="20" spans="2:18" s="6" customFormat="1" ht="15" customHeight="1">
      <c r="B20" s="23"/>
      <c r="C20" s="24"/>
      <c r="D20" s="18" t="s">
        <v>35</v>
      </c>
      <c r="E20" s="24"/>
      <c r="F20" s="24"/>
      <c r="G20" s="24"/>
      <c r="H20" s="24"/>
      <c r="I20" s="24"/>
      <c r="J20" s="24"/>
      <c r="K20" s="24"/>
      <c r="L20" s="24"/>
      <c r="M20" s="18" t="s">
        <v>26</v>
      </c>
      <c r="N20" s="24"/>
      <c r="O20" s="183">
        <f>IF('Rekapitulace stavby'!$AN$19="","",'Rekapitulace stavby'!$AN$19)</f>
      </c>
      <c r="P20" s="197"/>
      <c r="Q20" s="24"/>
      <c r="R20" s="25"/>
    </row>
    <row r="21" spans="2:18" s="6" customFormat="1" ht="18.75" customHeight="1">
      <c r="B21" s="23"/>
      <c r="C21" s="24"/>
      <c r="D21" s="24"/>
      <c r="E21" s="16" t="str">
        <f>IF('Rekapitulace stavby'!$E$20="","",'Rekapitulace stavby'!$E$20)</f>
        <v>Ing. Kulík Milan</v>
      </c>
      <c r="F21" s="24"/>
      <c r="G21" s="24"/>
      <c r="H21" s="24"/>
      <c r="I21" s="24"/>
      <c r="J21" s="24"/>
      <c r="K21" s="24"/>
      <c r="L21" s="24"/>
      <c r="M21" s="18" t="s">
        <v>29</v>
      </c>
      <c r="N21" s="24"/>
      <c r="O21" s="183">
        <f>IF('Rekapitulace stavby'!$AN$20="","",'Rekapitulace stavby'!$AN$20)</f>
      </c>
      <c r="P21" s="197"/>
      <c r="Q21" s="24"/>
      <c r="R21" s="25"/>
    </row>
    <row r="22" spans="2:18" s="6" customFormat="1" ht="7.5" customHeight="1">
      <c r="B22" s="23"/>
      <c r="C22" s="24"/>
      <c r="D22" s="24"/>
      <c r="E22" s="24"/>
      <c r="F22" s="24"/>
      <c r="G22" s="24"/>
      <c r="H22" s="24"/>
      <c r="I22" s="24"/>
      <c r="J22" s="24"/>
      <c r="K22" s="24"/>
      <c r="L22" s="24"/>
      <c r="M22" s="24"/>
      <c r="N22" s="24"/>
      <c r="O22" s="24"/>
      <c r="P22" s="24"/>
      <c r="Q22" s="24"/>
      <c r="R22" s="25"/>
    </row>
    <row r="23" spans="2:18" s="6" customFormat="1" ht="15" customHeight="1">
      <c r="B23" s="23"/>
      <c r="C23" s="24"/>
      <c r="D23" s="18" t="s">
        <v>37</v>
      </c>
      <c r="E23" s="24"/>
      <c r="F23" s="24"/>
      <c r="G23" s="24"/>
      <c r="H23" s="24"/>
      <c r="I23" s="24"/>
      <c r="J23" s="24"/>
      <c r="K23" s="24"/>
      <c r="L23" s="24"/>
      <c r="M23" s="24"/>
      <c r="N23" s="24"/>
      <c r="O23" s="24"/>
      <c r="P23" s="24"/>
      <c r="Q23" s="24"/>
      <c r="R23" s="25"/>
    </row>
    <row r="24" spans="2:18" s="101" customFormat="1" ht="15.75" customHeight="1">
      <c r="B24" s="102"/>
      <c r="C24" s="103"/>
      <c r="D24" s="103"/>
      <c r="E24" s="186"/>
      <c r="F24" s="221"/>
      <c r="G24" s="221"/>
      <c r="H24" s="221"/>
      <c r="I24" s="221"/>
      <c r="J24" s="221"/>
      <c r="K24" s="221"/>
      <c r="L24" s="221"/>
      <c r="M24" s="103"/>
      <c r="N24" s="103"/>
      <c r="O24" s="103"/>
      <c r="P24" s="103"/>
      <c r="Q24" s="103"/>
      <c r="R24" s="104"/>
    </row>
    <row r="25" spans="2:18" s="6" customFormat="1" ht="7.5" customHeight="1">
      <c r="B25" s="23"/>
      <c r="C25" s="24"/>
      <c r="D25" s="24"/>
      <c r="E25" s="24"/>
      <c r="F25" s="24"/>
      <c r="G25" s="24"/>
      <c r="H25" s="24"/>
      <c r="I25" s="24"/>
      <c r="J25" s="24"/>
      <c r="K25" s="24"/>
      <c r="L25" s="24"/>
      <c r="M25" s="24"/>
      <c r="N25" s="24"/>
      <c r="O25" s="24"/>
      <c r="P25" s="24"/>
      <c r="Q25" s="24"/>
      <c r="R25" s="25"/>
    </row>
    <row r="26" spans="2:18" s="6" customFormat="1" ht="7.5" customHeight="1">
      <c r="B26" s="23"/>
      <c r="C26" s="24"/>
      <c r="D26" s="38"/>
      <c r="E26" s="38"/>
      <c r="F26" s="38"/>
      <c r="G26" s="38"/>
      <c r="H26" s="38"/>
      <c r="I26" s="38"/>
      <c r="J26" s="38"/>
      <c r="K26" s="38"/>
      <c r="L26" s="38"/>
      <c r="M26" s="38"/>
      <c r="N26" s="38"/>
      <c r="O26" s="38"/>
      <c r="P26" s="38"/>
      <c r="Q26" s="24"/>
      <c r="R26" s="25"/>
    </row>
    <row r="27" spans="2:18" s="6" customFormat="1" ht="15" customHeight="1">
      <c r="B27" s="23"/>
      <c r="C27" s="24"/>
      <c r="D27" s="105" t="s">
        <v>118</v>
      </c>
      <c r="E27" s="24"/>
      <c r="F27" s="24"/>
      <c r="G27" s="24"/>
      <c r="H27" s="24"/>
      <c r="I27" s="24"/>
      <c r="J27" s="24"/>
      <c r="K27" s="24"/>
      <c r="L27" s="24"/>
      <c r="M27" s="187">
        <f>$N$88</f>
        <v>0</v>
      </c>
      <c r="N27" s="197"/>
      <c r="O27" s="197"/>
      <c r="P27" s="197"/>
      <c r="Q27" s="24"/>
      <c r="R27" s="25"/>
    </row>
    <row r="28" spans="2:18" s="6" customFormat="1" ht="15" customHeight="1">
      <c r="B28" s="23"/>
      <c r="C28" s="24"/>
      <c r="D28" s="22" t="s">
        <v>105</v>
      </c>
      <c r="E28" s="24"/>
      <c r="F28" s="24"/>
      <c r="G28" s="24"/>
      <c r="H28" s="24"/>
      <c r="I28" s="24"/>
      <c r="J28" s="24"/>
      <c r="K28" s="24"/>
      <c r="L28" s="24"/>
      <c r="M28" s="187">
        <f>$N$91</f>
        <v>0</v>
      </c>
      <c r="N28" s="197"/>
      <c r="O28" s="197"/>
      <c r="P28" s="197"/>
      <c r="Q28" s="24"/>
      <c r="R28" s="25"/>
    </row>
    <row r="29" spans="2:18" s="6" customFormat="1" ht="7.5" customHeight="1">
      <c r="B29" s="23"/>
      <c r="C29" s="24"/>
      <c r="D29" s="24"/>
      <c r="E29" s="24"/>
      <c r="F29" s="24"/>
      <c r="G29" s="24"/>
      <c r="H29" s="24"/>
      <c r="I29" s="24"/>
      <c r="J29" s="24"/>
      <c r="K29" s="24"/>
      <c r="L29" s="24"/>
      <c r="M29" s="24"/>
      <c r="N29" s="24"/>
      <c r="O29" s="24"/>
      <c r="P29" s="24"/>
      <c r="Q29" s="24"/>
      <c r="R29" s="25"/>
    </row>
    <row r="30" spans="2:18" s="6" customFormat="1" ht="26.25" customHeight="1">
      <c r="B30" s="23"/>
      <c r="C30" s="24"/>
      <c r="D30" s="106" t="s">
        <v>40</v>
      </c>
      <c r="E30" s="24"/>
      <c r="F30" s="24"/>
      <c r="G30" s="24"/>
      <c r="H30" s="24"/>
      <c r="I30" s="24"/>
      <c r="J30" s="24"/>
      <c r="K30" s="24"/>
      <c r="L30" s="24"/>
      <c r="M30" s="222">
        <f>ROUND($M$27+$M$28,2)</f>
        <v>0</v>
      </c>
      <c r="N30" s="197"/>
      <c r="O30" s="197"/>
      <c r="P30" s="197"/>
      <c r="Q30" s="24"/>
      <c r="R30" s="25"/>
    </row>
    <row r="31" spans="2:18" s="6" customFormat="1" ht="7.5" customHeight="1">
      <c r="B31" s="23"/>
      <c r="C31" s="24"/>
      <c r="D31" s="38"/>
      <c r="E31" s="38"/>
      <c r="F31" s="38"/>
      <c r="G31" s="38"/>
      <c r="H31" s="38"/>
      <c r="I31" s="38"/>
      <c r="J31" s="38"/>
      <c r="K31" s="38"/>
      <c r="L31" s="38"/>
      <c r="M31" s="38"/>
      <c r="N31" s="38"/>
      <c r="O31" s="38"/>
      <c r="P31" s="38"/>
      <c r="Q31" s="24"/>
      <c r="R31" s="25"/>
    </row>
    <row r="32" spans="2:18" s="6" customFormat="1" ht="15" customHeight="1">
      <c r="B32" s="23"/>
      <c r="C32" s="24"/>
      <c r="D32" s="29" t="s">
        <v>41</v>
      </c>
      <c r="E32" s="29" t="s">
        <v>42</v>
      </c>
      <c r="F32" s="30">
        <v>0.21</v>
      </c>
      <c r="G32" s="107" t="s">
        <v>43</v>
      </c>
      <c r="H32" s="223">
        <f>(SUM($BE$91:$BE$98)+SUM($BE$116:$BE$121))</f>
        <v>0</v>
      </c>
      <c r="I32" s="197"/>
      <c r="J32" s="197"/>
      <c r="K32" s="24"/>
      <c r="L32" s="24"/>
      <c r="M32" s="223">
        <f>ROUND((SUM($BE$91:$BE$98)+SUM($BE$116:$BE$121)),2)*$F$32</f>
        <v>0</v>
      </c>
      <c r="N32" s="197"/>
      <c r="O32" s="197"/>
      <c r="P32" s="197"/>
      <c r="Q32" s="24"/>
      <c r="R32" s="25"/>
    </row>
    <row r="33" spans="2:18" s="6" customFormat="1" ht="15" customHeight="1">
      <c r="B33" s="23"/>
      <c r="C33" s="24"/>
      <c r="D33" s="24"/>
      <c r="E33" s="29" t="s">
        <v>44</v>
      </c>
      <c r="F33" s="30">
        <v>0.15</v>
      </c>
      <c r="G33" s="107" t="s">
        <v>43</v>
      </c>
      <c r="H33" s="223">
        <f>(SUM($BF$91:$BF$98)+SUM($BF$116:$BF$121))</f>
        <v>0</v>
      </c>
      <c r="I33" s="197"/>
      <c r="J33" s="197"/>
      <c r="K33" s="24"/>
      <c r="L33" s="24"/>
      <c r="M33" s="223">
        <f>ROUND((SUM($BF$91:$BF$98)+SUM($BF$116:$BF$121)),2)*$F$33</f>
        <v>0</v>
      </c>
      <c r="N33" s="197"/>
      <c r="O33" s="197"/>
      <c r="P33" s="197"/>
      <c r="Q33" s="24"/>
      <c r="R33" s="25"/>
    </row>
    <row r="34" spans="2:18" s="6" customFormat="1" ht="15" customHeight="1" hidden="1">
      <c r="B34" s="23"/>
      <c r="C34" s="24"/>
      <c r="D34" s="24"/>
      <c r="E34" s="29" t="s">
        <v>45</v>
      </c>
      <c r="F34" s="30">
        <v>0.21</v>
      </c>
      <c r="G34" s="107" t="s">
        <v>43</v>
      </c>
      <c r="H34" s="223">
        <f>(SUM($BG$91:$BG$98)+SUM($BG$116:$BG$121))</f>
        <v>0</v>
      </c>
      <c r="I34" s="197"/>
      <c r="J34" s="197"/>
      <c r="K34" s="24"/>
      <c r="L34" s="24"/>
      <c r="M34" s="223">
        <v>0</v>
      </c>
      <c r="N34" s="197"/>
      <c r="O34" s="197"/>
      <c r="P34" s="197"/>
      <c r="Q34" s="24"/>
      <c r="R34" s="25"/>
    </row>
    <row r="35" spans="2:18" s="6" customFormat="1" ht="15" customHeight="1" hidden="1">
      <c r="B35" s="23"/>
      <c r="C35" s="24"/>
      <c r="D35" s="24"/>
      <c r="E35" s="29" t="s">
        <v>46</v>
      </c>
      <c r="F35" s="30">
        <v>0.15</v>
      </c>
      <c r="G35" s="107" t="s">
        <v>43</v>
      </c>
      <c r="H35" s="223">
        <f>(SUM($BH$91:$BH$98)+SUM($BH$116:$BH$121))</f>
        <v>0</v>
      </c>
      <c r="I35" s="197"/>
      <c r="J35" s="197"/>
      <c r="K35" s="24"/>
      <c r="L35" s="24"/>
      <c r="M35" s="223">
        <v>0</v>
      </c>
      <c r="N35" s="197"/>
      <c r="O35" s="197"/>
      <c r="P35" s="197"/>
      <c r="Q35" s="24"/>
      <c r="R35" s="25"/>
    </row>
    <row r="36" spans="2:18" s="6" customFormat="1" ht="15" customHeight="1" hidden="1">
      <c r="B36" s="23"/>
      <c r="C36" s="24"/>
      <c r="D36" s="24"/>
      <c r="E36" s="29" t="s">
        <v>47</v>
      </c>
      <c r="F36" s="30">
        <v>0</v>
      </c>
      <c r="G36" s="107" t="s">
        <v>43</v>
      </c>
      <c r="H36" s="223">
        <f>(SUM($BI$91:$BI$98)+SUM($BI$116:$BI$121))</f>
        <v>0</v>
      </c>
      <c r="I36" s="197"/>
      <c r="J36" s="197"/>
      <c r="K36" s="24"/>
      <c r="L36" s="24"/>
      <c r="M36" s="223">
        <v>0</v>
      </c>
      <c r="N36" s="197"/>
      <c r="O36" s="197"/>
      <c r="P36" s="197"/>
      <c r="Q36" s="24"/>
      <c r="R36" s="25"/>
    </row>
    <row r="37" spans="2:18" s="6" customFormat="1" ht="7.5" customHeight="1">
      <c r="B37" s="23"/>
      <c r="C37" s="24"/>
      <c r="D37" s="24"/>
      <c r="E37" s="24"/>
      <c r="F37" s="24"/>
      <c r="G37" s="24"/>
      <c r="H37" s="24"/>
      <c r="I37" s="24"/>
      <c r="J37" s="24"/>
      <c r="K37" s="24"/>
      <c r="L37" s="24"/>
      <c r="M37" s="24"/>
      <c r="N37" s="24"/>
      <c r="O37" s="24"/>
      <c r="P37" s="24"/>
      <c r="Q37" s="24"/>
      <c r="R37" s="25"/>
    </row>
    <row r="38" spans="2:18" s="6" customFormat="1" ht="26.25" customHeight="1">
      <c r="B38" s="23"/>
      <c r="C38" s="33"/>
      <c r="D38" s="34" t="s">
        <v>48</v>
      </c>
      <c r="E38" s="35"/>
      <c r="F38" s="35"/>
      <c r="G38" s="108" t="s">
        <v>49</v>
      </c>
      <c r="H38" s="36" t="s">
        <v>50</v>
      </c>
      <c r="I38" s="35"/>
      <c r="J38" s="35"/>
      <c r="K38" s="35"/>
      <c r="L38" s="195">
        <f>SUM($M$30:$M$36)</f>
        <v>0</v>
      </c>
      <c r="M38" s="194"/>
      <c r="N38" s="194"/>
      <c r="O38" s="194"/>
      <c r="P38" s="196"/>
      <c r="Q38" s="33"/>
      <c r="R38" s="25"/>
    </row>
    <row r="39" spans="2:18" s="6" customFormat="1" ht="15" customHeight="1">
      <c r="B39" s="23"/>
      <c r="C39" s="24"/>
      <c r="D39" s="24"/>
      <c r="E39" s="24"/>
      <c r="F39" s="24"/>
      <c r="G39" s="24"/>
      <c r="H39" s="24"/>
      <c r="I39" s="24"/>
      <c r="J39" s="24"/>
      <c r="K39" s="24"/>
      <c r="L39" s="24"/>
      <c r="M39" s="24"/>
      <c r="N39" s="24"/>
      <c r="O39" s="24"/>
      <c r="P39" s="24"/>
      <c r="Q39" s="24"/>
      <c r="R39" s="25"/>
    </row>
    <row r="40" spans="2:18" s="6" customFormat="1" ht="15" customHeight="1">
      <c r="B40" s="23"/>
      <c r="C40" s="24"/>
      <c r="D40" s="24"/>
      <c r="E40" s="24"/>
      <c r="F40" s="24"/>
      <c r="G40" s="24"/>
      <c r="H40" s="24"/>
      <c r="I40" s="24"/>
      <c r="J40" s="24"/>
      <c r="K40" s="24"/>
      <c r="L40" s="24"/>
      <c r="M40" s="24"/>
      <c r="N40" s="24"/>
      <c r="O40" s="24"/>
      <c r="P40" s="24"/>
      <c r="Q40" s="24"/>
      <c r="R40" s="25"/>
    </row>
    <row r="41" spans="2:18" s="2" customFormat="1" ht="14.25" customHeight="1">
      <c r="B41" s="10"/>
      <c r="C41" s="11"/>
      <c r="D41" s="11"/>
      <c r="E41" s="11"/>
      <c r="F41" s="11"/>
      <c r="G41" s="11"/>
      <c r="H41" s="11"/>
      <c r="I41" s="11"/>
      <c r="J41" s="11"/>
      <c r="K41" s="11"/>
      <c r="L41" s="11"/>
      <c r="M41" s="11"/>
      <c r="N41" s="11"/>
      <c r="O41" s="11"/>
      <c r="P41" s="11"/>
      <c r="Q41" s="11"/>
      <c r="R41" s="12"/>
    </row>
    <row r="42" spans="2:18" s="2" customFormat="1" ht="14.25" customHeight="1">
      <c r="B42" s="10"/>
      <c r="C42" s="11"/>
      <c r="D42" s="11"/>
      <c r="E42" s="11"/>
      <c r="F42" s="11"/>
      <c r="G42" s="11"/>
      <c r="H42" s="11"/>
      <c r="I42" s="11"/>
      <c r="J42" s="11"/>
      <c r="K42" s="11"/>
      <c r="L42" s="11"/>
      <c r="M42" s="11"/>
      <c r="N42" s="11"/>
      <c r="O42" s="11"/>
      <c r="P42" s="11"/>
      <c r="Q42" s="11"/>
      <c r="R42" s="12"/>
    </row>
    <row r="43" spans="2:18" s="2" customFormat="1" ht="14.25" customHeight="1">
      <c r="B43" s="10"/>
      <c r="C43" s="11"/>
      <c r="D43" s="11"/>
      <c r="E43" s="11"/>
      <c r="F43" s="11"/>
      <c r="G43" s="11"/>
      <c r="H43" s="11"/>
      <c r="I43" s="11"/>
      <c r="J43" s="11"/>
      <c r="K43" s="11"/>
      <c r="L43" s="11"/>
      <c r="M43" s="11"/>
      <c r="N43" s="11"/>
      <c r="O43" s="11"/>
      <c r="P43" s="11"/>
      <c r="Q43" s="11"/>
      <c r="R43" s="12"/>
    </row>
    <row r="44" spans="2:18" s="2" customFormat="1" ht="14.25" customHeight="1">
      <c r="B44" s="10"/>
      <c r="C44" s="11"/>
      <c r="D44" s="11"/>
      <c r="E44" s="11"/>
      <c r="F44" s="11"/>
      <c r="G44" s="11"/>
      <c r="H44" s="11"/>
      <c r="I44" s="11"/>
      <c r="J44" s="11"/>
      <c r="K44" s="11"/>
      <c r="L44" s="11"/>
      <c r="M44" s="11"/>
      <c r="N44" s="11"/>
      <c r="O44" s="11"/>
      <c r="P44" s="11"/>
      <c r="Q44" s="11"/>
      <c r="R44" s="12"/>
    </row>
    <row r="45" spans="2:18" s="2" customFormat="1" ht="14.25" customHeight="1">
      <c r="B45" s="10"/>
      <c r="C45" s="11"/>
      <c r="D45" s="11"/>
      <c r="E45" s="11"/>
      <c r="F45" s="11"/>
      <c r="G45" s="11"/>
      <c r="H45" s="11"/>
      <c r="I45" s="11"/>
      <c r="J45" s="11"/>
      <c r="K45" s="11"/>
      <c r="L45" s="11"/>
      <c r="M45" s="11"/>
      <c r="N45" s="11"/>
      <c r="O45" s="11"/>
      <c r="P45" s="11"/>
      <c r="Q45" s="11"/>
      <c r="R45" s="12"/>
    </row>
    <row r="46" spans="2:18" s="2" customFormat="1" ht="14.25" customHeight="1">
      <c r="B46" s="10"/>
      <c r="C46" s="11"/>
      <c r="D46" s="11"/>
      <c r="E46" s="11"/>
      <c r="F46" s="11"/>
      <c r="G46" s="11"/>
      <c r="H46" s="11"/>
      <c r="I46" s="11"/>
      <c r="J46" s="11"/>
      <c r="K46" s="11"/>
      <c r="L46" s="11"/>
      <c r="M46" s="11"/>
      <c r="N46" s="11"/>
      <c r="O46" s="11"/>
      <c r="P46" s="11"/>
      <c r="Q46" s="11"/>
      <c r="R46" s="12"/>
    </row>
    <row r="47" spans="2:18" s="2" customFormat="1" ht="14.25" customHeight="1">
      <c r="B47" s="10"/>
      <c r="C47" s="11"/>
      <c r="D47" s="11"/>
      <c r="E47" s="11"/>
      <c r="F47" s="11"/>
      <c r="G47" s="11"/>
      <c r="H47" s="11"/>
      <c r="I47" s="11"/>
      <c r="J47" s="11"/>
      <c r="K47" s="11"/>
      <c r="L47" s="11"/>
      <c r="M47" s="11"/>
      <c r="N47" s="11"/>
      <c r="O47" s="11"/>
      <c r="P47" s="11"/>
      <c r="Q47" s="11"/>
      <c r="R47" s="12"/>
    </row>
    <row r="48" spans="2:18" s="2" customFormat="1" ht="14.25" customHeight="1">
      <c r="B48" s="10"/>
      <c r="C48" s="11"/>
      <c r="D48" s="11"/>
      <c r="E48" s="11"/>
      <c r="F48" s="11"/>
      <c r="G48" s="11"/>
      <c r="H48" s="11"/>
      <c r="I48" s="11"/>
      <c r="J48" s="11"/>
      <c r="K48" s="11"/>
      <c r="L48" s="11"/>
      <c r="M48" s="11"/>
      <c r="N48" s="11"/>
      <c r="O48" s="11"/>
      <c r="P48" s="11"/>
      <c r="Q48" s="11"/>
      <c r="R48" s="12"/>
    </row>
    <row r="49" spans="2:18" s="2" customFormat="1" ht="14.25" customHeight="1">
      <c r="B49" s="10"/>
      <c r="C49" s="11"/>
      <c r="D49" s="11"/>
      <c r="E49" s="11"/>
      <c r="F49" s="11"/>
      <c r="G49" s="11"/>
      <c r="H49" s="11"/>
      <c r="I49" s="11"/>
      <c r="J49" s="11"/>
      <c r="K49" s="11"/>
      <c r="L49" s="11"/>
      <c r="M49" s="11"/>
      <c r="N49" s="11"/>
      <c r="O49" s="11"/>
      <c r="P49" s="11"/>
      <c r="Q49" s="11"/>
      <c r="R49" s="12"/>
    </row>
    <row r="50" spans="2:18" s="6" customFormat="1" ht="15.75" customHeight="1">
      <c r="B50" s="23"/>
      <c r="C50" s="24"/>
      <c r="D50" s="37" t="s">
        <v>51</v>
      </c>
      <c r="E50" s="38"/>
      <c r="F50" s="38"/>
      <c r="G50" s="38"/>
      <c r="H50" s="39"/>
      <c r="I50" s="24"/>
      <c r="J50" s="37" t="s">
        <v>52</v>
      </c>
      <c r="K50" s="38"/>
      <c r="L50" s="38"/>
      <c r="M50" s="38"/>
      <c r="N50" s="38"/>
      <c r="O50" s="38"/>
      <c r="P50" s="39"/>
      <c r="Q50" s="24"/>
      <c r="R50" s="25"/>
    </row>
    <row r="51" spans="2:18" s="2" customFormat="1" ht="14.25" customHeight="1">
      <c r="B51" s="10"/>
      <c r="C51" s="11"/>
      <c r="D51" s="40"/>
      <c r="E51" s="11"/>
      <c r="F51" s="11"/>
      <c r="G51" s="11"/>
      <c r="H51" s="41"/>
      <c r="I51" s="11"/>
      <c r="J51" s="40"/>
      <c r="K51" s="11"/>
      <c r="L51" s="11"/>
      <c r="M51" s="11"/>
      <c r="N51" s="11"/>
      <c r="O51" s="11"/>
      <c r="P51" s="41"/>
      <c r="Q51" s="11"/>
      <c r="R51" s="12"/>
    </row>
    <row r="52" spans="2:18" s="2" customFormat="1" ht="14.25" customHeight="1">
      <c r="B52" s="10"/>
      <c r="C52" s="11"/>
      <c r="D52" s="40"/>
      <c r="E52" s="11"/>
      <c r="F52" s="11"/>
      <c r="G52" s="11"/>
      <c r="H52" s="41"/>
      <c r="I52" s="11"/>
      <c r="J52" s="40"/>
      <c r="K52" s="11"/>
      <c r="L52" s="11"/>
      <c r="M52" s="11"/>
      <c r="N52" s="11"/>
      <c r="O52" s="11"/>
      <c r="P52" s="41"/>
      <c r="Q52" s="11"/>
      <c r="R52" s="12"/>
    </row>
    <row r="53" spans="2:18" s="2" customFormat="1" ht="14.25" customHeight="1">
      <c r="B53" s="10"/>
      <c r="C53" s="11"/>
      <c r="D53" s="40"/>
      <c r="E53" s="11"/>
      <c r="F53" s="11"/>
      <c r="G53" s="11"/>
      <c r="H53" s="41"/>
      <c r="I53" s="11"/>
      <c r="J53" s="40"/>
      <c r="K53" s="11"/>
      <c r="L53" s="11"/>
      <c r="M53" s="11"/>
      <c r="N53" s="11"/>
      <c r="O53" s="11"/>
      <c r="P53" s="41"/>
      <c r="Q53" s="11"/>
      <c r="R53" s="12"/>
    </row>
    <row r="54" spans="2:18" s="2" customFormat="1" ht="14.25" customHeight="1">
      <c r="B54" s="10"/>
      <c r="C54" s="11"/>
      <c r="D54" s="40"/>
      <c r="E54" s="11"/>
      <c r="F54" s="11"/>
      <c r="G54" s="11"/>
      <c r="H54" s="41"/>
      <c r="I54" s="11"/>
      <c r="J54" s="40"/>
      <c r="K54" s="11"/>
      <c r="L54" s="11"/>
      <c r="M54" s="11"/>
      <c r="N54" s="11"/>
      <c r="O54" s="11"/>
      <c r="P54" s="41"/>
      <c r="Q54" s="11"/>
      <c r="R54" s="12"/>
    </row>
    <row r="55" spans="2:18" s="2" customFormat="1" ht="14.25" customHeight="1">
      <c r="B55" s="10"/>
      <c r="C55" s="11"/>
      <c r="D55" s="40"/>
      <c r="E55" s="11"/>
      <c r="F55" s="11"/>
      <c r="G55" s="11"/>
      <c r="H55" s="41"/>
      <c r="I55" s="11"/>
      <c r="J55" s="40"/>
      <c r="K55" s="11"/>
      <c r="L55" s="11"/>
      <c r="M55" s="11"/>
      <c r="N55" s="11"/>
      <c r="O55" s="11"/>
      <c r="P55" s="41"/>
      <c r="Q55" s="11"/>
      <c r="R55" s="12"/>
    </row>
    <row r="56" spans="2:18" s="2" customFormat="1" ht="14.25" customHeight="1">
      <c r="B56" s="10"/>
      <c r="C56" s="11"/>
      <c r="D56" s="40"/>
      <c r="E56" s="11"/>
      <c r="F56" s="11"/>
      <c r="G56" s="11"/>
      <c r="H56" s="41"/>
      <c r="I56" s="11"/>
      <c r="J56" s="40"/>
      <c r="K56" s="11"/>
      <c r="L56" s="11"/>
      <c r="M56" s="11"/>
      <c r="N56" s="11"/>
      <c r="O56" s="11"/>
      <c r="P56" s="41"/>
      <c r="Q56" s="11"/>
      <c r="R56" s="12"/>
    </row>
    <row r="57" spans="2:18" s="2" customFormat="1" ht="14.25" customHeight="1">
      <c r="B57" s="10"/>
      <c r="C57" s="11"/>
      <c r="D57" s="40"/>
      <c r="E57" s="11"/>
      <c r="F57" s="11"/>
      <c r="G57" s="11"/>
      <c r="H57" s="41"/>
      <c r="I57" s="11"/>
      <c r="J57" s="40"/>
      <c r="K57" s="11"/>
      <c r="L57" s="11"/>
      <c r="M57" s="11"/>
      <c r="N57" s="11"/>
      <c r="O57" s="11"/>
      <c r="P57" s="41"/>
      <c r="Q57" s="11"/>
      <c r="R57" s="12"/>
    </row>
    <row r="58" spans="2:18" s="2" customFormat="1" ht="14.25" customHeight="1">
      <c r="B58" s="10"/>
      <c r="C58" s="11"/>
      <c r="D58" s="40"/>
      <c r="E58" s="11"/>
      <c r="F58" s="11"/>
      <c r="G58" s="11"/>
      <c r="H58" s="41"/>
      <c r="I58" s="11"/>
      <c r="J58" s="40"/>
      <c r="K58" s="11"/>
      <c r="L58" s="11"/>
      <c r="M58" s="11"/>
      <c r="N58" s="11"/>
      <c r="O58" s="11"/>
      <c r="P58" s="41"/>
      <c r="Q58" s="11"/>
      <c r="R58" s="12"/>
    </row>
    <row r="59" spans="2:18" s="6" customFormat="1" ht="15.75" customHeight="1">
      <c r="B59" s="23"/>
      <c r="C59" s="24"/>
      <c r="D59" s="42" t="s">
        <v>53</v>
      </c>
      <c r="E59" s="43"/>
      <c r="F59" s="43"/>
      <c r="G59" s="44" t="s">
        <v>54</v>
      </c>
      <c r="H59" s="45"/>
      <c r="I59" s="24"/>
      <c r="J59" s="42" t="s">
        <v>53</v>
      </c>
      <c r="K59" s="43"/>
      <c r="L59" s="43"/>
      <c r="M59" s="43"/>
      <c r="N59" s="44" t="s">
        <v>54</v>
      </c>
      <c r="O59" s="43"/>
      <c r="P59" s="45"/>
      <c r="Q59" s="24"/>
      <c r="R59" s="25"/>
    </row>
    <row r="60" spans="2:18" s="2" customFormat="1" ht="14.25" customHeight="1">
      <c r="B60" s="10"/>
      <c r="C60" s="11"/>
      <c r="D60" s="11"/>
      <c r="E60" s="11"/>
      <c r="F60" s="11"/>
      <c r="G60" s="11"/>
      <c r="H60" s="11"/>
      <c r="I60" s="11"/>
      <c r="J60" s="11"/>
      <c r="K60" s="11"/>
      <c r="L60" s="11"/>
      <c r="M60" s="11"/>
      <c r="N60" s="11"/>
      <c r="O60" s="11"/>
      <c r="P60" s="11"/>
      <c r="Q60" s="11"/>
      <c r="R60" s="12"/>
    </row>
    <row r="61" spans="2:18" s="6" customFormat="1" ht="15.75" customHeight="1">
      <c r="B61" s="23"/>
      <c r="C61" s="24"/>
      <c r="D61" s="37" t="s">
        <v>55</v>
      </c>
      <c r="E61" s="38"/>
      <c r="F61" s="38"/>
      <c r="G61" s="38"/>
      <c r="H61" s="39"/>
      <c r="I61" s="24"/>
      <c r="J61" s="37" t="s">
        <v>56</v>
      </c>
      <c r="K61" s="38"/>
      <c r="L61" s="38"/>
      <c r="M61" s="38"/>
      <c r="N61" s="38"/>
      <c r="O61" s="38"/>
      <c r="P61" s="39"/>
      <c r="Q61" s="24"/>
      <c r="R61" s="25"/>
    </row>
    <row r="62" spans="2:18" s="2" customFormat="1" ht="14.25" customHeight="1">
      <c r="B62" s="10"/>
      <c r="C62" s="11"/>
      <c r="D62" s="40"/>
      <c r="E62" s="11"/>
      <c r="F62" s="11"/>
      <c r="G62" s="11"/>
      <c r="H62" s="41"/>
      <c r="I62" s="11"/>
      <c r="J62" s="40"/>
      <c r="K62" s="11"/>
      <c r="L62" s="11"/>
      <c r="M62" s="11"/>
      <c r="N62" s="11"/>
      <c r="O62" s="11"/>
      <c r="P62" s="41"/>
      <c r="Q62" s="11"/>
      <c r="R62" s="12"/>
    </row>
    <row r="63" spans="2:18" s="2" customFormat="1" ht="14.25" customHeight="1">
      <c r="B63" s="10"/>
      <c r="C63" s="11"/>
      <c r="D63" s="40"/>
      <c r="E63" s="11"/>
      <c r="F63" s="11"/>
      <c r="G63" s="11"/>
      <c r="H63" s="41"/>
      <c r="I63" s="11"/>
      <c r="J63" s="40"/>
      <c r="K63" s="11"/>
      <c r="L63" s="11"/>
      <c r="M63" s="11"/>
      <c r="N63" s="11"/>
      <c r="O63" s="11"/>
      <c r="P63" s="41"/>
      <c r="Q63" s="11"/>
      <c r="R63" s="12"/>
    </row>
    <row r="64" spans="2:18" s="2" customFormat="1" ht="14.25" customHeight="1">
      <c r="B64" s="10"/>
      <c r="C64" s="11"/>
      <c r="D64" s="40"/>
      <c r="E64" s="11"/>
      <c r="F64" s="11"/>
      <c r="G64" s="11"/>
      <c r="H64" s="41"/>
      <c r="I64" s="11"/>
      <c r="J64" s="40"/>
      <c r="K64" s="11"/>
      <c r="L64" s="11"/>
      <c r="M64" s="11"/>
      <c r="N64" s="11"/>
      <c r="O64" s="11"/>
      <c r="P64" s="41"/>
      <c r="Q64" s="11"/>
      <c r="R64" s="12"/>
    </row>
    <row r="65" spans="2:18" s="2" customFormat="1" ht="14.25" customHeight="1">
      <c r="B65" s="10"/>
      <c r="C65" s="11"/>
      <c r="D65" s="40"/>
      <c r="E65" s="11"/>
      <c r="F65" s="11"/>
      <c r="G65" s="11"/>
      <c r="H65" s="41"/>
      <c r="I65" s="11"/>
      <c r="J65" s="40"/>
      <c r="K65" s="11"/>
      <c r="L65" s="11"/>
      <c r="M65" s="11"/>
      <c r="N65" s="11"/>
      <c r="O65" s="11"/>
      <c r="P65" s="41"/>
      <c r="Q65" s="11"/>
      <c r="R65" s="12"/>
    </row>
    <row r="66" spans="2:18" s="2" customFormat="1" ht="14.25" customHeight="1">
      <c r="B66" s="10"/>
      <c r="C66" s="11"/>
      <c r="D66" s="40"/>
      <c r="E66" s="11"/>
      <c r="F66" s="11"/>
      <c r="G66" s="11"/>
      <c r="H66" s="41"/>
      <c r="I66" s="11"/>
      <c r="J66" s="40"/>
      <c r="K66" s="11"/>
      <c r="L66" s="11"/>
      <c r="M66" s="11"/>
      <c r="N66" s="11"/>
      <c r="O66" s="11"/>
      <c r="P66" s="41"/>
      <c r="Q66" s="11"/>
      <c r="R66" s="12"/>
    </row>
    <row r="67" spans="2:18" s="2" customFormat="1" ht="14.25" customHeight="1">
      <c r="B67" s="10"/>
      <c r="C67" s="11"/>
      <c r="D67" s="40"/>
      <c r="E67" s="11"/>
      <c r="F67" s="11"/>
      <c r="G67" s="11"/>
      <c r="H67" s="41"/>
      <c r="I67" s="11"/>
      <c r="J67" s="40"/>
      <c r="K67" s="11"/>
      <c r="L67" s="11"/>
      <c r="M67" s="11"/>
      <c r="N67" s="11"/>
      <c r="O67" s="11"/>
      <c r="P67" s="41"/>
      <c r="Q67" s="11"/>
      <c r="R67" s="12"/>
    </row>
    <row r="68" spans="2:18" s="2" customFormat="1" ht="14.25" customHeight="1">
      <c r="B68" s="10"/>
      <c r="C68" s="11"/>
      <c r="D68" s="40"/>
      <c r="E68" s="11"/>
      <c r="F68" s="11"/>
      <c r="G68" s="11"/>
      <c r="H68" s="41"/>
      <c r="I68" s="11"/>
      <c r="J68" s="40"/>
      <c r="K68" s="11"/>
      <c r="L68" s="11"/>
      <c r="M68" s="11"/>
      <c r="N68" s="11"/>
      <c r="O68" s="11"/>
      <c r="P68" s="41"/>
      <c r="Q68" s="11"/>
      <c r="R68" s="12"/>
    </row>
    <row r="69" spans="2:18" s="2" customFormat="1" ht="14.25" customHeight="1">
      <c r="B69" s="10"/>
      <c r="C69" s="11"/>
      <c r="D69" s="40"/>
      <c r="E69" s="11"/>
      <c r="F69" s="11"/>
      <c r="G69" s="11"/>
      <c r="H69" s="41"/>
      <c r="I69" s="11"/>
      <c r="J69" s="40"/>
      <c r="K69" s="11"/>
      <c r="L69" s="11"/>
      <c r="M69" s="11"/>
      <c r="N69" s="11"/>
      <c r="O69" s="11"/>
      <c r="P69" s="41"/>
      <c r="Q69" s="11"/>
      <c r="R69" s="12"/>
    </row>
    <row r="70" spans="2:18" s="6" customFormat="1" ht="15.75" customHeight="1">
      <c r="B70" s="23"/>
      <c r="C70" s="24"/>
      <c r="D70" s="42" t="s">
        <v>53</v>
      </c>
      <c r="E70" s="43"/>
      <c r="F70" s="43"/>
      <c r="G70" s="44" t="s">
        <v>54</v>
      </c>
      <c r="H70" s="45"/>
      <c r="I70" s="24"/>
      <c r="J70" s="42" t="s">
        <v>53</v>
      </c>
      <c r="K70" s="43"/>
      <c r="L70" s="43"/>
      <c r="M70" s="43"/>
      <c r="N70" s="44" t="s">
        <v>54</v>
      </c>
      <c r="O70" s="43"/>
      <c r="P70" s="45"/>
      <c r="Q70" s="24"/>
      <c r="R70" s="25"/>
    </row>
    <row r="71" spans="2:18" s="6" customFormat="1" ht="15" customHeight="1">
      <c r="B71" s="46"/>
      <c r="C71" s="47"/>
      <c r="D71" s="47"/>
      <c r="E71" s="47"/>
      <c r="F71" s="47"/>
      <c r="G71" s="47"/>
      <c r="H71" s="47"/>
      <c r="I71" s="47"/>
      <c r="J71" s="47"/>
      <c r="K71" s="47"/>
      <c r="L71" s="47"/>
      <c r="M71" s="47"/>
      <c r="N71" s="47"/>
      <c r="O71" s="47"/>
      <c r="P71" s="47"/>
      <c r="Q71" s="47"/>
      <c r="R71" s="48"/>
    </row>
    <row r="75" spans="2:18" s="6" customFormat="1" ht="7.5" customHeight="1">
      <c r="B75" s="109"/>
      <c r="C75" s="110"/>
      <c r="D75" s="110"/>
      <c r="E75" s="110"/>
      <c r="F75" s="110"/>
      <c r="G75" s="110"/>
      <c r="H75" s="110"/>
      <c r="I75" s="110"/>
      <c r="J75" s="110"/>
      <c r="K75" s="110"/>
      <c r="L75" s="110"/>
      <c r="M75" s="110"/>
      <c r="N75" s="110"/>
      <c r="O75" s="110"/>
      <c r="P75" s="110"/>
      <c r="Q75" s="110"/>
      <c r="R75" s="111"/>
    </row>
    <row r="76" spans="2:21" s="6" customFormat="1" ht="37.5" customHeight="1">
      <c r="B76" s="23"/>
      <c r="C76" s="178" t="s">
        <v>119</v>
      </c>
      <c r="D76" s="197"/>
      <c r="E76" s="197"/>
      <c r="F76" s="197"/>
      <c r="G76" s="197"/>
      <c r="H76" s="197"/>
      <c r="I76" s="197"/>
      <c r="J76" s="197"/>
      <c r="K76" s="197"/>
      <c r="L76" s="197"/>
      <c r="M76" s="197"/>
      <c r="N76" s="197"/>
      <c r="O76" s="197"/>
      <c r="P76" s="197"/>
      <c r="Q76" s="197"/>
      <c r="R76" s="25"/>
      <c r="T76" s="24"/>
      <c r="U76" s="24"/>
    </row>
    <row r="77" spans="2:21" s="6" customFormat="1" ht="7.5" customHeight="1">
      <c r="B77" s="23"/>
      <c r="C77" s="24"/>
      <c r="D77" s="24"/>
      <c r="E77" s="24"/>
      <c r="F77" s="24"/>
      <c r="G77" s="24"/>
      <c r="H77" s="24"/>
      <c r="I77" s="24"/>
      <c r="J77" s="24"/>
      <c r="K77" s="24"/>
      <c r="L77" s="24"/>
      <c r="M77" s="24"/>
      <c r="N77" s="24"/>
      <c r="O77" s="24"/>
      <c r="P77" s="24"/>
      <c r="Q77" s="24"/>
      <c r="R77" s="25"/>
      <c r="T77" s="24"/>
      <c r="U77" s="24"/>
    </row>
    <row r="78" spans="2:21" s="6" customFormat="1" ht="30.75" customHeight="1">
      <c r="B78" s="23"/>
      <c r="C78" s="18" t="s">
        <v>17</v>
      </c>
      <c r="D78" s="24"/>
      <c r="E78" s="24"/>
      <c r="F78" s="218" t="str">
        <f>$F$6</f>
        <v>Stavební úpravy Radnice Šluknov - imobilní</v>
      </c>
      <c r="G78" s="197"/>
      <c r="H78" s="197"/>
      <c r="I78" s="197"/>
      <c r="J78" s="197"/>
      <c r="K78" s="197"/>
      <c r="L78" s="197"/>
      <c r="M78" s="197"/>
      <c r="N78" s="197"/>
      <c r="O78" s="197"/>
      <c r="P78" s="197"/>
      <c r="Q78" s="24"/>
      <c r="R78" s="25"/>
      <c r="T78" s="24"/>
      <c r="U78" s="24"/>
    </row>
    <row r="79" spans="2:21" s="6" customFormat="1" ht="37.5" customHeight="1">
      <c r="B79" s="23"/>
      <c r="C79" s="57" t="s">
        <v>116</v>
      </c>
      <c r="D79" s="24"/>
      <c r="E79" s="24"/>
      <c r="F79" s="198" t="str">
        <f>$F$7</f>
        <v>161013.7 - Vedlejší rozpočtové náklady</v>
      </c>
      <c r="G79" s="197"/>
      <c r="H79" s="197"/>
      <c r="I79" s="197"/>
      <c r="J79" s="197"/>
      <c r="K79" s="197"/>
      <c r="L79" s="197"/>
      <c r="M79" s="197"/>
      <c r="N79" s="197"/>
      <c r="O79" s="197"/>
      <c r="P79" s="197"/>
      <c r="Q79" s="24"/>
      <c r="R79" s="25"/>
      <c r="T79" s="24"/>
      <c r="U79" s="24"/>
    </row>
    <row r="80" spans="2:21" s="6" customFormat="1" ht="7.5" customHeight="1">
      <c r="B80" s="23"/>
      <c r="C80" s="24"/>
      <c r="D80" s="24"/>
      <c r="E80" s="24"/>
      <c r="F80" s="24"/>
      <c r="G80" s="24"/>
      <c r="H80" s="24"/>
      <c r="I80" s="24"/>
      <c r="J80" s="24"/>
      <c r="K80" s="24"/>
      <c r="L80" s="24"/>
      <c r="M80" s="24"/>
      <c r="N80" s="24"/>
      <c r="O80" s="24"/>
      <c r="P80" s="24"/>
      <c r="Q80" s="24"/>
      <c r="R80" s="25"/>
      <c r="T80" s="24"/>
      <c r="U80" s="24"/>
    </row>
    <row r="81" spans="2:21" s="6" customFormat="1" ht="18.75" customHeight="1">
      <c r="B81" s="23"/>
      <c r="C81" s="18" t="s">
        <v>21</v>
      </c>
      <c r="D81" s="24"/>
      <c r="E81" s="24"/>
      <c r="F81" s="16" t="str">
        <f>$F$9</f>
        <v> </v>
      </c>
      <c r="G81" s="24"/>
      <c r="H81" s="24"/>
      <c r="I81" s="24"/>
      <c r="J81" s="24"/>
      <c r="K81" s="18" t="s">
        <v>23</v>
      </c>
      <c r="L81" s="24"/>
      <c r="M81" s="224" t="str">
        <f>IF($O$9="","",$O$9)</f>
        <v>10.12.2014</v>
      </c>
      <c r="N81" s="197"/>
      <c r="O81" s="197"/>
      <c r="P81" s="197"/>
      <c r="Q81" s="24"/>
      <c r="R81" s="25"/>
      <c r="T81" s="24"/>
      <c r="U81" s="24"/>
    </row>
    <row r="82" spans="2:21" s="6" customFormat="1" ht="7.5" customHeight="1">
      <c r="B82" s="23"/>
      <c r="C82" s="24"/>
      <c r="D82" s="24"/>
      <c r="E82" s="24"/>
      <c r="F82" s="24"/>
      <c r="G82" s="24"/>
      <c r="H82" s="24"/>
      <c r="I82" s="24"/>
      <c r="J82" s="24"/>
      <c r="K82" s="24"/>
      <c r="L82" s="24"/>
      <c r="M82" s="24"/>
      <c r="N82" s="24"/>
      <c r="O82" s="24"/>
      <c r="P82" s="24"/>
      <c r="Q82" s="24"/>
      <c r="R82" s="25"/>
      <c r="T82" s="24"/>
      <c r="U82" s="24"/>
    </row>
    <row r="83" spans="2:21" s="6" customFormat="1" ht="15.75" customHeight="1">
      <c r="B83" s="23"/>
      <c r="C83" s="18" t="s">
        <v>25</v>
      </c>
      <c r="D83" s="24"/>
      <c r="E83" s="24"/>
      <c r="F83" s="16" t="str">
        <f>$E$12</f>
        <v>Město Šluknov</v>
      </c>
      <c r="G83" s="24"/>
      <c r="H83" s="24"/>
      <c r="I83" s="24"/>
      <c r="J83" s="24"/>
      <c r="K83" s="18" t="s">
        <v>32</v>
      </c>
      <c r="L83" s="24"/>
      <c r="M83" s="183" t="str">
        <f>$E$18</f>
        <v>Multitechnik Divize II, s.r.o.</v>
      </c>
      <c r="N83" s="197"/>
      <c r="O83" s="197"/>
      <c r="P83" s="197"/>
      <c r="Q83" s="197"/>
      <c r="R83" s="25"/>
      <c r="T83" s="24"/>
      <c r="U83" s="24"/>
    </row>
    <row r="84" spans="2:21" s="6" customFormat="1" ht="15" customHeight="1">
      <c r="B84" s="23"/>
      <c r="C84" s="18" t="s">
        <v>30</v>
      </c>
      <c r="D84" s="24"/>
      <c r="E84" s="24"/>
      <c r="F84" s="16" t="str">
        <f>IF($E$15="","",$E$15)</f>
        <v>Vyplň údaj</v>
      </c>
      <c r="G84" s="24"/>
      <c r="H84" s="24"/>
      <c r="I84" s="24"/>
      <c r="J84" s="24"/>
      <c r="K84" s="18" t="s">
        <v>35</v>
      </c>
      <c r="L84" s="24"/>
      <c r="M84" s="183" t="str">
        <f>$E$21</f>
        <v>Ing. Kulík Milan</v>
      </c>
      <c r="N84" s="197"/>
      <c r="O84" s="197"/>
      <c r="P84" s="197"/>
      <c r="Q84" s="197"/>
      <c r="R84" s="25"/>
      <c r="T84" s="24"/>
      <c r="U84" s="24"/>
    </row>
    <row r="85" spans="2:21" s="6" customFormat="1" ht="11.25" customHeight="1">
      <c r="B85" s="23"/>
      <c r="C85" s="24"/>
      <c r="D85" s="24"/>
      <c r="E85" s="24"/>
      <c r="F85" s="24"/>
      <c r="G85" s="24"/>
      <c r="H85" s="24"/>
      <c r="I85" s="24"/>
      <c r="J85" s="24"/>
      <c r="K85" s="24"/>
      <c r="L85" s="24"/>
      <c r="M85" s="24"/>
      <c r="N85" s="24"/>
      <c r="O85" s="24"/>
      <c r="P85" s="24"/>
      <c r="Q85" s="24"/>
      <c r="R85" s="25"/>
      <c r="T85" s="24"/>
      <c r="U85" s="24"/>
    </row>
    <row r="86" spans="2:21" s="6" customFormat="1" ht="30" customHeight="1">
      <c r="B86" s="23"/>
      <c r="C86" s="225" t="s">
        <v>120</v>
      </c>
      <c r="D86" s="216"/>
      <c r="E86" s="216"/>
      <c r="F86" s="216"/>
      <c r="G86" s="216"/>
      <c r="H86" s="33"/>
      <c r="I86" s="33"/>
      <c r="J86" s="33"/>
      <c r="K86" s="33"/>
      <c r="L86" s="33"/>
      <c r="M86" s="33"/>
      <c r="N86" s="225" t="s">
        <v>121</v>
      </c>
      <c r="O86" s="197"/>
      <c r="P86" s="197"/>
      <c r="Q86" s="197"/>
      <c r="R86" s="25"/>
      <c r="T86" s="24"/>
      <c r="U86" s="24"/>
    </row>
    <row r="87" spans="2:21" s="6" customFormat="1" ht="11.25" customHeight="1">
      <c r="B87" s="23"/>
      <c r="C87" s="24"/>
      <c r="D87" s="24"/>
      <c r="E87" s="24"/>
      <c r="F87" s="24"/>
      <c r="G87" s="24"/>
      <c r="H87" s="24"/>
      <c r="I87" s="24"/>
      <c r="J87" s="24"/>
      <c r="K87" s="24"/>
      <c r="L87" s="24"/>
      <c r="M87" s="24"/>
      <c r="N87" s="24"/>
      <c r="O87" s="24"/>
      <c r="P87" s="24"/>
      <c r="Q87" s="24"/>
      <c r="R87" s="25"/>
      <c r="T87" s="24"/>
      <c r="U87" s="24"/>
    </row>
    <row r="88" spans="2:47" s="6" customFormat="1" ht="30" customHeight="1">
      <c r="B88" s="23"/>
      <c r="C88" s="71" t="s">
        <v>122</v>
      </c>
      <c r="D88" s="24"/>
      <c r="E88" s="24"/>
      <c r="F88" s="24"/>
      <c r="G88" s="24"/>
      <c r="H88" s="24"/>
      <c r="I88" s="24"/>
      <c r="J88" s="24"/>
      <c r="K88" s="24"/>
      <c r="L88" s="24"/>
      <c r="M88" s="24"/>
      <c r="N88" s="213">
        <f>$N$116</f>
        <v>0</v>
      </c>
      <c r="O88" s="197"/>
      <c r="P88" s="197"/>
      <c r="Q88" s="197"/>
      <c r="R88" s="25"/>
      <c r="T88" s="24"/>
      <c r="U88" s="24"/>
      <c r="AU88" s="6" t="s">
        <v>123</v>
      </c>
    </row>
    <row r="89" spans="2:21" s="76" customFormat="1" ht="25.5" customHeight="1">
      <c r="B89" s="112"/>
      <c r="C89" s="113"/>
      <c r="D89" s="113" t="s">
        <v>1103</v>
      </c>
      <c r="E89" s="113"/>
      <c r="F89" s="113"/>
      <c r="G89" s="113"/>
      <c r="H89" s="113"/>
      <c r="I89" s="113"/>
      <c r="J89" s="113"/>
      <c r="K89" s="113"/>
      <c r="L89" s="113"/>
      <c r="M89" s="113"/>
      <c r="N89" s="226">
        <f>$N$117</f>
        <v>0</v>
      </c>
      <c r="O89" s="227"/>
      <c r="P89" s="227"/>
      <c r="Q89" s="227"/>
      <c r="R89" s="114"/>
      <c r="T89" s="113"/>
      <c r="U89" s="113"/>
    </row>
    <row r="90" spans="2:21" s="6" customFormat="1" ht="22.5" customHeight="1">
      <c r="B90" s="23"/>
      <c r="C90" s="24"/>
      <c r="D90" s="24"/>
      <c r="E90" s="24"/>
      <c r="F90" s="24"/>
      <c r="G90" s="24"/>
      <c r="H90" s="24"/>
      <c r="I90" s="24"/>
      <c r="J90" s="24"/>
      <c r="K90" s="24"/>
      <c r="L90" s="24"/>
      <c r="M90" s="24"/>
      <c r="N90" s="24"/>
      <c r="O90" s="24"/>
      <c r="P90" s="24"/>
      <c r="Q90" s="24"/>
      <c r="R90" s="25"/>
      <c r="T90" s="24"/>
      <c r="U90" s="24"/>
    </row>
    <row r="91" spans="2:21" s="6" customFormat="1" ht="30" customHeight="1">
      <c r="B91" s="23"/>
      <c r="C91" s="71" t="s">
        <v>151</v>
      </c>
      <c r="D91" s="24"/>
      <c r="E91" s="24"/>
      <c r="F91" s="24"/>
      <c r="G91" s="24"/>
      <c r="H91" s="24"/>
      <c r="I91" s="24"/>
      <c r="J91" s="24"/>
      <c r="K91" s="24"/>
      <c r="L91" s="24"/>
      <c r="M91" s="24"/>
      <c r="N91" s="213">
        <f>ROUND($N$92+$N$93+$N$94+$N$95+$N$96+$N$97,2)</f>
        <v>0</v>
      </c>
      <c r="O91" s="197"/>
      <c r="P91" s="197"/>
      <c r="Q91" s="197"/>
      <c r="R91" s="25"/>
      <c r="T91" s="118"/>
      <c r="U91" s="119" t="s">
        <v>41</v>
      </c>
    </row>
    <row r="92" spans="2:62" s="6" customFormat="1" ht="18.75" customHeight="1">
      <c r="B92" s="23"/>
      <c r="C92" s="24"/>
      <c r="D92" s="212" t="s">
        <v>152</v>
      </c>
      <c r="E92" s="197"/>
      <c r="F92" s="197"/>
      <c r="G92" s="197"/>
      <c r="H92" s="197"/>
      <c r="I92" s="24"/>
      <c r="J92" s="24"/>
      <c r="K92" s="24"/>
      <c r="L92" s="24"/>
      <c r="M92" s="24"/>
      <c r="N92" s="210">
        <f>ROUND($N$88*$T$92,2)</f>
        <v>0</v>
      </c>
      <c r="O92" s="197"/>
      <c r="P92" s="197"/>
      <c r="Q92" s="197"/>
      <c r="R92" s="25"/>
      <c r="T92" s="120"/>
      <c r="U92" s="121" t="s">
        <v>42</v>
      </c>
      <c r="AY92" s="6" t="s">
        <v>153</v>
      </c>
      <c r="BE92" s="93">
        <f>IF($U$92="základní",$N$92,0)</f>
        <v>0</v>
      </c>
      <c r="BF92" s="93">
        <f>IF($U$92="snížená",$N$92,0)</f>
        <v>0</v>
      </c>
      <c r="BG92" s="93">
        <f>IF($U$92="zákl. přenesená",$N$92,0)</f>
        <v>0</v>
      </c>
      <c r="BH92" s="93">
        <f>IF($U$92="sníž. přenesená",$N$92,0)</f>
        <v>0</v>
      </c>
      <c r="BI92" s="93">
        <f>IF($U$92="nulová",$N$92,0)</f>
        <v>0</v>
      </c>
      <c r="BJ92" s="6" t="s">
        <v>84</v>
      </c>
    </row>
    <row r="93" spans="2:62" s="6" customFormat="1" ht="18.75" customHeight="1">
      <c r="B93" s="23"/>
      <c r="C93" s="24"/>
      <c r="D93" s="212" t="s">
        <v>154</v>
      </c>
      <c r="E93" s="197"/>
      <c r="F93" s="197"/>
      <c r="G93" s="197"/>
      <c r="H93" s="197"/>
      <c r="I93" s="24"/>
      <c r="J93" s="24"/>
      <c r="K93" s="24"/>
      <c r="L93" s="24"/>
      <c r="M93" s="24"/>
      <c r="N93" s="210">
        <f>ROUND($N$88*$T$93,2)</f>
        <v>0</v>
      </c>
      <c r="O93" s="197"/>
      <c r="P93" s="197"/>
      <c r="Q93" s="197"/>
      <c r="R93" s="25"/>
      <c r="T93" s="120"/>
      <c r="U93" s="121" t="s">
        <v>42</v>
      </c>
      <c r="AY93" s="6" t="s">
        <v>153</v>
      </c>
      <c r="BE93" s="93">
        <f>IF($U$93="základní",$N$93,0)</f>
        <v>0</v>
      </c>
      <c r="BF93" s="93">
        <f>IF($U$93="snížená",$N$93,0)</f>
        <v>0</v>
      </c>
      <c r="BG93" s="93">
        <f>IF($U$93="zákl. přenesená",$N$93,0)</f>
        <v>0</v>
      </c>
      <c r="BH93" s="93">
        <f>IF($U$93="sníž. přenesená",$N$93,0)</f>
        <v>0</v>
      </c>
      <c r="BI93" s="93">
        <f>IF($U$93="nulová",$N$93,0)</f>
        <v>0</v>
      </c>
      <c r="BJ93" s="6" t="s">
        <v>84</v>
      </c>
    </row>
    <row r="94" spans="2:62" s="6" customFormat="1" ht="18.75" customHeight="1">
      <c r="B94" s="23"/>
      <c r="C94" s="24"/>
      <c r="D94" s="212" t="s">
        <v>155</v>
      </c>
      <c r="E94" s="197"/>
      <c r="F94" s="197"/>
      <c r="G94" s="197"/>
      <c r="H94" s="197"/>
      <c r="I94" s="24"/>
      <c r="J94" s="24"/>
      <c r="K94" s="24"/>
      <c r="L94" s="24"/>
      <c r="M94" s="24"/>
      <c r="N94" s="210">
        <f>ROUND($N$88*$T$94,2)</f>
        <v>0</v>
      </c>
      <c r="O94" s="197"/>
      <c r="P94" s="197"/>
      <c r="Q94" s="197"/>
      <c r="R94" s="25"/>
      <c r="T94" s="120"/>
      <c r="U94" s="121" t="s">
        <v>42</v>
      </c>
      <c r="AY94" s="6" t="s">
        <v>153</v>
      </c>
      <c r="BE94" s="93">
        <f>IF($U$94="základní",$N$94,0)</f>
        <v>0</v>
      </c>
      <c r="BF94" s="93">
        <f>IF($U$94="snížená",$N$94,0)</f>
        <v>0</v>
      </c>
      <c r="BG94" s="93">
        <f>IF($U$94="zákl. přenesená",$N$94,0)</f>
        <v>0</v>
      </c>
      <c r="BH94" s="93">
        <f>IF($U$94="sníž. přenesená",$N$94,0)</f>
        <v>0</v>
      </c>
      <c r="BI94" s="93">
        <f>IF($U$94="nulová",$N$94,0)</f>
        <v>0</v>
      </c>
      <c r="BJ94" s="6" t="s">
        <v>84</v>
      </c>
    </row>
    <row r="95" spans="2:62" s="6" customFormat="1" ht="18.75" customHeight="1">
      <c r="B95" s="23"/>
      <c r="C95" s="24"/>
      <c r="D95" s="212" t="s">
        <v>156</v>
      </c>
      <c r="E95" s="197"/>
      <c r="F95" s="197"/>
      <c r="G95" s="197"/>
      <c r="H95" s="197"/>
      <c r="I95" s="24"/>
      <c r="J95" s="24"/>
      <c r="K95" s="24"/>
      <c r="L95" s="24"/>
      <c r="M95" s="24"/>
      <c r="N95" s="210">
        <f>ROUND($N$88*$T$95,2)</f>
        <v>0</v>
      </c>
      <c r="O95" s="197"/>
      <c r="P95" s="197"/>
      <c r="Q95" s="197"/>
      <c r="R95" s="25"/>
      <c r="T95" s="120"/>
      <c r="U95" s="121" t="s">
        <v>42</v>
      </c>
      <c r="AY95" s="6" t="s">
        <v>153</v>
      </c>
      <c r="BE95" s="93">
        <f>IF($U$95="základní",$N$95,0)</f>
        <v>0</v>
      </c>
      <c r="BF95" s="93">
        <f>IF($U$95="snížená",$N$95,0)</f>
        <v>0</v>
      </c>
      <c r="BG95" s="93">
        <f>IF($U$95="zákl. přenesená",$N$95,0)</f>
        <v>0</v>
      </c>
      <c r="BH95" s="93">
        <f>IF($U$95="sníž. přenesená",$N$95,0)</f>
        <v>0</v>
      </c>
      <c r="BI95" s="93">
        <f>IF($U$95="nulová",$N$95,0)</f>
        <v>0</v>
      </c>
      <c r="BJ95" s="6" t="s">
        <v>84</v>
      </c>
    </row>
    <row r="96" spans="2:62" s="6" customFormat="1" ht="18.75" customHeight="1">
      <c r="B96" s="23"/>
      <c r="C96" s="24"/>
      <c r="D96" s="212" t="s">
        <v>157</v>
      </c>
      <c r="E96" s="197"/>
      <c r="F96" s="197"/>
      <c r="G96" s="197"/>
      <c r="H96" s="197"/>
      <c r="I96" s="24"/>
      <c r="J96" s="24"/>
      <c r="K96" s="24"/>
      <c r="L96" s="24"/>
      <c r="M96" s="24"/>
      <c r="N96" s="210">
        <f>ROUND($N$88*$T$96,2)</f>
        <v>0</v>
      </c>
      <c r="O96" s="197"/>
      <c r="P96" s="197"/>
      <c r="Q96" s="197"/>
      <c r="R96" s="25"/>
      <c r="T96" s="120"/>
      <c r="U96" s="121" t="s">
        <v>42</v>
      </c>
      <c r="AY96" s="6" t="s">
        <v>153</v>
      </c>
      <c r="BE96" s="93">
        <f>IF($U$96="základní",$N$96,0)</f>
        <v>0</v>
      </c>
      <c r="BF96" s="93">
        <f>IF($U$96="snížená",$N$96,0)</f>
        <v>0</v>
      </c>
      <c r="BG96" s="93">
        <f>IF($U$96="zákl. přenesená",$N$96,0)</f>
        <v>0</v>
      </c>
      <c r="BH96" s="93">
        <f>IF($U$96="sníž. přenesená",$N$96,0)</f>
        <v>0</v>
      </c>
      <c r="BI96" s="93">
        <f>IF($U$96="nulová",$N$96,0)</f>
        <v>0</v>
      </c>
      <c r="BJ96" s="6" t="s">
        <v>84</v>
      </c>
    </row>
    <row r="97" spans="2:62" s="6" customFormat="1" ht="18.75" customHeight="1">
      <c r="B97" s="23"/>
      <c r="C97" s="24"/>
      <c r="D97" s="89" t="s">
        <v>158</v>
      </c>
      <c r="E97" s="24"/>
      <c r="F97" s="24"/>
      <c r="G97" s="24"/>
      <c r="H97" s="24"/>
      <c r="I97" s="24"/>
      <c r="J97" s="24"/>
      <c r="K97" s="24"/>
      <c r="L97" s="24"/>
      <c r="M97" s="24"/>
      <c r="N97" s="210">
        <f>ROUND($N$88*$T$97,2)</f>
        <v>0</v>
      </c>
      <c r="O97" s="197"/>
      <c r="P97" s="197"/>
      <c r="Q97" s="197"/>
      <c r="R97" s="25"/>
      <c r="T97" s="122"/>
      <c r="U97" s="123" t="s">
        <v>42</v>
      </c>
      <c r="AY97" s="6" t="s">
        <v>159</v>
      </c>
      <c r="BE97" s="93">
        <f>IF($U$97="základní",$N$97,0)</f>
        <v>0</v>
      </c>
      <c r="BF97" s="93">
        <f>IF($U$97="snížená",$N$97,0)</f>
        <v>0</v>
      </c>
      <c r="BG97" s="93">
        <f>IF($U$97="zákl. přenesená",$N$97,0)</f>
        <v>0</v>
      </c>
      <c r="BH97" s="93">
        <f>IF($U$97="sníž. přenesená",$N$97,0)</f>
        <v>0</v>
      </c>
      <c r="BI97" s="93">
        <f>IF($U$97="nulová",$N$97,0)</f>
        <v>0</v>
      </c>
      <c r="BJ97" s="6" t="s">
        <v>84</v>
      </c>
    </row>
    <row r="98" spans="2:21" s="6" customFormat="1" ht="14.25" customHeight="1">
      <c r="B98" s="23"/>
      <c r="C98" s="24"/>
      <c r="D98" s="24"/>
      <c r="E98" s="24"/>
      <c r="F98" s="24"/>
      <c r="G98" s="24"/>
      <c r="H98" s="24"/>
      <c r="I98" s="24"/>
      <c r="J98" s="24"/>
      <c r="K98" s="24"/>
      <c r="L98" s="24"/>
      <c r="M98" s="24"/>
      <c r="N98" s="24"/>
      <c r="O98" s="24"/>
      <c r="P98" s="24"/>
      <c r="Q98" s="24"/>
      <c r="R98" s="25"/>
      <c r="T98" s="24"/>
      <c r="U98" s="24"/>
    </row>
    <row r="99" spans="2:21" s="6" customFormat="1" ht="30" customHeight="1">
      <c r="B99" s="23"/>
      <c r="C99" s="100" t="s">
        <v>112</v>
      </c>
      <c r="D99" s="33"/>
      <c r="E99" s="33"/>
      <c r="F99" s="33"/>
      <c r="G99" s="33"/>
      <c r="H99" s="33"/>
      <c r="I99" s="33"/>
      <c r="J99" s="33"/>
      <c r="K99" s="33"/>
      <c r="L99" s="215">
        <f>ROUND(SUM($N$88+$N$91),2)</f>
        <v>0</v>
      </c>
      <c r="M99" s="216"/>
      <c r="N99" s="216"/>
      <c r="O99" s="216"/>
      <c r="P99" s="216"/>
      <c r="Q99" s="216"/>
      <c r="R99" s="25"/>
      <c r="T99" s="24"/>
      <c r="U99" s="24"/>
    </row>
    <row r="100" spans="2:21" s="6" customFormat="1" ht="7.5" customHeight="1">
      <c r="B100" s="46"/>
      <c r="C100" s="47"/>
      <c r="D100" s="47"/>
      <c r="E100" s="47"/>
      <c r="F100" s="47"/>
      <c r="G100" s="47"/>
      <c r="H100" s="47"/>
      <c r="I100" s="47"/>
      <c r="J100" s="47"/>
      <c r="K100" s="47"/>
      <c r="L100" s="47"/>
      <c r="M100" s="47"/>
      <c r="N100" s="47"/>
      <c r="O100" s="47"/>
      <c r="P100" s="47"/>
      <c r="Q100" s="47"/>
      <c r="R100" s="48"/>
      <c r="T100" s="24"/>
      <c r="U100" s="24"/>
    </row>
    <row r="104" spans="2:18" s="6" customFormat="1" ht="7.5" customHeight="1">
      <c r="B104" s="49"/>
      <c r="C104" s="50"/>
      <c r="D104" s="50"/>
      <c r="E104" s="50"/>
      <c r="F104" s="50"/>
      <c r="G104" s="50"/>
      <c r="H104" s="50"/>
      <c r="I104" s="50"/>
      <c r="J104" s="50"/>
      <c r="K104" s="50"/>
      <c r="L104" s="50"/>
      <c r="M104" s="50"/>
      <c r="N104" s="50"/>
      <c r="O104" s="50"/>
      <c r="P104" s="50"/>
      <c r="Q104" s="50"/>
      <c r="R104" s="51"/>
    </row>
    <row r="105" spans="2:18" s="6" customFormat="1" ht="37.5" customHeight="1">
      <c r="B105" s="23"/>
      <c r="C105" s="178" t="s">
        <v>160</v>
      </c>
      <c r="D105" s="197"/>
      <c r="E105" s="197"/>
      <c r="F105" s="197"/>
      <c r="G105" s="197"/>
      <c r="H105" s="197"/>
      <c r="I105" s="197"/>
      <c r="J105" s="197"/>
      <c r="K105" s="197"/>
      <c r="L105" s="197"/>
      <c r="M105" s="197"/>
      <c r="N105" s="197"/>
      <c r="O105" s="197"/>
      <c r="P105" s="197"/>
      <c r="Q105" s="197"/>
      <c r="R105" s="25"/>
    </row>
    <row r="106" spans="2:18" s="6" customFormat="1" ht="7.5" customHeight="1">
      <c r="B106" s="23"/>
      <c r="C106" s="24"/>
      <c r="D106" s="24"/>
      <c r="E106" s="24"/>
      <c r="F106" s="24"/>
      <c r="G106" s="24"/>
      <c r="H106" s="24"/>
      <c r="I106" s="24"/>
      <c r="J106" s="24"/>
      <c r="K106" s="24"/>
      <c r="L106" s="24"/>
      <c r="M106" s="24"/>
      <c r="N106" s="24"/>
      <c r="O106" s="24"/>
      <c r="P106" s="24"/>
      <c r="Q106" s="24"/>
      <c r="R106" s="25"/>
    </row>
    <row r="107" spans="2:18" s="6" customFormat="1" ht="30.75" customHeight="1">
      <c r="B107" s="23"/>
      <c r="C107" s="18" t="s">
        <v>17</v>
      </c>
      <c r="D107" s="24"/>
      <c r="E107" s="24"/>
      <c r="F107" s="218" t="str">
        <f>$F$6</f>
        <v>Stavební úpravy Radnice Šluknov - imobilní</v>
      </c>
      <c r="G107" s="197"/>
      <c r="H107" s="197"/>
      <c r="I107" s="197"/>
      <c r="J107" s="197"/>
      <c r="K107" s="197"/>
      <c r="L107" s="197"/>
      <c r="M107" s="197"/>
      <c r="N107" s="197"/>
      <c r="O107" s="197"/>
      <c r="P107" s="197"/>
      <c r="Q107" s="24"/>
      <c r="R107" s="25"/>
    </row>
    <row r="108" spans="2:18" s="6" customFormat="1" ht="37.5" customHeight="1">
      <c r="B108" s="23"/>
      <c r="C108" s="57" t="s">
        <v>116</v>
      </c>
      <c r="D108" s="24"/>
      <c r="E108" s="24"/>
      <c r="F108" s="198" t="str">
        <f>$F$7</f>
        <v>161013.7 - Vedlejší rozpočtové náklady</v>
      </c>
      <c r="G108" s="197"/>
      <c r="H108" s="197"/>
      <c r="I108" s="197"/>
      <c r="J108" s="197"/>
      <c r="K108" s="197"/>
      <c r="L108" s="197"/>
      <c r="M108" s="197"/>
      <c r="N108" s="197"/>
      <c r="O108" s="197"/>
      <c r="P108" s="197"/>
      <c r="Q108" s="24"/>
      <c r="R108" s="25"/>
    </row>
    <row r="109" spans="2:18" s="6" customFormat="1" ht="7.5" customHeight="1">
      <c r="B109" s="23"/>
      <c r="C109" s="24"/>
      <c r="D109" s="24"/>
      <c r="E109" s="24"/>
      <c r="F109" s="24"/>
      <c r="G109" s="24"/>
      <c r="H109" s="24"/>
      <c r="I109" s="24"/>
      <c r="J109" s="24"/>
      <c r="K109" s="24"/>
      <c r="L109" s="24"/>
      <c r="M109" s="24"/>
      <c r="N109" s="24"/>
      <c r="O109" s="24"/>
      <c r="P109" s="24"/>
      <c r="Q109" s="24"/>
      <c r="R109" s="25"/>
    </row>
    <row r="110" spans="2:18" s="6" customFormat="1" ht="18.75" customHeight="1">
      <c r="B110" s="23"/>
      <c r="C110" s="18" t="s">
        <v>21</v>
      </c>
      <c r="D110" s="24"/>
      <c r="E110" s="24"/>
      <c r="F110" s="16" t="str">
        <f>$F$9</f>
        <v> </v>
      </c>
      <c r="G110" s="24"/>
      <c r="H110" s="24"/>
      <c r="I110" s="24"/>
      <c r="J110" s="24"/>
      <c r="K110" s="18" t="s">
        <v>23</v>
      </c>
      <c r="L110" s="24"/>
      <c r="M110" s="224" t="str">
        <f>IF($O$9="","",$O$9)</f>
        <v>10.12.2014</v>
      </c>
      <c r="N110" s="197"/>
      <c r="O110" s="197"/>
      <c r="P110" s="197"/>
      <c r="Q110" s="24"/>
      <c r="R110" s="25"/>
    </row>
    <row r="111" spans="2:18" s="6" customFormat="1" ht="7.5" customHeight="1">
      <c r="B111" s="23"/>
      <c r="C111" s="24"/>
      <c r="D111" s="24"/>
      <c r="E111" s="24"/>
      <c r="F111" s="24"/>
      <c r="G111" s="24"/>
      <c r="H111" s="24"/>
      <c r="I111" s="24"/>
      <c r="J111" s="24"/>
      <c r="K111" s="24"/>
      <c r="L111" s="24"/>
      <c r="M111" s="24"/>
      <c r="N111" s="24"/>
      <c r="O111" s="24"/>
      <c r="P111" s="24"/>
      <c r="Q111" s="24"/>
      <c r="R111" s="25"/>
    </row>
    <row r="112" spans="2:18" s="6" customFormat="1" ht="15.75" customHeight="1">
      <c r="B112" s="23"/>
      <c r="C112" s="18" t="s">
        <v>25</v>
      </c>
      <c r="D112" s="24"/>
      <c r="E112" s="24"/>
      <c r="F112" s="16" t="str">
        <f>$E$12</f>
        <v>Město Šluknov</v>
      </c>
      <c r="G112" s="24"/>
      <c r="H112" s="24"/>
      <c r="I112" s="24"/>
      <c r="J112" s="24"/>
      <c r="K112" s="18" t="s">
        <v>32</v>
      </c>
      <c r="L112" s="24"/>
      <c r="M112" s="183" t="str">
        <f>$E$18</f>
        <v>Multitechnik Divize II, s.r.o.</v>
      </c>
      <c r="N112" s="197"/>
      <c r="O112" s="197"/>
      <c r="P112" s="197"/>
      <c r="Q112" s="197"/>
      <c r="R112" s="25"/>
    </row>
    <row r="113" spans="2:18" s="6" customFormat="1" ht="15" customHeight="1">
      <c r="B113" s="23"/>
      <c r="C113" s="18" t="s">
        <v>30</v>
      </c>
      <c r="D113" s="24"/>
      <c r="E113" s="24"/>
      <c r="F113" s="16" t="str">
        <f>IF($E$15="","",$E$15)</f>
        <v>Vyplň údaj</v>
      </c>
      <c r="G113" s="24"/>
      <c r="H113" s="24"/>
      <c r="I113" s="24"/>
      <c r="J113" s="24"/>
      <c r="K113" s="18" t="s">
        <v>35</v>
      </c>
      <c r="L113" s="24"/>
      <c r="M113" s="183" t="str">
        <f>$E$21</f>
        <v>Ing. Kulík Milan</v>
      </c>
      <c r="N113" s="197"/>
      <c r="O113" s="197"/>
      <c r="P113" s="197"/>
      <c r="Q113" s="197"/>
      <c r="R113" s="25"/>
    </row>
    <row r="114" spans="2:18" s="6" customFormat="1" ht="11.25" customHeight="1">
      <c r="B114" s="23"/>
      <c r="C114" s="24"/>
      <c r="D114" s="24"/>
      <c r="E114" s="24"/>
      <c r="F114" s="24"/>
      <c r="G114" s="24"/>
      <c r="H114" s="24"/>
      <c r="I114" s="24"/>
      <c r="J114" s="24"/>
      <c r="K114" s="24"/>
      <c r="L114" s="24"/>
      <c r="M114" s="24"/>
      <c r="N114" s="24"/>
      <c r="O114" s="24"/>
      <c r="P114" s="24"/>
      <c r="Q114" s="24"/>
      <c r="R114" s="25"/>
    </row>
    <row r="115" spans="2:27" s="124" customFormat="1" ht="30" customHeight="1">
      <c r="B115" s="125"/>
      <c r="C115" s="126" t="s">
        <v>161</v>
      </c>
      <c r="D115" s="127" t="s">
        <v>162</v>
      </c>
      <c r="E115" s="127" t="s">
        <v>59</v>
      </c>
      <c r="F115" s="229" t="s">
        <v>163</v>
      </c>
      <c r="G115" s="230"/>
      <c r="H115" s="230"/>
      <c r="I115" s="230"/>
      <c r="J115" s="127" t="s">
        <v>164</v>
      </c>
      <c r="K115" s="127" t="s">
        <v>165</v>
      </c>
      <c r="L115" s="229" t="s">
        <v>166</v>
      </c>
      <c r="M115" s="230"/>
      <c r="N115" s="229" t="s">
        <v>167</v>
      </c>
      <c r="O115" s="230"/>
      <c r="P115" s="230"/>
      <c r="Q115" s="231"/>
      <c r="R115" s="128"/>
      <c r="T115" s="66" t="s">
        <v>168</v>
      </c>
      <c r="U115" s="67" t="s">
        <v>41</v>
      </c>
      <c r="V115" s="67" t="s">
        <v>169</v>
      </c>
      <c r="W115" s="67" t="s">
        <v>170</v>
      </c>
      <c r="X115" s="67" t="s">
        <v>171</v>
      </c>
      <c r="Y115" s="67" t="s">
        <v>172</v>
      </c>
      <c r="Z115" s="67" t="s">
        <v>173</v>
      </c>
      <c r="AA115" s="68" t="s">
        <v>174</v>
      </c>
    </row>
    <row r="116" spans="2:63" s="6" customFormat="1" ht="30" customHeight="1">
      <c r="B116" s="23"/>
      <c r="C116" s="71" t="s">
        <v>118</v>
      </c>
      <c r="D116" s="24"/>
      <c r="E116" s="24"/>
      <c r="F116" s="24"/>
      <c r="G116" s="24"/>
      <c r="H116" s="24"/>
      <c r="I116" s="24"/>
      <c r="J116" s="24"/>
      <c r="K116" s="24"/>
      <c r="L116" s="24"/>
      <c r="M116" s="24"/>
      <c r="N116" s="247">
        <f>$BK$116</f>
        <v>0</v>
      </c>
      <c r="O116" s="197"/>
      <c r="P116" s="197"/>
      <c r="Q116" s="197"/>
      <c r="R116" s="25"/>
      <c r="T116" s="70"/>
      <c r="U116" s="38"/>
      <c r="V116" s="38"/>
      <c r="W116" s="129">
        <f>$W$117+$W$122</f>
        <v>0</v>
      </c>
      <c r="X116" s="38"/>
      <c r="Y116" s="129">
        <f>$Y$117+$Y$122</f>
        <v>0</v>
      </c>
      <c r="Z116" s="38"/>
      <c r="AA116" s="130">
        <f>$AA$117+$AA$122</f>
        <v>0</v>
      </c>
      <c r="AT116" s="6" t="s">
        <v>76</v>
      </c>
      <c r="AU116" s="6" t="s">
        <v>123</v>
      </c>
      <c r="BK116" s="131">
        <f>$BK$117+$BK$122</f>
        <v>0</v>
      </c>
    </row>
    <row r="117" spans="2:63" s="132" customFormat="1" ht="37.5" customHeight="1">
      <c r="B117" s="133"/>
      <c r="C117" s="134"/>
      <c r="D117" s="135" t="s">
        <v>1103</v>
      </c>
      <c r="E117" s="135"/>
      <c r="F117" s="135"/>
      <c r="G117" s="135"/>
      <c r="H117" s="135"/>
      <c r="I117" s="135"/>
      <c r="J117" s="135"/>
      <c r="K117" s="135"/>
      <c r="L117" s="135"/>
      <c r="M117" s="135"/>
      <c r="N117" s="248">
        <f>$BK$117</f>
        <v>0</v>
      </c>
      <c r="O117" s="249"/>
      <c r="P117" s="249"/>
      <c r="Q117" s="249"/>
      <c r="R117" s="136"/>
      <c r="T117" s="137"/>
      <c r="U117" s="134"/>
      <c r="V117" s="134"/>
      <c r="W117" s="138">
        <f>SUM($W$118:$W$121)</f>
        <v>0</v>
      </c>
      <c r="X117" s="134"/>
      <c r="Y117" s="138">
        <f>SUM($Y$118:$Y$121)</f>
        <v>0</v>
      </c>
      <c r="Z117" s="134"/>
      <c r="AA117" s="139">
        <f>SUM($AA$118:$AA$121)</f>
        <v>0</v>
      </c>
      <c r="AR117" s="140" t="s">
        <v>197</v>
      </c>
      <c r="AT117" s="140" t="s">
        <v>76</v>
      </c>
      <c r="AU117" s="140" t="s">
        <v>77</v>
      </c>
      <c r="AY117" s="140" t="s">
        <v>175</v>
      </c>
      <c r="BK117" s="141">
        <f>SUM($BK$118:$BK$121)</f>
        <v>0</v>
      </c>
    </row>
    <row r="118" spans="2:65" s="6" customFormat="1" ht="15.75" customHeight="1">
      <c r="B118" s="23"/>
      <c r="C118" s="143" t="s">
        <v>84</v>
      </c>
      <c r="D118" s="143" t="s">
        <v>176</v>
      </c>
      <c r="E118" s="144" t="s">
        <v>1104</v>
      </c>
      <c r="F118" s="232" t="s">
        <v>152</v>
      </c>
      <c r="G118" s="233"/>
      <c r="H118" s="233"/>
      <c r="I118" s="233"/>
      <c r="J118" s="145" t="s">
        <v>1105</v>
      </c>
      <c r="K118" s="146">
        <v>1</v>
      </c>
      <c r="L118" s="234">
        <v>0</v>
      </c>
      <c r="M118" s="233"/>
      <c r="N118" s="235">
        <f>ROUND($L$118*$K$118,2)</f>
        <v>0</v>
      </c>
      <c r="O118" s="233"/>
      <c r="P118" s="233"/>
      <c r="Q118" s="233"/>
      <c r="R118" s="25"/>
      <c r="T118" s="147"/>
      <c r="U118" s="31" t="s">
        <v>42</v>
      </c>
      <c r="V118" s="24"/>
      <c r="W118" s="148">
        <f>$V$118*$K$118</f>
        <v>0</v>
      </c>
      <c r="X118" s="148">
        <v>0</v>
      </c>
      <c r="Y118" s="148">
        <f>$X$118*$K$118</f>
        <v>0</v>
      </c>
      <c r="Z118" s="148">
        <v>0</v>
      </c>
      <c r="AA118" s="149">
        <f>$Z$118*$K$118</f>
        <v>0</v>
      </c>
      <c r="AR118" s="6" t="s">
        <v>1106</v>
      </c>
      <c r="AT118" s="6" t="s">
        <v>176</v>
      </c>
      <c r="AU118" s="6" t="s">
        <v>84</v>
      </c>
      <c r="AY118" s="6" t="s">
        <v>175</v>
      </c>
      <c r="BE118" s="93">
        <f>IF($U$118="základní",$N$118,0)</f>
        <v>0</v>
      </c>
      <c r="BF118" s="93">
        <f>IF($U$118="snížená",$N$118,0)</f>
        <v>0</v>
      </c>
      <c r="BG118" s="93">
        <f>IF($U$118="zákl. přenesená",$N$118,0)</f>
        <v>0</v>
      </c>
      <c r="BH118" s="93">
        <f>IF($U$118="sníž. přenesená",$N$118,0)</f>
        <v>0</v>
      </c>
      <c r="BI118" s="93">
        <f>IF($U$118="nulová",$N$118,0)</f>
        <v>0</v>
      </c>
      <c r="BJ118" s="6" t="s">
        <v>84</v>
      </c>
      <c r="BK118" s="93">
        <f>ROUND($L$118*$K$118,2)</f>
        <v>0</v>
      </c>
      <c r="BL118" s="6" t="s">
        <v>1106</v>
      </c>
      <c r="BM118" s="6" t="s">
        <v>1107</v>
      </c>
    </row>
    <row r="119" spans="2:65" s="6" customFormat="1" ht="15.75" customHeight="1">
      <c r="B119" s="23"/>
      <c r="C119" s="143" t="s">
        <v>114</v>
      </c>
      <c r="D119" s="143" t="s">
        <v>176</v>
      </c>
      <c r="E119" s="144" t="s">
        <v>1108</v>
      </c>
      <c r="F119" s="232" t="s">
        <v>155</v>
      </c>
      <c r="G119" s="233"/>
      <c r="H119" s="233"/>
      <c r="I119" s="233"/>
      <c r="J119" s="145" t="s">
        <v>1105</v>
      </c>
      <c r="K119" s="146">
        <v>1</v>
      </c>
      <c r="L119" s="234">
        <v>0</v>
      </c>
      <c r="M119" s="233"/>
      <c r="N119" s="235">
        <f>ROUND($L$119*$K$119,2)</f>
        <v>0</v>
      </c>
      <c r="O119" s="233"/>
      <c r="P119" s="233"/>
      <c r="Q119" s="233"/>
      <c r="R119" s="25"/>
      <c r="T119" s="147"/>
      <c r="U119" s="31" t="s">
        <v>42</v>
      </c>
      <c r="V119" s="24"/>
      <c r="W119" s="148">
        <f>$V$119*$K$119</f>
        <v>0</v>
      </c>
      <c r="X119" s="148">
        <v>0</v>
      </c>
      <c r="Y119" s="148">
        <f>$X$119*$K$119</f>
        <v>0</v>
      </c>
      <c r="Z119" s="148">
        <v>0</v>
      </c>
      <c r="AA119" s="149">
        <f>$Z$119*$K$119</f>
        <v>0</v>
      </c>
      <c r="AR119" s="6" t="s">
        <v>1106</v>
      </c>
      <c r="AT119" s="6" t="s">
        <v>176</v>
      </c>
      <c r="AU119" s="6" t="s">
        <v>84</v>
      </c>
      <c r="AY119" s="6" t="s">
        <v>175</v>
      </c>
      <c r="BE119" s="93">
        <f>IF($U$119="základní",$N$119,0)</f>
        <v>0</v>
      </c>
      <c r="BF119" s="93">
        <f>IF($U$119="snížená",$N$119,0)</f>
        <v>0</v>
      </c>
      <c r="BG119" s="93">
        <f>IF($U$119="zákl. přenesená",$N$119,0)</f>
        <v>0</v>
      </c>
      <c r="BH119" s="93">
        <f>IF($U$119="sníž. přenesená",$N$119,0)</f>
        <v>0</v>
      </c>
      <c r="BI119" s="93">
        <f>IF($U$119="nulová",$N$119,0)</f>
        <v>0</v>
      </c>
      <c r="BJ119" s="6" t="s">
        <v>84</v>
      </c>
      <c r="BK119" s="93">
        <f>ROUND($L$119*$K$119,2)</f>
        <v>0</v>
      </c>
      <c r="BL119" s="6" t="s">
        <v>1106</v>
      </c>
      <c r="BM119" s="6" t="s">
        <v>1109</v>
      </c>
    </row>
    <row r="120" spans="2:65" s="6" customFormat="1" ht="15.75" customHeight="1">
      <c r="B120" s="23"/>
      <c r="C120" s="143" t="s">
        <v>180</v>
      </c>
      <c r="D120" s="143" t="s">
        <v>176</v>
      </c>
      <c r="E120" s="144" t="s">
        <v>1110</v>
      </c>
      <c r="F120" s="232" t="s">
        <v>1111</v>
      </c>
      <c r="G120" s="233"/>
      <c r="H120" s="233"/>
      <c r="I120" s="233"/>
      <c r="J120" s="145" t="s">
        <v>1105</v>
      </c>
      <c r="K120" s="146">
        <v>1</v>
      </c>
      <c r="L120" s="234">
        <v>0</v>
      </c>
      <c r="M120" s="233"/>
      <c r="N120" s="235">
        <f>ROUND($L$120*$K$120,2)</f>
        <v>0</v>
      </c>
      <c r="O120" s="233"/>
      <c r="P120" s="233"/>
      <c r="Q120" s="233"/>
      <c r="R120" s="25"/>
      <c r="T120" s="147"/>
      <c r="U120" s="31" t="s">
        <v>42</v>
      </c>
      <c r="V120" s="24"/>
      <c r="W120" s="148">
        <f>$V$120*$K$120</f>
        <v>0</v>
      </c>
      <c r="X120" s="148">
        <v>0</v>
      </c>
      <c r="Y120" s="148">
        <f>$X$120*$K$120</f>
        <v>0</v>
      </c>
      <c r="Z120" s="148">
        <v>0</v>
      </c>
      <c r="AA120" s="149">
        <f>$Z$120*$K$120</f>
        <v>0</v>
      </c>
      <c r="AR120" s="6" t="s">
        <v>1106</v>
      </c>
      <c r="AT120" s="6" t="s">
        <v>176</v>
      </c>
      <c r="AU120" s="6" t="s">
        <v>84</v>
      </c>
      <c r="AY120" s="6" t="s">
        <v>175</v>
      </c>
      <c r="BE120" s="93">
        <f>IF($U$120="základní",$N$120,0)</f>
        <v>0</v>
      </c>
      <c r="BF120" s="93">
        <f>IF($U$120="snížená",$N$120,0)</f>
        <v>0</v>
      </c>
      <c r="BG120" s="93">
        <f>IF($U$120="zákl. přenesená",$N$120,0)</f>
        <v>0</v>
      </c>
      <c r="BH120" s="93">
        <f>IF($U$120="sníž. přenesená",$N$120,0)</f>
        <v>0</v>
      </c>
      <c r="BI120" s="93">
        <f>IF($U$120="nulová",$N$120,0)</f>
        <v>0</v>
      </c>
      <c r="BJ120" s="6" t="s">
        <v>84</v>
      </c>
      <c r="BK120" s="93">
        <f>ROUND($L$120*$K$120,2)</f>
        <v>0</v>
      </c>
      <c r="BL120" s="6" t="s">
        <v>1106</v>
      </c>
      <c r="BM120" s="6" t="s">
        <v>1112</v>
      </c>
    </row>
    <row r="121" spans="2:65" s="6" customFormat="1" ht="15.75" customHeight="1">
      <c r="B121" s="23"/>
      <c r="C121" s="143" t="s">
        <v>189</v>
      </c>
      <c r="D121" s="143" t="s">
        <v>176</v>
      </c>
      <c r="E121" s="144" t="s">
        <v>1113</v>
      </c>
      <c r="F121" s="232" t="s">
        <v>156</v>
      </c>
      <c r="G121" s="233"/>
      <c r="H121" s="233"/>
      <c r="I121" s="233"/>
      <c r="J121" s="145" t="s">
        <v>1105</v>
      </c>
      <c r="K121" s="146">
        <v>1</v>
      </c>
      <c r="L121" s="234">
        <v>0</v>
      </c>
      <c r="M121" s="233"/>
      <c r="N121" s="235">
        <f>ROUND($L$121*$K$121,2)</f>
        <v>0</v>
      </c>
      <c r="O121" s="233"/>
      <c r="P121" s="233"/>
      <c r="Q121" s="233"/>
      <c r="R121" s="25"/>
      <c r="T121" s="147"/>
      <c r="U121" s="31" t="s">
        <v>42</v>
      </c>
      <c r="V121" s="24"/>
      <c r="W121" s="148">
        <f>$V$121*$K$121</f>
        <v>0</v>
      </c>
      <c r="X121" s="148">
        <v>0</v>
      </c>
      <c r="Y121" s="148">
        <f>$X$121*$K$121</f>
        <v>0</v>
      </c>
      <c r="Z121" s="148">
        <v>0</v>
      </c>
      <c r="AA121" s="149">
        <f>$Z$121*$K$121</f>
        <v>0</v>
      </c>
      <c r="AR121" s="6" t="s">
        <v>1106</v>
      </c>
      <c r="AT121" s="6" t="s">
        <v>176</v>
      </c>
      <c r="AU121" s="6" t="s">
        <v>84</v>
      </c>
      <c r="AY121" s="6" t="s">
        <v>175</v>
      </c>
      <c r="BE121" s="93">
        <f>IF($U$121="základní",$N$121,0)</f>
        <v>0</v>
      </c>
      <c r="BF121" s="93">
        <f>IF($U$121="snížená",$N$121,0)</f>
        <v>0</v>
      </c>
      <c r="BG121" s="93">
        <f>IF($U$121="zákl. přenesená",$N$121,0)</f>
        <v>0</v>
      </c>
      <c r="BH121" s="93">
        <f>IF($U$121="sníž. přenesená",$N$121,0)</f>
        <v>0</v>
      </c>
      <c r="BI121" s="93">
        <f>IF($U$121="nulová",$N$121,0)</f>
        <v>0</v>
      </c>
      <c r="BJ121" s="6" t="s">
        <v>84</v>
      </c>
      <c r="BK121" s="93">
        <f>ROUND($L$121*$K$121,2)</f>
        <v>0</v>
      </c>
      <c r="BL121" s="6" t="s">
        <v>1106</v>
      </c>
      <c r="BM121" s="6" t="s">
        <v>1114</v>
      </c>
    </row>
    <row r="122" spans="2:63" s="6" customFormat="1" ht="51" customHeight="1">
      <c r="B122" s="23"/>
      <c r="C122" s="24"/>
      <c r="D122" s="135" t="s">
        <v>991</v>
      </c>
      <c r="E122" s="24"/>
      <c r="F122" s="24"/>
      <c r="G122" s="24"/>
      <c r="H122" s="24"/>
      <c r="I122" s="24"/>
      <c r="J122" s="24"/>
      <c r="K122" s="24"/>
      <c r="L122" s="24"/>
      <c r="M122" s="24"/>
      <c r="N122" s="248">
        <f>$BK$122</f>
        <v>0</v>
      </c>
      <c r="O122" s="197"/>
      <c r="P122" s="197"/>
      <c r="Q122" s="197"/>
      <c r="R122" s="25"/>
      <c r="T122" s="175"/>
      <c r="U122" s="43"/>
      <c r="V122" s="43"/>
      <c r="W122" s="43"/>
      <c r="X122" s="43"/>
      <c r="Y122" s="43"/>
      <c r="Z122" s="43"/>
      <c r="AA122" s="45"/>
      <c r="AT122" s="6" t="s">
        <v>76</v>
      </c>
      <c r="AU122" s="6" t="s">
        <v>77</v>
      </c>
      <c r="AY122" s="6" t="s">
        <v>992</v>
      </c>
      <c r="BK122" s="93">
        <v>0</v>
      </c>
    </row>
    <row r="123" spans="2:18" s="6" customFormat="1" ht="7.5" customHeight="1">
      <c r="B123" s="46"/>
      <c r="C123" s="47"/>
      <c r="D123" s="47"/>
      <c r="E123" s="47"/>
      <c r="F123" s="47"/>
      <c r="G123" s="47"/>
      <c r="H123" s="47"/>
      <c r="I123" s="47"/>
      <c r="J123" s="47"/>
      <c r="K123" s="47"/>
      <c r="L123" s="47"/>
      <c r="M123" s="47"/>
      <c r="N123" s="47"/>
      <c r="O123" s="47"/>
      <c r="P123" s="47"/>
      <c r="Q123" s="47"/>
      <c r="R123" s="48"/>
    </row>
    <row r="616" s="2" customFormat="1" ht="14.25" customHeight="1"/>
  </sheetData>
  <sheetProtection password="CC35" sheet="1" objects="1" scenarios="1" formatColumns="0" formatRows="0" sort="0" autoFilter="0"/>
  <mergeCells count="78">
    <mergeCell ref="H1:K1"/>
    <mergeCell ref="S2:AC2"/>
    <mergeCell ref="F121:I121"/>
    <mergeCell ref="L121:M121"/>
    <mergeCell ref="N121:Q121"/>
    <mergeCell ref="N116:Q116"/>
    <mergeCell ref="N117:Q117"/>
    <mergeCell ref="N122:Q122"/>
    <mergeCell ref="F119:I119"/>
    <mergeCell ref="L119:M119"/>
    <mergeCell ref="N119:Q119"/>
    <mergeCell ref="F120:I120"/>
    <mergeCell ref="L120:M120"/>
    <mergeCell ref="N120:Q120"/>
    <mergeCell ref="M112:Q112"/>
    <mergeCell ref="M113:Q113"/>
    <mergeCell ref="F115:I115"/>
    <mergeCell ref="L115:M115"/>
    <mergeCell ref="N115:Q115"/>
    <mergeCell ref="F118:I118"/>
    <mergeCell ref="L118:M118"/>
    <mergeCell ref="N118:Q118"/>
    <mergeCell ref="N97:Q97"/>
    <mergeCell ref="L99:Q99"/>
    <mergeCell ref="C105:Q105"/>
    <mergeCell ref="F107:P107"/>
    <mergeCell ref="F108:P108"/>
    <mergeCell ref="M110:P110"/>
    <mergeCell ref="D94:H94"/>
    <mergeCell ref="N94:Q94"/>
    <mergeCell ref="D95:H95"/>
    <mergeCell ref="N95:Q95"/>
    <mergeCell ref="D96:H96"/>
    <mergeCell ref="N96:Q96"/>
    <mergeCell ref="N88:Q88"/>
    <mergeCell ref="N89:Q89"/>
    <mergeCell ref="N91:Q91"/>
    <mergeCell ref="D92:H92"/>
    <mergeCell ref="N92:Q92"/>
    <mergeCell ref="D93:H93"/>
    <mergeCell ref="N93:Q93"/>
    <mergeCell ref="F78:P78"/>
    <mergeCell ref="F79:P79"/>
    <mergeCell ref="M81:P81"/>
    <mergeCell ref="M83:Q83"/>
    <mergeCell ref="M84:Q84"/>
    <mergeCell ref="C86:G86"/>
    <mergeCell ref="N86:Q86"/>
    <mergeCell ref="H35:J35"/>
    <mergeCell ref="M35:P35"/>
    <mergeCell ref="H36:J36"/>
    <mergeCell ref="M36:P36"/>
    <mergeCell ref="L38:P38"/>
    <mergeCell ref="C76:Q76"/>
    <mergeCell ref="H32:J32"/>
    <mergeCell ref="M32:P32"/>
    <mergeCell ref="H33:J33"/>
    <mergeCell ref="M33:P33"/>
    <mergeCell ref="H34:J34"/>
    <mergeCell ref="M34:P34"/>
    <mergeCell ref="O20:P20"/>
    <mergeCell ref="O21:P21"/>
    <mergeCell ref="E24:L24"/>
    <mergeCell ref="M27:P27"/>
    <mergeCell ref="M28:P28"/>
    <mergeCell ref="M30:P30"/>
    <mergeCell ref="O12:P12"/>
    <mergeCell ref="O14:P14"/>
    <mergeCell ref="E15:L15"/>
    <mergeCell ref="O15:P15"/>
    <mergeCell ref="O17:P17"/>
    <mergeCell ref="O18:P18"/>
    <mergeCell ref="C2:Q2"/>
    <mergeCell ref="C4:Q4"/>
    <mergeCell ref="F6:P6"/>
    <mergeCell ref="F7:P7"/>
    <mergeCell ref="O9:P9"/>
    <mergeCell ref="O11:P11"/>
  </mergeCells>
  <hyperlinks>
    <hyperlink ref="F1:G1" location="C2" tooltip="Krycí list rozpočtu" display="1) Krycí list rozpočtu"/>
    <hyperlink ref="H1:K1" location="C86" tooltip="Rekapitulace rozpočtu" display="2) Rekapitulace rozpočtu"/>
    <hyperlink ref="L1" location="C115" tooltip="Rozpočet" display="3) Rozpočet"/>
    <hyperlink ref="S1:T1" location="'Rekapitulace stavby'!C2" tooltip="Rekapitulace stavby" display="Rekapitulace stavby"/>
  </hyperlinks>
  <printOptions/>
  <pageMargins left="0.5902777910232544" right="0.5902777910232544" top="0.5208333730697632" bottom="0.4861111342906952" header="0" footer="0"/>
  <pageSetup blackAndWhite="1" fitToHeight="100" fitToWidth="1" horizontalDpi="600" verticalDpi="600" orientation="portrait" paperSize="9" scale="95" r:id="rId2"/>
  <headerFooter alignWithMargins="0">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dcterms:modified xsi:type="dcterms:W3CDTF">2016-12-21T09:45:06Z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