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0f0a2f3abdb16c4/Dokumenty/Prace/Bikeparker/Projekty/Stavby/Šluknov/Šluknov_rozpocet/"/>
    </mc:Choice>
  </mc:AlternateContent>
  <xr:revisionPtr revIDLastSave="49" documentId="11_B89E9B4AC07DB63CC35BD9980C020B4E5392C302" xr6:coauthVersionLast="47" xr6:coauthVersionMax="47" xr10:uidLastSave="{392FA270-B30F-47E3-8A7C-A06CA1CD3AB5}"/>
  <bookViews>
    <workbookView xWindow="-120" yWindow="-120" windowWidth="29040" windowHeight="15720" xr2:uid="{00000000-000D-0000-FFFF-FFFF00000000}"/>
  </bookViews>
  <sheets>
    <sheet name="Rekapitulace stavby" sheetId="1" r:id="rId1"/>
    <sheet name="170-2025 - Pumptrack Šluknov" sheetId="2" r:id="rId2"/>
  </sheets>
  <definedNames>
    <definedName name="_xlnm._FilterDatabase" localSheetId="1" hidden="1">'170-2025 - Pumptrack Šluknov'!$C$123:$K$216</definedName>
    <definedName name="_xlnm.Print_Titles" localSheetId="1">'170-2025 - Pumptrack Šluknov'!$123:$123</definedName>
    <definedName name="_xlnm.Print_Titles" localSheetId="0">'Rekapitulace stavby'!$92:$92</definedName>
    <definedName name="_xlnm.Print_Area" localSheetId="1">'170-2025 - Pumptrack Šluknov'!$C$4:$J$76,'170-2025 - Pumptrack Šluknov'!$C$82:$J$107,'170-2025 - Pumptrack Šluknov'!$C$113:$K$216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T209" i="2"/>
  <c r="R210" i="2"/>
  <c r="R209" i="2"/>
  <c r="P210" i="2"/>
  <c r="P209" i="2"/>
  <c r="BI207" i="2"/>
  <c r="BH207" i="2"/>
  <c r="BG207" i="2"/>
  <c r="BF207" i="2"/>
  <c r="T207" i="2"/>
  <c r="T206" i="2"/>
  <c r="R207" i="2"/>
  <c r="R206" i="2"/>
  <c r="P207" i="2"/>
  <c r="P206" i="2"/>
  <c r="BI204" i="2"/>
  <c r="BH204" i="2"/>
  <c r="BG204" i="2"/>
  <c r="BF204" i="2"/>
  <c r="T204" i="2"/>
  <c r="T203" i="2"/>
  <c r="R204" i="2"/>
  <c r="R203" i="2"/>
  <c r="P204" i="2"/>
  <c r="P203" i="2"/>
  <c r="BI201" i="2"/>
  <c r="BH201" i="2"/>
  <c r="BG201" i="2"/>
  <c r="BF201" i="2"/>
  <c r="T201" i="2"/>
  <c r="T200" i="2"/>
  <c r="R201" i="2"/>
  <c r="R200" i="2"/>
  <c r="P201" i="2"/>
  <c r="P200" i="2"/>
  <c r="BI198" i="2"/>
  <c r="BH198" i="2"/>
  <c r="BG198" i="2"/>
  <c r="BF198" i="2"/>
  <c r="T198" i="2"/>
  <c r="T197" i="2"/>
  <c r="R198" i="2"/>
  <c r="R197" i="2"/>
  <c r="P198" i="2"/>
  <c r="P197" i="2"/>
  <c r="BI194" i="2"/>
  <c r="BH194" i="2"/>
  <c r="BG194" i="2"/>
  <c r="BF194" i="2"/>
  <c r="T194" i="2"/>
  <c r="T193" i="2"/>
  <c r="R194" i="2"/>
  <c r="R193" i="2"/>
  <c r="P194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56" i="2"/>
  <c r="BH156" i="2"/>
  <c r="BG156" i="2"/>
  <c r="BF156" i="2"/>
  <c r="T156" i="2"/>
  <c r="R156" i="2"/>
  <c r="P156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F118" i="2"/>
  <c r="E116" i="2"/>
  <c r="F87" i="2"/>
  <c r="E85" i="2"/>
  <c r="J22" i="2"/>
  <c r="E22" i="2"/>
  <c r="J90" i="2" s="1"/>
  <c r="J21" i="2"/>
  <c r="J19" i="2"/>
  <c r="E19" i="2"/>
  <c r="J120" i="2" s="1"/>
  <c r="J18" i="2"/>
  <c r="J16" i="2"/>
  <c r="E16" i="2"/>
  <c r="F121" i="2" s="1"/>
  <c r="J15" i="2"/>
  <c r="J13" i="2"/>
  <c r="E13" i="2"/>
  <c r="F120" i="2" s="1"/>
  <c r="J12" i="2"/>
  <c r="J10" i="2"/>
  <c r="J118" i="2" s="1"/>
  <c r="L90" i="1"/>
  <c r="AM90" i="1"/>
  <c r="AM89" i="1"/>
  <c r="L89" i="1"/>
  <c r="AM87" i="1"/>
  <c r="L87" i="1"/>
  <c r="L85" i="1"/>
  <c r="L84" i="1"/>
  <c r="J210" i="2"/>
  <c r="BK177" i="2"/>
  <c r="J187" i="2"/>
  <c r="BK198" i="2"/>
  <c r="J207" i="2"/>
  <c r="BK181" i="2"/>
  <c r="BK213" i="2"/>
  <c r="BK201" i="2"/>
  <c r="J165" i="2"/>
  <c r="BK215" i="2"/>
  <c r="J215" i="2"/>
  <c r="BK189" i="2"/>
  <c r="BK170" i="2"/>
  <c r="BK165" i="2"/>
  <c r="J184" i="2"/>
  <c r="J174" i="2"/>
  <c r="BK191" i="2"/>
  <c r="BK204" i="2"/>
  <c r="J129" i="2"/>
  <c r="BK149" i="2"/>
  <c r="J191" i="2"/>
  <c r="J156" i="2"/>
  <c r="BK187" i="2"/>
  <c r="J133" i="2"/>
  <c r="BK136" i="2"/>
  <c r="BK210" i="2"/>
  <c r="BK174" i="2"/>
  <c r="J216" i="2"/>
  <c r="BK156" i="2"/>
  <c r="J181" i="2"/>
  <c r="J198" i="2"/>
  <c r="BK145" i="2"/>
  <c r="J213" i="2"/>
  <c r="J127" i="2"/>
  <c r="BK129" i="2"/>
  <c r="BK167" i="2"/>
  <c r="J131" i="2"/>
  <c r="J145" i="2"/>
  <c r="BK131" i="2"/>
  <c r="J177" i="2"/>
  <c r="AS94" i="1"/>
  <c r="J204" i="2"/>
  <c r="BK172" i="2"/>
  <c r="J167" i="2"/>
  <c r="BK184" i="2"/>
  <c r="J136" i="2"/>
  <c r="J194" i="2"/>
  <c r="J149" i="2"/>
  <c r="J201" i="2"/>
  <c r="BK133" i="2"/>
  <c r="J162" i="2"/>
  <c r="BK216" i="2"/>
  <c r="BK127" i="2"/>
  <c r="BK207" i="2"/>
  <c r="BK194" i="2"/>
  <c r="J189" i="2"/>
  <c r="J172" i="2"/>
  <c r="BK162" i="2"/>
  <c r="J170" i="2"/>
  <c r="R126" i="2" l="1"/>
  <c r="R183" i="2"/>
  <c r="BK183" i="2"/>
  <c r="J183" i="2"/>
  <c r="J98" i="2"/>
  <c r="T173" i="2"/>
  <c r="T125" i="2" s="1"/>
  <c r="BK173" i="2"/>
  <c r="T126" i="2"/>
  <c r="P212" i="2"/>
  <c r="P196" i="2"/>
  <c r="BK126" i="2"/>
  <c r="P173" i="2"/>
  <c r="P125" i="2" s="1"/>
  <c r="BK212" i="2"/>
  <c r="J212" i="2" s="1"/>
  <c r="J106" i="2" s="1"/>
  <c r="T183" i="2"/>
  <c r="P183" i="2"/>
  <c r="R212" i="2"/>
  <c r="R196" i="2"/>
  <c r="P126" i="2"/>
  <c r="R173" i="2"/>
  <c r="T212" i="2"/>
  <c r="T196" i="2"/>
  <c r="BK197" i="2"/>
  <c r="J197" i="2"/>
  <c r="J101" i="2"/>
  <c r="BK193" i="2"/>
  <c r="J193" i="2" s="1"/>
  <c r="J99" i="2" s="1"/>
  <c r="BK203" i="2"/>
  <c r="J203" i="2"/>
  <c r="J103" i="2"/>
  <c r="BK200" i="2"/>
  <c r="J200" i="2"/>
  <c r="J102" i="2"/>
  <c r="BK206" i="2"/>
  <c r="J206" i="2"/>
  <c r="J104" i="2"/>
  <c r="BK209" i="2"/>
  <c r="J209" i="2"/>
  <c r="J105" i="2"/>
  <c r="F90" i="2"/>
  <c r="BE165" i="2"/>
  <c r="BE145" i="2"/>
  <c r="J121" i="2"/>
  <c r="BE133" i="2"/>
  <c r="BE184" i="2"/>
  <c r="BE194" i="2"/>
  <c r="F89" i="2"/>
  <c r="BE127" i="2"/>
  <c r="BE131" i="2"/>
  <c r="BE162" i="2"/>
  <c r="BE189" i="2"/>
  <c r="BE210" i="2"/>
  <c r="BE213" i="2"/>
  <c r="BE215" i="2"/>
  <c r="J87" i="2"/>
  <c r="BE136" i="2"/>
  <c r="BE167" i="2"/>
  <c r="BE216" i="2"/>
  <c r="BE129" i="2"/>
  <c r="BE174" i="2"/>
  <c r="BE181" i="2"/>
  <c r="BE204" i="2"/>
  <c r="J89" i="2"/>
  <c r="BE177" i="2"/>
  <c r="BE198" i="2"/>
  <c r="BE201" i="2"/>
  <c r="BE172" i="2"/>
  <c r="BE191" i="2"/>
  <c r="BE170" i="2"/>
  <c r="BE156" i="2"/>
  <c r="BE187" i="2"/>
  <c r="BE207" i="2"/>
  <c r="BE149" i="2"/>
  <c r="F33" i="2"/>
  <c r="BB95" i="1" s="1"/>
  <c r="BB94" i="1" s="1"/>
  <c r="W31" i="1" s="1"/>
  <c r="J32" i="2"/>
  <c r="AW95" i="1" s="1"/>
  <c r="F32" i="2"/>
  <c r="BA95" i="1" s="1"/>
  <c r="BA94" i="1" s="1"/>
  <c r="AW94" i="1" s="1"/>
  <c r="AK30" i="1" s="1"/>
  <c r="F35" i="2"/>
  <c r="BD95" i="1" s="1"/>
  <c r="BD94" i="1" s="1"/>
  <c r="W33" i="1" s="1"/>
  <c r="F34" i="2"/>
  <c r="BC95" i="1" s="1"/>
  <c r="BC94" i="1" s="1"/>
  <c r="AY94" i="1" s="1"/>
  <c r="BK125" i="2" l="1"/>
  <c r="J173" i="2"/>
  <c r="J97" i="2" s="1"/>
  <c r="T124" i="2"/>
  <c r="P124" i="2"/>
  <c r="AU95" i="1" s="1"/>
  <c r="AU94" i="1" s="1"/>
  <c r="R125" i="2"/>
  <c r="R124" i="2"/>
  <c r="J126" i="2"/>
  <c r="J96" i="2"/>
  <c r="BK196" i="2"/>
  <c r="J196" i="2"/>
  <c r="J100" i="2"/>
  <c r="W30" i="1"/>
  <c r="W32" i="1"/>
  <c r="J31" i="2"/>
  <c r="AV95" i="1" s="1"/>
  <c r="AT95" i="1" s="1"/>
  <c r="AX94" i="1"/>
  <c r="F31" i="2"/>
  <c r="AZ95" i="1" s="1"/>
  <c r="AZ94" i="1" s="1"/>
  <c r="AV94" i="1" s="1"/>
  <c r="AK29" i="1" s="1"/>
  <c r="J125" i="2" l="1"/>
  <c r="J95" i="2" s="1"/>
  <c r="BK124" i="2"/>
  <c r="J124" i="2" s="1"/>
  <c r="AT94" i="1"/>
  <c r="W29" i="1"/>
  <c r="J94" i="2" l="1"/>
  <c r="J28" i="2"/>
  <c r="AG95" i="1" l="1"/>
  <c r="J37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<sst xmlns="http://schemas.openxmlformats.org/spreadsheetml/2006/main" count="1134" uniqueCount="294">
  <si>
    <t>Export Komplet</t>
  </si>
  <si>
    <t/>
  </si>
  <si>
    <t>2.0</t>
  </si>
  <si>
    <t>False</t>
  </si>
  <si>
    <t>{782089d4-799f-4f2b-940a-a5ed77e2498c}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</si>
  <si>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</si>
  <si>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</si>
  <si>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</si>
  <si>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</si>
  <si>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</si>
  <si>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</si>
  <si>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</si>
  <si>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</si>
  <si>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170/2025</t>
  </si>
  <si>
    <t>Stavba:</t>
  </si>
  <si>
    <t>Pumptrack Šluknov</t>
  </si>
  <si>
    <t>KSO:</t>
  </si>
  <si>
    <t>CC-CZ:</t>
  </si>
  <si>
    <t>Místo:</t>
  </si>
  <si>
    <t>Šluknov</t>
  </si>
  <si>
    <t>Datum:</t>
  </si>
  <si>
    <t>25. 11. 2025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</si>
  <si>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</si>
  <si>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</si>
  <si>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</si>
  <si>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</si>
  <si>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</si>
  <si>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</si>
  <si>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</si>
  <si>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</si>
  <si>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</si>
  <si>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</si>
  <si>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</si>
  <si>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</si>
  <si>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</si>
  <si>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</si>
  <si>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</si>
  <si>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</si>
  <si>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</si>
  <si>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</si>
  <si>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</si>
  <si>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</si>
  <si>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</si>
  <si>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</si>
  <si>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</si>
  <si>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</si>
  <si>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</si>
  <si>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</si>
  <si>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</si>
  <si>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</si>
  <si>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</si>
  <si>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</si>
  <si>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</si>
  <si>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</si>
  <si>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</si>
  <si>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</si>
  <si>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</si>
  <si>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</si>
  <si>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</si>
  <si>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</si>
  <si>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</si>
  <si>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</si>
  <si>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</si>
  <si>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</si>
  <si>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</si>
  <si>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</si>
  <si>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</si>
  <si>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</si>
  <si>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</si>
  <si>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</si>
  <si>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</si>
  <si>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</si>
  <si>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</si>
  <si>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</si>
  <si>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</si>
  <si>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</si>
  <si>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</si>
  <si>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</si>
  <si>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</si>
  <si>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</si>
  <si>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</si>
  <si>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</si>
  <si>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</si>
  <si>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</si>
  <si>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</si>
  <si>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</si>
  <si>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</si>
  <si>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</si>
  <si>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</si>
  <si>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</si>
  <si>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</si>
  <si>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</si>
  <si>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</si>
  <si>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</si>
  <si>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</si>
  <si>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</si>
  <si>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</si>
  <si>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</si>
  <si>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</si>
  <si>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</si>
  <si>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</si>
  <si>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</si>
  <si>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</si>
  <si>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</si>
  <si>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</si>
  <si>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</si>
  <si>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</si>
  <si>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</si>
  <si>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</si>
  <si>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</si>
  <si>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</si>
  <si>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</si>
  <si>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</si>
  <si>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</si>
  <si>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</si>
  <si>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112101102</t>
  </si>
  <si>
    <t>Odstranění stromů listnatých průměru kmene přes 300 do 500 mm</t>
  </si>
  <si>
    <t>kus</t>
  </si>
  <si>
    <t>CS ÚRS 2025 01</t>
  </si>
  <si>
    <t>4</t>
  </si>
  <si>
    <t>-1645859013</t>
  </si>
  <si>
    <t>Online PSC</t>
  </si>
  <si>
    <t>https://podminky.urs.cz/item/CS_URS_2025_01/112101102</t>
  </si>
  <si>
    <t>112251102</t>
  </si>
  <si>
    <t>Odstranění pařezů průměru přes 300 do 500 mm</t>
  </si>
  <si>
    <t>1336993246</t>
  </si>
  <si>
    <t>https://podminky.urs.cz/item/CS_URS_2025_01/112251102</t>
  </si>
  <si>
    <t>3</t>
  </si>
  <si>
    <t>121151125</t>
  </si>
  <si>
    <t>Sejmutí ornice plochy přes 500 m2 tl vrstvy přes 250 do 300 mm strojně</t>
  </si>
  <si>
    <t>m2</t>
  </si>
  <si>
    <t>-412317194</t>
  </si>
  <si>
    <t>https://podminky.urs.cz/item/CS_URS_2025_01/121151125</t>
  </si>
  <si>
    <t>131251100</t>
  </si>
  <si>
    <t>Hloubení jam nezapažených v hornině třídy těžitelnosti I skupiny 3 objem do 20 m3 strojně</t>
  </si>
  <si>
    <t>m3</t>
  </si>
  <si>
    <t>-2085504526</t>
  </si>
  <si>
    <t>https://podminky.urs.cz/item/CS_URS_2025_01/131251100</t>
  </si>
  <si>
    <t>VV</t>
  </si>
  <si>
    <t>12,4</t>
  </si>
  <si>
    <t>5</t>
  </si>
  <si>
    <t>162251102</t>
  </si>
  <si>
    <t>Vodorovné přemístění přes 20 do 50 m výkopku/sypaniny z horniny třídy těžitelnosti I skupiny 1 až 3</t>
  </si>
  <si>
    <t>1083998795</t>
  </si>
  <si>
    <t>https://podminky.urs.cz/item/CS_URS_2025_01/162251102</t>
  </si>
  <si>
    <t>ornice</t>
  </si>
  <si>
    <t>521*0,3</t>
  </si>
  <si>
    <t>zpětné navezení</t>
  </si>
  <si>
    <t>156,3</t>
  </si>
  <si>
    <t>odvoz zeminy z vykopané jámy</t>
  </si>
  <si>
    <t>Součet</t>
  </si>
  <si>
    <t>6</t>
  </si>
  <si>
    <t>167151101</t>
  </si>
  <si>
    <t>Nakládání výkopku z hornin třídy těžitelnosti I skupiny 1 až 3 do 100 m3</t>
  </si>
  <si>
    <t>1895100552</t>
  </si>
  <si>
    <t>https://podminky.urs.cz/item/CS_URS_2025_01/167151101</t>
  </si>
  <si>
    <t>ornice na zpětné využití</t>
  </si>
  <si>
    <t>7</t>
  </si>
  <si>
    <t>162751117</t>
  </si>
  <si>
    <t>Vodorovné přemístění přes 9 000 do 10000 m výkopku/sypaniny z horniny třídy těžitelnosti I skupiny 1 až 3</t>
  </si>
  <si>
    <t>165397360</t>
  </si>
  <si>
    <t>https://podminky.urs.cz/item/CS_URS_2025_01/162751117</t>
  </si>
  <si>
    <t>nákup zeminy</t>
  </si>
  <si>
    <t>291</t>
  </si>
  <si>
    <t>zatravňovací zeminy</t>
  </si>
  <si>
    <t>65/1,8</t>
  </si>
  <si>
    <t>8</t>
  </si>
  <si>
    <t>171201RX01</t>
  </si>
  <si>
    <t>Nákup zeminy</t>
  </si>
  <si>
    <t>t</t>
  </si>
  <si>
    <t>153710368</t>
  </si>
  <si>
    <t>nákup a dovezení 291m3 dobře zhutnitelné zeminy</t>
  </si>
  <si>
    <t>291*1,8</t>
  </si>
  <si>
    <t>65</t>
  </si>
  <si>
    <t>9</t>
  </si>
  <si>
    <t>181411131</t>
  </si>
  <si>
    <t>Založení parkového trávníku výsevem pl do 1000 m2 v rovině a ve svahu do 1:5</t>
  </si>
  <si>
    <t>1593180532</t>
  </si>
  <si>
    <t>https://podminky.urs.cz/item/CS_URS_2025_01/181411131</t>
  </si>
  <si>
    <t>521</t>
  </si>
  <si>
    <t>10</t>
  </si>
  <si>
    <t>M</t>
  </si>
  <si>
    <t>00572410</t>
  </si>
  <si>
    <t>osivo směs travní parková</t>
  </si>
  <si>
    <t>kg</t>
  </si>
  <si>
    <t>-595923687</t>
  </si>
  <si>
    <t>521*0,02 'Přepočtené koeficientem množství</t>
  </si>
  <si>
    <t>11</t>
  </si>
  <si>
    <t>181951112</t>
  </si>
  <si>
    <t>Úprava pláně v hornině třídy těžitelnosti I skupiny 1 až 3 se zhutněním strojně</t>
  </si>
  <si>
    <t>384091582</t>
  </si>
  <si>
    <t>https://podminky.urs.cz/item/CS_URS_2025_01/181951112</t>
  </si>
  <si>
    <t>620</t>
  </si>
  <si>
    <t>1819511RX01</t>
  </si>
  <si>
    <t>Uložení zeminy pro překážky s hutněním po vrstvách 30 cm</t>
  </si>
  <si>
    <t>-2076131965</t>
  </si>
  <si>
    <t>13</t>
  </si>
  <si>
    <t>1819s511RX01as</t>
  </si>
  <si>
    <t>Příplatek za modelaci</t>
  </si>
  <si>
    <t>-586382682</t>
  </si>
  <si>
    <t>Zakládání</t>
  </si>
  <si>
    <t>14</t>
  </si>
  <si>
    <t>211571121</t>
  </si>
  <si>
    <t>Výplň odvodňovacích žeber nebo trativodů kamenivem drobným těženým</t>
  </si>
  <si>
    <t>-1674219327</t>
  </si>
  <si>
    <t>https://podminky.urs.cz/item/CS_URS_2025_01/211571121</t>
  </si>
  <si>
    <t>15</t>
  </si>
  <si>
    <t>213141111</t>
  </si>
  <si>
    <t>Zřízení vrstvy z geotextilie v rovině nebo ve sklonu do 1:5 š do 3 m</t>
  </si>
  <si>
    <t>338055977</t>
  </si>
  <si>
    <t>https://podminky.urs.cz/item/CS_URS_2025_01/213141111</t>
  </si>
  <si>
    <t>(2+2+2+2+2)</t>
  </si>
  <si>
    <t>16</t>
  </si>
  <si>
    <t>69311081</t>
  </si>
  <si>
    <t>geotextilie netkaná separační, ochranná, filtrační, drenážní PES 300g/m2</t>
  </si>
  <si>
    <t>-992595683</t>
  </si>
  <si>
    <t>10*1,1845 'Přepočtené koeficientem množství</t>
  </si>
  <si>
    <t>Komunikace pozemní</t>
  </si>
  <si>
    <t>17</t>
  </si>
  <si>
    <t>564281111</t>
  </si>
  <si>
    <t>Podklad nebo podsyp ze štěrkopísku ŠP plochy přes 100 m2 tl 300 mm</t>
  </si>
  <si>
    <t>1583670666</t>
  </si>
  <si>
    <t>https://podminky.urs.cz/item/CS_URS_2025_01/564281111</t>
  </si>
  <si>
    <t>186/0,3</t>
  </si>
  <si>
    <t>18</t>
  </si>
  <si>
    <t>56428RX01</t>
  </si>
  <si>
    <t>Příplatek za tvarování podkladní vrstvy ze štěrku</t>
  </si>
  <si>
    <t>-309618927</t>
  </si>
  <si>
    <t>19</t>
  </si>
  <si>
    <t>57714311RX01</t>
  </si>
  <si>
    <t>Asfaltový beton vrstva obrusná ACO 8 (ABJ) tl 70 mm š do 3 m z nemodifikovaného asfaltu</t>
  </si>
  <si>
    <t>1726523782</t>
  </si>
  <si>
    <t>477</t>
  </si>
  <si>
    <t>20</t>
  </si>
  <si>
    <t>57714311RX01c</t>
  </si>
  <si>
    <t>Příplatek za pokládku asfaltového povrchu v terénu</t>
  </si>
  <si>
    <t>-2036069612</t>
  </si>
  <si>
    <t>998</t>
  </si>
  <si>
    <t>Přesun hmot</t>
  </si>
  <si>
    <t>998225111</t>
  </si>
  <si>
    <t>Přesun hmot pro pozemní komunikace s krytem z kamene, monolitickým betonovým nebo živičným</t>
  </si>
  <si>
    <t>1632879001</t>
  </si>
  <si>
    <t>https://podminky.urs.cz/item/CS_URS_2025_01/998225111</t>
  </si>
  <si>
    <t>VRN</t>
  </si>
  <si>
    <t>Vedlejší rozpočtové náklady</t>
  </si>
  <si>
    <t>VRN1</t>
  </si>
  <si>
    <t>Průzkumné, zeměměřičské a projektové práce</t>
  </si>
  <si>
    <t>22</t>
  </si>
  <si>
    <t>010001000</t>
  </si>
  <si>
    <t>…</t>
  </si>
  <si>
    <t>1024</t>
  </si>
  <si>
    <t>-183837007</t>
  </si>
  <si>
    <t>https://podminky.urs.cz/item/CS_URS_2025_01/010001000</t>
  </si>
  <si>
    <t>VRN2</t>
  </si>
  <si>
    <t>Příprava staveniště</t>
  </si>
  <si>
    <t>23</t>
  </si>
  <si>
    <t>020001000</t>
  </si>
  <si>
    <t>1989972781</t>
  </si>
  <si>
    <t>https://podminky.urs.cz/item/CS_URS_2025_01/020001000</t>
  </si>
  <si>
    <t>VRN3</t>
  </si>
  <si>
    <t>Zařízení staveniště</t>
  </si>
  <si>
    <t>24</t>
  </si>
  <si>
    <t>030001000</t>
  </si>
  <si>
    <t>-1534320107</t>
  </si>
  <si>
    <t>https://podminky.urs.cz/item/CS_URS_2025_01/030001000</t>
  </si>
  <si>
    <t>VRN4</t>
  </si>
  <si>
    <t>Inženýrská činnost</t>
  </si>
  <si>
    <t>25</t>
  </si>
  <si>
    <t>045303000</t>
  </si>
  <si>
    <t>Koordinační činnost</t>
  </si>
  <si>
    <t>1927947460</t>
  </si>
  <si>
    <t>https://podminky.urs.cz/item/CS_URS_2025_01/045303000</t>
  </si>
  <si>
    <t>VRN7</t>
  </si>
  <si>
    <t>Provozní vlivy</t>
  </si>
  <si>
    <t>26</t>
  </si>
  <si>
    <t>070001000</t>
  </si>
  <si>
    <t>-927378909</t>
  </si>
  <si>
    <t>https://podminky.urs.cz/item/CS_URS_2025_01/070001000</t>
  </si>
  <si>
    <t>VRN9</t>
  </si>
  <si>
    <t>Ostatní náklady</t>
  </si>
  <si>
    <t>27</t>
  </si>
  <si>
    <t>090001000</t>
  </si>
  <si>
    <t>Ostatní náklady - značení s provozním řádem</t>
  </si>
  <si>
    <t>kpl</t>
  </si>
  <si>
    <t>3069740</t>
  </si>
  <si>
    <t>https://podminky.urs.cz/item/CS_URS_2025_01/090001000</t>
  </si>
  <si>
    <t>28</t>
  </si>
  <si>
    <t>090001000as</t>
  </si>
  <si>
    <t>Ostatní náklady - bezpečnostní nátěr klopených zatáček</t>
  </si>
  <si>
    <t>673192999</t>
  </si>
  <si>
    <t>29</t>
  </si>
  <si>
    <t>090001000x</t>
  </si>
  <si>
    <t>Ostatní náklady - mimostaveništní doprava</t>
  </si>
  <si>
    <t>-379480465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</si>
</sst>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112</xdr:row>
      <xdr:rowOff>0</xdr:rowOff>
    </xdr:from>
    <xdr:to>
      <xdr:col>9</xdr:col>
      <xdr:colOff>1215390</xdr:colOff>
      <xdr:row>116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81411131" TargetMode="External"/><Relationship Id="rId13" Type="http://schemas.openxmlformats.org/officeDocument/2006/relationships/hyperlink" Target="https://podminky.urs.cz/item/CS_URS_2025_01/998225111" TargetMode="External"/><Relationship Id="rId18" Type="http://schemas.openxmlformats.org/officeDocument/2006/relationships/hyperlink" Target="https://podminky.urs.cz/item/CS_URS_2025_01/070001000" TargetMode="External"/><Relationship Id="rId3" Type="http://schemas.openxmlformats.org/officeDocument/2006/relationships/hyperlink" Target="https://podminky.urs.cz/item/CS_URS_2025_01/121151125" TargetMode="External"/><Relationship Id="rId7" Type="http://schemas.openxmlformats.org/officeDocument/2006/relationships/hyperlink" Target="https://podminky.urs.cz/item/CS_URS_2025_01/162751117" TargetMode="External"/><Relationship Id="rId12" Type="http://schemas.openxmlformats.org/officeDocument/2006/relationships/hyperlink" Target="https://podminky.urs.cz/item/CS_URS_2025_01/564281111" TargetMode="External"/><Relationship Id="rId17" Type="http://schemas.openxmlformats.org/officeDocument/2006/relationships/hyperlink" Target="https://podminky.urs.cz/item/CS_URS_2025_01/045303000" TargetMode="External"/><Relationship Id="rId2" Type="http://schemas.openxmlformats.org/officeDocument/2006/relationships/hyperlink" Target="https://podminky.urs.cz/item/CS_URS_2025_01/112251102" TargetMode="External"/><Relationship Id="rId16" Type="http://schemas.openxmlformats.org/officeDocument/2006/relationships/hyperlink" Target="https://podminky.urs.cz/item/CS_URS_2025_01/030001000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12101102" TargetMode="External"/><Relationship Id="rId6" Type="http://schemas.openxmlformats.org/officeDocument/2006/relationships/hyperlink" Target="https://podminky.urs.cz/item/CS_URS_2025_01/167151101" TargetMode="External"/><Relationship Id="rId11" Type="http://schemas.openxmlformats.org/officeDocument/2006/relationships/hyperlink" Target="https://podminky.urs.cz/item/CS_URS_2025_01/213141111" TargetMode="External"/><Relationship Id="rId5" Type="http://schemas.openxmlformats.org/officeDocument/2006/relationships/hyperlink" Target="https://podminky.urs.cz/item/CS_URS_2025_01/162251102" TargetMode="External"/><Relationship Id="rId15" Type="http://schemas.openxmlformats.org/officeDocument/2006/relationships/hyperlink" Target="https://podminky.urs.cz/item/CS_URS_2025_01/020001000" TargetMode="External"/><Relationship Id="rId10" Type="http://schemas.openxmlformats.org/officeDocument/2006/relationships/hyperlink" Target="https://podminky.urs.cz/item/CS_URS_2025_01/211571121" TargetMode="External"/><Relationship Id="rId19" Type="http://schemas.openxmlformats.org/officeDocument/2006/relationships/hyperlink" Target="https://podminky.urs.cz/item/CS_URS_2025_01/090001000" TargetMode="External"/><Relationship Id="rId4" Type="http://schemas.openxmlformats.org/officeDocument/2006/relationships/hyperlink" Target="https://podminky.urs.cz/item/CS_URS_2025_01/131251100" TargetMode="External"/><Relationship Id="rId9" Type="http://schemas.openxmlformats.org/officeDocument/2006/relationships/hyperlink" Target="https://podminky.urs.cz/item/CS_URS_2025_01/181951112" TargetMode="External"/><Relationship Id="rId14" Type="http://schemas.openxmlformats.org/officeDocument/2006/relationships/hyperlink" Target="https://podminky.urs.cz/item/CS_URS_2025_01/01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72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02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69" t="s">
        <v>13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R5" s="19"/>
      <c r="BS5" s="16" t="s">
        <v>6</v>
      </c>
    </row>
    <row r="6" spans="1:74" ht="36.950000000000003" customHeight="1">
      <c r="B6" s="19"/>
      <c r="D6" s="24" t="s">
        <v>14</v>
      </c>
      <c r="K6" s="171" t="s">
        <v>15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24</v>
      </c>
      <c r="AK14" s="25" t="s">
        <v>25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27</v>
      </c>
      <c r="AK16" s="25" t="s">
        <v>23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24</v>
      </c>
      <c r="AK17" s="25" t="s">
        <v>25</v>
      </c>
      <c r="AN17" s="23" t="s">
        <v>1</v>
      </c>
      <c r="AR17" s="19"/>
      <c r="BS17" s="16" t="s">
        <v>28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29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24</v>
      </c>
      <c r="AK20" s="25" t="s">
        <v>25</v>
      </c>
      <c r="AN20" s="23" t="s">
        <v>1</v>
      </c>
      <c r="AR20" s="19"/>
      <c r="BS20" s="16" t="s">
        <v>28</v>
      </c>
    </row>
    <row r="21" spans="2:71" ht="6.95" customHeight="1">
      <c r="B21" s="19"/>
      <c r="AR21" s="19"/>
    </row>
    <row r="22" spans="2:71" ht="12" customHeight="1">
      <c r="B22" s="19"/>
      <c r="D22" s="25" t="s">
        <v>30</v>
      </c>
      <c r="AR22" s="19"/>
    </row>
    <row r="23" spans="2:71" ht="16.5" customHeight="1">
      <c r="B23" s="19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3">
        <f>ROUND(AG94,2)</f>
        <v>0</v>
      </c>
      <c r="AL26" s="174"/>
      <c r="AM26" s="174"/>
      <c r="AN26" s="174"/>
      <c r="AO26" s="174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75" t="s">
        <v>32</v>
      </c>
      <c r="M28" s="175"/>
      <c r="N28" s="175"/>
      <c r="O28" s="175"/>
      <c r="P28" s="175"/>
      <c r="W28" s="175" t="s">
        <v>33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34</v>
      </c>
      <c r="AL28" s="175"/>
      <c r="AM28" s="175"/>
      <c r="AN28" s="175"/>
      <c r="AO28" s="175"/>
      <c r="AR28" s="28"/>
    </row>
    <row r="29" spans="2:71" s="2" customFormat="1" ht="14.45" customHeight="1">
      <c r="B29" s="32"/>
      <c r="D29" s="25" t="s">
        <v>35</v>
      </c>
      <c r="F29" s="25" t="s">
        <v>36</v>
      </c>
      <c r="L29" s="178">
        <v>0.21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32"/>
    </row>
    <row r="30" spans="2:71" s="2" customFormat="1" ht="14.45" customHeight="1">
      <c r="B30" s="32"/>
      <c r="F30" s="25" t="s">
        <v>37</v>
      </c>
      <c r="L30" s="178">
        <v>0.12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32"/>
    </row>
    <row r="31" spans="2:71" s="2" customFormat="1" ht="14.45" hidden="1" customHeight="1">
      <c r="B31" s="32"/>
      <c r="F31" s="25" t="s">
        <v>38</v>
      </c>
      <c r="L31" s="178">
        <v>0.21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2"/>
    </row>
    <row r="32" spans="2:71" s="2" customFormat="1" ht="14.45" hidden="1" customHeight="1">
      <c r="B32" s="32"/>
      <c r="F32" s="25" t="s">
        <v>39</v>
      </c>
      <c r="L32" s="178">
        <v>0.12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2"/>
    </row>
    <row r="33" spans="2:44" s="2" customFormat="1" ht="14.45" hidden="1" customHeight="1">
      <c r="B33" s="32"/>
      <c r="F33" s="25" t="s">
        <v>40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79" t="s">
        <v>43</v>
      </c>
      <c r="Y35" s="180"/>
      <c r="Z35" s="180"/>
      <c r="AA35" s="180"/>
      <c r="AB35" s="180"/>
      <c r="AC35" s="35"/>
      <c r="AD35" s="35"/>
      <c r="AE35" s="35"/>
      <c r="AF35" s="35"/>
      <c r="AG35" s="35"/>
      <c r="AH35" s="35"/>
      <c r="AI35" s="35"/>
      <c r="AJ35" s="35"/>
      <c r="AK35" s="181">
        <f>SUM(AK26:AK33)</f>
        <v>0</v>
      </c>
      <c r="AL35" s="180"/>
      <c r="AM35" s="180"/>
      <c r="AN35" s="180"/>
      <c r="AO35" s="182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0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0" s="1" customFormat="1" ht="24.95" customHeight="1">
      <c r="B82" s="28"/>
      <c r="C82" s="20" t="s">
        <v>50</v>
      </c>
      <c r="AR82" s="28"/>
    </row>
    <row r="83" spans="1:90" s="1" customFormat="1" ht="6.95" customHeight="1">
      <c r="B83" s="28"/>
      <c r="AR83" s="28"/>
    </row>
    <row r="84" spans="1:90" s="3" customFormat="1" ht="12" customHeight="1">
      <c r="B84" s="44"/>
      <c r="C84" s="25" t="s">
        <v>12</v>
      </c>
      <c r="L84" s="3" t="str">
        <f>K5</f>
        <v>170/2025</v>
      </c>
      <c r="AR84" s="44"/>
    </row>
    <row r="85" spans="1:90" s="4" customFormat="1" ht="36.950000000000003" customHeight="1">
      <c r="B85" s="45"/>
      <c r="C85" s="46" t="s">
        <v>14</v>
      </c>
      <c r="L85" s="183" t="str">
        <f>K6</f>
        <v>Pumptrack Šluknov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R85" s="45"/>
    </row>
    <row r="86" spans="1:90" s="1" customFormat="1" ht="6.95" customHeight="1">
      <c r="B86" s="28"/>
      <c r="AR86" s="28"/>
    </row>
    <row r="87" spans="1:90" s="1" customFormat="1" ht="12" customHeight="1">
      <c r="B87" s="28"/>
      <c r="C87" s="25" t="s">
        <v>18</v>
      </c>
      <c r="L87" s="47" t="str">
        <f>IF(K8="","",K8)</f>
        <v>Šluknov</v>
      </c>
      <c r="AI87" s="25" t="s">
        <v>20</v>
      </c>
      <c r="AM87" s="185" t="str">
        <f>IF(AN8= "","",AN8)</f>
        <v>25. 11. 2025</v>
      </c>
      <c r="AN87" s="185"/>
      <c r="AR87" s="28"/>
    </row>
    <row r="88" spans="1:90" s="1" customFormat="1" ht="6.95" customHeight="1">
      <c r="B88" s="28"/>
      <c r="AR88" s="28"/>
    </row>
    <row r="89" spans="1:90" s="1" customFormat="1" ht="15.2" customHeight="1">
      <c r="B89" s="28"/>
      <c r="C89" s="25" t="s">
        <v>22</v>
      </c>
      <c r="L89" s="3" t="str">
        <f>IF(E11= "","",E11)</f>
        <v xml:space="preserve"> </v>
      </c>
      <c r="AI89" s="25" t="s">
        <v>27</v>
      </c>
      <c r="AM89" s="186" t="str">
        <f>IF(E17="","",E17)</f>
        <v xml:space="preserve"> </v>
      </c>
      <c r="AN89" s="187"/>
      <c r="AO89" s="187"/>
      <c r="AP89" s="187"/>
      <c r="AR89" s="28"/>
      <c r="AS89" s="188" t="s">
        <v>51</v>
      </c>
      <c r="AT89" s="189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" customHeight="1">
      <c r="B90" s="28"/>
      <c r="C90" s="25" t="s">
        <v>26</v>
      </c>
      <c r="L90" s="3" t="str">
        <f>IF(E14="","",E14)</f>
        <v xml:space="preserve"> </v>
      </c>
      <c r="AI90" s="25" t="s">
        <v>29</v>
      </c>
      <c r="AM90" s="186" t="str">
        <f>IF(E20="","",E20)</f>
        <v xml:space="preserve"> </v>
      </c>
      <c r="AN90" s="187"/>
      <c r="AO90" s="187"/>
      <c r="AP90" s="187"/>
      <c r="AR90" s="28"/>
      <c r="AS90" s="190"/>
      <c r="AT90" s="191"/>
      <c r="BD90" s="52"/>
    </row>
    <row r="91" spans="1:90" s="1" customFormat="1" ht="10.9" customHeight="1">
      <c r="B91" s="28"/>
      <c r="AR91" s="28"/>
      <c r="AS91" s="190"/>
      <c r="AT91" s="191"/>
      <c r="BD91" s="52"/>
    </row>
    <row r="92" spans="1:90" s="1" customFormat="1" ht="29.25" customHeight="1">
      <c r="B92" s="28"/>
      <c r="C92" s="192" t="s">
        <v>52</v>
      </c>
      <c r="D92" s="193"/>
      <c r="E92" s="193"/>
      <c r="F92" s="193"/>
      <c r="G92" s="193"/>
      <c r="H92" s="53"/>
      <c r="I92" s="194" t="s">
        <v>53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54</v>
      </c>
      <c r="AH92" s="193"/>
      <c r="AI92" s="193"/>
      <c r="AJ92" s="193"/>
      <c r="AK92" s="193"/>
      <c r="AL92" s="193"/>
      <c r="AM92" s="193"/>
      <c r="AN92" s="194" t="s">
        <v>55</v>
      </c>
      <c r="AO92" s="193"/>
      <c r="AP92" s="196"/>
      <c r="AQ92" s="54" t="s">
        <v>56</v>
      </c>
      <c r="AR92" s="28"/>
      <c r="AS92" s="55" t="s">
        <v>57</v>
      </c>
      <c r="AT92" s="56" t="s">
        <v>58</v>
      </c>
      <c r="AU92" s="56" t="s">
        <v>59</v>
      </c>
      <c r="AV92" s="56" t="s">
        <v>60</v>
      </c>
      <c r="AW92" s="56" t="s">
        <v>61</v>
      </c>
      <c r="AX92" s="56" t="s">
        <v>62</v>
      </c>
      <c r="AY92" s="56" t="s">
        <v>63</v>
      </c>
      <c r="AZ92" s="56" t="s">
        <v>64</v>
      </c>
      <c r="BA92" s="56" t="s">
        <v>65</v>
      </c>
      <c r="BB92" s="56" t="s">
        <v>66</v>
      </c>
      <c r="BC92" s="56" t="s">
        <v>67</v>
      </c>
      <c r="BD92" s="57" t="s">
        <v>68</v>
      </c>
    </row>
    <row r="93" spans="1:90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50000000000003" customHeight="1">
      <c r="B94" s="59"/>
      <c r="C94" s="60" t="s">
        <v>69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00">
        <f>ROUND(AG95,2)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328.73676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70</v>
      </c>
      <c r="BT94" s="68" t="s">
        <v>71</v>
      </c>
      <c r="BV94" s="68" t="s">
        <v>72</v>
      </c>
      <c r="BW94" s="68" t="s">
        <v>4</v>
      </c>
      <c r="BX94" s="68" t="s">
        <v>73</v>
      </c>
      <c r="CL94" s="68" t="s">
        <v>1</v>
      </c>
    </row>
    <row r="95" spans="1:90" s="6" customFormat="1" ht="24.75" customHeight="1">
      <c r="A95" s="69" t="s">
        <v>74</v>
      </c>
      <c r="B95" s="70"/>
      <c r="C95" s="71"/>
      <c r="D95" s="199" t="s">
        <v>13</v>
      </c>
      <c r="E95" s="199"/>
      <c r="F95" s="199"/>
      <c r="G95" s="199"/>
      <c r="H95" s="199"/>
      <c r="I95" s="72"/>
      <c r="J95" s="199" t="s">
        <v>15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7">
        <f>'170-2025 - Pumptrack Šluknov'!J28</f>
        <v>0</v>
      </c>
      <c r="AH95" s="198"/>
      <c r="AI95" s="198"/>
      <c r="AJ95" s="198"/>
      <c r="AK95" s="198"/>
      <c r="AL95" s="198"/>
      <c r="AM95" s="198"/>
      <c r="AN95" s="197">
        <f>SUM(AG95,AT95)</f>
        <v>0</v>
      </c>
      <c r="AO95" s="198"/>
      <c r="AP95" s="198"/>
      <c r="AQ95" s="73" t="s">
        <v>75</v>
      </c>
      <c r="AR95" s="70"/>
      <c r="AS95" s="74">
        <v>0</v>
      </c>
      <c r="AT95" s="75">
        <f>ROUND(SUM(AV95:AW95),2)</f>
        <v>0</v>
      </c>
      <c r="AU95" s="76">
        <f>'170-2025 - Pumptrack Šluknov'!P124</f>
        <v>328.73675699999995</v>
      </c>
      <c r="AV95" s="75">
        <f>'170-2025 - Pumptrack Šluknov'!J31</f>
        <v>0</v>
      </c>
      <c r="AW95" s="75">
        <f>'170-2025 - Pumptrack Šluknov'!J32</f>
        <v>0</v>
      </c>
      <c r="AX95" s="75">
        <f>'170-2025 - Pumptrack Šluknov'!J33</f>
        <v>0</v>
      </c>
      <c r="AY95" s="75">
        <f>'170-2025 - Pumptrack Šluknov'!J34</f>
        <v>0</v>
      </c>
      <c r="AZ95" s="75">
        <f>'170-2025 - Pumptrack Šluknov'!F31</f>
        <v>0</v>
      </c>
      <c r="BA95" s="75">
        <f>'170-2025 - Pumptrack Šluknov'!F32</f>
        <v>0</v>
      </c>
      <c r="BB95" s="75">
        <f>'170-2025 - Pumptrack Šluknov'!F33</f>
        <v>0</v>
      </c>
      <c r="BC95" s="75">
        <f>'170-2025 - Pumptrack Šluknov'!F34</f>
        <v>0</v>
      </c>
      <c r="BD95" s="77">
        <f>'170-2025 - Pumptrack Šluknov'!F35</f>
        <v>0</v>
      </c>
      <c r="BT95" s="78" t="s">
        <v>76</v>
      </c>
      <c r="BU95" s="78" t="s">
        <v>77</v>
      </c>
      <c r="BV95" s="78" t="s">
        <v>72</v>
      </c>
      <c r="BW95" s="78" t="s">
        <v>4</v>
      </c>
      <c r="BX95" s="78" t="s">
        <v>73</v>
      </c>
      <c r="CL95" s="78" t="s">
        <v>1</v>
      </c>
    </row>
    <row r="96" spans="1:90" s="1" customFormat="1" ht="30" customHeight="1">
      <c r="B96" s="28"/>
      <c r="AR96" s="28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8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70-2025 - Pumptrack Šluknov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17"/>
  <sheetViews>
    <sheetView showGridLines="0" topLeftCell="A198" workbookViewId="0">
      <selection activeCell="I225" sqref="I22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02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6" t="s">
        <v>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5" customHeight="1">
      <c r="B4" s="19"/>
      <c r="D4" s="20" t="s">
        <v>79</v>
      </c>
      <c r="L4" s="19"/>
      <c r="M4" s="79" t="s">
        <v>10</v>
      </c>
      <c r="AT4" s="16" t="s">
        <v>3</v>
      </c>
    </row>
    <row r="5" spans="2:46" ht="6.95" customHeight="1">
      <c r="B5" s="19"/>
      <c r="L5" s="19"/>
    </row>
    <row r="6" spans="2:46" s="1" customFormat="1" ht="12" customHeight="1">
      <c r="B6" s="28"/>
      <c r="D6" s="25" t="s">
        <v>14</v>
      </c>
      <c r="L6" s="28"/>
    </row>
    <row r="7" spans="2:46" s="1" customFormat="1" ht="16.5" customHeight="1">
      <c r="B7" s="28"/>
      <c r="E7" s="183" t="s">
        <v>15</v>
      </c>
      <c r="F7" s="203"/>
      <c r="G7" s="203"/>
      <c r="H7" s="203"/>
      <c r="L7" s="28"/>
    </row>
    <row r="8" spans="2:46" s="1" customFormat="1" ht="11.25">
      <c r="B8" s="28"/>
      <c r="L8" s="28"/>
    </row>
    <row r="9" spans="2:46" s="1" customFormat="1" ht="12" customHeight="1">
      <c r="B9" s="28"/>
      <c r="D9" s="25" t="s">
        <v>16</v>
      </c>
      <c r="F9" s="23" t="s">
        <v>1</v>
      </c>
      <c r="I9" s="25" t="s">
        <v>17</v>
      </c>
      <c r="J9" s="23" t="s">
        <v>1</v>
      </c>
      <c r="L9" s="28"/>
    </row>
    <row r="10" spans="2:46" s="1" customFormat="1" ht="12" customHeight="1">
      <c r="B10" s="28"/>
      <c r="D10" s="25" t="s">
        <v>18</v>
      </c>
      <c r="F10" s="23" t="s">
        <v>19</v>
      </c>
      <c r="I10" s="25" t="s">
        <v>20</v>
      </c>
      <c r="J10" s="48" t="str">
        <f>'Rekapitulace stavby'!AN8</f>
        <v>25. 11. 2025</v>
      </c>
      <c r="L10" s="28"/>
    </row>
    <row r="11" spans="2:46" s="1" customFormat="1" ht="10.9" customHeight="1">
      <c r="B11" s="28"/>
      <c r="L11" s="28"/>
    </row>
    <row r="12" spans="2:46" s="1" customFormat="1" ht="12" customHeight="1">
      <c r="B12" s="28"/>
      <c r="D12" s="25" t="s">
        <v>22</v>
      </c>
      <c r="I12" s="25" t="s">
        <v>23</v>
      </c>
      <c r="J12" s="23" t="str">
        <f>IF('Rekapitulace stavby'!AN10="","",'Rekapitulace stavby'!AN10)</f>
        <v/>
      </c>
      <c r="L12" s="28"/>
    </row>
    <row r="13" spans="2:46" s="1" customFormat="1" ht="18" customHeight="1">
      <c r="B13" s="28"/>
      <c r="E13" s="23" t="str">
        <f>IF('Rekapitulace stavby'!E11="","",'Rekapitulace stavby'!E11)</f>
        <v xml:space="preserve"> </v>
      </c>
      <c r="I13" s="25" t="s">
        <v>25</v>
      </c>
      <c r="J13" s="23" t="str">
        <f>IF('Rekapitulace stavby'!AN11="","",'Rekapitulace stavby'!AN11)</f>
        <v/>
      </c>
      <c r="L13" s="28"/>
    </row>
    <row r="14" spans="2:46" s="1" customFormat="1" ht="6.95" customHeight="1">
      <c r="B14" s="28"/>
      <c r="L14" s="28"/>
    </row>
    <row r="15" spans="2:46" s="1" customFormat="1" ht="12" customHeight="1">
      <c r="B15" s="28"/>
      <c r="D15" s="25" t="s">
        <v>26</v>
      </c>
      <c r="I15" s="25" t="s">
        <v>23</v>
      </c>
      <c r="J15" s="23" t="str">
        <f>'Rekapitulace stavby'!AN13</f>
        <v/>
      </c>
      <c r="L15" s="28"/>
    </row>
    <row r="16" spans="2:46" s="1" customFormat="1" ht="18" customHeight="1">
      <c r="B16" s="28"/>
      <c r="E16" s="169" t="str">
        <f>'Rekapitulace stavby'!E14</f>
        <v xml:space="preserve"> </v>
      </c>
      <c r="F16" s="169"/>
      <c r="G16" s="169"/>
      <c r="H16" s="169"/>
      <c r="I16" s="25" t="s">
        <v>25</v>
      </c>
      <c r="J16" s="23" t="str">
        <f>'Rekapitulace stavby'!AN14</f>
        <v/>
      </c>
      <c r="L16" s="28"/>
    </row>
    <row r="17" spans="2:12" s="1" customFormat="1" ht="6.95" customHeight="1">
      <c r="B17" s="28"/>
      <c r="L17" s="28"/>
    </row>
    <row r="18" spans="2:12" s="1" customFormat="1" ht="12" customHeight="1">
      <c r="B18" s="28"/>
      <c r="D18" s="25" t="s">
        <v>27</v>
      </c>
      <c r="I18" s="25" t="s">
        <v>23</v>
      </c>
      <c r="J18" s="23" t="str">
        <f>IF('Rekapitulace stavby'!AN16="","",'Rekapitulace stavby'!AN16)</f>
        <v/>
      </c>
      <c r="L18" s="28"/>
    </row>
    <row r="19" spans="2:12" s="1" customFormat="1" ht="18" customHeight="1">
      <c r="B19" s="28"/>
      <c r="E19" s="23" t="str">
        <f>IF('Rekapitulace stavby'!E17="","",'Rekapitulace stavby'!E17)</f>
        <v xml:space="preserve"> </v>
      </c>
      <c r="I19" s="25" t="s">
        <v>25</v>
      </c>
      <c r="J19" s="23" t="str">
        <f>IF('Rekapitulace stavby'!AN17="","",'Rekapitulace stavby'!AN17)</f>
        <v/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5" t="s">
        <v>29</v>
      </c>
      <c r="I21" s="25" t="s">
        <v>23</v>
      </c>
      <c r="J21" s="23" t="str">
        <f>IF('Rekapitulace stavby'!AN19="","",'Rekapitulace stavby'!AN19)</f>
        <v/>
      </c>
      <c r="L21" s="28"/>
    </row>
    <row r="22" spans="2:12" s="1" customFormat="1" ht="18" customHeight="1">
      <c r="B22" s="28"/>
      <c r="E22" s="23" t="str">
        <f>IF('Rekapitulace stavby'!E20="","",'Rekapitulace stavby'!E20)</f>
        <v xml:space="preserve"> </v>
      </c>
      <c r="I22" s="25" t="s">
        <v>25</v>
      </c>
      <c r="J22" s="23" t="str">
        <f>IF('Rekapitulace stavby'!AN20="","",'Rekapitulace stavby'!AN20)</f>
        <v/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5" t="s">
        <v>30</v>
      </c>
      <c r="L24" s="28"/>
    </row>
    <row r="25" spans="2:12" s="7" customFormat="1" ht="16.5" customHeight="1">
      <c r="B25" s="80"/>
      <c r="E25" s="172" t="s">
        <v>1</v>
      </c>
      <c r="F25" s="172"/>
      <c r="G25" s="172"/>
      <c r="H25" s="172"/>
      <c r="L25" s="80"/>
    </row>
    <row r="26" spans="2:12" s="1" customFormat="1" ht="6.95" customHeight="1">
      <c r="B26" s="28"/>
      <c r="L26" s="28"/>
    </row>
    <row r="27" spans="2:12" s="1" customFormat="1" ht="6.95" customHeight="1">
      <c r="B27" s="28"/>
      <c r="D27" s="49"/>
      <c r="E27" s="49"/>
      <c r="F27" s="49"/>
      <c r="G27" s="49"/>
      <c r="H27" s="49"/>
      <c r="I27" s="49"/>
      <c r="J27" s="49"/>
      <c r="K27" s="49"/>
      <c r="L27" s="28"/>
    </row>
    <row r="28" spans="2:12" s="1" customFormat="1" ht="25.35" customHeight="1">
      <c r="B28" s="28"/>
      <c r="D28" s="81" t="s">
        <v>31</v>
      </c>
      <c r="J28" s="62">
        <f>ROUND(J124, 2)</f>
        <v>0</v>
      </c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14.45" customHeight="1">
      <c r="B30" s="28"/>
      <c r="F30" s="31" t="s">
        <v>33</v>
      </c>
      <c r="I30" s="31" t="s">
        <v>32</v>
      </c>
      <c r="J30" s="31" t="s">
        <v>34</v>
      </c>
      <c r="L30" s="28"/>
    </row>
    <row r="31" spans="2:12" s="1" customFormat="1" ht="14.45" customHeight="1">
      <c r="B31" s="28"/>
      <c r="D31" s="51" t="s">
        <v>35</v>
      </c>
      <c r="E31" s="25" t="s">
        <v>36</v>
      </c>
      <c r="F31" s="82">
        <f>ROUND((SUM(BE124:BE216)),  2)</f>
        <v>0</v>
      </c>
      <c r="I31" s="83">
        <v>0.21</v>
      </c>
      <c r="J31" s="82">
        <f>ROUND(((SUM(BE124:BE216))*I31),  2)</f>
        <v>0</v>
      </c>
      <c r="L31" s="28"/>
    </row>
    <row r="32" spans="2:12" s="1" customFormat="1" ht="14.45" customHeight="1">
      <c r="B32" s="28"/>
      <c r="E32" s="25" t="s">
        <v>37</v>
      </c>
      <c r="F32" s="82">
        <f>ROUND((SUM(BF124:BF216)),  2)</f>
        <v>0</v>
      </c>
      <c r="I32" s="83">
        <v>0.12</v>
      </c>
      <c r="J32" s="82">
        <f>ROUND(((SUM(BF124:BF216))*I32),  2)</f>
        <v>0</v>
      </c>
      <c r="L32" s="28"/>
    </row>
    <row r="33" spans="2:12" s="1" customFormat="1" ht="14.45" hidden="1" customHeight="1">
      <c r="B33" s="28"/>
      <c r="E33" s="25" t="s">
        <v>38</v>
      </c>
      <c r="F33" s="82">
        <f>ROUND((SUM(BG124:BG216)),  2)</f>
        <v>0</v>
      </c>
      <c r="I33" s="83">
        <v>0.21</v>
      </c>
      <c r="J33" s="82">
        <f>0</f>
        <v>0</v>
      </c>
      <c r="L33" s="28"/>
    </row>
    <row r="34" spans="2:12" s="1" customFormat="1" ht="14.45" hidden="1" customHeight="1">
      <c r="B34" s="28"/>
      <c r="E34" s="25" t="s">
        <v>39</v>
      </c>
      <c r="F34" s="82">
        <f>ROUND((SUM(BH124:BH216)),  2)</f>
        <v>0</v>
      </c>
      <c r="I34" s="83">
        <v>0.12</v>
      </c>
      <c r="J34" s="82">
        <f>0</f>
        <v>0</v>
      </c>
      <c r="L34" s="28"/>
    </row>
    <row r="35" spans="2:12" s="1" customFormat="1" ht="14.45" hidden="1" customHeight="1">
      <c r="B35" s="28"/>
      <c r="E35" s="25" t="s">
        <v>40</v>
      </c>
      <c r="F35" s="82">
        <f>ROUND((SUM(BI124:BI216)),  2)</f>
        <v>0</v>
      </c>
      <c r="I35" s="83">
        <v>0</v>
      </c>
      <c r="J35" s="82">
        <f>0</f>
        <v>0</v>
      </c>
      <c r="L35" s="28"/>
    </row>
    <row r="36" spans="2:12" s="1" customFormat="1" ht="6.95" customHeight="1">
      <c r="B36" s="28"/>
      <c r="L36" s="28"/>
    </row>
    <row r="37" spans="2:12" s="1" customFormat="1" ht="25.35" customHeight="1">
      <c r="B37" s="28"/>
      <c r="C37" s="84"/>
      <c r="D37" s="85" t="s">
        <v>41</v>
      </c>
      <c r="E37" s="53"/>
      <c r="F37" s="53"/>
      <c r="G37" s="86" t="s">
        <v>42</v>
      </c>
      <c r="H37" s="87" t="s">
        <v>43</v>
      </c>
      <c r="I37" s="53"/>
      <c r="J37" s="88">
        <f>SUM(J28:J35)</f>
        <v>0</v>
      </c>
      <c r="K37" s="89"/>
      <c r="L37" s="28"/>
    </row>
    <row r="38" spans="2:12" s="1" customFormat="1" ht="14.45" customHeight="1">
      <c r="B38" s="28"/>
      <c r="L38" s="28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39" t="s">
        <v>46</v>
      </c>
      <c r="E61" s="30"/>
      <c r="F61" s="90" t="s">
        <v>47</v>
      </c>
      <c r="G61" s="39" t="s">
        <v>46</v>
      </c>
      <c r="H61" s="30"/>
      <c r="I61" s="30"/>
      <c r="J61" s="91" t="s">
        <v>47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39" t="s">
        <v>46</v>
      </c>
      <c r="E76" s="30"/>
      <c r="F76" s="90" t="s">
        <v>47</v>
      </c>
      <c r="G76" s="39" t="s">
        <v>46</v>
      </c>
      <c r="H76" s="30"/>
      <c r="I76" s="30"/>
      <c r="J76" s="91" t="s">
        <v>47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80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16.5" customHeight="1">
      <c r="B85" s="28"/>
      <c r="E85" s="183" t="str">
        <f>E7</f>
        <v>Pumptrack Šluknov</v>
      </c>
      <c r="F85" s="203"/>
      <c r="G85" s="203"/>
      <c r="H85" s="203"/>
      <c r="L85" s="28"/>
    </row>
    <row r="86" spans="2:47" s="1" customFormat="1" ht="6.95" customHeight="1">
      <c r="B86" s="28"/>
      <c r="L86" s="28"/>
    </row>
    <row r="87" spans="2:47" s="1" customFormat="1" ht="12" customHeight="1">
      <c r="B87" s="28"/>
      <c r="C87" s="25" t="s">
        <v>18</v>
      </c>
      <c r="F87" s="23" t="str">
        <f>F10</f>
        <v>Šluknov</v>
      </c>
      <c r="I87" s="25" t="s">
        <v>20</v>
      </c>
      <c r="J87" s="48" t="str">
        <f>IF(J10="","",J10)</f>
        <v>25. 11. 2025</v>
      </c>
      <c r="L87" s="28"/>
    </row>
    <row r="88" spans="2:47" s="1" customFormat="1" ht="6.95" customHeight="1">
      <c r="B88" s="28"/>
      <c r="L88" s="28"/>
    </row>
    <row r="89" spans="2:47" s="1" customFormat="1" ht="15.2" customHeight="1">
      <c r="B89" s="28"/>
      <c r="C89" s="25" t="s">
        <v>22</v>
      </c>
      <c r="F89" s="23" t="str">
        <f>E13</f>
        <v xml:space="preserve"> </v>
      </c>
      <c r="I89" s="25" t="s">
        <v>27</v>
      </c>
      <c r="J89" s="26" t="str">
        <f>E19</f>
        <v xml:space="preserve"> </v>
      </c>
      <c r="L89" s="28"/>
    </row>
    <row r="90" spans="2:47" s="1" customFormat="1" ht="15.2" customHeight="1">
      <c r="B90" s="28"/>
      <c r="C90" s="25" t="s">
        <v>26</v>
      </c>
      <c r="F90" s="23" t="str">
        <f>IF(E16="","",E16)</f>
        <v xml:space="preserve"> </v>
      </c>
      <c r="I90" s="25" t="s">
        <v>29</v>
      </c>
      <c r="J90" s="26" t="str">
        <f>E22</f>
        <v xml:space="preserve"> </v>
      </c>
      <c r="L90" s="28"/>
    </row>
    <row r="91" spans="2:47" s="1" customFormat="1" ht="10.35" customHeight="1">
      <c r="B91" s="28"/>
      <c r="L91" s="28"/>
    </row>
    <row r="92" spans="2:47" s="1" customFormat="1" ht="29.25" customHeight="1">
      <c r="B92" s="28"/>
      <c r="C92" s="92" t="s">
        <v>81</v>
      </c>
      <c r="D92" s="84"/>
      <c r="E92" s="84"/>
      <c r="F92" s="84"/>
      <c r="G92" s="84"/>
      <c r="H92" s="84"/>
      <c r="I92" s="84"/>
      <c r="J92" s="93" t="s">
        <v>82</v>
      </c>
      <c r="K92" s="84"/>
      <c r="L92" s="28"/>
    </row>
    <row r="93" spans="2:47" s="1" customFormat="1" ht="10.35" customHeight="1">
      <c r="B93" s="28"/>
      <c r="L93" s="28"/>
    </row>
    <row r="94" spans="2:47" s="1" customFormat="1" ht="22.9" customHeight="1">
      <c r="B94" s="28"/>
      <c r="C94" s="94" t="s">
        <v>83</v>
      </c>
      <c r="J94" s="62">
        <f>J124</f>
        <v>0</v>
      </c>
      <c r="L94" s="28"/>
      <c r="AU94" s="16" t="s">
        <v>84</v>
      </c>
    </row>
    <row r="95" spans="2:47" s="8" customFormat="1" ht="24.95" customHeight="1">
      <c r="B95" s="95"/>
      <c r="D95" s="96" t="s">
        <v>85</v>
      </c>
      <c r="E95" s="97"/>
      <c r="F95" s="97"/>
      <c r="G95" s="97"/>
      <c r="H95" s="97"/>
      <c r="I95" s="97"/>
      <c r="J95" s="98">
        <f>J125</f>
        <v>0</v>
      </c>
      <c r="L95" s="95"/>
    </row>
    <row r="96" spans="2:47" s="9" customFormat="1" ht="19.899999999999999" customHeight="1">
      <c r="B96" s="99"/>
      <c r="D96" s="100" t="s">
        <v>86</v>
      </c>
      <c r="E96" s="101"/>
      <c r="F96" s="101"/>
      <c r="G96" s="101"/>
      <c r="H96" s="101"/>
      <c r="I96" s="101"/>
      <c r="J96" s="102">
        <f>J126</f>
        <v>0</v>
      </c>
      <c r="L96" s="99"/>
    </row>
    <row r="97" spans="2:12" s="9" customFormat="1" ht="19.899999999999999" customHeight="1">
      <c r="B97" s="99"/>
      <c r="D97" s="100" t="s">
        <v>87</v>
      </c>
      <c r="E97" s="101"/>
      <c r="F97" s="101"/>
      <c r="G97" s="101"/>
      <c r="H97" s="101"/>
      <c r="I97" s="101"/>
      <c r="J97" s="102">
        <f>J173</f>
        <v>0</v>
      </c>
      <c r="L97" s="99"/>
    </row>
    <row r="98" spans="2:12" s="9" customFormat="1" ht="19.899999999999999" customHeight="1">
      <c r="B98" s="99"/>
      <c r="D98" s="100" t="s">
        <v>88</v>
      </c>
      <c r="E98" s="101"/>
      <c r="F98" s="101"/>
      <c r="G98" s="101"/>
      <c r="H98" s="101"/>
      <c r="I98" s="101"/>
      <c r="J98" s="102">
        <f>J183</f>
        <v>0</v>
      </c>
      <c r="L98" s="99"/>
    </row>
    <row r="99" spans="2:12" s="9" customFormat="1" ht="19.899999999999999" customHeight="1">
      <c r="B99" s="99"/>
      <c r="D99" s="100" t="s">
        <v>89</v>
      </c>
      <c r="E99" s="101"/>
      <c r="F99" s="101"/>
      <c r="G99" s="101"/>
      <c r="H99" s="101"/>
      <c r="I99" s="101"/>
      <c r="J99" s="102">
        <f>J193</f>
        <v>0</v>
      </c>
      <c r="L99" s="99"/>
    </row>
    <row r="100" spans="2:12" s="8" customFormat="1" ht="24.95" customHeight="1">
      <c r="B100" s="95"/>
      <c r="D100" s="96" t="s">
        <v>90</v>
      </c>
      <c r="E100" s="97"/>
      <c r="F100" s="97"/>
      <c r="G100" s="97"/>
      <c r="H100" s="97"/>
      <c r="I100" s="97"/>
      <c r="J100" s="98">
        <f>J196</f>
        <v>0</v>
      </c>
      <c r="L100" s="95"/>
    </row>
    <row r="101" spans="2:12" s="9" customFormat="1" ht="19.899999999999999" customHeight="1">
      <c r="B101" s="99"/>
      <c r="D101" s="100" t="s">
        <v>91</v>
      </c>
      <c r="E101" s="101"/>
      <c r="F101" s="101"/>
      <c r="G101" s="101"/>
      <c r="H101" s="101"/>
      <c r="I101" s="101"/>
      <c r="J101" s="102">
        <f>J197</f>
        <v>0</v>
      </c>
      <c r="L101" s="99"/>
    </row>
    <row r="102" spans="2:12" s="9" customFormat="1" ht="19.899999999999999" customHeight="1">
      <c r="B102" s="99"/>
      <c r="D102" s="100" t="s">
        <v>92</v>
      </c>
      <c r="E102" s="101"/>
      <c r="F102" s="101"/>
      <c r="G102" s="101"/>
      <c r="H102" s="101"/>
      <c r="I102" s="101"/>
      <c r="J102" s="102">
        <f>J200</f>
        <v>0</v>
      </c>
      <c r="L102" s="99"/>
    </row>
    <row r="103" spans="2:12" s="9" customFormat="1" ht="19.899999999999999" customHeight="1">
      <c r="B103" s="99"/>
      <c r="D103" s="100" t="s">
        <v>93</v>
      </c>
      <c r="E103" s="101"/>
      <c r="F103" s="101"/>
      <c r="G103" s="101"/>
      <c r="H103" s="101"/>
      <c r="I103" s="101"/>
      <c r="J103" s="102">
        <f>J203</f>
        <v>0</v>
      </c>
      <c r="L103" s="99"/>
    </row>
    <row r="104" spans="2:12" s="9" customFormat="1" ht="19.899999999999999" customHeight="1">
      <c r="B104" s="99"/>
      <c r="D104" s="100" t="s">
        <v>94</v>
      </c>
      <c r="E104" s="101"/>
      <c r="F104" s="101"/>
      <c r="G104" s="101"/>
      <c r="H104" s="101"/>
      <c r="I104" s="101"/>
      <c r="J104" s="102">
        <f>J206</f>
        <v>0</v>
      </c>
      <c r="L104" s="99"/>
    </row>
    <row r="105" spans="2:12" s="9" customFormat="1" ht="19.899999999999999" customHeight="1">
      <c r="B105" s="99"/>
      <c r="D105" s="100" t="s">
        <v>95</v>
      </c>
      <c r="E105" s="101"/>
      <c r="F105" s="101"/>
      <c r="G105" s="101"/>
      <c r="H105" s="101"/>
      <c r="I105" s="101"/>
      <c r="J105" s="102">
        <f>J209</f>
        <v>0</v>
      </c>
      <c r="L105" s="99"/>
    </row>
    <row r="106" spans="2:12" s="9" customFormat="1" ht="19.899999999999999" customHeight="1">
      <c r="B106" s="99"/>
      <c r="D106" s="100" t="s">
        <v>96</v>
      </c>
      <c r="E106" s="101"/>
      <c r="F106" s="101"/>
      <c r="G106" s="101"/>
      <c r="H106" s="101"/>
      <c r="I106" s="101"/>
      <c r="J106" s="102">
        <f>J212</f>
        <v>0</v>
      </c>
      <c r="L106" s="99"/>
    </row>
    <row r="107" spans="2:12" s="1" customFormat="1" ht="21.75" customHeight="1">
      <c r="B107" s="28"/>
      <c r="L107" s="28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5" s="1" customFormat="1" ht="24.95" customHeight="1">
      <c r="B113" s="28"/>
      <c r="C113" s="20" t="s">
        <v>97</v>
      </c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5" t="s">
        <v>14</v>
      </c>
      <c r="L115" s="28"/>
    </row>
    <row r="116" spans="2:65" s="1" customFormat="1" ht="16.5" customHeight="1">
      <c r="B116" s="28"/>
      <c r="E116" s="183" t="str">
        <f>E7</f>
        <v>Pumptrack Šluknov</v>
      </c>
      <c r="F116" s="203"/>
      <c r="G116" s="203"/>
      <c r="H116" s="203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5" t="s">
        <v>18</v>
      </c>
      <c r="F118" s="23" t="str">
        <f>F10</f>
        <v>Šluknov</v>
      </c>
      <c r="I118" s="25" t="s">
        <v>20</v>
      </c>
      <c r="J118" s="48" t="str">
        <f>IF(J10="","",J10)</f>
        <v>25. 11. 2025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5" t="s">
        <v>22</v>
      </c>
      <c r="F120" s="23" t="str">
        <f>E13</f>
        <v xml:space="preserve"> </v>
      </c>
      <c r="I120" s="25" t="s">
        <v>27</v>
      </c>
      <c r="J120" s="26" t="str">
        <f>E19</f>
        <v xml:space="preserve"> </v>
      </c>
      <c r="L120" s="28"/>
    </row>
    <row r="121" spans="2:65" s="1" customFormat="1" ht="15.2" customHeight="1">
      <c r="B121" s="28"/>
      <c r="C121" s="25" t="s">
        <v>26</v>
      </c>
      <c r="F121" s="23" t="str">
        <f>IF(E16="","",E16)</f>
        <v xml:space="preserve"> </v>
      </c>
      <c r="I121" s="25" t="s">
        <v>29</v>
      </c>
      <c r="J121" s="26" t="str">
        <f>E22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03"/>
      <c r="C123" s="104" t="s">
        <v>98</v>
      </c>
      <c r="D123" s="105" t="s">
        <v>56</v>
      </c>
      <c r="E123" s="105" t="s">
        <v>52</v>
      </c>
      <c r="F123" s="105" t="s">
        <v>53</v>
      </c>
      <c r="G123" s="105" t="s">
        <v>99</v>
      </c>
      <c r="H123" s="105" t="s">
        <v>100</v>
      </c>
      <c r="I123" s="105" t="s">
        <v>101</v>
      </c>
      <c r="J123" s="105" t="s">
        <v>82</v>
      </c>
      <c r="K123" s="106" t="s">
        <v>102</v>
      </c>
      <c r="L123" s="103"/>
      <c r="M123" s="55" t="s">
        <v>1</v>
      </c>
      <c r="N123" s="56" t="s">
        <v>35</v>
      </c>
      <c r="O123" s="56" t="s">
        <v>103</v>
      </c>
      <c r="P123" s="56" t="s">
        <v>104</v>
      </c>
      <c r="Q123" s="56" t="s">
        <v>105</v>
      </c>
      <c r="R123" s="56" t="s">
        <v>106</v>
      </c>
      <c r="S123" s="56" t="s">
        <v>107</v>
      </c>
      <c r="T123" s="57" t="s">
        <v>108</v>
      </c>
    </row>
    <row r="124" spans="2:65" s="1" customFormat="1" ht="22.9" customHeight="1">
      <c r="B124" s="28"/>
      <c r="C124" s="60" t="s">
        <v>109</v>
      </c>
      <c r="J124" s="107">
        <f>BK124</f>
        <v>0</v>
      </c>
      <c r="L124" s="28"/>
      <c r="M124" s="58"/>
      <c r="N124" s="49"/>
      <c r="O124" s="49"/>
      <c r="P124" s="108">
        <f>P125+P196</f>
        <v>328.73675699999995</v>
      </c>
      <c r="Q124" s="49"/>
      <c r="R124" s="108">
        <f>R125+R196</f>
        <v>1.4973500000000001E-2</v>
      </c>
      <c r="S124" s="49"/>
      <c r="T124" s="109">
        <f>T125+T196</f>
        <v>0</v>
      </c>
      <c r="AT124" s="16" t="s">
        <v>70</v>
      </c>
      <c r="AU124" s="16" t="s">
        <v>84</v>
      </c>
      <c r="BK124" s="110">
        <f>BK125+BK196</f>
        <v>0</v>
      </c>
    </row>
    <row r="125" spans="2:65" s="11" customFormat="1" ht="25.9" customHeight="1">
      <c r="B125" s="111"/>
      <c r="D125" s="112" t="s">
        <v>70</v>
      </c>
      <c r="E125" s="113" t="s">
        <v>110</v>
      </c>
      <c r="F125" s="113" t="s">
        <v>111</v>
      </c>
      <c r="J125" s="114">
        <f>BK125</f>
        <v>0</v>
      </c>
      <c r="L125" s="111"/>
      <c r="M125" s="115"/>
      <c r="P125" s="116">
        <f>P126+P173+P183+P193</f>
        <v>328.73675699999995</v>
      </c>
      <c r="R125" s="116">
        <f>R126+R173+R183+R193</f>
        <v>1.4973500000000001E-2</v>
      </c>
      <c r="T125" s="117">
        <f>T126+T173+T183+T193</f>
        <v>0</v>
      </c>
      <c r="AR125" s="112" t="s">
        <v>76</v>
      </c>
      <c r="AT125" s="118" t="s">
        <v>70</v>
      </c>
      <c r="AU125" s="118" t="s">
        <v>71</v>
      </c>
      <c r="AY125" s="112" t="s">
        <v>112</v>
      </c>
      <c r="BK125" s="119">
        <f>BK126+BK173+BK183+BK193</f>
        <v>0</v>
      </c>
    </row>
    <row r="126" spans="2:65" s="11" customFormat="1" ht="22.9" customHeight="1">
      <c r="B126" s="111"/>
      <c r="D126" s="112" t="s">
        <v>70</v>
      </c>
      <c r="E126" s="120" t="s">
        <v>76</v>
      </c>
      <c r="F126" s="120" t="s">
        <v>113</v>
      </c>
      <c r="J126" s="121">
        <f>BK126</f>
        <v>0</v>
      </c>
      <c r="L126" s="111"/>
      <c r="M126" s="115"/>
      <c r="P126" s="116">
        <f>SUM(P127:P172)</f>
        <v>186.17875699999999</v>
      </c>
      <c r="R126" s="116">
        <f>SUM(R127:R172)</f>
        <v>1.042E-2</v>
      </c>
      <c r="T126" s="117">
        <f>SUM(T127:T172)</f>
        <v>0</v>
      </c>
      <c r="AR126" s="112" t="s">
        <v>76</v>
      </c>
      <c r="AT126" s="118" t="s">
        <v>70</v>
      </c>
      <c r="AU126" s="118" t="s">
        <v>76</v>
      </c>
      <c r="AY126" s="112" t="s">
        <v>112</v>
      </c>
      <c r="BK126" s="119">
        <f>SUM(BK127:BK172)</f>
        <v>0</v>
      </c>
    </row>
    <row r="127" spans="2:65" s="1" customFormat="1" ht="24.2" customHeight="1">
      <c r="B127" s="122"/>
      <c r="C127" s="123" t="s">
        <v>76</v>
      </c>
      <c r="D127" s="123" t="s">
        <v>114</v>
      </c>
      <c r="E127" s="124" t="s">
        <v>115</v>
      </c>
      <c r="F127" s="125" t="s">
        <v>116</v>
      </c>
      <c r="G127" s="126" t="s">
        <v>117</v>
      </c>
      <c r="H127" s="127">
        <v>8</v>
      </c>
      <c r="I127" s="128">
        <v>0</v>
      </c>
      <c r="J127" s="128">
        <f>ROUND(I127*H127,2)</f>
        <v>0</v>
      </c>
      <c r="K127" s="125" t="s">
        <v>118</v>
      </c>
      <c r="L127" s="28"/>
      <c r="M127" s="129" t="s">
        <v>1</v>
      </c>
      <c r="N127" s="130" t="s">
        <v>36</v>
      </c>
      <c r="O127" s="131">
        <v>0.88</v>
      </c>
      <c r="P127" s="131">
        <f>O127*H127</f>
        <v>7.04</v>
      </c>
      <c r="Q127" s="131">
        <v>0</v>
      </c>
      <c r="R127" s="131">
        <f>Q127*H127</f>
        <v>0</v>
      </c>
      <c r="S127" s="131">
        <v>0</v>
      </c>
      <c r="T127" s="132">
        <f>S127*H127</f>
        <v>0</v>
      </c>
      <c r="AR127" s="133" t="s">
        <v>119</v>
      </c>
      <c r="AT127" s="133" t="s">
        <v>114</v>
      </c>
      <c r="AU127" s="133" t="s">
        <v>78</v>
      </c>
      <c r="AY127" s="16" t="s">
        <v>112</v>
      </c>
      <c r="BE127" s="134">
        <f>IF(N127="základní",J127,0)</f>
        <v>0</v>
      </c>
      <c r="BF127" s="134">
        <f>IF(N127="snížená",J127,0)</f>
        <v>0</v>
      </c>
      <c r="BG127" s="134">
        <f>IF(N127="zákl. přenesená",J127,0)</f>
        <v>0</v>
      </c>
      <c r="BH127" s="134">
        <f>IF(N127="sníž. přenesená",J127,0)</f>
        <v>0</v>
      </c>
      <c r="BI127" s="134">
        <f>IF(N127="nulová",J127,0)</f>
        <v>0</v>
      </c>
      <c r="BJ127" s="16" t="s">
        <v>76</v>
      </c>
      <c r="BK127" s="134">
        <f>ROUND(I127*H127,2)</f>
        <v>0</v>
      </c>
      <c r="BL127" s="16" t="s">
        <v>119</v>
      </c>
      <c r="BM127" s="133" t="s">
        <v>120</v>
      </c>
    </row>
    <row r="128" spans="2:65" s="1" customFormat="1" ht="11.25">
      <c r="B128" s="28"/>
      <c r="D128" s="135" t="s">
        <v>121</v>
      </c>
      <c r="F128" s="136" t="s">
        <v>122</v>
      </c>
      <c r="L128" s="28"/>
      <c r="M128" s="137"/>
      <c r="T128" s="52"/>
      <c r="AT128" s="16" t="s">
        <v>121</v>
      </c>
      <c r="AU128" s="16" t="s">
        <v>78</v>
      </c>
    </row>
    <row r="129" spans="2:65" s="1" customFormat="1" ht="21.75" customHeight="1">
      <c r="B129" s="122"/>
      <c r="C129" s="123" t="s">
        <v>78</v>
      </c>
      <c r="D129" s="123" t="s">
        <v>114</v>
      </c>
      <c r="E129" s="124" t="s">
        <v>123</v>
      </c>
      <c r="F129" s="125" t="s">
        <v>124</v>
      </c>
      <c r="G129" s="126" t="s">
        <v>117</v>
      </c>
      <c r="H129" s="127">
        <v>8</v>
      </c>
      <c r="I129" s="128">
        <v>0</v>
      </c>
      <c r="J129" s="128">
        <f>ROUND(I129*H129,2)</f>
        <v>0</v>
      </c>
      <c r="K129" s="125" t="s">
        <v>118</v>
      </c>
      <c r="L129" s="28"/>
      <c r="M129" s="129" t="s">
        <v>1</v>
      </c>
      <c r="N129" s="130" t="s">
        <v>36</v>
      </c>
      <c r="O129" s="131">
        <v>0.73399999999999999</v>
      </c>
      <c r="P129" s="131">
        <f>O129*H129</f>
        <v>5.8719999999999999</v>
      </c>
      <c r="Q129" s="131">
        <v>0</v>
      </c>
      <c r="R129" s="131">
        <f>Q129*H129</f>
        <v>0</v>
      </c>
      <c r="S129" s="131">
        <v>0</v>
      </c>
      <c r="T129" s="132">
        <f>S129*H129</f>
        <v>0</v>
      </c>
      <c r="AR129" s="133" t="s">
        <v>119</v>
      </c>
      <c r="AT129" s="133" t="s">
        <v>114</v>
      </c>
      <c r="AU129" s="133" t="s">
        <v>78</v>
      </c>
      <c r="AY129" s="16" t="s">
        <v>112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6" t="s">
        <v>76</v>
      </c>
      <c r="BK129" s="134">
        <f>ROUND(I129*H129,2)</f>
        <v>0</v>
      </c>
      <c r="BL129" s="16" t="s">
        <v>119</v>
      </c>
      <c r="BM129" s="133" t="s">
        <v>125</v>
      </c>
    </row>
    <row r="130" spans="2:65" s="1" customFormat="1" ht="11.25">
      <c r="B130" s="28"/>
      <c r="D130" s="135" t="s">
        <v>121</v>
      </c>
      <c r="F130" s="136" t="s">
        <v>126</v>
      </c>
      <c r="L130" s="28"/>
      <c r="M130" s="137"/>
      <c r="T130" s="52"/>
      <c r="AT130" s="16" t="s">
        <v>121</v>
      </c>
      <c r="AU130" s="16" t="s">
        <v>78</v>
      </c>
    </row>
    <row r="131" spans="2:65" s="1" customFormat="1" ht="24.2" customHeight="1">
      <c r="B131" s="122"/>
      <c r="C131" s="123" t="s">
        <v>127</v>
      </c>
      <c r="D131" s="123" t="s">
        <v>114</v>
      </c>
      <c r="E131" s="124" t="s">
        <v>128</v>
      </c>
      <c r="F131" s="125" t="s">
        <v>129</v>
      </c>
      <c r="G131" s="126" t="s">
        <v>130</v>
      </c>
      <c r="H131" s="127">
        <v>521</v>
      </c>
      <c r="I131" s="128">
        <v>0</v>
      </c>
      <c r="J131" s="128">
        <f>ROUND(I131*H131,2)</f>
        <v>0</v>
      </c>
      <c r="K131" s="125" t="s">
        <v>118</v>
      </c>
      <c r="L131" s="28"/>
      <c r="M131" s="129" t="s">
        <v>1</v>
      </c>
      <c r="N131" s="130" t="s">
        <v>36</v>
      </c>
      <c r="O131" s="131">
        <v>1.9E-2</v>
      </c>
      <c r="P131" s="131">
        <f>O131*H131</f>
        <v>9.8989999999999991</v>
      </c>
      <c r="Q131" s="131">
        <v>0</v>
      </c>
      <c r="R131" s="131">
        <f>Q131*H131</f>
        <v>0</v>
      </c>
      <c r="S131" s="131">
        <v>0</v>
      </c>
      <c r="T131" s="132">
        <f>S131*H131</f>
        <v>0</v>
      </c>
      <c r="AR131" s="133" t="s">
        <v>119</v>
      </c>
      <c r="AT131" s="133" t="s">
        <v>114</v>
      </c>
      <c r="AU131" s="133" t="s">
        <v>78</v>
      </c>
      <c r="AY131" s="16" t="s">
        <v>112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6" t="s">
        <v>76</v>
      </c>
      <c r="BK131" s="134">
        <f>ROUND(I131*H131,2)</f>
        <v>0</v>
      </c>
      <c r="BL131" s="16" t="s">
        <v>119</v>
      </c>
      <c r="BM131" s="133" t="s">
        <v>131</v>
      </c>
    </row>
    <row r="132" spans="2:65" s="1" customFormat="1" ht="11.25">
      <c r="B132" s="28"/>
      <c r="D132" s="135" t="s">
        <v>121</v>
      </c>
      <c r="F132" s="136" t="s">
        <v>132</v>
      </c>
      <c r="L132" s="28"/>
      <c r="M132" s="137"/>
      <c r="T132" s="52"/>
      <c r="AT132" s="16" t="s">
        <v>121</v>
      </c>
      <c r="AU132" s="16" t="s">
        <v>78</v>
      </c>
    </row>
    <row r="133" spans="2:65" s="1" customFormat="1" ht="24.2" customHeight="1">
      <c r="B133" s="122"/>
      <c r="C133" s="123" t="s">
        <v>119</v>
      </c>
      <c r="D133" s="123" t="s">
        <v>114</v>
      </c>
      <c r="E133" s="124" t="s">
        <v>133</v>
      </c>
      <c r="F133" s="125" t="s">
        <v>134</v>
      </c>
      <c r="G133" s="126" t="s">
        <v>135</v>
      </c>
      <c r="H133" s="127">
        <v>12.4</v>
      </c>
      <c r="I133" s="128">
        <v>0</v>
      </c>
      <c r="J133" s="128">
        <f>ROUND(I133*H133,2)</f>
        <v>0</v>
      </c>
      <c r="K133" s="125" t="s">
        <v>118</v>
      </c>
      <c r="L133" s="28"/>
      <c r="M133" s="129" t="s">
        <v>1</v>
      </c>
      <c r="N133" s="130" t="s">
        <v>36</v>
      </c>
      <c r="O133" s="131">
        <v>0.97499999999999998</v>
      </c>
      <c r="P133" s="131">
        <f>O133*H133</f>
        <v>12.09</v>
      </c>
      <c r="Q133" s="131">
        <v>0</v>
      </c>
      <c r="R133" s="131">
        <f>Q133*H133</f>
        <v>0</v>
      </c>
      <c r="S133" s="131">
        <v>0</v>
      </c>
      <c r="T133" s="132">
        <f>S133*H133</f>
        <v>0</v>
      </c>
      <c r="AR133" s="133" t="s">
        <v>119</v>
      </c>
      <c r="AT133" s="133" t="s">
        <v>114</v>
      </c>
      <c r="AU133" s="133" t="s">
        <v>78</v>
      </c>
      <c r="AY133" s="16" t="s">
        <v>112</v>
      </c>
      <c r="BE133" s="134">
        <f>IF(N133="základní",J133,0)</f>
        <v>0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6" t="s">
        <v>76</v>
      </c>
      <c r="BK133" s="134">
        <f>ROUND(I133*H133,2)</f>
        <v>0</v>
      </c>
      <c r="BL133" s="16" t="s">
        <v>119</v>
      </c>
      <c r="BM133" s="133" t="s">
        <v>136</v>
      </c>
    </row>
    <row r="134" spans="2:65" s="1" customFormat="1" ht="11.25">
      <c r="B134" s="28"/>
      <c r="D134" s="135" t="s">
        <v>121</v>
      </c>
      <c r="F134" s="136" t="s">
        <v>137</v>
      </c>
      <c r="L134" s="28"/>
      <c r="M134" s="137"/>
      <c r="T134" s="52"/>
      <c r="AT134" s="16" t="s">
        <v>121</v>
      </c>
      <c r="AU134" s="16" t="s">
        <v>78</v>
      </c>
    </row>
    <row r="135" spans="2:65" s="12" customFormat="1" ht="11.25">
      <c r="B135" s="138"/>
      <c r="D135" s="139" t="s">
        <v>138</v>
      </c>
      <c r="E135" s="140" t="s">
        <v>1</v>
      </c>
      <c r="F135" s="141" t="s">
        <v>139</v>
      </c>
      <c r="H135" s="142">
        <v>12.4</v>
      </c>
      <c r="L135" s="138"/>
      <c r="M135" s="143"/>
      <c r="T135" s="144"/>
      <c r="AT135" s="140" t="s">
        <v>138</v>
      </c>
      <c r="AU135" s="140" t="s">
        <v>78</v>
      </c>
      <c r="AV135" s="12" t="s">
        <v>78</v>
      </c>
      <c r="AW135" s="12" t="s">
        <v>28</v>
      </c>
      <c r="AX135" s="12" t="s">
        <v>76</v>
      </c>
      <c r="AY135" s="140" t="s">
        <v>112</v>
      </c>
    </row>
    <row r="136" spans="2:65" s="1" customFormat="1" ht="37.9" customHeight="1">
      <c r="B136" s="122"/>
      <c r="C136" s="123" t="s">
        <v>140</v>
      </c>
      <c r="D136" s="123" t="s">
        <v>114</v>
      </c>
      <c r="E136" s="124" t="s">
        <v>141</v>
      </c>
      <c r="F136" s="125" t="s">
        <v>142</v>
      </c>
      <c r="G136" s="126" t="s">
        <v>135</v>
      </c>
      <c r="H136" s="127">
        <v>325</v>
      </c>
      <c r="I136" s="128">
        <v>0</v>
      </c>
      <c r="J136" s="128">
        <f>ROUND(I136*H136,2)</f>
        <v>0</v>
      </c>
      <c r="K136" s="125" t="s">
        <v>118</v>
      </c>
      <c r="L136" s="28"/>
      <c r="M136" s="129" t="s">
        <v>1</v>
      </c>
      <c r="N136" s="130" t="s">
        <v>36</v>
      </c>
      <c r="O136" s="131">
        <v>7.0000000000000007E-2</v>
      </c>
      <c r="P136" s="131">
        <f>O136*H136</f>
        <v>22.750000000000004</v>
      </c>
      <c r="Q136" s="131">
        <v>0</v>
      </c>
      <c r="R136" s="131">
        <f>Q136*H136</f>
        <v>0</v>
      </c>
      <c r="S136" s="131">
        <v>0</v>
      </c>
      <c r="T136" s="132">
        <f>S136*H136</f>
        <v>0</v>
      </c>
      <c r="AR136" s="133" t="s">
        <v>119</v>
      </c>
      <c r="AT136" s="133" t="s">
        <v>114</v>
      </c>
      <c r="AU136" s="133" t="s">
        <v>78</v>
      </c>
      <c r="AY136" s="16" t="s">
        <v>112</v>
      </c>
      <c r="BE136" s="134">
        <f>IF(N136="základní",J136,0)</f>
        <v>0</v>
      </c>
      <c r="BF136" s="134">
        <f>IF(N136="snížená",J136,0)</f>
        <v>0</v>
      </c>
      <c r="BG136" s="134">
        <f>IF(N136="zákl. přenesená",J136,0)</f>
        <v>0</v>
      </c>
      <c r="BH136" s="134">
        <f>IF(N136="sníž. přenesená",J136,0)</f>
        <v>0</v>
      </c>
      <c r="BI136" s="134">
        <f>IF(N136="nulová",J136,0)</f>
        <v>0</v>
      </c>
      <c r="BJ136" s="16" t="s">
        <v>76</v>
      </c>
      <c r="BK136" s="134">
        <f>ROUND(I136*H136,2)</f>
        <v>0</v>
      </c>
      <c r="BL136" s="16" t="s">
        <v>119</v>
      </c>
      <c r="BM136" s="133" t="s">
        <v>143</v>
      </c>
    </row>
    <row r="137" spans="2:65" s="1" customFormat="1" ht="11.25">
      <c r="B137" s="28"/>
      <c r="D137" s="135" t="s">
        <v>121</v>
      </c>
      <c r="F137" s="136" t="s">
        <v>144</v>
      </c>
      <c r="L137" s="28"/>
      <c r="M137" s="137"/>
      <c r="T137" s="52"/>
      <c r="AT137" s="16" t="s">
        <v>121</v>
      </c>
      <c r="AU137" s="16" t="s">
        <v>78</v>
      </c>
    </row>
    <row r="138" spans="2:65" s="13" customFormat="1" ht="11.25">
      <c r="B138" s="145"/>
      <c r="D138" s="139" t="s">
        <v>138</v>
      </c>
      <c r="E138" s="146" t="s">
        <v>1</v>
      </c>
      <c r="F138" s="147" t="s">
        <v>145</v>
      </c>
      <c r="H138" s="146" t="s">
        <v>1</v>
      </c>
      <c r="L138" s="145"/>
      <c r="M138" s="148"/>
      <c r="T138" s="149"/>
      <c r="AT138" s="146" t="s">
        <v>138</v>
      </c>
      <c r="AU138" s="146" t="s">
        <v>78</v>
      </c>
      <c r="AV138" s="13" t="s">
        <v>76</v>
      </c>
      <c r="AW138" s="13" t="s">
        <v>28</v>
      </c>
      <c r="AX138" s="13" t="s">
        <v>71</v>
      </c>
      <c r="AY138" s="146" t="s">
        <v>112</v>
      </c>
    </row>
    <row r="139" spans="2:65" s="12" customFormat="1" ht="11.25">
      <c r="B139" s="138"/>
      <c r="D139" s="139" t="s">
        <v>138</v>
      </c>
      <c r="E139" s="140" t="s">
        <v>1</v>
      </c>
      <c r="F139" s="141" t="s">
        <v>146</v>
      </c>
      <c r="H139" s="142">
        <v>156.30000000000001</v>
      </c>
      <c r="L139" s="138"/>
      <c r="M139" s="143"/>
      <c r="T139" s="144"/>
      <c r="AT139" s="140" t="s">
        <v>138</v>
      </c>
      <c r="AU139" s="140" t="s">
        <v>78</v>
      </c>
      <c r="AV139" s="12" t="s">
        <v>78</v>
      </c>
      <c r="AW139" s="12" t="s">
        <v>28</v>
      </c>
      <c r="AX139" s="12" t="s">
        <v>71</v>
      </c>
      <c r="AY139" s="140" t="s">
        <v>112</v>
      </c>
    </row>
    <row r="140" spans="2:65" s="13" customFormat="1" ht="11.25">
      <c r="B140" s="145"/>
      <c r="D140" s="139" t="s">
        <v>138</v>
      </c>
      <c r="E140" s="146" t="s">
        <v>1</v>
      </c>
      <c r="F140" s="147" t="s">
        <v>147</v>
      </c>
      <c r="H140" s="146" t="s">
        <v>1</v>
      </c>
      <c r="L140" s="145"/>
      <c r="M140" s="148"/>
      <c r="T140" s="149"/>
      <c r="AT140" s="146" t="s">
        <v>138</v>
      </c>
      <c r="AU140" s="146" t="s">
        <v>78</v>
      </c>
      <c r="AV140" s="13" t="s">
        <v>76</v>
      </c>
      <c r="AW140" s="13" t="s">
        <v>28</v>
      </c>
      <c r="AX140" s="13" t="s">
        <v>71</v>
      </c>
      <c r="AY140" s="146" t="s">
        <v>112</v>
      </c>
    </row>
    <row r="141" spans="2:65" s="12" customFormat="1" ht="11.25">
      <c r="B141" s="138"/>
      <c r="D141" s="139" t="s">
        <v>138</v>
      </c>
      <c r="E141" s="140" t="s">
        <v>1</v>
      </c>
      <c r="F141" s="141" t="s">
        <v>148</v>
      </c>
      <c r="H141" s="142">
        <v>156.30000000000001</v>
      </c>
      <c r="L141" s="138"/>
      <c r="M141" s="143"/>
      <c r="T141" s="144"/>
      <c r="AT141" s="140" t="s">
        <v>138</v>
      </c>
      <c r="AU141" s="140" t="s">
        <v>78</v>
      </c>
      <c r="AV141" s="12" t="s">
        <v>78</v>
      </c>
      <c r="AW141" s="12" t="s">
        <v>28</v>
      </c>
      <c r="AX141" s="12" t="s">
        <v>71</v>
      </c>
      <c r="AY141" s="140" t="s">
        <v>112</v>
      </c>
    </row>
    <row r="142" spans="2:65" s="13" customFormat="1" ht="11.25">
      <c r="B142" s="145"/>
      <c r="D142" s="139" t="s">
        <v>138</v>
      </c>
      <c r="E142" s="146" t="s">
        <v>1</v>
      </c>
      <c r="F142" s="147" t="s">
        <v>149</v>
      </c>
      <c r="H142" s="146" t="s">
        <v>1</v>
      </c>
      <c r="L142" s="145"/>
      <c r="M142" s="148"/>
      <c r="T142" s="149"/>
      <c r="AT142" s="146" t="s">
        <v>138</v>
      </c>
      <c r="AU142" s="146" t="s">
        <v>78</v>
      </c>
      <c r="AV142" s="13" t="s">
        <v>76</v>
      </c>
      <c r="AW142" s="13" t="s">
        <v>28</v>
      </c>
      <c r="AX142" s="13" t="s">
        <v>71</v>
      </c>
      <c r="AY142" s="146" t="s">
        <v>112</v>
      </c>
    </row>
    <row r="143" spans="2:65" s="12" customFormat="1" ht="11.25">
      <c r="B143" s="138"/>
      <c r="D143" s="139" t="s">
        <v>138</v>
      </c>
      <c r="E143" s="140" t="s">
        <v>1</v>
      </c>
      <c r="F143" s="141" t="s">
        <v>139</v>
      </c>
      <c r="H143" s="142">
        <v>12.4</v>
      </c>
      <c r="L143" s="138"/>
      <c r="M143" s="143"/>
      <c r="T143" s="144"/>
      <c r="AT143" s="140" t="s">
        <v>138</v>
      </c>
      <c r="AU143" s="140" t="s">
        <v>78</v>
      </c>
      <c r="AV143" s="12" t="s">
        <v>78</v>
      </c>
      <c r="AW143" s="12" t="s">
        <v>28</v>
      </c>
      <c r="AX143" s="12" t="s">
        <v>71</v>
      </c>
      <c r="AY143" s="140" t="s">
        <v>112</v>
      </c>
    </row>
    <row r="144" spans="2:65" s="14" customFormat="1" ht="11.25">
      <c r="B144" s="150"/>
      <c r="D144" s="139" t="s">
        <v>138</v>
      </c>
      <c r="E144" s="151" t="s">
        <v>1</v>
      </c>
      <c r="F144" s="152" t="s">
        <v>150</v>
      </c>
      <c r="H144" s="153">
        <v>325</v>
      </c>
      <c r="L144" s="150"/>
      <c r="M144" s="154"/>
      <c r="T144" s="155"/>
      <c r="AT144" s="151" t="s">
        <v>138</v>
      </c>
      <c r="AU144" s="151" t="s">
        <v>78</v>
      </c>
      <c r="AV144" s="14" t="s">
        <v>119</v>
      </c>
      <c r="AW144" s="14" t="s">
        <v>28</v>
      </c>
      <c r="AX144" s="14" t="s">
        <v>76</v>
      </c>
      <c r="AY144" s="151" t="s">
        <v>112</v>
      </c>
    </row>
    <row r="145" spans="2:65" s="1" customFormat="1" ht="24.2" customHeight="1">
      <c r="B145" s="122"/>
      <c r="C145" s="123" t="s">
        <v>151</v>
      </c>
      <c r="D145" s="123" t="s">
        <v>114</v>
      </c>
      <c r="E145" s="124" t="s">
        <v>152</v>
      </c>
      <c r="F145" s="125" t="s">
        <v>153</v>
      </c>
      <c r="G145" s="126" t="s">
        <v>135</v>
      </c>
      <c r="H145" s="127">
        <v>156.30000000000001</v>
      </c>
      <c r="I145" s="128">
        <v>0</v>
      </c>
      <c r="J145" s="128">
        <f>ROUND(I145*H145,2)</f>
        <v>0</v>
      </c>
      <c r="K145" s="125" t="s">
        <v>118</v>
      </c>
      <c r="L145" s="28"/>
      <c r="M145" s="129" t="s">
        <v>1</v>
      </c>
      <c r="N145" s="130" t="s">
        <v>36</v>
      </c>
      <c r="O145" s="131">
        <v>0.19700000000000001</v>
      </c>
      <c r="P145" s="131">
        <f>O145*H145</f>
        <v>30.791100000000004</v>
      </c>
      <c r="Q145" s="131">
        <v>0</v>
      </c>
      <c r="R145" s="131">
        <f>Q145*H145</f>
        <v>0</v>
      </c>
      <c r="S145" s="131">
        <v>0</v>
      </c>
      <c r="T145" s="132">
        <f>S145*H145</f>
        <v>0</v>
      </c>
      <c r="AR145" s="133" t="s">
        <v>119</v>
      </c>
      <c r="AT145" s="133" t="s">
        <v>114</v>
      </c>
      <c r="AU145" s="133" t="s">
        <v>78</v>
      </c>
      <c r="AY145" s="16" t="s">
        <v>112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6" t="s">
        <v>76</v>
      </c>
      <c r="BK145" s="134">
        <f>ROUND(I145*H145,2)</f>
        <v>0</v>
      </c>
      <c r="BL145" s="16" t="s">
        <v>119</v>
      </c>
      <c r="BM145" s="133" t="s">
        <v>154</v>
      </c>
    </row>
    <row r="146" spans="2:65" s="1" customFormat="1" ht="11.25">
      <c r="B146" s="28"/>
      <c r="D146" s="135" t="s">
        <v>121</v>
      </c>
      <c r="F146" s="136" t="s">
        <v>155</v>
      </c>
      <c r="L146" s="28"/>
      <c r="M146" s="137"/>
      <c r="T146" s="52"/>
      <c r="AT146" s="16" t="s">
        <v>121</v>
      </c>
      <c r="AU146" s="16" t="s">
        <v>78</v>
      </c>
    </row>
    <row r="147" spans="2:65" s="13" customFormat="1" ht="11.25">
      <c r="B147" s="145"/>
      <c r="D147" s="139" t="s">
        <v>138</v>
      </c>
      <c r="E147" s="146" t="s">
        <v>1</v>
      </c>
      <c r="F147" s="147" t="s">
        <v>156</v>
      </c>
      <c r="H147" s="146" t="s">
        <v>1</v>
      </c>
      <c r="L147" s="145"/>
      <c r="M147" s="148"/>
      <c r="T147" s="149"/>
      <c r="AT147" s="146" t="s">
        <v>138</v>
      </c>
      <c r="AU147" s="146" t="s">
        <v>78</v>
      </c>
      <c r="AV147" s="13" t="s">
        <v>76</v>
      </c>
      <c r="AW147" s="13" t="s">
        <v>28</v>
      </c>
      <c r="AX147" s="13" t="s">
        <v>71</v>
      </c>
      <c r="AY147" s="146" t="s">
        <v>112</v>
      </c>
    </row>
    <row r="148" spans="2:65" s="12" customFormat="1" ht="11.25">
      <c r="B148" s="138"/>
      <c r="D148" s="139" t="s">
        <v>138</v>
      </c>
      <c r="E148" s="140" t="s">
        <v>1</v>
      </c>
      <c r="F148" s="141" t="s">
        <v>146</v>
      </c>
      <c r="H148" s="142">
        <v>156.30000000000001</v>
      </c>
      <c r="L148" s="138"/>
      <c r="M148" s="143"/>
      <c r="T148" s="144"/>
      <c r="AT148" s="140" t="s">
        <v>138</v>
      </c>
      <c r="AU148" s="140" t="s">
        <v>78</v>
      </c>
      <c r="AV148" s="12" t="s">
        <v>78</v>
      </c>
      <c r="AW148" s="12" t="s">
        <v>28</v>
      </c>
      <c r="AX148" s="12" t="s">
        <v>76</v>
      </c>
      <c r="AY148" s="140" t="s">
        <v>112</v>
      </c>
    </row>
    <row r="149" spans="2:65" s="1" customFormat="1" ht="37.9" customHeight="1">
      <c r="B149" s="122"/>
      <c r="C149" s="123" t="s">
        <v>157</v>
      </c>
      <c r="D149" s="123" t="s">
        <v>114</v>
      </c>
      <c r="E149" s="124" t="s">
        <v>158</v>
      </c>
      <c r="F149" s="125" t="s">
        <v>159</v>
      </c>
      <c r="G149" s="126" t="s">
        <v>135</v>
      </c>
      <c r="H149" s="127">
        <v>327.11099999999999</v>
      </c>
      <c r="I149" s="128">
        <v>0</v>
      </c>
      <c r="J149" s="128">
        <f>ROUND(I149*H149,2)</f>
        <v>0</v>
      </c>
      <c r="K149" s="125" t="s">
        <v>118</v>
      </c>
      <c r="L149" s="28"/>
      <c r="M149" s="129" t="s">
        <v>1</v>
      </c>
      <c r="N149" s="130" t="s">
        <v>36</v>
      </c>
      <c r="O149" s="131">
        <v>8.6999999999999994E-2</v>
      </c>
      <c r="P149" s="131">
        <f>O149*H149</f>
        <v>28.458656999999999</v>
      </c>
      <c r="Q149" s="131">
        <v>0</v>
      </c>
      <c r="R149" s="131">
        <f>Q149*H149</f>
        <v>0</v>
      </c>
      <c r="S149" s="131">
        <v>0</v>
      </c>
      <c r="T149" s="132">
        <f>S149*H149</f>
        <v>0</v>
      </c>
      <c r="AR149" s="133" t="s">
        <v>119</v>
      </c>
      <c r="AT149" s="133" t="s">
        <v>114</v>
      </c>
      <c r="AU149" s="133" t="s">
        <v>78</v>
      </c>
      <c r="AY149" s="16" t="s">
        <v>112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6" t="s">
        <v>76</v>
      </c>
      <c r="BK149" s="134">
        <f>ROUND(I149*H149,2)</f>
        <v>0</v>
      </c>
      <c r="BL149" s="16" t="s">
        <v>119</v>
      </c>
      <c r="BM149" s="133" t="s">
        <v>160</v>
      </c>
    </row>
    <row r="150" spans="2:65" s="1" customFormat="1" ht="11.25">
      <c r="B150" s="28"/>
      <c r="D150" s="135" t="s">
        <v>121</v>
      </c>
      <c r="F150" s="136" t="s">
        <v>161</v>
      </c>
      <c r="L150" s="28"/>
      <c r="M150" s="137"/>
      <c r="T150" s="52"/>
      <c r="AT150" s="16" t="s">
        <v>121</v>
      </c>
      <c r="AU150" s="16" t="s">
        <v>78</v>
      </c>
    </row>
    <row r="151" spans="2:65" s="13" customFormat="1" ht="11.25">
      <c r="B151" s="145"/>
      <c r="D151" s="139" t="s">
        <v>138</v>
      </c>
      <c r="E151" s="146" t="s">
        <v>1</v>
      </c>
      <c r="F151" s="147" t="s">
        <v>162</v>
      </c>
      <c r="H151" s="146" t="s">
        <v>1</v>
      </c>
      <c r="L151" s="145"/>
      <c r="M151" s="148"/>
      <c r="T151" s="149"/>
      <c r="AT151" s="146" t="s">
        <v>138</v>
      </c>
      <c r="AU151" s="146" t="s">
        <v>78</v>
      </c>
      <c r="AV151" s="13" t="s">
        <v>76</v>
      </c>
      <c r="AW151" s="13" t="s">
        <v>28</v>
      </c>
      <c r="AX151" s="13" t="s">
        <v>71</v>
      </c>
      <c r="AY151" s="146" t="s">
        <v>112</v>
      </c>
    </row>
    <row r="152" spans="2:65" s="12" customFormat="1" ht="11.25">
      <c r="B152" s="138"/>
      <c r="D152" s="139" t="s">
        <v>138</v>
      </c>
      <c r="E152" s="140" t="s">
        <v>1</v>
      </c>
      <c r="F152" s="141" t="s">
        <v>163</v>
      </c>
      <c r="H152" s="142">
        <v>291</v>
      </c>
      <c r="L152" s="138"/>
      <c r="M152" s="143"/>
      <c r="T152" s="144"/>
      <c r="AT152" s="140" t="s">
        <v>138</v>
      </c>
      <c r="AU152" s="140" t="s">
        <v>78</v>
      </c>
      <c r="AV152" s="12" t="s">
        <v>78</v>
      </c>
      <c r="AW152" s="12" t="s">
        <v>28</v>
      </c>
      <c r="AX152" s="12" t="s">
        <v>71</v>
      </c>
      <c r="AY152" s="140" t="s">
        <v>112</v>
      </c>
    </row>
    <row r="153" spans="2:65" s="13" customFormat="1" ht="11.25">
      <c r="B153" s="145"/>
      <c r="D153" s="139" t="s">
        <v>138</v>
      </c>
      <c r="E153" s="146" t="s">
        <v>1</v>
      </c>
      <c r="F153" s="147" t="s">
        <v>164</v>
      </c>
      <c r="H153" s="146" t="s">
        <v>1</v>
      </c>
      <c r="L153" s="145"/>
      <c r="M153" s="148"/>
      <c r="T153" s="149"/>
      <c r="AT153" s="146" t="s">
        <v>138</v>
      </c>
      <c r="AU153" s="146" t="s">
        <v>78</v>
      </c>
      <c r="AV153" s="13" t="s">
        <v>76</v>
      </c>
      <c r="AW153" s="13" t="s">
        <v>28</v>
      </c>
      <c r="AX153" s="13" t="s">
        <v>71</v>
      </c>
      <c r="AY153" s="146" t="s">
        <v>112</v>
      </c>
    </row>
    <row r="154" spans="2:65" s="12" customFormat="1" ht="11.25">
      <c r="B154" s="138"/>
      <c r="D154" s="139" t="s">
        <v>138</v>
      </c>
      <c r="E154" s="140" t="s">
        <v>1</v>
      </c>
      <c r="F154" s="141" t="s">
        <v>165</v>
      </c>
      <c r="H154" s="142">
        <v>36.110999999999997</v>
      </c>
      <c r="L154" s="138"/>
      <c r="M154" s="143"/>
      <c r="T154" s="144"/>
      <c r="AT154" s="140" t="s">
        <v>138</v>
      </c>
      <c r="AU154" s="140" t="s">
        <v>78</v>
      </c>
      <c r="AV154" s="12" t="s">
        <v>78</v>
      </c>
      <c r="AW154" s="12" t="s">
        <v>28</v>
      </c>
      <c r="AX154" s="12" t="s">
        <v>71</v>
      </c>
      <c r="AY154" s="140" t="s">
        <v>112</v>
      </c>
    </row>
    <row r="155" spans="2:65" s="14" customFormat="1" ht="11.25">
      <c r="B155" s="150"/>
      <c r="D155" s="139" t="s">
        <v>138</v>
      </c>
      <c r="E155" s="151" t="s">
        <v>1</v>
      </c>
      <c r="F155" s="152" t="s">
        <v>150</v>
      </c>
      <c r="H155" s="153">
        <v>327.11099999999999</v>
      </c>
      <c r="L155" s="150"/>
      <c r="M155" s="154"/>
      <c r="T155" s="155"/>
      <c r="AT155" s="151" t="s">
        <v>138</v>
      </c>
      <c r="AU155" s="151" t="s">
        <v>78</v>
      </c>
      <c r="AV155" s="14" t="s">
        <v>119</v>
      </c>
      <c r="AW155" s="14" t="s">
        <v>28</v>
      </c>
      <c r="AX155" s="14" t="s">
        <v>76</v>
      </c>
      <c r="AY155" s="151" t="s">
        <v>112</v>
      </c>
    </row>
    <row r="156" spans="2:65" s="1" customFormat="1" ht="16.5" customHeight="1">
      <c r="B156" s="122"/>
      <c r="C156" s="123" t="s">
        <v>166</v>
      </c>
      <c r="D156" s="123" t="s">
        <v>114</v>
      </c>
      <c r="E156" s="124" t="s">
        <v>167</v>
      </c>
      <c r="F156" s="125" t="s">
        <v>168</v>
      </c>
      <c r="G156" s="126" t="s">
        <v>169</v>
      </c>
      <c r="H156" s="127">
        <v>588.79999999999995</v>
      </c>
      <c r="I156" s="128">
        <v>0</v>
      </c>
      <c r="J156" s="128">
        <f>ROUND(I156*H156,2)</f>
        <v>0</v>
      </c>
      <c r="K156" s="125" t="s">
        <v>1</v>
      </c>
      <c r="L156" s="28"/>
      <c r="M156" s="129" t="s">
        <v>1</v>
      </c>
      <c r="N156" s="130" t="s">
        <v>36</v>
      </c>
      <c r="O156" s="131">
        <v>0</v>
      </c>
      <c r="P156" s="131">
        <f>O156*H156</f>
        <v>0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AR156" s="133" t="s">
        <v>119</v>
      </c>
      <c r="AT156" s="133" t="s">
        <v>114</v>
      </c>
      <c r="AU156" s="133" t="s">
        <v>78</v>
      </c>
      <c r="AY156" s="16" t="s">
        <v>112</v>
      </c>
      <c r="BE156" s="134">
        <f>IF(N156="základní",J156,0)</f>
        <v>0</v>
      </c>
      <c r="BF156" s="134">
        <f>IF(N156="snížená",J156,0)</f>
        <v>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6" t="s">
        <v>76</v>
      </c>
      <c r="BK156" s="134">
        <f>ROUND(I156*H156,2)</f>
        <v>0</v>
      </c>
      <c r="BL156" s="16" t="s">
        <v>119</v>
      </c>
      <c r="BM156" s="133" t="s">
        <v>170</v>
      </c>
    </row>
    <row r="157" spans="2:65" s="13" customFormat="1" ht="11.25">
      <c r="B157" s="145"/>
      <c r="D157" s="139" t="s">
        <v>138</v>
      </c>
      <c r="E157" s="146" t="s">
        <v>1</v>
      </c>
      <c r="F157" s="147" t="s">
        <v>171</v>
      </c>
      <c r="H157" s="146" t="s">
        <v>1</v>
      </c>
      <c r="L157" s="145"/>
      <c r="M157" s="148"/>
      <c r="T157" s="149"/>
      <c r="AT157" s="146" t="s">
        <v>138</v>
      </c>
      <c r="AU157" s="146" t="s">
        <v>78</v>
      </c>
      <c r="AV157" s="13" t="s">
        <v>76</v>
      </c>
      <c r="AW157" s="13" t="s">
        <v>28</v>
      </c>
      <c r="AX157" s="13" t="s">
        <v>71</v>
      </c>
      <c r="AY157" s="146" t="s">
        <v>112</v>
      </c>
    </row>
    <row r="158" spans="2:65" s="12" customFormat="1" ht="11.25">
      <c r="B158" s="138"/>
      <c r="D158" s="139" t="s">
        <v>138</v>
      </c>
      <c r="E158" s="140" t="s">
        <v>1</v>
      </c>
      <c r="F158" s="141" t="s">
        <v>172</v>
      </c>
      <c r="H158" s="142">
        <v>523.79999999999995</v>
      </c>
      <c r="L158" s="138"/>
      <c r="M158" s="143"/>
      <c r="T158" s="144"/>
      <c r="AT158" s="140" t="s">
        <v>138</v>
      </c>
      <c r="AU158" s="140" t="s">
        <v>78</v>
      </c>
      <c r="AV158" s="12" t="s">
        <v>78</v>
      </c>
      <c r="AW158" s="12" t="s">
        <v>28</v>
      </c>
      <c r="AX158" s="12" t="s">
        <v>71</v>
      </c>
      <c r="AY158" s="140" t="s">
        <v>112</v>
      </c>
    </row>
    <row r="159" spans="2:65" s="13" customFormat="1" ht="11.25">
      <c r="B159" s="145"/>
      <c r="D159" s="139" t="s">
        <v>138</v>
      </c>
      <c r="E159" s="146" t="s">
        <v>1</v>
      </c>
      <c r="F159" s="147" t="s">
        <v>164</v>
      </c>
      <c r="H159" s="146" t="s">
        <v>1</v>
      </c>
      <c r="L159" s="145"/>
      <c r="M159" s="148"/>
      <c r="T159" s="149"/>
      <c r="AT159" s="146" t="s">
        <v>138</v>
      </c>
      <c r="AU159" s="146" t="s">
        <v>78</v>
      </c>
      <c r="AV159" s="13" t="s">
        <v>76</v>
      </c>
      <c r="AW159" s="13" t="s">
        <v>28</v>
      </c>
      <c r="AX159" s="13" t="s">
        <v>71</v>
      </c>
      <c r="AY159" s="146" t="s">
        <v>112</v>
      </c>
    </row>
    <row r="160" spans="2:65" s="12" customFormat="1" ht="11.25">
      <c r="B160" s="138"/>
      <c r="D160" s="139" t="s">
        <v>138</v>
      </c>
      <c r="E160" s="140" t="s">
        <v>1</v>
      </c>
      <c r="F160" s="141" t="s">
        <v>173</v>
      </c>
      <c r="H160" s="142">
        <v>65</v>
      </c>
      <c r="L160" s="138"/>
      <c r="M160" s="143"/>
      <c r="T160" s="144"/>
      <c r="AT160" s="140" t="s">
        <v>138</v>
      </c>
      <c r="AU160" s="140" t="s">
        <v>78</v>
      </c>
      <c r="AV160" s="12" t="s">
        <v>78</v>
      </c>
      <c r="AW160" s="12" t="s">
        <v>28</v>
      </c>
      <c r="AX160" s="12" t="s">
        <v>71</v>
      </c>
      <c r="AY160" s="140" t="s">
        <v>112</v>
      </c>
    </row>
    <row r="161" spans="2:65" s="14" customFormat="1" ht="11.25">
      <c r="B161" s="150"/>
      <c r="D161" s="139" t="s">
        <v>138</v>
      </c>
      <c r="E161" s="151" t="s">
        <v>1</v>
      </c>
      <c r="F161" s="152" t="s">
        <v>150</v>
      </c>
      <c r="H161" s="153">
        <v>588.79999999999995</v>
      </c>
      <c r="L161" s="150"/>
      <c r="M161" s="154"/>
      <c r="T161" s="155"/>
      <c r="AT161" s="151" t="s">
        <v>138</v>
      </c>
      <c r="AU161" s="151" t="s">
        <v>78</v>
      </c>
      <c r="AV161" s="14" t="s">
        <v>119</v>
      </c>
      <c r="AW161" s="14" t="s">
        <v>28</v>
      </c>
      <c r="AX161" s="14" t="s">
        <v>76</v>
      </c>
      <c r="AY161" s="151" t="s">
        <v>112</v>
      </c>
    </row>
    <row r="162" spans="2:65" s="1" customFormat="1" ht="24.2" customHeight="1">
      <c r="B162" s="122"/>
      <c r="C162" s="123" t="s">
        <v>174</v>
      </c>
      <c r="D162" s="123" t="s">
        <v>114</v>
      </c>
      <c r="E162" s="124" t="s">
        <v>175</v>
      </c>
      <c r="F162" s="125" t="s">
        <v>176</v>
      </c>
      <c r="G162" s="126" t="s">
        <v>130</v>
      </c>
      <c r="H162" s="127">
        <v>521</v>
      </c>
      <c r="I162" s="128">
        <v>0</v>
      </c>
      <c r="J162" s="128">
        <f>ROUND(I162*H162,2)</f>
        <v>0</v>
      </c>
      <c r="K162" s="125" t="s">
        <v>118</v>
      </c>
      <c r="L162" s="28"/>
      <c r="M162" s="129" t="s">
        <v>1</v>
      </c>
      <c r="N162" s="130" t="s">
        <v>36</v>
      </c>
      <c r="O162" s="131">
        <v>5.8000000000000003E-2</v>
      </c>
      <c r="P162" s="131">
        <f>O162*H162</f>
        <v>30.218</v>
      </c>
      <c r="Q162" s="131">
        <v>0</v>
      </c>
      <c r="R162" s="131">
        <f>Q162*H162</f>
        <v>0</v>
      </c>
      <c r="S162" s="131">
        <v>0</v>
      </c>
      <c r="T162" s="132">
        <f>S162*H162</f>
        <v>0</v>
      </c>
      <c r="AR162" s="133" t="s">
        <v>119</v>
      </c>
      <c r="AT162" s="133" t="s">
        <v>114</v>
      </c>
      <c r="AU162" s="133" t="s">
        <v>78</v>
      </c>
      <c r="AY162" s="16" t="s">
        <v>112</v>
      </c>
      <c r="BE162" s="134">
        <f>IF(N162="základní",J162,0)</f>
        <v>0</v>
      </c>
      <c r="BF162" s="134">
        <f>IF(N162="snížená",J162,0)</f>
        <v>0</v>
      </c>
      <c r="BG162" s="134">
        <f>IF(N162="zákl. přenesená",J162,0)</f>
        <v>0</v>
      </c>
      <c r="BH162" s="134">
        <f>IF(N162="sníž. přenesená",J162,0)</f>
        <v>0</v>
      </c>
      <c r="BI162" s="134">
        <f>IF(N162="nulová",J162,0)</f>
        <v>0</v>
      </c>
      <c r="BJ162" s="16" t="s">
        <v>76</v>
      </c>
      <c r="BK162" s="134">
        <f>ROUND(I162*H162,2)</f>
        <v>0</v>
      </c>
      <c r="BL162" s="16" t="s">
        <v>119</v>
      </c>
      <c r="BM162" s="133" t="s">
        <v>177</v>
      </c>
    </row>
    <row r="163" spans="2:65" s="1" customFormat="1" ht="11.25">
      <c r="B163" s="28"/>
      <c r="D163" s="135" t="s">
        <v>121</v>
      </c>
      <c r="F163" s="136" t="s">
        <v>178</v>
      </c>
      <c r="L163" s="28"/>
      <c r="M163" s="137"/>
      <c r="T163" s="52"/>
      <c r="AT163" s="16" t="s">
        <v>121</v>
      </c>
      <c r="AU163" s="16" t="s">
        <v>78</v>
      </c>
    </row>
    <row r="164" spans="2:65" s="12" customFormat="1" ht="11.25">
      <c r="B164" s="138"/>
      <c r="D164" s="139" t="s">
        <v>138</v>
      </c>
      <c r="E164" s="140" t="s">
        <v>1</v>
      </c>
      <c r="F164" s="141" t="s">
        <v>179</v>
      </c>
      <c r="H164" s="142">
        <v>521</v>
      </c>
      <c r="L164" s="138"/>
      <c r="M164" s="143"/>
      <c r="T164" s="144"/>
      <c r="AT164" s="140" t="s">
        <v>138</v>
      </c>
      <c r="AU164" s="140" t="s">
        <v>78</v>
      </c>
      <c r="AV164" s="12" t="s">
        <v>78</v>
      </c>
      <c r="AW164" s="12" t="s">
        <v>28</v>
      </c>
      <c r="AX164" s="12" t="s">
        <v>76</v>
      </c>
      <c r="AY164" s="140" t="s">
        <v>112</v>
      </c>
    </row>
    <row r="165" spans="2:65" s="1" customFormat="1" ht="16.5" customHeight="1">
      <c r="B165" s="122"/>
      <c r="C165" s="156" t="s">
        <v>180</v>
      </c>
      <c r="D165" s="156" t="s">
        <v>181</v>
      </c>
      <c r="E165" s="157" t="s">
        <v>182</v>
      </c>
      <c r="F165" s="158" t="s">
        <v>183</v>
      </c>
      <c r="G165" s="159" t="s">
        <v>184</v>
      </c>
      <c r="H165" s="160">
        <v>10.42</v>
      </c>
      <c r="I165" s="128">
        <v>0</v>
      </c>
      <c r="J165" s="161">
        <f>ROUND(I165*H165,2)</f>
        <v>0</v>
      </c>
      <c r="K165" s="158" t="s">
        <v>118</v>
      </c>
      <c r="L165" s="162"/>
      <c r="M165" s="163" t="s">
        <v>1</v>
      </c>
      <c r="N165" s="164" t="s">
        <v>36</v>
      </c>
      <c r="O165" s="131">
        <v>0</v>
      </c>
      <c r="P165" s="131">
        <f>O165*H165</f>
        <v>0</v>
      </c>
      <c r="Q165" s="131">
        <v>1E-3</v>
      </c>
      <c r="R165" s="131">
        <f>Q165*H165</f>
        <v>1.042E-2</v>
      </c>
      <c r="S165" s="131">
        <v>0</v>
      </c>
      <c r="T165" s="132">
        <f>S165*H165</f>
        <v>0</v>
      </c>
      <c r="AR165" s="133" t="s">
        <v>166</v>
      </c>
      <c r="AT165" s="133" t="s">
        <v>181</v>
      </c>
      <c r="AU165" s="133" t="s">
        <v>78</v>
      </c>
      <c r="AY165" s="16" t="s">
        <v>112</v>
      </c>
      <c r="BE165" s="134">
        <f>IF(N165="základní",J165,0)</f>
        <v>0</v>
      </c>
      <c r="BF165" s="134">
        <f>IF(N165="snížená",J165,0)</f>
        <v>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6" t="s">
        <v>76</v>
      </c>
      <c r="BK165" s="134">
        <f>ROUND(I165*H165,2)</f>
        <v>0</v>
      </c>
      <c r="BL165" s="16" t="s">
        <v>119</v>
      </c>
      <c r="BM165" s="133" t="s">
        <v>185</v>
      </c>
    </row>
    <row r="166" spans="2:65" s="12" customFormat="1" ht="11.25">
      <c r="B166" s="138"/>
      <c r="D166" s="139" t="s">
        <v>138</v>
      </c>
      <c r="F166" s="141" t="s">
        <v>186</v>
      </c>
      <c r="H166" s="142">
        <v>10.42</v>
      </c>
      <c r="L166" s="138"/>
      <c r="M166" s="143"/>
      <c r="T166" s="144"/>
      <c r="AT166" s="140" t="s">
        <v>138</v>
      </c>
      <c r="AU166" s="140" t="s">
        <v>78</v>
      </c>
      <c r="AV166" s="12" t="s">
        <v>78</v>
      </c>
      <c r="AW166" s="12" t="s">
        <v>3</v>
      </c>
      <c r="AX166" s="12" t="s">
        <v>76</v>
      </c>
      <c r="AY166" s="140" t="s">
        <v>112</v>
      </c>
    </row>
    <row r="167" spans="2:65" s="1" customFormat="1" ht="24.2" customHeight="1">
      <c r="B167" s="122"/>
      <c r="C167" s="123" t="s">
        <v>187</v>
      </c>
      <c r="D167" s="123" t="s">
        <v>114</v>
      </c>
      <c r="E167" s="124" t="s">
        <v>188</v>
      </c>
      <c r="F167" s="125" t="s">
        <v>189</v>
      </c>
      <c r="G167" s="126" t="s">
        <v>130</v>
      </c>
      <c r="H167" s="127">
        <v>620</v>
      </c>
      <c r="I167" s="128">
        <v>0</v>
      </c>
      <c r="J167" s="128">
        <f>ROUND(I167*H167,2)</f>
        <v>0</v>
      </c>
      <c r="K167" s="125" t="s">
        <v>118</v>
      </c>
      <c r="L167" s="28"/>
      <c r="M167" s="129" t="s">
        <v>1</v>
      </c>
      <c r="N167" s="130" t="s">
        <v>36</v>
      </c>
      <c r="O167" s="131">
        <v>2.5000000000000001E-2</v>
      </c>
      <c r="P167" s="131">
        <f>O167*H167</f>
        <v>15.5</v>
      </c>
      <c r="Q167" s="131">
        <v>0</v>
      </c>
      <c r="R167" s="131">
        <f>Q167*H167</f>
        <v>0</v>
      </c>
      <c r="S167" s="131">
        <v>0</v>
      </c>
      <c r="T167" s="132">
        <f>S167*H167</f>
        <v>0</v>
      </c>
      <c r="AR167" s="133" t="s">
        <v>119</v>
      </c>
      <c r="AT167" s="133" t="s">
        <v>114</v>
      </c>
      <c r="AU167" s="133" t="s">
        <v>78</v>
      </c>
      <c r="AY167" s="16" t="s">
        <v>112</v>
      </c>
      <c r="BE167" s="134">
        <f>IF(N167="základní",J167,0)</f>
        <v>0</v>
      </c>
      <c r="BF167" s="134">
        <f>IF(N167="snížená",J167,0)</f>
        <v>0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6" t="s">
        <v>76</v>
      </c>
      <c r="BK167" s="134">
        <f>ROUND(I167*H167,2)</f>
        <v>0</v>
      </c>
      <c r="BL167" s="16" t="s">
        <v>119</v>
      </c>
      <c r="BM167" s="133" t="s">
        <v>190</v>
      </c>
    </row>
    <row r="168" spans="2:65" s="1" customFormat="1" ht="11.25">
      <c r="B168" s="28"/>
      <c r="D168" s="135" t="s">
        <v>121</v>
      </c>
      <c r="F168" s="136" t="s">
        <v>191</v>
      </c>
      <c r="L168" s="28"/>
      <c r="M168" s="137"/>
      <c r="T168" s="52"/>
      <c r="AT168" s="16" t="s">
        <v>121</v>
      </c>
      <c r="AU168" s="16" t="s">
        <v>78</v>
      </c>
    </row>
    <row r="169" spans="2:65" s="12" customFormat="1" ht="11.25">
      <c r="B169" s="138"/>
      <c r="D169" s="139" t="s">
        <v>138</v>
      </c>
      <c r="E169" s="140" t="s">
        <v>1</v>
      </c>
      <c r="F169" s="141" t="s">
        <v>192</v>
      </c>
      <c r="H169" s="142">
        <v>620</v>
      </c>
      <c r="L169" s="138"/>
      <c r="M169" s="143"/>
      <c r="T169" s="144"/>
      <c r="AT169" s="140" t="s">
        <v>138</v>
      </c>
      <c r="AU169" s="140" t="s">
        <v>78</v>
      </c>
      <c r="AV169" s="12" t="s">
        <v>78</v>
      </c>
      <c r="AW169" s="12" t="s">
        <v>28</v>
      </c>
      <c r="AX169" s="12" t="s">
        <v>76</v>
      </c>
      <c r="AY169" s="140" t="s">
        <v>112</v>
      </c>
    </row>
    <row r="170" spans="2:65" s="1" customFormat="1" ht="24.2" customHeight="1">
      <c r="B170" s="122"/>
      <c r="C170" s="123" t="s">
        <v>8</v>
      </c>
      <c r="D170" s="123" t="s">
        <v>114</v>
      </c>
      <c r="E170" s="124" t="s">
        <v>193</v>
      </c>
      <c r="F170" s="125" t="s">
        <v>194</v>
      </c>
      <c r="G170" s="126" t="s">
        <v>130</v>
      </c>
      <c r="H170" s="127">
        <v>620</v>
      </c>
      <c r="I170" s="128">
        <v>0</v>
      </c>
      <c r="J170" s="128">
        <f>ROUND(I170*H170,2)</f>
        <v>0</v>
      </c>
      <c r="K170" s="125" t="s">
        <v>1</v>
      </c>
      <c r="L170" s="28"/>
      <c r="M170" s="129" t="s">
        <v>1</v>
      </c>
      <c r="N170" s="130" t="s">
        <v>36</v>
      </c>
      <c r="O170" s="131">
        <v>1.9E-2</v>
      </c>
      <c r="P170" s="131">
        <f>O170*H170</f>
        <v>11.78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119</v>
      </c>
      <c r="AT170" s="133" t="s">
        <v>114</v>
      </c>
      <c r="AU170" s="133" t="s">
        <v>78</v>
      </c>
      <c r="AY170" s="16" t="s">
        <v>112</v>
      </c>
      <c r="BE170" s="134">
        <f>IF(N170="základní",J170,0)</f>
        <v>0</v>
      </c>
      <c r="BF170" s="134">
        <f>IF(N170="snížená",J170,0)</f>
        <v>0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6" t="s">
        <v>76</v>
      </c>
      <c r="BK170" s="134">
        <f>ROUND(I170*H170,2)</f>
        <v>0</v>
      </c>
      <c r="BL170" s="16" t="s">
        <v>119</v>
      </c>
      <c r="BM170" s="133" t="s">
        <v>195</v>
      </c>
    </row>
    <row r="171" spans="2:65" s="12" customFormat="1" ht="11.25">
      <c r="B171" s="138"/>
      <c r="D171" s="139" t="s">
        <v>138</v>
      </c>
      <c r="E171" s="140" t="s">
        <v>1</v>
      </c>
      <c r="F171" s="141" t="s">
        <v>192</v>
      </c>
      <c r="H171" s="142">
        <v>620</v>
      </c>
      <c r="L171" s="138"/>
      <c r="M171" s="143"/>
      <c r="T171" s="144"/>
      <c r="AT171" s="140" t="s">
        <v>138</v>
      </c>
      <c r="AU171" s="140" t="s">
        <v>78</v>
      </c>
      <c r="AV171" s="12" t="s">
        <v>78</v>
      </c>
      <c r="AW171" s="12" t="s">
        <v>28</v>
      </c>
      <c r="AX171" s="12" t="s">
        <v>76</v>
      </c>
      <c r="AY171" s="140" t="s">
        <v>112</v>
      </c>
    </row>
    <row r="172" spans="2:65" s="1" customFormat="1" ht="24.2" customHeight="1">
      <c r="B172" s="122"/>
      <c r="C172" s="123" t="s">
        <v>196</v>
      </c>
      <c r="D172" s="123" t="s">
        <v>114</v>
      </c>
      <c r="E172" s="124" t="s">
        <v>197</v>
      </c>
      <c r="F172" s="125" t="s">
        <v>198</v>
      </c>
      <c r="G172" s="126" t="s">
        <v>135</v>
      </c>
      <c r="H172" s="127">
        <v>620</v>
      </c>
      <c r="I172" s="128">
        <v>0</v>
      </c>
      <c r="J172" s="128">
        <f>ROUND(I172*H172,2)</f>
        <v>0</v>
      </c>
      <c r="K172" s="125" t="s">
        <v>1</v>
      </c>
      <c r="L172" s="28"/>
      <c r="M172" s="129" t="s">
        <v>1</v>
      </c>
      <c r="N172" s="130" t="s">
        <v>36</v>
      </c>
      <c r="O172" s="131">
        <v>1.9E-2</v>
      </c>
      <c r="P172" s="131">
        <f>O172*H172</f>
        <v>11.78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119</v>
      </c>
      <c r="AT172" s="133" t="s">
        <v>114</v>
      </c>
      <c r="AU172" s="133" t="s">
        <v>78</v>
      </c>
      <c r="AY172" s="16" t="s">
        <v>112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6" t="s">
        <v>76</v>
      </c>
      <c r="BK172" s="134">
        <f>ROUND(I172*H172,2)</f>
        <v>0</v>
      </c>
      <c r="BL172" s="16" t="s">
        <v>119</v>
      </c>
      <c r="BM172" s="133" t="s">
        <v>199</v>
      </c>
    </row>
    <row r="173" spans="2:65" s="11" customFormat="1" ht="22.9" customHeight="1">
      <c r="B173" s="111"/>
      <c r="D173" s="112" t="s">
        <v>70</v>
      </c>
      <c r="E173" s="120" t="s">
        <v>78</v>
      </c>
      <c r="F173" s="120" t="s">
        <v>200</v>
      </c>
      <c r="J173" s="121">
        <f>BK173</f>
        <v>0</v>
      </c>
      <c r="L173" s="111"/>
      <c r="M173" s="115"/>
      <c r="P173" s="116">
        <f>SUM(P174:P182)</f>
        <v>10.004000000000001</v>
      </c>
      <c r="R173" s="116">
        <f>SUM(R174:R182)</f>
        <v>4.5535000000000003E-3</v>
      </c>
      <c r="T173" s="117">
        <f>SUM(T174:T182)</f>
        <v>0</v>
      </c>
      <c r="AR173" s="112" t="s">
        <v>76</v>
      </c>
      <c r="AT173" s="118" t="s">
        <v>70</v>
      </c>
      <c r="AU173" s="118" t="s">
        <v>76</v>
      </c>
      <c r="AY173" s="112" t="s">
        <v>112</v>
      </c>
      <c r="BK173" s="119">
        <f>SUM(BK174:BK182)</f>
        <v>0</v>
      </c>
    </row>
    <row r="174" spans="2:65" s="1" customFormat="1" ht="24.2" customHeight="1">
      <c r="B174" s="122"/>
      <c r="C174" s="123" t="s">
        <v>201</v>
      </c>
      <c r="D174" s="123" t="s">
        <v>114</v>
      </c>
      <c r="E174" s="124" t="s">
        <v>202</v>
      </c>
      <c r="F174" s="125" t="s">
        <v>203</v>
      </c>
      <c r="G174" s="126" t="s">
        <v>135</v>
      </c>
      <c r="H174" s="127">
        <v>12.4</v>
      </c>
      <c r="I174" s="128">
        <v>0</v>
      </c>
      <c r="J174" s="128">
        <f>ROUND(I174*H174,2)</f>
        <v>0</v>
      </c>
      <c r="K174" s="125" t="s">
        <v>118</v>
      </c>
      <c r="L174" s="28"/>
      <c r="M174" s="129" t="s">
        <v>1</v>
      </c>
      <c r="N174" s="130" t="s">
        <v>36</v>
      </c>
      <c r="O174" s="131">
        <v>0.76</v>
      </c>
      <c r="P174" s="131">
        <f>O174*H174</f>
        <v>9.4240000000000013</v>
      </c>
      <c r="Q174" s="131">
        <v>0</v>
      </c>
      <c r="R174" s="131">
        <f>Q174*H174</f>
        <v>0</v>
      </c>
      <c r="S174" s="131">
        <v>0</v>
      </c>
      <c r="T174" s="132">
        <f>S174*H174</f>
        <v>0</v>
      </c>
      <c r="AR174" s="133" t="s">
        <v>119</v>
      </c>
      <c r="AT174" s="133" t="s">
        <v>114</v>
      </c>
      <c r="AU174" s="133" t="s">
        <v>78</v>
      </c>
      <c r="AY174" s="16" t="s">
        <v>112</v>
      </c>
      <c r="BE174" s="134">
        <f>IF(N174="základní",J174,0)</f>
        <v>0</v>
      </c>
      <c r="BF174" s="134">
        <f>IF(N174="snížená",J174,0)</f>
        <v>0</v>
      </c>
      <c r="BG174" s="134">
        <f>IF(N174="zákl. přenesená",J174,0)</f>
        <v>0</v>
      </c>
      <c r="BH174" s="134">
        <f>IF(N174="sníž. přenesená",J174,0)</f>
        <v>0</v>
      </c>
      <c r="BI174" s="134">
        <f>IF(N174="nulová",J174,0)</f>
        <v>0</v>
      </c>
      <c r="BJ174" s="16" t="s">
        <v>76</v>
      </c>
      <c r="BK174" s="134">
        <f>ROUND(I174*H174,2)</f>
        <v>0</v>
      </c>
      <c r="BL174" s="16" t="s">
        <v>119</v>
      </c>
      <c r="BM174" s="133" t="s">
        <v>204</v>
      </c>
    </row>
    <row r="175" spans="2:65" s="1" customFormat="1" ht="11.25">
      <c r="B175" s="28"/>
      <c r="D175" s="135" t="s">
        <v>121</v>
      </c>
      <c r="F175" s="136" t="s">
        <v>205</v>
      </c>
      <c r="L175" s="28"/>
      <c r="M175" s="137"/>
      <c r="T175" s="52"/>
      <c r="AT175" s="16" t="s">
        <v>121</v>
      </c>
      <c r="AU175" s="16" t="s">
        <v>78</v>
      </c>
    </row>
    <row r="176" spans="2:65" s="12" customFormat="1" ht="11.25">
      <c r="B176" s="138"/>
      <c r="D176" s="139" t="s">
        <v>138</v>
      </c>
      <c r="E176" s="140" t="s">
        <v>1</v>
      </c>
      <c r="F176" s="141" t="s">
        <v>139</v>
      </c>
      <c r="H176" s="142">
        <v>12.4</v>
      </c>
      <c r="L176" s="138"/>
      <c r="M176" s="143"/>
      <c r="T176" s="144"/>
      <c r="AT176" s="140" t="s">
        <v>138</v>
      </c>
      <c r="AU176" s="140" t="s">
        <v>78</v>
      </c>
      <c r="AV176" s="12" t="s">
        <v>78</v>
      </c>
      <c r="AW176" s="12" t="s">
        <v>28</v>
      </c>
      <c r="AX176" s="12" t="s">
        <v>76</v>
      </c>
      <c r="AY176" s="140" t="s">
        <v>112</v>
      </c>
    </row>
    <row r="177" spans="2:65" s="1" customFormat="1" ht="24.2" customHeight="1">
      <c r="B177" s="122"/>
      <c r="C177" s="123" t="s">
        <v>206</v>
      </c>
      <c r="D177" s="123" t="s">
        <v>114</v>
      </c>
      <c r="E177" s="124" t="s">
        <v>207</v>
      </c>
      <c r="F177" s="125" t="s">
        <v>208</v>
      </c>
      <c r="G177" s="126" t="s">
        <v>130</v>
      </c>
      <c r="H177" s="127">
        <v>10</v>
      </c>
      <c r="I177" s="128">
        <v>0</v>
      </c>
      <c r="J177" s="128">
        <f>ROUND(I177*H177,2)</f>
        <v>0</v>
      </c>
      <c r="K177" s="125" t="s">
        <v>118</v>
      </c>
      <c r="L177" s="28"/>
      <c r="M177" s="129" t="s">
        <v>1</v>
      </c>
      <c r="N177" s="130" t="s">
        <v>36</v>
      </c>
      <c r="O177" s="131">
        <v>5.8000000000000003E-2</v>
      </c>
      <c r="P177" s="131">
        <f>O177*H177</f>
        <v>0.58000000000000007</v>
      </c>
      <c r="Q177" s="131">
        <v>1E-4</v>
      </c>
      <c r="R177" s="131">
        <f>Q177*H177</f>
        <v>1E-3</v>
      </c>
      <c r="S177" s="131">
        <v>0</v>
      </c>
      <c r="T177" s="132">
        <f>S177*H177</f>
        <v>0</v>
      </c>
      <c r="AR177" s="133" t="s">
        <v>119</v>
      </c>
      <c r="AT177" s="133" t="s">
        <v>114</v>
      </c>
      <c r="AU177" s="133" t="s">
        <v>78</v>
      </c>
      <c r="AY177" s="16" t="s">
        <v>112</v>
      </c>
      <c r="BE177" s="134">
        <f>IF(N177="základní",J177,0)</f>
        <v>0</v>
      </c>
      <c r="BF177" s="134">
        <f>IF(N177="snížená",J177,0)</f>
        <v>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6" t="s">
        <v>76</v>
      </c>
      <c r="BK177" s="134">
        <f>ROUND(I177*H177,2)</f>
        <v>0</v>
      </c>
      <c r="BL177" s="16" t="s">
        <v>119</v>
      </c>
      <c r="BM177" s="133" t="s">
        <v>209</v>
      </c>
    </row>
    <row r="178" spans="2:65" s="1" customFormat="1" ht="11.25">
      <c r="B178" s="28"/>
      <c r="D178" s="135" t="s">
        <v>121</v>
      </c>
      <c r="F178" s="136" t="s">
        <v>210</v>
      </c>
      <c r="L178" s="28"/>
      <c r="M178" s="137"/>
      <c r="T178" s="52"/>
      <c r="AT178" s="16" t="s">
        <v>121</v>
      </c>
      <c r="AU178" s="16" t="s">
        <v>78</v>
      </c>
    </row>
    <row r="179" spans="2:65" s="12" customFormat="1" ht="11.25">
      <c r="B179" s="138"/>
      <c r="D179" s="139" t="s">
        <v>138</v>
      </c>
      <c r="E179" s="140" t="s">
        <v>1</v>
      </c>
      <c r="F179" s="141" t="s">
        <v>211</v>
      </c>
      <c r="H179" s="142">
        <v>10</v>
      </c>
      <c r="L179" s="138"/>
      <c r="M179" s="143"/>
      <c r="T179" s="144"/>
      <c r="AT179" s="140" t="s">
        <v>138</v>
      </c>
      <c r="AU179" s="140" t="s">
        <v>78</v>
      </c>
      <c r="AV179" s="12" t="s">
        <v>78</v>
      </c>
      <c r="AW179" s="12" t="s">
        <v>28</v>
      </c>
      <c r="AX179" s="12" t="s">
        <v>71</v>
      </c>
      <c r="AY179" s="140" t="s">
        <v>112</v>
      </c>
    </row>
    <row r="180" spans="2:65" s="14" customFormat="1" ht="11.25">
      <c r="B180" s="150"/>
      <c r="D180" s="139" t="s">
        <v>138</v>
      </c>
      <c r="E180" s="151" t="s">
        <v>1</v>
      </c>
      <c r="F180" s="152" t="s">
        <v>150</v>
      </c>
      <c r="H180" s="153">
        <v>10</v>
      </c>
      <c r="L180" s="150"/>
      <c r="M180" s="154"/>
      <c r="T180" s="155"/>
      <c r="AT180" s="151" t="s">
        <v>138</v>
      </c>
      <c r="AU180" s="151" t="s">
        <v>78</v>
      </c>
      <c r="AV180" s="14" t="s">
        <v>119</v>
      </c>
      <c r="AW180" s="14" t="s">
        <v>28</v>
      </c>
      <c r="AX180" s="14" t="s">
        <v>76</v>
      </c>
      <c r="AY180" s="151" t="s">
        <v>112</v>
      </c>
    </row>
    <row r="181" spans="2:65" s="1" customFormat="1" ht="24.2" customHeight="1">
      <c r="B181" s="122"/>
      <c r="C181" s="156" t="s">
        <v>212</v>
      </c>
      <c r="D181" s="156" t="s">
        <v>181</v>
      </c>
      <c r="E181" s="157" t="s">
        <v>213</v>
      </c>
      <c r="F181" s="158" t="s">
        <v>214</v>
      </c>
      <c r="G181" s="159" t="s">
        <v>130</v>
      </c>
      <c r="H181" s="160">
        <v>11.845000000000001</v>
      </c>
      <c r="I181" s="128">
        <v>0</v>
      </c>
      <c r="J181" s="161">
        <f>ROUND(I181*H181,2)</f>
        <v>0</v>
      </c>
      <c r="K181" s="158" t="s">
        <v>118</v>
      </c>
      <c r="L181" s="162"/>
      <c r="M181" s="163" t="s">
        <v>1</v>
      </c>
      <c r="N181" s="164" t="s">
        <v>36</v>
      </c>
      <c r="O181" s="131">
        <v>0</v>
      </c>
      <c r="P181" s="131">
        <f>O181*H181</f>
        <v>0</v>
      </c>
      <c r="Q181" s="131">
        <v>2.9999999999999997E-4</v>
      </c>
      <c r="R181" s="131">
        <f>Q181*H181</f>
        <v>3.5534999999999998E-3</v>
      </c>
      <c r="S181" s="131">
        <v>0</v>
      </c>
      <c r="T181" s="132">
        <f>S181*H181</f>
        <v>0</v>
      </c>
      <c r="AR181" s="133" t="s">
        <v>166</v>
      </c>
      <c r="AT181" s="133" t="s">
        <v>181</v>
      </c>
      <c r="AU181" s="133" t="s">
        <v>78</v>
      </c>
      <c r="AY181" s="16" t="s">
        <v>112</v>
      </c>
      <c r="BE181" s="134">
        <f>IF(N181="základní",J181,0)</f>
        <v>0</v>
      </c>
      <c r="BF181" s="134">
        <f>IF(N181="snížená",J181,0)</f>
        <v>0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6" t="s">
        <v>76</v>
      </c>
      <c r="BK181" s="134">
        <f>ROUND(I181*H181,2)</f>
        <v>0</v>
      </c>
      <c r="BL181" s="16" t="s">
        <v>119</v>
      </c>
      <c r="BM181" s="133" t="s">
        <v>215</v>
      </c>
    </row>
    <row r="182" spans="2:65" s="12" customFormat="1" ht="11.25">
      <c r="B182" s="138"/>
      <c r="D182" s="139" t="s">
        <v>138</v>
      </c>
      <c r="F182" s="141" t="s">
        <v>216</v>
      </c>
      <c r="H182" s="142">
        <v>11.845000000000001</v>
      </c>
      <c r="L182" s="138"/>
      <c r="M182" s="143"/>
      <c r="T182" s="144"/>
      <c r="AT182" s="140" t="s">
        <v>138</v>
      </c>
      <c r="AU182" s="140" t="s">
        <v>78</v>
      </c>
      <c r="AV182" s="12" t="s">
        <v>78</v>
      </c>
      <c r="AW182" s="12" t="s">
        <v>3</v>
      </c>
      <c r="AX182" s="12" t="s">
        <v>76</v>
      </c>
      <c r="AY182" s="140" t="s">
        <v>112</v>
      </c>
    </row>
    <row r="183" spans="2:65" s="11" customFormat="1" ht="22.9" customHeight="1">
      <c r="B183" s="111"/>
      <c r="D183" s="112" t="s">
        <v>70</v>
      </c>
      <c r="E183" s="120" t="s">
        <v>140</v>
      </c>
      <c r="F183" s="120" t="s">
        <v>217</v>
      </c>
      <c r="J183" s="121">
        <f>BK183</f>
        <v>0</v>
      </c>
      <c r="L183" s="111"/>
      <c r="M183" s="115"/>
      <c r="P183" s="116">
        <f>SUM(P184:P192)</f>
        <v>96.253999999999991</v>
      </c>
      <c r="R183" s="116">
        <f>SUM(R184:R192)</f>
        <v>0</v>
      </c>
      <c r="T183" s="117">
        <f>SUM(T184:T192)</f>
        <v>0</v>
      </c>
      <c r="AR183" s="112" t="s">
        <v>76</v>
      </c>
      <c r="AT183" s="118" t="s">
        <v>70</v>
      </c>
      <c r="AU183" s="118" t="s">
        <v>76</v>
      </c>
      <c r="AY183" s="112" t="s">
        <v>112</v>
      </c>
      <c r="BK183" s="119">
        <f>SUM(BK184:BK192)</f>
        <v>0</v>
      </c>
    </row>
    <row r="184" spans="2:65" s="1" customFormat="1" ht="24.2" customHeight="1">
      <c r="B184" s="122"/>
      <c r="C184" s="123" t="s">
        <v>218</v>
      </c>
      <c r="D184" s="123" t="s">
        <v>114</v>
      </c>
      <c r="E184" s="124" t="s">
        <v>219</v>
      </c>
      <c r="F184" s="125" t="s">
        <v>220</v>
      </c>
      <c r="G184" s="126" t="s">
        <v>130</v>
      </c>
      <c r="H184" s="127">
        <v>620</v>
      </c>
      <c r="I184" s="128">
        <v>0</v>
      </c>
      <c r="J184" s="128">
        <f>ROUND(I184*H184,2)</f>
        <v>0</v>
      </c>
      <c r="K184" s="125" t="s">
        <v>118</v>
      </c>
      <c r="L184" s="28"/>
      <c r="M184" s="129" t="s">
        <v>1</v>
      </c>
      <c r="N184" s="130" t="s">
        <v>36</v>
      </c>
      <c r="O184" s="131">
        <v>2.3E-2</v>
      </c>
      <c r="P184" s="131">
        <f>O184*H184</f>
        <v>14.26</v>
      </c>
      <c r="Q184" s="131">
        <v>0</v>
      </c>
      <c r="R184" s="131">
        <f>Q184*H184</f>
        <v>0</v>
      </c>
      <c r="S184" s="131">
        <v>0</v>
      </c>
      <c r="T184" s="132">
        <f>S184*H184</f>
        <v>0</v>
      </c>
      <c r="AR184" s="133" t="s">
        <v>119</v>
      </c>
      <c r="AT184" s="133" t="s">
        <v>114</v>
      </c>
      <c r="AU184" s="133" t="s">
        <v>78</v>
      </c>
      <c r="AY184" s="16" t="s">
        <v>112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6" t="s">
        <v>76</v>
      </c>
      <c r="BK184" s="134">
        <f>ROUND(I184*H184,2)</f>
        <v>0</v>
      </c>
      <c r="BL184" s="16" t="s">
        <v>119</v>
      </c>
      <c r="BM184" s="133" t="s">
        <v>221</v>
      </c>
    </row>
    <row r="185" spans="2:65" s="1" customFormat="1" ht="11.25">
      <c r="B185" s="28"/>
      <c r="D185" s="135" t="s">
        <v>121</v>
      </c>
      <c r="F185" s="136" t="s">
        <v>222</v>
      </c>
      <c r="L185" s="28"/>
      <c r="M185" s="137"/>
      <c r="T185" s="52"/>
      <c r="AT185" s="16" t="s">
        <v>121</v>
      </c>
      <c r="AU185" s="16" t="s">
        <v>78</v>
      </c>
    </row>
    <row r="186" spans="2:65" s="12" customFormat="1" ht="11.25">
      <c r="B186" s="138"/>
      <c r="D186" s="139" t="s">
        <v>138</v>
      </c>
      <c r="E186" s="140" t="s">
        <v>1</v>
      </c>
      <c r="F186" s="141" t="s">
        <v>223</v>
      </c>
      <c r="H186" s="142">
        <v>620</v>
      </c>
      <c r="L186" s="138"/>
      <c r="M186" s="143"/>
      <c r="T186" s="144"/>
      <c r="AT186" s="140" t="s">
        <v>138</v>
      </c>
      <c r="AU186" s="140" t="s">
        <v>78</v>
      </c>
      <c r="AV186" s="12" t="s">
        <v>78</v>
      </c>
      <c r="AW186" s="12" t="s">
        <v>28</v>
      </c>
      <c r="AX186" s="12" t="s">
        <v>76</v>
      </c>
      <c r="AY186" s="140" t="s">
        <v>112</v>
      </c>
    </row>
    <row r="187" spans="2:65" s="1" customFormat="1" ht="16.5" customHeight="1">
      <c r="B187" s="122"/>
      <c r="C187" s="123" t="s">
        <v>224</v>
      </c>
      <c r="D187" s="123" t="s">
        <v>114</v>
      </c>
      <c r="E187" s="124" t="s">
        <v>225</v>
      </c>
      <c r="F187" s="125" t="s">
        <v>226</v>
      </c>
      <c r="G187" s="126" t="s">
        <v>130</v>
      </c>
      <c r="H187" s="127">
        <v>620</v>
      </c>
      <c r="I187" s="128">
        <v>0</v>
      </c>
      <c r="J187" s="128">
        <f>ROUND(I187*H187,2)</f>
        <v>0</v>
      </c>
      <c r="K187" s="125" t="s">
        <v>1</v>
      </c>
      <c r="L187" s="28"/>
      <c r="M187" s="129" t="s">
        <v>1</v>
      </c>
      <c r="N187" s="130" t="s">
        <v>36</v>
      </c>
      <c r="O187" s="131">
        <v>2.3E-2</v>
      </c>
      <c r="P187" s="131">
        <f>O187*H187</f>
        <v>14.26</v>
      </c>
      <c r="Q187" s="131">
        <v>0</v>
      </c>
      <c r="R187" s="131">
        <f>Q187*H187</f>
        <v>0</v>
      </c>
      <c r="S187" s="131">
        <v>0</v>
      </c>
      <c r="T187" s="132">
        <f>S187*H187</f>
        <v>0</v>
      </c>
      <c r="AR187" s="133" t="s">
        <v>119</v>
      </c>
      <c r="AT187" s="133" t="s">
        <v>114</v>
      </c>
      <c r="AU187" s="133" t="s">
        <v>78</v>
      </c>
      <c r="AY187" s="16" t="s">
        <v>112</v>
      </c>
      <c r="BE187" s="134">
        <f>IF(N187="základní",J187,0)</f>
        <v>0</v>
      </c>
      <c r="BF187" s="134">
        <f>IF(N187="snížená",J187,0)</f>
        <v>0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6" t="s">
        <v>76</v>
      </c>
      <c r="BK187" s="134">
        <f>ROUND(I187*H187,2)</f>
        <v>0</v>
      </c>
      <c r="BL187" s="16" t="s">
        <v>119</v>
      </c>
      <c r="BM187" s="133" t="s">
        <v>227</v>
      </c>
    </row>
    <row r="188" spans="2:65" s="12" customFormat="1" ht="11.25">
      <c r="B188" s="138"/>
      <c r="D188" s="139" t="s">
        <v>138</v>
      </c>
      <c r="E188" s="140" t="s">
        <v>1</v>
      </c>
      <c r="F188" s="141" t="s">
        <v>192</v>
      </c>
      <c r="H188" s="142">
        <v>620</v>
      </c>
      <c r="L188" s="138"/>
      <c r="M188" s="143"/>
      <c r="T188" s="144"/>
      <c r="AT188" s="140" t="s">
        <v>138</v>
      </c>
      <c r="AU188" s="140" t="s">
        <v>78</v>
      </c>
      <c r="AV188" s="12" t="s">
        <v>78</v>
      </c>
      <c r="AW188" s="12" t="s">
        <v>28</v>
      </c>
      <c r="AX188" s="12" t="s">
        <v>76</v>
      </c>
      <c r="AY188" s="140" t="s">
        <v>112</v>
      </c>
    </row>
    <row r="189" spans="2:65" s="1" customFormat="1" ht="24.2" customHeight="1">
      <c r="B189" s="122"/>
      <c r="C189" s="123" t="s">
        <v>228</v>
      </c>
      <c r="D189" s="123" t="s">
        <v>114</v>
      </c>
      <c r="E189" s="124" t="s">
        <v>229</v>
      </c>
      <c r="F189" s="125" t="s">
        <v>230</v>
      </c>
      <c r="G189" s="126" t="s">
        <v>130</v>
      </c>
      <c r="H189" s="127">
        <v>477</v>
      </c>
      <c r="I189" s="128">
        <v>0</v>
      </c>
      <c r="J189" s="128">
        <f>ROUND(I189*H189,2)</f>
        <v>0</v>
      </c>
      <c r="K189" s="125" t="s">
        <v>1</v>
      </c>
      <c r="L189" s="28"/>
      <c r="M189" s="129" t="s">
        <v>1</v>
      </c>
      <c r="N189" s="130" t="s">
        <v>36</v>
      </c>
      <c r="O189" s="131">
        <v>7.0999999999999994E-2</v>
      </c>
      <c r="P189" s="131">
        <f>O189*H189</f>
        <v>33.866999999999997</v>
      </c>
      <c r="Q189" s="131">
        <v>0</v>
      </c>
      <c r="R189" s="131">
        <f>Q189*H189</f>
        <v>0</v>
      </c>
      <c r="S189" s="131">
        <v>0</v>
      </c>
      <c r="T189" s="132">
        <f>S189*H189</f>
        <v>0</v>
      </c>
      <c r="AR189" s="133" t="s">
        <v>119</v>
      </c>
      <c r="AT189" s="133" t="s">
        <v>114</v>
      </c>
      <c r="AU189" s="133" t="s">
        <v>78</v>
      </c>
      <c r="AY189" s="16" t="s">
        <v>112</v>
      </c>
      <c r="BE189" s="134">
        <f>IF(N189="základní",J189,0)</f>
        <v>0</v>
      </c>
      <c r="BF189" s="134">
        <f>IF(N189="snížená",J189,0)</f>
        <v>0</v>
      </c>
      <c r="BG189" s="134">
        <f>IF(N189="zákl. přenesená",J189,0)</f>
        <v>0</v>
      </c>
      <c r="BH189" s="134">
        <f>IF(N189="sníž. přenesená",J189,0)</f>
        <v>0</v>
      </c>
      <c r="BI189" s="134">
        <f>IF(N189="nulová",J189,0)</f>
        <v>0</v>
      </c>
      <c r="BJ189" s="16" t="s">
        <v>76</v>
      </c>
      <c r="BK189" s="134">
        <f>ROUND(I189*H189,2)</f>
        <v>0</v>
      </c>
      <c r="BL189" s="16" t="s">
        <v>119</v>
      </c>
      <c r="BM189" s="133" t="s">
        <v>231</v>
      </c>
    </row>
    <row r="190" spans="2:65" s="12" customFormat="1" ht="11.25">
      <c r="B190" s="138"/>
      <c r="D190" s="139" t="s">
        <v>138</v>
      </c>
      <c r="E190" s="140" t="s">
        <v>1</v>
      </c>
      <c r="F190" s="141" t="s">
        <v>232</v>
      </c>
      <c r="H190" s="142">
        <v>477</v>
      </c>
      <c r="L190" s="138"/>
      <c r="M190" s="143"/>
      <c r="T190" s="144"/>
      <c r="AT190" s="140" t="s">
        <v>138</v>
      </c>
      <c r="AU190" s="140" t="s">
        <v>78</v>
      </c>
      <c r="AV190" s="12" t="s">
        <v>78</v>
      </c>
      <c r="AW190" s="12" t="s">
        <v>28</v>
      </c>
      <c r="AX190" s="12" t="s">
        <v>76</v>
      </c>
      <c r="AY190" s="140" t="s">
        <v>112</v>
      </c>
    </row>
    <row r="191" spans="2:65" s="1" customFormat="1" ht="21.75" customHeight="1">
      <c r="B191" s="122"/>
      <c r="C191" s="123" t="s">
        <v>233</v>
      </c>
      <c r="D191" s="123" t="s">
        <v>114</v>
      </c>
      <c r="E191" s="124" t="s">
        <v>234</v>
      </c>
      <c r="F191" s="125" t="s">
        <v>235</v>
      </c>
      <c r="G191" s="126" t="s">
        <v>130</v>
      </c>
      <c r="H191" s="127">
        <v>477</v>
      </c>
      <c r="I191" s="128">
        <v>0</v>
      </c>
      <c r="J191" s="128">
        <f>ROUND(I191*H191,2)</f>
        <v>0</v>
      </c>
      <c r="K191" s="125" t="s">
        <v>1</v>
      </c>
      <c r="L191" s="28"/>
      <c r="M191" s="129" t="s">
        <v>1</v>
      </c>
      <c r="N191" s="130" t="s">
        <v>36</v>
      </c>
      <c r="O191" s="131">
        <v>7.0999999999999994E-2</v>
      </c>
      <c r="P191" s="131">
        <f>O191*H191</f>
        <v>33.866999999999997</v>
      </c>
      <c r="Q191" s="131">
        <v>0</v>
      </c>
      <c r="R191" s="131">
        <f>Q191*H191</f>
        <v>0</v>
      </c>
      <c r="S191" s="131">
        <v>0</v>
      </c>
      <c r="T191" s="132">
        <f>S191*H191</f>
        <v>0</v>
      </c>
      <c r="AR191" s="133" t="s">
        <v>119</v>
      </c>
      <c r="AT191" s="133" t="s">
        <v>114</v>
      </c>
      <c r="AU191" s="133" t="s">
        <v>78</v>
      </c>
      <c r="AY191" s="16" t="s">
        <v>112</v>
      </c>
      <c r="BE191" s="134">
        <f>IF(N191="základní",J191,0)</f>
        <v>0</v>
      </c>
      <c r="BF191" s="134">
        <f>IF(N191="snížená",J191,0)</f>
        <v>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6" t="s">
        <v>76</v>
      </c>
      <c r="BK191" s="134">
        <f>ROUND(I191*H191,2)</f>
        <v>0</v>
      </c>
      <c r="BL191" s="16" t="s">
        <v>119</v>
      </c>
      <c r="BM191" s="133" t="s">
        <v>236</v>
      </c>
    </row>
    <row r="192" spans="2:65" s="12" customFormat="1" ht="11.25">
      <c r="B192" s="138"/>
      <c r="D192" s="139" t="s">
        <v>138</v>
      </c>
      <c r="E192" s="140" t="s">
        <v>1</v>
      </c>
      <c r="F192" s="141" t="s">
        <v>232</v>
      </c>
      <c r="H192" s="142">
        <v>477</v>
      </c>
      <c r="L192" s="138"/>
      <c r="M192" s="143"/>
      <c r="T192" s="144"/>
      <c r="AT192" s="140" t="s">
        <v>138</v>
      </c>
      <c r="AU192" s="140" t="s">
        <v>78</v>
      </c>
      <c r="AV192" s="12" t="s">
        <v>78</v>
      </c>
      <c r="AW192" s="12" t="s">
        <v>28</v>
      </c>
      <c r="AX192" s="12" t="s">
        <v>76</v>
      </c>
      <c r="AY192" s="140" t="s">
        <v>112</v>
      </c>
    </row>
    <row r="193" spans="2:65" s="11" customFormat="1" ht="22.9" customHeight="1">
      <c r="B193" s="111"/>
      <c r="D193" s="112" t="s">
        <v>70</v>
      </c>
      <c r="E193" s="120" t="s">
        <v>237</v>
      </c>
      <c r="F193" s="120" t="s">
        <v>238</v>
      </c>
      <c r="J193" s="121">
        <f>BK193</f>
        <v>0</v>
      </c>
      <c r="L193" s="111"/>
      <c r="M193" s="115"/>
      <c r="P193" s="116">
        <f>SUM(P194:P195)</f>
        <v>36.300000000000004</v>
      </c>
      <c r="R193" s="116">
        <f>SUM(R194:R195)</f>
        <v>0</v>
      </c>
      <c r="T193" s="117">
        <f>SUM(T194:T195)</f>
        <v>0</v>
      </c>
      <c r="AR193" s="112" t="s">
        <v>76</v>
      </c>
      <c r="AT193" s="118" t="s">
        <v>70</v>
      </c>
      <c r="AU193" s="118" t="s">
        <v>76</v>
      </c>
      <c r="AY193" s="112" t="s">
        <v>112</v>
      </c>
      <c r="BK193" s="119">
        <f>SUM(BK194:BK195)</f>
        <v>0</v>
      </c>
    </row>
    <row r="194" spans="2:65" s="1" customFormat="1" ht="33" customHeight="1">
      <c r="B194" s="122"/>
      <c r="C194" s="123" t="s">
        <v>7</v>
      </c>
      <c r="D194" s="123" t="s">
        <v>114</v>
      </c>
      <c r="E194" s="124" t="s">
        <v>239</v>
      </c>
      <c r="F194" s="125" t="s">
        <v>240</v>
      </c>
      <c r="G194" s="126" t="s">
        <v>169</v>
      </c>
      <c r="H194" s="127">
        <v>550</v>
      </c>
      <c r="I194" s="128">
        <v>0</v>
      </c>
      <c r="J194" s="128">
        <f>ROUND(I194*H194,2)</f>
        <v>0</v>
      </c>
      <c r="K194" s="125" t="s">
        <v>118</v>
      </c>
      <c r="L194" s="28"/>
      <c r="M194" s="129" t="s">
        <v>1</v>
      </c>
      <c r="N194" s="130" t="s">
        <v>36</v>
      </c>
      <c r="O194" s="131">
        <v>6.6000000000000003E-2</v>
      </c>
      <c r="P194" s="131">
        <f>O194*H194</f>
        <v>36.300000000000004</v>
      </c>
      <c r="Q194" s="131">
        <v>0</v>
      </c>
      <c r="R194" s="131">
        <f>Q194*H194</f>
        <v>0</v>
      </c>
      <c r="S194" s="131">
        <v>0</v>
      </c>
      <c r="T194" s="132">
        <f>S194*H194</f>
        <v>0</v>
      </c>
      <c r="AR194" s="133" t="s">
        <v>119</v>
      </c>
      <c r="AT194" s="133" t="s">
        <v>114</v>
      </c>
      <c r="AU194" s="133" t="s">
        <v>78</v>
      </c>
      <c r="AY194" s="16" t="s">
        <v>112</v>
      </c>
      <c r="BE194" s="134">
        <f>IF(N194="základní",J194,0)</f>
        <v>0</v>
      </c>
      <c r="BF194" s="134">
        <f>IF(N194="snížená",J194,0)</f>
        <v>0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6" t="s">
        <v>76</v>
      </c>
      <c r="BK194" s="134">
        <f>ROUND(I194*H194,2)</f>
        <v>0</v>
      </c>
      <c r="BL194" s="16" t="s">
        <v>119</v>
      </c>
      <c r="BM194" s="133" t="s">
        <v>241</v>
      </c>
    </row>
    <row r="195" spans="2:65" s="1" customFormat="1" ht="11.25">
      <c r="B195" s="28"/>
      <c r="D195" s="135" t="s">
        <v>121</v>
      </c>
      <c r="F195" s="136" t="s">
        <v>242</v>
      </c>
      <c r="L195" s="28"/>
      <c r="M195" s="137"/>
      <c r="T195" s="52"/>
      <c r="AT195" s="16" t="s">
        <v>121</v>
      </c>
      <c r="AU195" s="16" t="s">
        <v>78</v>
      </c>
    </row>
    <row r="196" spans="2:65" s="11" customFormat="1" ht="25.9" customHeight="1">
      <c r="B196" s="111"/>
      <c r="D196" s="112" t="s">
        <v>70</v>
      </c>
      <c r="E196" s="113" t="s">
        <v>243</v>
      </c>
      <c r="F196" s="113" t="s">
        <v>244</v>
      </c>
      <c r="J196" s="114">
        <f>BK196</f>
        <v>0</v>
      </c>
      <c r="L196" s="111"/>
      <c r="M196" s="115"/>
      <c r="P196" s="116">
        <f>P197+P200+P203+P206+P209+P212</f>
        <v>0</v>
      </c>
      <c r="R196" s="116">
        <f>R197+R200+R203+R206+R209+R212</f>
        <v>0</v>
      </c>
      <c r="T196" s="117">
        <f>T197+T200+T203+T206+T209+T212</f>
        <v>0</v>
      </c>
      <c r="AR196" s="112" t="s">
        <v>140</v>
      </c>
      <c r="AT196" s="118" t="s">
        <v>70</v>
      </c>
      <c r="AU196" s="118" t="s">
        <v>71</v>
      </c>
      <c r="AY196" s="112" t="s">
        <v>112</v>
      </c>
      <c r="BK196" s="119">
        <f>BK197+BK200+BK203+BK206+BK209+BK212</f>
        <v>0</v>
      </c>
    </row>
    <row r="197" spans="2:65" s="11" customFormat="1" ht="22.9" customHeight="1">
      <c r="B197" s="111"/>
      <c r="D197" s="112" t="s">
        <v>70</v>
      </c>
      <c r="E197" s="120" t="s">
        <v>245</v>
      </c>
      <c r="F197" s="120" t="s">
        <v>246</v>
      </c>
      <c r="J197" s="121">
        <f>BK197</f>
        <v>0</v>
      </c>
      <c r="L197" s="111"/>
      <c r="M197" s="115"/>
      <c r="P197" s="116">
        <f>SUM(P198:P199)</f>
        <v>0</v>
      </c>
      <c r="R197" s="116">
        <f>SUM(R198:R199)</f>
        <v>0</v>
      </c>
      <c r="T197" s="117">
        <f>SUM(T198:T199)</f>
        <v>0</v>
      </c>
      <c r="AR197" s="112" t="s">
        <v>140</v>
      </c>
      <c r="AT197" s="118" t="s">
        <v>70</v>
      </c>
      <c r="AU197" s="118" t="s">
        <v>76</v>
      </c>
      <c r="AY197" s="112" t="s">
        <v>112</v>
      </c>
      <c r="BK197" s="119">
        <f>SUM(BK198:BK199)</f>
        <v>0</v>
      </c>
    </row>
    <row r="198" spans="2:65" s="1" customFormat="1" ht="16.5" customHeight="1">
      <c r="B198" s="122"/>
      <c r="C198" s="123" t="s">
        <v>247</v>
      </c>
      <c r="D198" s="123" t="s">
        <v>114</v>
      </c>
      <c r="E198" s="124" t="s">
        <v>248</v>
      </c>
      <c r="F198" s="125" t="s">
        <v>246</v>
      </c>
      <c r="G198" s="126" t="s">
        <v>249</v>
      </c>
      <c r="H198" s="127">
        <v>1</v>
      </c>
      <c r="I198" s="128">
        <v>0</v>
      </c>
      <c r="J198" s="128">
        <f>ROUND(I198*H198,2)</f>
        <v>0</v>
      </c>
      <c r="K198" s="125" t="s">
        <v>118</v>
      </c>
      <c r="L198" s="28"/>
      <c r="M198" s="129" t="s">
        <v>1</v>
      </c>
      <c r="N198" s="130" t="s">
        <v>36</v>
      </c>
      <c r="O198" s="131">
        <v>0</v>
      </c>
      <c r="P198" s="131">
        <f>O198*H198</f>
        <v>0</v>
      </c>
      <c r="Q198" s="131">
        <v>0</v>
      </c>
      <c r="R198" s="131">
        <f>Q198*H198</f>
        <v>0</v>
      </c>
      <c r="S198" s="131">
        <v>0</v>
      </c>
      <c r="T198" s="132">
        <f>S198*H198</f>
        <v>0</v>
      </c>
      <c r="AR198" s="133" t="s">
        <v>250</v>
      </c>
      <c r="AT198" s="133" t="s">
        <v>114</v>
      </c>
      <c r="AU198" s="133" t="s">
        <v>78</v>
      </c>
      <c r="AY198" s="16" t="s">
        <v>112</v>
      </c>
      <c r="BE198" s="134">
        <f>IF(N198="základní",J198,0)</f>
        <v>0</v>
      </c>
      <c r="BF198" s="134">
        <f>IF(N198="snížená",J198,0)</f>
        <v>0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6" t="s">
        <v>76</v>
      </c>
      <c r="BK198" s="134">
        <f>ROUND(I198*H198,2)</f>
        <v>0</v>
      </c>
      <c r="BL198" s="16" t="s">
        <v>250</v>
      </c>
      <c r="BM198" s="133" t="s">
        <v>251</v>
      </c>
    </row>
    <row r="199" spans="2:65" s="1" customFormat="1" ht="11.25">
      <c r="B199" s="28"/>
      <c r="D199" s="135" t="s">
        <v>121</v>
      </c>
      <c r="F199" s="136" t="s">
        <v>252</v>
      </c>
      <c r="L199" s="28"/>
      <c r="M199" s="137"/>
      <c r="T199" s="52"/>
      <c r="AT199" s="16" t="s">
        <v>121</v>
      </c>
      <c r="AU199" s="16" t="s">
        <v>78</v>
      </c>
    </row>
    <row r="200" spans="2:65" s="11" customFormat="1" ht="22.9" customHeight="1">
      <c r="B200" s="111"/>
      <c r="D200" s="112" t="s">
        <v>70</v>
      </c>
      <c r="E200" s="120" t="s">
        <v>253</v>
      </c>
      <c r="F200" s="120" t="s">
        <v>254</v>
      </c>
      <c r="J200" s="121">
        <f>BK200</f>
        <v>0</v>
      </c>
      <c r="L200" s="111"/>
      <c r="M200" s="115"/>
      <c r="P200" s="116">
        <f>SUM(P201:P202)</f>
        <v>0</v>
      </c>
      <c r="R200" s="116">
        <f>SUM(R201:R202)</f>
        <v>0</v>
      </c>
      <c r="T200" s="117">
        <f>SUM(T201:T202)</f>
        <v>0</v>
      </c>
      <c r="AR200" s="112" t="s">
        <v>140</v>
      </c>
      <c r="AT200" s="118" t="s">
        <v>70</v>
      </c>
      <c r="AU200" s="118" t="s">
        <v>76</v>
      </c>
      <c r="AY200" s="112" t="s">
        <v>112</v>
      </c>
      <c r="BK200" s="119">
        <f>SUM(BK201:BK202)</f>
        <v>0</v>
      </c>
    </row>
    <row r="201" spans="2:65" s="1" customFormat="1" ht="16.5" customHeight="1">
      <c r="B201" s="122"/>
      <c r="C201" s="123" t="s">
        <v>255</v>
      </c>
      <c r="D201" s="123" t="s">
        <v>114</v>
      </c>
      <c r="E201" s="124" t="s">
        <v>256</v>
      </c>
      <c r="F201" s="125" t="s">
        <v>254</v>
      </c>
      <c r="G201" s="126" t="s">
        <v>249</v>
      </c>
      <c r="H201" s="127">
        <v>1</v>
      </c>
      <c r="I201" s="128">
        <v>0</v>
      </c>
      <c r="J201" s="128">
        <f>ROUND(I201*H201,2)</f>
        <v>0</v>
      </c>
      <c r="K201" s="125" t="s">
        <v>118</v>
      </c>
      <c r="L201" s="28"/>
      <c r="M201" s="129" t="s">
        <v>1</v>
      </c>
      <c r="N201" s="130" t="s">
        <v>36</v>
      </c>
      <c r="O201" s="131">
        <v>0</v>
      </c>
      <c r="P201" s="131">
        <f>O201*H201</f>
        <v>0</v>
      </c>
      <c r="Q201" s="131">
        <v>0</v>
      </c>
      <c r="R201" s="131">
        <f>Q201*H201</f>
        <v>0</v>
      </c>
      <c r="S201" s="131">
        <v>0</v>
      </c>
      <c r="T201" s="132">
        <f>S201*H201</f>
        <v>0</v>
      </c>
      <c r="AR201" s="133" t="s">
        <v>250</v>
      </c>
      <c r="AT201" s="133" t="s">
        <v>114</v>
      </c>
      <c r="AU201" s="133" t="s">
        <v>78</v>
      </c>
      <c r="AY201" s="16" t="s">
        <v>112</v>
      </c>
      <c r="BE201" s="134">
        <f>IF(N201="základní",J201,0)</f>
        <v>0</v>
      </c>
      <c r="BF201" s="134">
        <f>IF(N201="snížená",J201,0)</f>
        <v>0</v>
      </c>
      <c r="BG201" s="134">
        <f>IF(N201="zákl. přenesená",J201,0)</f>
        <v>0</v>
      </c>
      <c r="BH201" s="134">
        <f>IF(N201="sníž. přenesená",J201,0)</f>
        <v>0</v>
      </c>
      <c r="BI201" s="134">
        <f>IF(N201="nulová",J201,0)</f>
        <v>0</v>
      </c>
      <c r="BJ201" s="16" t="s">
        <v>76</v>
      </c>
      <c r="BK201" s="134">
        <f>ROUND(I201*H201,2)</f>
        <v>0</v>
      </c>
      <c r="BL201" s="16" t="s">
        <v>250</v>
      </c>
      <c r="BM201" s="133" t="s">
        <v>257</v>
      </c>
    </row>
    <row r="202" spans="2:65" s="1" customFormat="1" ht="11.25">
      <c r="B202" s="28"/>
      <c r="D202" s="135" t="s">
        <v>121</v>
      </c>
      <c r="F202" s="136" t="s">
        <v>258</v>
      </c>
      <c r="L202" s="28"/>
      <c r="M202" s="137"/>
      <c r="T202" s="52"/>
      <c r="AT202" s="16" t="s">
        <v>121</v>
      </c>
      <c r="AU202" s="16" t="s">
        <v>78</v>
      </c>
    </row>
    <row r="203" spans="2:65" s="11" customFormat="1" ht="22.9" customHeight="1">
      <c r="B203" s="111"/>
      <c r="D203" s="112" t="s">
        <v>70</v>
      </c>
      <c r="E203" s="120" t="s">
        <v>259</v>
      </c>
      <c r="F203" s="120" t="s">
        <v>260</v>
      </c>
      <c r="J203" s="121">
        <f>BK203</f>
        <v>0</v>
      </c>
      <c r="L203" s="111"/>
      <c r="M203" s="115"/>
      <c r="P203" s="116">
        <f>SUM(P204:P205)</f>
        <v>0</v>
      </c>
      <c r="R203" s="116">
        <f>SUM(R204:R205)</f>
        <v>0</v>
      </c>
      <c r="T203" s="117">
        <f>SUM(T204:T205)</f>
        <v>0</v>
      </c>
      <c r="AR203" s="112" t="s">
        <v>140</v>
      </c>
      <c r="AT203" s="118" t="s">
        <v>70</v>
      </c>
      <c r="AU203" s="118" t="s">
        <v>76</v>
      </c>
      <c r="AY203" s="112" t="s">
        <v>112</v>
      </c>
      <c r="BK203" s="119">
        <f>SUM(BK204:BK205)</f>
        <v>0</v>
      </c>
    </row>
    <row r="204" spans="2:65" s="1" customFormat="1" ht="16.5" customHeight="1">
      <c r="B204" s="122"/>
      <c r="C204" s="123" t="s">
        <v>261</v>
      </c>
      <c r="D204" s="123" t="s">
        <v>114</v>
      </c>
      <c r="E204" s="124" t="s">
        <v>262</v>
      </c>
      <c r="F204" s="125" t="s">
        <v>260</v>
      </c>
      <c r="G204" s="126" t="s">
        <v>249</v>
      </c>
      <c r="H204" s="127">
        <v>1</v>
      </c>
      <c r="I204" s="128">
        <v>0</v>
      </c>
      <c r="J204" s="128">
        <f>ROUND(I204*H204,2)</f>
        <v>0</v>
      </c>
      <c r="K204" s="125" t="s">
        <v>118</v>
      </c>
      <c r="L204" s="28"/>
      <c r="M204" s="129" t="s">
        <v>1</v>
      </c>
      <c r="N204" s="130" t="s">
        <v>36</v>
      </c>
      <c r="O204" s="131">
        <v>0</v>
      </c>
      <c r="P204" s="131">
        <f>O204*H204</f>
        <v>0</v>
      </c>
      <c r="Q204" s="131">
        <v>0</v>
      </c>
      <c r="R204" s="131">
        <f>Q204*H204</f>
        <v>0</v>
      </c>
      <c r="S204" s="131">
        <v>0</v>
      </c>
      <c r="T204" s="132">
        <f>S204*H204</f>
        <v>0</v>
      </c>
      <c r="AR204" s="133" t="s">
        <v>250</v>
      </c>
      <c r="AT204" s="133" t="s">
        <v>114</v>
      </c>
      <c r="AU204" s="133" t="s">
        <v>78</v>
      </c>
      <c r="AY204" s="16" t="s">
        <v>112</v>
      </c>
      <c r="BE204" s="134">
        <f>IF(N204="základní",J204,0)</f>
        <v>0</v>
      </c>
      <c r="BF204" s="134">
        <f>IF(N204="snížená",J204,0)</f>
        <v>0</v>
      </c>
      <c r="BG204" s="134">
        <f>IF(N204="zákl. přenesená",J204,0)</f>
        <v>0</v>
      </c>
      <c r="BH204" s="134">
        <f>IF(N204="sníž. přenesená",J204,0)</f>
        <v>0</v>
      </c>
      <c r="BI204" s="134">
        <f>IF(N204="nulová",J204,0)</f>
        <v>0</v>
      </c>
      <c r="BJ204" s="16" t="s">
        <v>76</v>
      </c>
      <c r="BK204" s="134">
        <f>ROUND(I204*H204,2)</f>
        <v>0</v>
      </c>
      <c r="BL204" s="16" t="s">
        <v>250</v>
      </c>
      <c r="BM204" s="133" t="s">
        <v>263</v>
      </c>
    </row>
    <row r="205" spans="2:65" s="1" customFormat="1" ht="11.25">
      <c r="B205" s="28"/>
      <c r="D205" s="135" t="s">
        <v>121</v>
      </c>
      <c r="F205" s="136" t="s">
        <v>264</v>
      </c>
      <c r="L205" s="28"/>
      <c r="M205" s="137"/>
      <c r="T205" s="52"/>
      <c r="AT205" s="16" t="s">
        <v>121</v>
      </c>
      <c r="AU205" s="16" t="s">
        <v>78</v>
      </c>
    </row>
    <row r="206" spans="2:65" s="11" customFormat="1" ht="22.9" customHeight="1">
      <c r="B206" s="111"/>
      <c r="D206" s="112" t="s">
        <v>70</v>
      </c>
      <c r="E206" s="120" t="s">
        <v>265</v>
      </c>
      <c r="F206" s="120" t="s">
        <v>266</v>
      </c>
      <c r="J206" s="121">
        <f>BK206</f>
        <v>0</v>
      </c>
      <c r="L206" s="111"/>
      <c r="M206" s="115"/>
      <c r="P206" s="116">
        <f>SUM(P207:P208)</f>
        <v>0</v>
      </c>
      <c r="R206" s="116">
        <f>SUM(R207:R208)</f>
        <v>0</v>
      </c>
      <c r="T206" s="117">
        <f>SUM(T207:T208)</f>
        <v>0</v>
      </c>
      <c r="AR206" s="112" t="s">
        <v>140</v>
      </c>
      <c r="AT206" s="118" t="s">
        <v>70</v>
      </c>
      <c r="AU206" s="118" t="s">
        <v>76</v>
      </c>
      <c r="AY206" s="112" t="s">
        <v>112</v>
      </c>
      <c r="BK206" s="119">
        <f>SUM(BK207:BK208)</f>
        <v>0</v>
      </c>
    </row>
    <row r="207" spans="2:65" s="1" customFormat="1" ht="16.5" customHeight="1">
      <c r="B207" s="122"/>
      <c r="C207" s="123" t="s">
        <v>267</v>
      </c>
      <c r="D207" s="123" t="s">
        <v>114</v>
      </c>
      <c r="E207" s="124" t="s">
        <v>268</v>
      </c>
      <c r="F207" s="125" t="s">
        <v>269</v>
      </c>
      <c r="G207" s="126" t="s">
        <v>249</v>
      </c>
      <c r="H207" s="127">
        <v>1</v>
      </c>
      <c r="I207" s="128">
        <v>0</v>
      </c>
      <c r="J207" s="128">
        <f>ROUND(I207*H207,2)</f>
        <v>0</v>
      </c>
      <c r="K207" s="125" t="s">
        <v>118</v>
      </c>
      <c r="L207" s="28"/>
      <c r="M207" s="129" t="s">
        <v>1</v>
      </c>
      <c r="N207" s="130" t="s">
        <v>36</v>
      </c>
      <c r="O207" s="131">
        <v>0</v>
      </c>
      <c r="P207" s="131">
        <f>O207*H207</f>
        <v>0</v>
      </c>
      <c r="Q207" s="131">
        <v>0</v>
      </c>
      <c r="R207" s="131">
        <f>Q207*H207</f>
        <v>0</v>
      </c>
      <c r="S207" s="131">
        <v>0</v>
      </c>
      <c r="T207" s="132">
        <f>S207*H207</f>
        <v>0</v>
      </c>
      <c r="AR207" s="133" t="s">
        <v>250</v>
      </c>
      <c r="AT207" s="133" t="s">
        <v>114</v>
      </c>
      <c r="AU207" s="133" t="s">
        <v>78</v>
      </c>
      <c r="AY207" s="16" t="s">
        <v>112</v>
      </c>
      <c r="BE207" s="134">
        <f>IF(N207="základní",J207,0)</f>
        <v>0</v>
      </c>
      <c r="BF207" s="134">
        <f>IF(N207="snížená",J207,0)</f>
        <v>0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6" t="s">
        <v>76</v>
      </c>
      <c r="BK207" s="134">
        <f>ROUND(I207*H207,2)</f>
        <v>0</v>
      </c>
      <c r="BL207" s="16" t="s">
        <v>250</v>
      </c>
      <c r="BM207" s="133" t="s">
        <v>270</v>
      </c>
    </row>
    <row r="208" spans="2:65" s="1" customFormat="1" ht="11.25">
      <c r="B208" s="28"/>
      <c r="D208" s="135" t="s">
        <v>121</v>
      </c>
      <c r="F208" s="136" t="s">
        <v>271</v>
      </c>
      <c r="L208" s="28"/>
      <c r="M208" s="137"/>
      <c r="T208" s="52"/>
      <c r="AT208" s="16" t="s">
        <v>121</v>
      </c>
      <c r="AU208" s="16" t="s">
        <v>78</v>
      </c>
    </row>
    <row r="209" spans="2:65" s="11" customFormat="1" ht="22.9" customHeight="1">
      <c r="B209" s="111"/>
      <c r="D209" s="112" t="s">
        <v>70</v>
      </c>
      <c r="E209" s="120" t="s">
        <v>272</v>
      </c>
      <c r="F209" s="120" t="s">
        <v>273</v>
      </c>
      <c r="J209" s="121">
        <f>BK209</f>
        <v>0</v>
      </c>
      <c r="L209" s="111"/>
      <c r="M209" s="115"/>
      <c r="P209" s="116">
        <f>SUM(P210:P211)</f>
        <v>0</v>
      </c>
      <c r="R209" s="116">
        <f>SUM(R210:R211)</f>
        <v>0</v>
      </c>
      <c r="T209" s="117">
        <f>SUM(T210:T211)</f>
        <v>0</v>
      </c>
      <c r="AR209" s="112" t="s">
        <v>140</v>
      </c>
      <c r="AT209" s="118" t="s">
        <v>70</v>
      </c>
      <c r="AU209" s="118" t="s">
        <v>76</v>
      </c>
      <c r="AY209" s="112" t="s">
        <v>112</v>
      </c>
      <c r="BK209" s="119">
        <f>SUM(BK210:BK211)</f>
        <v>0</v>
      </c>
    </row>
    <row r="210" spans="2:65" s="1" customFormat="1" ht="16.5" customHeight="1">
      <c r="B210" s="122"/>
      <c r="C210" s="123" t="s">
        <v>274</v>
      </c>
      <c r="D210" s="123" t="s">
        <v>114</v>
      </c>
      <c r="E210" s="124" t="s">
        <v>275</v>
      </c>
      <c r="F210" s="125" t="s">
        <v>273</v>
      </c>
      <c r="G210" s="126" t="s">
        <v>249</v>
      </c>
      <c r="H210" s="127">
        <v>1</v>
      </c>
      <c r="I210" s="128">
        <v>0</v>
      </c>
      <c r="J210" s="128">
        <f>ROUND(I210*H210,2)</f>
        <v>0</v>
      </c>
      <c r="K210" s="125" t="s">
        <v>118</v>
      </c>
      <c r="L210" s="28"/>
      <c r="M210" s="129" t="s">
        <v>1</v>
      </c>
      <c r="N210" s="130" t="s">
        <v>36</v>
      </c>
      <c r="O210" s="131">
        <v>0</v>
      </c>
      <c r="P210" s="131">
        <f>O210*H210</f>
        <v>0</v>
      </c>
      <c r="Q210" s="131">
        <v>0</v>
      </c>
      <c r="R210" s="131">
        <f>Q210*H210</f>
        <v>0</v>
      </c>
      <c r="S210" s="131">
        <v>0</v>
      </c>
      <c r="T210" s="132">
        <f>S210*H210</f>
        <v>0</v>
      </c>
      <c r="AR210" s="133" t="s">
        <v>250</v>
      </c>
      <c r="AT210" s="133" t="s">
        <v>114</v>
      </c>
      <c r="AU210" s="133" t="s">
        <v>78</v>
      </c>
      <c r="AY210" s="16" t="s">
        <v>112</v>
      </c>
      <c r="BE210" s="134">
        <f>IF(N210="základní",J210,0)</f>
        <v>0</v>
      </c>
      <c r="BF210" s="134">
        <f>IF(N210="snížená",J210,0)</f>
        <v>0</v>
      </c>
      <c r="BG210" s="134">
        <f>IF(N210="zákl. přenesená",J210,0)</f>
        <v>0</v>
      </c>
      <c r="BH210" s="134">
        <f>IF(N210="sníž. přenesená",J210,0)</f>
        <v>0</v>
      </c>
      <c r="BI210" s="134">
        <f>IF(N210="nulová",J210,0)</f>
        <v>0</v>
      </c>
      <c r="BJ210" s="16" t="s">
        <v>76</v>
      </c>
      <c r="BK210" s="134">
        <f>ROUND(I210*H210,2)</f>
        <v>0</v>
      </c>
      <c r="BL210" s="16" t="s">
        <v>250</v>
      </c>
      <c r="BM210" s="133" t="s">
        <v>276</v>
      </c>
    </row>
    <row r="211" spans="2:65" s="1" customFormat="1" ht="11.25">
      <c r="B211" s="28"/>
      <c r="D211" s="135" t="s">
        <v>121</v>
      </c>
      <c r="F211" s="136" t="s">
        <v>277</v>
      </c>
      <c r="L211" s="28"/>
      <c r="M211" s="137"/>
      <c r="T211" s="52"/>
      <c r="AT211" s="16" t="s">
        <v>121</v>
      </c>
      <c r="AU211" s="16" t="s">
        <v>78</v>
      </c>
    </row>
    <row r="212" spans="2:65" s="11" customFormat="1" ht="22.9" customHeight="1">
      <c r="B212" s="111"/>
      <c r="D212" s="112" t="s">
        <v>70</v>
      </c>
      <c r="E212" s="120" t="s">
        <v>278</v>
      </c>
      <c r="F212" s="120" t="s">
        <v>279</v>
      </c>
      <c r="J212" s="121">
        <f>BK212</f>
        <v>0</v>
      </c>
      <c r="L212" s="111"/>
      <c r="M212" s="115"/>
      <c r="P212" s="116">
        <f>SUM(P213:P216)</f>
        <v>0</v>
      </c>
      <c r="R212" s="116">
        <f>SUM(R213:R216)</f>
        <v>0</v>
      </c>
      <c r="T212" s="117">
        <f>SUM(T213:T216)</f>
        <v>0</v>
      </c>
      <c r="AR212" s="112" t="s">
        <v>140</v>
      </c>
      <c r="AT212" s="118" t="s">
        <v>70</v>
      </c>
      <c r="AU212" s="118" t="s">
        <v>76</v>
      </c>
      <c r="AY212" s="112" t="s">
        <v>112</v>
      </c>
      <c r="BK212" s="119">
        <f>SUM(BK213:BK216)</f>
        <v>0</v>
      </c>
    </row>
    <row r="213" spans="2:65" s="1" customFormat="1" ht="16.5" customHeight="1">
      <c r="B213" s="122"/>
      <c r="C213" s="123" t="s">
        <v>280</v>
      </c>
      <c r="D213" s="123" t="s">
        <v>114</v>
      </c>
      <c r="E213" s="124" t="s">
        <v>281</v>
      </c>
      <c r="F213" s="125" t="s">
        <v>282</v>
      </c>
      <c r="G213" s="126" t="s">
        <v>283</v>
      </c>
      <c r="H213" s="127">
        <v>1</v>
      </c>
      <c r="I213" s="128">
        <v>0</v>
      </c>
      <c r="J213" s="128">
        <f>ROUND(I213*H213,2)</f>
        <v>0</v>
      </c>
      <c r="K213" s="125" t="s">
        <v>118</v>
      </c>
      <c r="L213" s="28"/>
      <c r="M213" s="129" t="s">
        <v>1</v>
      </c>
      <c r="N213" s="130" t="s">
        <v>36</v>
      </c>
      <c r="O213" s="131">
        <v>0</v>
      </c>
      <c r="P213" s="131">
        <f>O213*H213</f>
        <v>0</v>
      </c>
      <c r="Q213" s="131">
        <v>0</v>
      </c>
      <c r="R213" s="131">
        <f>Q213*H213</f>
        <v>0</v>
      </c>
      <c r="S213" s="131">
        <v>0</v>
      </c>
      <c r="T213" s="132">
        <f>S213*H213</f>
        <v>0</v>
      </c>
      <c r="AR213" s="133" t="s">
        <v>250</v>
      </c>
      <c r="AT213" s="133" t="s">
        <v>114</v>
      </c>
      <c r="AU213" s="133" t="s">
        <v>78</v>
      </c>
      <c r="AY213" s="16" t="s">
        <v>112</v>
      </c>
      <c r="BE213" s="134">
        <f>IF(N213="základní",J213,0)</f>
        <v>0</v>
      </c>
      <c r="BF213" s="134">
        <f>IF(N213="snížená",J213,0)</f>
        <v>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6" t="s">
        <v>76</v>
      </c>
      <c r="BK213" s="134">
        <f>ROUND(I213*H213,2)</f>
        <v>0</v>
      </c>
      <c r="BL213" s="16" t="s">
        <v>250</v>
      </c>
      <c r="BM213" s="133" t="s">
        <v>284</v>
      </c>
    </row>
    <row r="214" spans="2:65" s="1" customFormat="1" ht="11.25">
      <c r="B214" s="28"/>
      <c r="D214" s="135" t="s">
        <v>121</v>
      </c>
      <c r="F214" s="136" t="s">
        <v>285</v>
      </c>
      <c r="L214" s="28"/>
      <c r="M214" s="137"/>
      <c r="T214" s="52"/>
      <c r="AT214" s="16" t="s">
        <v>121</v>
      </c>
      <c r="AU214" s="16" t="s">
        <v>78</v>
      </c>
    </row>
    <row r="215" spans="2:65" s="1" customFormat="1" ht="21.75" customHeight="1">
      <c r="B215" s="122"/>
      <c r="C215" s="123" t="s">
        <v>286</v>
      </c>
      <c r="D215" s="123" t="s">
        <v>114</v>
      </c>
      <c r="E215" s="124" t="s">
        <v>287</v>
      </c>
      <c r="F215" s="125" t="s">
        <v>288</v>
      </c>
      <c r="G215" s="126" t="s">
        <v>283</v>
      </c>
      <c r="H215" s="127">
        <v>1</v>
      </c>
      <c r="I215" s="128">
        <v>0</v>
      </c>
      <c r="J215" s="128">
        <f>ROUND(I215*H215,2)</f>
        <v>0</v>
      </c>
      <c r="K215" s="125" t="s">
        <v>1</v>
      </c>
      <c r="L215" s="28"/>
      <c r="M215" s="129" t="s">
        <v>1</v>
      </c>
      <c r="N215" s="130" t="s">
        <v>36</v>
      </c>
      <c r="O215" s="131">
        <v>0</v>
      </c>
      <c r="P215" s="131">
        <f>O215*H215</f>
        <v>0</v>
      </c>
      <c r="Q215" s="131">
        <v>0</v>
      </c>
      <c r="R215" s="131">
        <f>Q215*H215</f>
        <v>0</v>
      </c>
      <c r="S215" s="131">
        <v>0</v>
      </c>
      <c r="T215" s="132">
        <f>S215*H215</f>
        <v>0</v>
      </c>
      <c r="AR215" s="133" t="s">
        <v>250</v>
      </c>
      <c r="AT215" s="133" t="s">
        <v>114</v>
      </c>
      <c r="AU215" s="133" t="s">
        <v>78</v>
      </c>
      <c r="AY215" s="16" t="s">
        <v>112</v>
      </c>
      <c r="BE215" s="134">
        <f>IF(N215="základní",J215,0)</f>
        <v>0</v>
      </c>
      <c r="BF215" s="134">
        <f>IF(N215="snížená",J215,0)</f>
        <v>0</v>
      </c>
      <c r="BG215" s="134">
        <f>IF(N215="zákl. přenesená",J215,0)</f>
        <v>0</v>
      </c>
      <c r="BH215" s="134">
        <f>IF(N215="sníž. přenesená",J215,0)</f>
        <v>0</v>
      </c>
      <c r="BI215" s="134">
        <f>IF(N215="nulová",J215,0)</f>
        <v>0</v>
      </c>
      <c r="BJ215" s="16" t="s">
        <v>76</v>
      </c>
      <c r="BK215" s="134">
        <f>ROUND(I215*H215,2)</f>
        <v>0</v>
      </c>
      <c r="BL215" s="16" t="s">
        <v>250</v>
      </c>
      <c r="BM215" s="133" t="s">
        <v>289</v>
      </c>
    </row>
    <row r="216" spans="2:65" s="1" customFormat="1" ht="16.5" customHeight="1">
      <c r="B216" s="122"/>
      <c r="C216" s="123" t="s">
        <v>290</v>
      </c>
      <c r="D216" s="123" t="s">
        <v>114</v>
      </c>
      <c r="E216" s="124" t="s">
        <v>291</v>
      </c>
      <c r="F216" s="125" t="s">
        <v>292</v>
      </c>
      <c r="G216" s="126" t="s">
        <v>283</v>
      </c>
      <c r="H216" s="127">
        <v>1</v>
      </c>
      <c r="I216" s="128">
        <v>0</v>
      </c>
      <c r="J216" s="128">
        <f>ROUND(I216*H216,2)</f>
        <v>0</v>
      </c>
      <c r="K216" s="125" t="s">
        <v>1</v>
      </c>
      <c r="L216" s="28"/>
      <c r="M216" s="165" t="s">
        <v>1</v>
      </c>
      <c r="N216" s="166" t="s">
        <v>36</v>
      </c>
      <c r="O216" s="167">
        <v>0</v>
      </c>
      <c r="P216" s="167">
        <f>O216*H216</f>
        <v>0</v>
      </c>
      <c r="Q216" s="167">
        <v>0</v>
      </c>
      <c r="R216" s="167">
        <f>Q216*H216</f>
        <v>0</v>
      </c>
      <c r="S216" s="167">
        <v>0</v>
      </c>
      <c r="T216" s="168">
        <f>S216*H216</f>
        <v>0</v>
      </c>
      <c r="AR216" s="133" t="s">
        <v>250</v>
      </c>
      <c r="AT216" s="133" t="s">
        <v>114</v>
      </c>
      <c r="AU216" s="133" t="s">
        <v>78</v>
      </c>
      <c r="AY216" s="16" t="s">
        <v>112</v>
      </c>
      <c r="BE216" s="134">
        <f>IF(N216="základní",J216,0)</f>
        <v>0</v>
      </c>
      <c r="BF216" s="134">
        <f>IF(N216="snížená",J216,0)</f>
        <v>0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6" t="s">
        <v>76</v>
      </c>
      <c r="BK216" s="134">
        <f>ROUND(I216*H216,2)</f>
        <v>0</v>
      </c>
      <c r="BL216" s="16" t="s">
        <v>250</v>
      </c>
      <c r="BM216" s="133" t="s">
        <v>293</v>
      </c>
    </row>
    <row r="217" spans="2:65" s="1" customFormat="1" ht="6.95" customHeight="1"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28"/>
    </row>
  </sheetData>
  <autoFilter ref="C123:K216" xr:uid="{00000000-0009-0000-0000-000001000000}"/>
  <mergeCells count="6">
    <mergeCell ref="L2:V2"/>
    <mergeCell ref="E7:H7"/>
    <mergeCell ref="E16:H16"/>
    <mergeCell ref="E25:H25"/>
    <mergeCell ref="E85:H85"/>
    <mergeCell ref="E116:H116"/>
  </mergeCells>
  <hyperlinks>
    <hyperlink ref="F128" r:id="rId1" xr:uid="{00000000-0004-0000-0100-000000000000}"/>
    <hyperlink ref="F130" r:id="rId2" xr:uid="{00000000-0004-0000-0100-000001000000}"/>
    <hyperlink ref="F132" r:id="rId3" xr:uid="{00000000-0004-0000-0100-000002000000}"/>
    <hyperlink ref="F134" r:id="rId4" xr:uid="{00000000-0004-0000-0100-000003000000}"/>
    <hyperlink ref="F137" r:id="rId5" xr:uid="{00000000-0004-0000-0100-000004000000}"/>
    <hyperlink ref="F146" r:id="rId6" xr:uid="{00000000-0004-0000-0100-000005000000}"/>
    <hyperlink ref="F150" r:id="rId7" xr:uid="{00000000-0004-0000-0100-000006000000}"/>
    <hyperlink ref="F163" r:id="rId8" xr:uid="{00000000-0004-0000-0100-000007000000}"/>
    <hyperlink ref="F168" r:id="rId9" xr:uid="{00000000-0004-0000-0100-000008000000}"/>
    <hyperlink ref="F175" r:id="rId10" xr:uid="{00000000-0004-0000-0100-000009000000}"/>
    <hyperlink ref="F178" r:id="rId11" xr:uid="{00000000-0004-0000-0100-00000A000000}"/>
    <hyperlink ref="F185" r:id="rId12" xr:uid="{00000000-0004-0000-0100-00000B000000}"/>
    <hyperlink ref="F195" r:id="rId13" xr:uid="{00000000-0004-0000-0100-00000C000000}"/>
    <hyperlink ref="F199" r:id="rId14" xr:uid="{00000000-0004-0000-0100-00000D000000}"/>
    <hyperlink ref="F202" r:id="rId15" xr:uid="{00000000-0004-0000-0100-00000E000000}"/>
    <hyperlink ref="F205" r:id="rId16" xr:uid="{00000000-0004-0000-0100-00000F000000}"/>
    <hyperlink ref="F208" r:id="rId17" xr:uid="{00000000-0004-0000-0100-000010000000}"/>
    <hyperlink ref="F211" r:id="rId18" xr:uid="{00000000-0004-0000-0100-000011000000}"/>
    <hyperlink ref="F214" r:id="rId19" xr:uid="{00000000-0004-0000-0100-00001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170-2025 - Pumptrack Šluknov</vt:lpstr>
      <vt:lpstr>'170-2025 - Pumptrack Šluknov'!Názvy_tisku</vt:lpstr>
      <vt:lpstr>'Rekapitulace stavby'!Názvy_tisku</vt:lpstr>
      <vt:lpstr>'170-2025 - Pumptrack Šluknov'!Oblast_tisku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Chytil</dc:creator>
  <cp:lastModifiedBy>Filip Šimer</cp:lastModifiedBy>
  <dcterms:created xsi:type="dcterms:W3CDTF">2025-12-04T13:44:33Z</dcterms:created>
  <dcterms:modified xsi:type="dcterms:W3CDTF">2025-12-12T13:31:28Z</dcterms:modified>
</cp:coreProperties>
</file>