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roust\Documents\Samospráva\Stavby\Dotace\Parkoviště nad Tescem\VŘ\"/>
    </mc:Choice>
  </mc:AlternateContent>
  <xr:revisionPtr revIDLastSave="0" documentId="13_ncr:1_{56768E45-36AA-4572-A626-5B9B289B4F15}" xr6:coauthVersionLast="47" xr6:coauthVersionMax="47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Rekapitulace stavby" sheetId="1" r:id="rId1"/>
    <sheet name="SO-101 - Komunikace a zpe..." sheetId="2" r:id="rId2"/>
    <sheet name="SO-301 - Venkovní dešťová..." sheetId="3" r:id="rId3"/>
    <sheet name="SO-401 - Veřejné osvětlení" sheetId="4" r:id="rId4"/>
    <sheet name="VRN - Vedlejší rozpočtové..." sheetId="5" r:id="rId5"/>
    <sheet name="Pokyny pro vyplnění" sheetId="6" r:id="rId6"/>
  </sheets>
  <definedNames>
    <definedName name="_xlnm._FilterDatabase" localSheetId="1" hidden="1">'SO-101 - Komunikace a zpe...'!$C$84:$K$147</definedName>
    <definedName name="_xlnm._FilterDatabase" localSheetId="2" hidden="1">'SO-301 - Venkovní dešťová...'!$C$83:$K$106</definedName>
    <definedName name="_xlnm._FilterDatabase" localSheetId="3" hidden="1">'SO-401 - Veřejné osvětlení'!$C$84:$K$114</definedName>
    <definedName name="_xlnm._FilterDatabase" localSheetId="4" hidden="1">'VRN - Vedlejší rozpočtové...'!$C$84:$K$99</definedName>
    <definedName name="_xlnm.Print_Titles" localSheetId="0">'Rekapitulace stavby'!$52:$52</definedName>
    <definedName name="_xlnm.Print_Titles" localSheetId="1">'SO-101 - Komunikace a zpe...'!$84:$84</definedName>
    <definedName name="_xlnm.Print_Titles" localSheetId="2">'SO-301 - Venkovní dešťová...'!$83:$83</definedName>
    <definedName name="_xlnm.Print_Titles" localSheetId="3">'SO-401 - Veřejné osvětlení'!$84:$84</definedName>
    <definedName name="_xlnm.Print_Titles" localSheetId="4">'VRN - Vedlejší rozpočtové...'!$84:$84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1">'SO-101 - Komunikace a zpe...'!$C$4:$J$39,'SO-101 - Komunikace a zpe...'!$C$45:$J$66,'SO-101 - Komunikace a zpe...'!$C$72:$J$147</definedName>
    <definedName name="_xlnm.Print_Area" localSheetId="2">'SO-301 - Venkovní dešťová...'!$C$4:$J$39,'SO-301 - Venkovní dešťová...'!$C$45:$J$65,'SO-301 - Venkovní dešťová...'!$C$71:$J$106</definedName>
    <definedName name="_xlnm.Print_Area" localSheetId="3">'SO-401 - Veřejné osvětlení'!$C$4:$J$39,'SO-401 - Veřejné osvětlení'!$C$45:$J$66,'SO-401 - Veřejné osvětlení'!$C$72:$J$114</definedName>
    <definedName name="_xlnm.Print_Area" localSheetId="4">'VRN - Vedlejší rozpočtové...'!$C$4:$J$39,'VRN - Vedlejší rozpočtové...'!$C$45:$J$66,'VRN - Vedlejší rozpočtové...'!$C$72:$J$99</definedName>
  </definedNames>
  <calcPr calcId="181029"/>
</workbook>
</file>

<file path=xl/calcChain.xml><?xml version="1.0" encoding="utf-8"?>
<calcChain xmlns="http://schemas.openxmlformats.org/spreadsheetml/2006/main">
  <c r="J109" i="2" l="1"/>
  <c r="J108" i="2"/>
  <c r="J107" i="2"/>
  <c r="J106" i="2"/>
  <c r="J105" i="2"/>
  <c r="J104" i="2"/>
  <c r="J95" i="5"/>
  <c r="P95" i="5"/>
  <c r="P94" i="5" s="1"/>
  <c r="R95" i="5"/>
  <c r="R94" i="5" s="1"/>
  <c r="T95" i="5"/>
  <c r="T94" i="5" s="1"/>
  <c r="BE95" i="5"/>
  <c r="BF95" i="5"/>
  <c r="BG95" i="5"/>
  <c r="BH95" i="5"/>
  <c r="BI95" i="5"/>
  <c r="BK95" i="5"/>
  <c r="BK94" i="5" s="1"/>
  <c r="J94" i="5" s="1"/>
  <c r="J63" i="5" s="1"/>
  <c r="J145" i="2"/>
  <c r="J144" i="2"/>
  <c r="J147" i="2" l="1"/>
  <c r="J143" i="2"/>
  <c r="J142" i="2"/>
  <c r="J141" i="2"/>
  <c r="J140" i="2"/>
  <c r="J139" i="2"/>
  <c r="J138" i="2"/>
  <c r="J137" i="2"/>
  <c r="J136" i="2"/>
  <c r="J135" i="2"/>
  <c r="J134" i="2"/>
  <c r="J133" i="2"/>
  <c r="J132" i="2"/>
  <c r="J130" i="2"/>
  <c r="J129" i="2"/>
  <c r="J128" i="2"/>
  <c r="J127" i="2"/>
  <c r="J126" i="2"/>
  <c r="J125" i="2"/>
  <c r="J124" i="2"/>
  <c r="J122" i="2"/>
  <c r="J121" i="2"/>
  <c r="J120" i="2"/>
  <c r="J119" i="2"/>
  <c r="J118" i="2"/>
  <c r="J117" i="2"/>
  <c r="J116" i="2"/>
  <c r="J115" i="2"/>
  <c r="J114" i="2"/>
  <c r="J113" i="2"/>
  <c r="J112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111" i="2" l="1"/>
  <c r="J91" i="4"/>
  <c r="P91" i="4"/>
  <c r="R91" i="4"/>
  <c r="T91" i="4"/>
  <c r="BE91" i="4"/>
  <c r="BF91" i="4"/>
  <c r="BG91" i="4"/>
  <c r="BH91" i="4"/>
  <c r="BI91" i="4"/>
  <c r="BK91" i="4"/>
  <c r="J37" i="5"/>
  <c r="J36" i="5"/>
  <c r="AY58" i="1" s="1"/>
  <c r="J35" i="5"/>
  <c r="AX58" i="1" s="1"/>
  <c r="BI99" i="5"/>
  <c r="BH99" i="5"/>
  <c r="BG99" i="5"/>
  <c r="BF99" i="5"/>
  <c r="T99" i="5"/>
  <c r="T98" i="5" s="1"/>
  <c r="R99" i="5"/>
  <c r="R98" i="5" s="1"/>
  <c r="P99" i="5"/>
  <c r="P98" i="5" s="1"/>
  <c r="BI97" i="5"/>
  <c r="BH97" i="5"/>
  <c r="BG97" i="5"/>
  <c r="BF97" i="5"/>
  <c r="T97" i="5"/>
  <c r="R97" i="5"/>
  <c r="P97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BI88" i="5"/>
  <c r="BH88" i="5"/>
  <c r="BG88" i="5"/>
  <c r="BF88" i="5"/>
  <c r="T88" i="5"/>
  <c r="R88" i="5"/>
  <c r="P88" i="5"/>
  <c r="J82" i="5"/>
  <c r="F82" i="5"/>
  <c r="J81" i="5"/>
  <c r="F81" i="5"/>
  <c r="F79" i="5"/>
  <c r="E77" i="5"/>
  <c r="J55" i="5"/>
  <c r="F55" i="5"/>
  <c r="J54" i="5"/>
  <c r="F54" i="5"/>
  <c r="F52" i="5"/>
  <c r="E50" i="5"/>
  <c r="J12" i="5"/>
  <c r="J79" i="5" s="1"/>
  <c r="E7" i="5"/>
  <c r="E48" i="5" s="1"/>
  <c r="J37" i="4"/>
  <c r="J36" i="4"/>
  <c r="AY57" i="1" s="1"/>
  <c r="J35" i="4"/>
  <c r="AX57" i="1" s="1"/>
  <c r="BI114" i="4"/>
  <c r="BH114" i="4"/>
  <c r="BG114" i="4"/>
  <c r="BF114" i="4"/>
  <c r="T114" i="4"/>
  <c r="T113" i="4" s="1"/>
  <c r="T112" i="4" s="1"/>
  <c r="R114" i="4"/>
  <c r="R113" i="4" s="1"/>
  <c r="R112" i="4" s="1"/>
  <c r="P114" i="4"/>
  <c r="P113" i="4" s="1"/>
  <c r="P112" i="4" s="1"/>
  <c r="BI111" i="4"/>
  <c r="BH111" i="4"/>
  <c r="BG111" i="4"/>
  <c r="BF111" i="4"/>
  <c r="T111" i="4"/>
  <c r="T110" i="4" s="1"/>
  <c r="R111" i="4"/>
  <c r="R110" i="4" s="1"/>
  <c r="P111" i="4"/>
  <c r="P110" i="4" s="1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8" i="4"/>
  <c r="BH88" i="4"/>
  <c r="BG88" i="4"/>
  <c r="BF88" i="4"/>
  <c r="T88" i="4"/>
  <c r="R88" i="4"/>
  <c r="P88" i="4"/>
  <c r="BI87" i="4"/>
  <c r="BH87" i="4"/>
  <c r="BG87" i="4"/>
  <c r="BF87" i="4"/>
  <c r="T87" i="4"/>
  <c r="R87" i="4"/>
  <c r="P87" i="4"/>
  <c r="J82" i="4"/>
  <c r="F82" i="4"/>
  <c r="J81" i="4"/>
  <c r="F81" i="4"/>
  <c r="F79" i="4"/>
  <c r="E77" i="4"/>
  <c r="J55" i="4"/>
  <c r="F55" i="4"/>
  <c r="J54" i="4"/>
  <c r="F54" i="4"/>
  <c r="F52" i="4"/>
  <c r="E50" i="4"/>
  <c r="J12" i="4"/>
  <c r="J52" i="4" s="1"/>
  <c r="E7" i="4"/>
  <c r="E48" i="4" s="1"/>
  <c r="J37" i="3"/>
  <c r="J36" i="3"/>
  <c r="AY56" i="1"/>
  <c r="J35" i="3"/>
  <c r="AX56" i="1" s="1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J81" i="3"/>
  <c r="F81" i="3"/>
  <c r="J80" i="3"/>
  <c r="F80" i="3"/>
  <c r="E76" i="3"/>
  <c r="J55" i="3"/>
  <c r="F55" i="3"/>
  <c r="J54" i="3"/>
  <c r="F54" i="3"/>
  <c r="F52" i="3"/>
  <c r="E50" i="3"/>
  <c r="J12" i="3"/>
  <c r="J78" i="3" s="1"/>
  <c r="E7" i="3"/>
  <c r="E48" i="3" s="1"/>
  <c r="J37" i="2"/>
  <c r="J36" i="2"/>
  <c r="AY55" i="1" s="1"/>
  <c r="J35" i="2"/>
  <c r="AX55" i="1" s="1"/>
  <c r="BI147" i="2"/>
  <c r="BH147" i="2"/>
  <c r="BG147" i="2"/>
  <c r="BF147" i="2"/>
  <c r="T147" i="2"/>
  <c r="T146" i="2" s="1"/>
  <c r="R147" i="2"/>
  <c r="R146" i="2" s="1"/>
  <c r="P147" i="2"/>
  <c r="P146" i="2" s="1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6" i="2"/>
  <c r="BH116" i="2"/>
  <c r="BG116" i="2"/>
  <c r="BF116" i="2"/>
  <c r="T116" i="2"/>
  <c r="R116" i="2"/>
  <c r="P116" i="2"/>
  <c r="BI115" i="2"/>
  <c r="BH115" i="2"/>
  <c r="BG115" i="2"/>
  <c r="BF115" i="2"/>
  <c r="T115" i="2"/>
  <c r="R115" i="2"/>
  <c r="P115" i="2"/>
  <c r="BI114" i="2"/>
  <c r="BH114" i="2"/>
  <c r="BG114" i="2"/>
  <c r="BF114" i="2"/>
  <c r="T114" i="2"/>
  <c r="R114" i="2"/>
  <c r="P114" i="2"/>
  <c r="BI113" i="2"/>
  <c r="BH113" i="2"/>
  <c r="BG113" i="2"/>
  <c r="BF113" i="2"/>
  <c r="T113" i="2"/>
  <c r="R113" i="2"/>
  <c r="P113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3" i="2"/>
  <c r="BH103" i="2"/>
  <c r="BG103" i="2"/>
  <c r="BF103" i="2"/>
  <c r="T103" i="2"/>
  <c r="R103" i="2"/>
  <c r="P103" i="2"/>
  <c r="BI102" i="2"/>
  <c r="BH102" i="2"/>
  <c r="BG102" i="2"/>
  <c r="BF102" i="2"/>
  <c r="T102" i="2"/>
  <c r="R102" i="2"/>
  <c r="P102" i="2"/>
  <c r="BI101" i="2"/>
  <c r="BH101" i="2"/>
  <c r="BG101" i="2"/>
  <c r="BF101" i="2"/>
  <c r="T101" i="2"/>
  <c r="R101" i="2"/>
  <c r="P101" i="2"/>
  <c r="BI100" i="2"/>
  <c r="BH100" i="2"/>
  <c r="BG100" i="2"/>
  <c r="BF100" i="2"/>
  <c r="T100" i="2"/>
  <c r="R100" i="2"/>
  <c r="P100" i="2"/>
  <c r="BI99" i="2"/>
  <c r="BH99" i="2"/>
  <c r="BG99" i="2"/>
  <c r="BF99" i="2"/>
  <c r="T99" i="2"/>
  <c r="R99" i="2"/>
  <c r="P99" i="2"/>
  <c r="BI98" i="2"/>
  <c r="BH98" i="2"/>
  <c r="BG98" i="2"/>
  <c r="BF98" i="2"/>
  <c r="T98" i="2"/>
  <c r="R98" i="2"/>
  <c r="P98" i="2"/>
  <c r="BI97" i="2"/>
  <c r="BH97" i="2"/>
  <c r="BG97" i="2"/>
  <c r="BF97" i="2"/>
  <c r="T97" i="2"/>
  <c r="R97" i="2"/>
  <c r="P97" i="2"/>
  <c r="BI96" i="2"/>
  <c r="BH96" i="2"/>
  <c r="BG96" i="2"/>
  <c r="BF96" i="2"/>
  <c r="T96" i="2"/>
  <c r="R96" i="2"/>
  <c r="P96" i="2"/>
  <c r="BI95" i="2"/>
  <c r="BH95" i="2"/>
  <c r="BG95" i="2"/>
  <c r="BF95" i="2"/>
  <c r="T95" i="2"/>
  <c r="R95" i="2"/>
  <c r="P95" i="2"/>
  <c r="BI94" i="2"/>
  <c r="BH94" i="2"/>
  <c r="BG94" i="2"/>
  <c r="BF94" i="2"/>
  <c r="T94" i="2"/>
  <c r="R94" i="2"/>
  <c r="P94" i="2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BI91" i="2"/>
  <c r="BH91" i="2"/>
  <c r="BG91" i="2"/>
  <c r="BF91" i="2"/>
  <c r="T91" i="2"/>
  <c r="R91" i="2"/>
  <c r="P91" i="2"/>
  <c r="BI90" i="2"/>
  <c r="BH90" i="2"/>
  <c r="BG90" i="2"/>
  <c r="BF90" i="2"/>
  <c r="T90" i="2"/>
  <c r="R90" i="2"/>
  <c r="P90" i="2"/>
  <c r="BI89" i="2"/>
  <c r="BH89" i="2"/>
  <c r="BG89" i="2"/>
  <c r="BF89" i="2"/>
  <c r="T89" i="2"/>
  <c r="R89" i="2"/>
  <c r="P89" i="2"/>
  <c r="BI88" i="2"/>
  <c r="BH88" i="2"/>
  <c r="BG88" i="2"/>
  <c r="BF88" i="2"/>
  <c r="T88" i="2"/>
  <c r="R88" i="2"/>
  <c r="P88" i="2"/>
  <c r="J82" i="2"/>
  <c r="F82" i="2"/>
  <c r="J81" i="2"/>
  <c r="F81" i="2"/>
  <c r="F79" i="2"/>
  <c r="E77" i="2"/>
  <c r="J55" i="2"/>
  <c r="F55" i="2"/>
  <c r="J54" i="2"/>
  <c r="F54" i="2"/>
  <c r="F52" i="2"/>
  <c r="E50" i="2"/>
  <c r="J12" i="2"/>
  <c r="J79" i="2" s="1"/>
  <c r="E7" i="2"/>
  <c r="E48" i="2" s="1"/>
  <c r="L50" i="1"/>
  <c r="AM50" i="1"/>
  <c r="AM49" i="1"/>
  <c r="L49" i="1"/>
  <c r="BK147" i="2"/>
  <c r="BK144" i="2"/>
  <c r="BK128" i="2"/>
  <c r="BK126" i="2"/>
  <c r="BK120" i="2"/>
  <c r="BK115" i="2"/>
  <c r="BK100" i="2"/>
  <c r="BK92" i="2"/>
  <c r="BK88" i="2"/>
  <c r="BK135" i="2"/>
  <c r="BK130" i="2"/>
  <c r="BK116" i="2"/>
  <c r="BK113" i="2"/>
  <c r="J110" i="2"/>
  <c r="J87" i="2" s="1"/>
  <c r="J106" i="3"/>
  <c r="BK100" i="3"/>
  <c r="J97" i="3"/>
  <c r="BK94" i="3"/>
  <c r="J89" i="3"/>
  <c r="BK102" i="3"/>
  <c r="BK91" i="3"/>
  <c r="BK87" i="3"/>
  <c r="BK108" i="4"/>
  <c r="J104" i="4"/>
  <c r="BK99" i="4"/>
  <c r="BK92" i="4"/>
  <c r="J89" i="4"/>
  <c r="J111" i="4"/>
  <c r="BK106" i="4"/>
  <c r="BK102" i="4"/>
  <c r="J99" i="4"/>
  <c r="J97" i="4"/>
  <c r="J92" i="4"/>
  <c r="J88" i="4"/>
  <c r="BK90" i="5"/>
  <c r="BK99" i="5"/>
  <c r="J93" i="5"/>
  <c r="BK143" i="2"/>
  <c r="BK133" i="2"/>
  <c r="BK122" i="2"/>
  <c r="BK97" i="2"/>
  <c r="BK93" i="2"/>
  <c r="BK89" i="2"/>
  <c r="BK140" i="2"/>
  <c r="BK125" i="2"/>
  <c r="BK119" i="2"/>
  <c r="BK112" i="2"/>
  <c r="BK102" i="2"/>
  <c r="BK98" i="2"/>
  <c r="BK95" i="2"/>
  <c r="BK90" i="2"/>
  <c r="BK105" i="3"/>
  <c r="J101" i="3"/>
  <c r="J99" i="3"/>
  <c r="BK95" i="3"/>
  <c r="J90" i="3"/>
  <c r="BK106" i="3"/>
  <c r="J102" i="3"/>
  <c r="BK90" i="3"/>
  <c r="J114" i="4"/>
  <c r="J107" i="4"/>
  <c r="BK105" i="4"/>
  <c r="BK98" i="4"/>
  <c r="J93" i="4"/>
  <c r="BK88" i="4"/>
  <c r="J109" i="4"/>
  <c r="J105" i="4"/>
  <c r="J103" i="4"/>
  <c r="J98" i="4"/>
  <c r="BK93" i="4"/>
  <c r="BK89" i="4"/>
  <c r="J99" i="5"/>
  <c r="J90" i="5"/>
  <c r="BK89" i="5"/>
  <c r="BK142" i="2"/>
  <c r="BK136" i="2"/>
  <c r="BK132" i="2"/>
  <c r="BK118" i="2"/>
  <c r="BK94" i="2"/>
  <c r="BK141" i="2"/>
  <c r="BK124" i="2"/>
  <c r="BK103" i="2"/>
  <c r="BK101" i="2"/>
  <c r="BK96" i="2"/>
  <c r="BK104" i="3"/>
  <c r="BK101" i="3"/>
  <c r="BK99" i="3"/>
  <c r="J91" i="3"/>
  <c r="J87" i="3"/>
  <c r="J105" i="3"/>
  <c r="J94" i="3"/>
  <c r="BK89" i="3"/>
  <c r="BK111" i="4"/>
  <c r="J106" i="4"/>
  <c r="J102" i="4"/>
  <c r="BK97" i="4"/>
  <c r="J95" i="4"/>
  <c r="J90" i="4"/>
  <c r="BK87" i="4"/>
  <c r="J108" i="4"/>
  <c r="BK104" i="4"/>
  <c r="BK95" i="4"/>
  <c r="BK90" i="4"/>
  <c r="J89" i="5"/>
  <c r="J88" i="5"/>
  <c r="BK97" i="5"/>
  <c r="J91" i="5"/>
  <c r="BK145" i="2"/>
  <c r="BK139" i="2"/>
  <c r="BK137" i="2"/>
  <c r="BK129" i="2"/>
  <c r="BK114" i="2"/>
  <c r="BK110" i="2"/>
  <c r="BK99" i="2"/>
  <c r="BK91" i="2"/>
  <c r="AS54" i="1"/>
  <c r="BK138" i="2"/>
  <c r="BK134" i="2"/>
  <c r="BK127" i="2"/>
  <c r="BK117" i="2"/>
  <c r="BK103" i="3"/>
  <c r="J100" i="3"/>
  <c r="J92" i="3"/>
  <c r="BK88" i="3"/>
  <c r="J104" i="3"/>
  <c r="J103" i="3"/>
  <c r="BK97" i="3"/>
  <c r="J95" i="3"/>
  <c r="BK92" i="3"/>
  <c r="J88" i="3"/>
  <c r="BK109" i="4"/>
  <c r="BK103" i="4"/>
  <c r="BK100" i="4"/>
  <c r="BK96" i="4"/>
  <c r="BK114" i="4"/>
  <c r="BK107" i="4"/>
  <c r="J100" i="4"/>
  <c r="J96" i="4"/>
  <c r="J87" i="4"/>
  <c r="J97" i="5"/>
  <c r="BK93" i="5"/>
  <c r="BK88" i="5"/>
  <c r="BK91" i="5"/>
  <c r="BK87" i="2" l="1"/>
  <c r="T87" i="2"/>
  <c r="P111" i="2"/>
  <c r="T111" i="2"/>
  <c r="P123" i="2"/>
  <c r="T123" i="2"/>
  <c r="P131" i="2"/>
  <c r="T131" i="2"/>
  <c r="BK86" i="3"/>
  <c r="J86" i="3" s="1"/>
  <c r="R86" i="3"/>
  <c r="BK93" i="3"/>
  <c r="J93" i="3" s="1"/>
  <c r="J62" i="3" s="1"/>
  <c r="R93" i="3"/>
  <c r="BK96" i="3"/>
  <c r="J96" i="3" s="1"/>
  <c r="J63" i="3" s="1"/>
  <c r="R96" i="3"/>
  <c r="BK98" i="3"/>
  <c r="J98" i="3" s="1"/>
  <c r="J64" i="3" s="1"/>
  <c r="T98" i="3"/>
  <c r="P86" i="4"/>
  <c r="T86" i="4"/>
  <c r="P94" i="4"/>
  <c r="T94" i="4"/>
  <c r="P101" i="4"/>
  <c r="T101" i="4"/>
  <c r="P87" i="5"/>
  <c r="T87" i="5"/>
  <c r="P92" i="5"/>
  <c r="T92" i="5"/>
  <c r="BK96" i="5"/>
  <c r="J96" i="5" s="1"/>
  <c r="J64" i="5" s="1"/>
  <c r="R96" i="5"/>
  <c r="P87" i="2"/>
  <c r="R87" i="2"/>
  <c r="BK111" i="2"/>
  <c r="J62" i="2" s="1"/>
  <c r="R111" i="2"/>
  <c r="BK123" i="2"/>
  <c r="J123" i="2" s="1"/>
  <c r="J63" i="2" s="1"/>
  <c r="R123" i="2"/>
  <c r="BK131" i="2"/>
  <c r="J131" i="2" s="1"/>
  <c r="J64" i="2" s="1"/>
  <c r="R131" i="2"/>
  <c r="P86" i="3"/>
  <c r="T86" i="3"/>
  <c r="P93" i="3"/>
  <c r="T93" i="3"/>
  <c r="P96" i="3"/>
  <c r="T96" i="3"/>
  <c r="P98" i="3"/>
  <c r="R98" i="3"/>
  <c r="BK86" i="4"/>
  <c r="J86" i="4" s="1"/>
  <c r="J60" i="4" s="1"/>
  <c r="R86" i="4"/>
  <c r="BK94" i="4"/>
  <c r="J94" i="4" s="1"/>
  <c r="J61" i="4" s="1"/>
  <c r="R94" i="4"/>
  <c r="BK101" i="4"/>
  <c r="J101" i="4" s="1"/>
  <c r="J62" i="4" s="1"/>
  <c r="R101" i="4"/>
  <c r="BK87" i="5"/>
  <c r="J87" i="5" s="1"/>
  <c r="J61" i="5" s="1"/>
  <c r="R87" i="5"/>
  <c r="BK92" i="5"/>
  <c r="J92" i="5" s="1"/>
  <c r="J62" i="5" s="1"/>
  <c r="R92" i="5"/>
  <c r="P96" i="5"/>
  <c r="T96" i="5"/>
  <c r="BK146" i="2"/>
  <c r="J146" i="2" s="1"/>
  <c r="J65" i="2" s="1"/>
  <c r="BK98" i="5"/>
  <c r="J98" i="5" s="1"/>
  <c r="J65" i="5" s="1"/>
  <c r="BK110" i="4"/>
  <c r="J110" i="4" s="1"/>
  <c r="BK113" i="4"/>
  <c r="J113" i="4" s="1"/>
  <c r="J65" i="4" s="1"/>
  <c r="J52" i="5"/>
  <c r="E75" i="5"/>
  <c r="BE91" i="5"/>
  <c r="BE99" i="5"/>
  <c r="BE88" i="5"/>
  <c r="BE89" i="5"/>
  <c r="BE90" i="5"/>
  <c r="BE93" i="5"/>
  <c r="BE97" i="5"/>
  <c r="E75" i="4"/>
  <c r="J79" i="4"/>
  <c r="BE88" i="4"/>
  <c r="BE89" i="4"/>
  <c r="BE93" i="4"/>
  <c r="BE95" i="4"/>
  <c r="BE96" i="4"/>
  <c r="BE99" i="4"/>
  <c r="BE100" i="4"/>
  <c r="BE103" i="4"/>
  <c r="BE105" i="4"/>
  <c r="BE106" i="4"/>
  <c r="BE108" i="4"/>
  <c r="BE87" i="4"/>
  <c r="BE90" i="4"/>
  <c r="BE92" i="4"/>
  <c r="BE97" i="4"/>
  <c r="BE98" i="4"/>
  <c r="BE102" i="4"/>
  <c r="BE104" i="4"/>
  <c r="BE107" i="4"/>
  <c r="BE109" i="4"/>
  <c r="BE111" i="4"/>
  <c r="BE114" i="4"/>
  <c r="E74" i="3"/>
  <c r="BE87" i="3"/>
  <c r="BE88" i="3"/>
  <c r="BE89" i="3"/>
  <c r="BE90" i="3"/>
  <c r="BE95" i="3"/>
  <c r="BE104" i="3"/>
  <c r="J52" i="3"/>
  <c r="BE91" i="3"/>
  <c r="BE92" i="3"/>
  <c r="BE94" i="3"/>
  <c r="BE97" i="3"/>
  <c r="BE99" i="3"/>
  <c r="BE100" i="3"/>
  <c r="BE101" i="3"/>
  <c r="BE102" i="3"/>
  <c r="BE103" i="3"/>
  <c r="BE105" i="3"/>
  <c r="BE106" i="3"/>
  <c r="E75" i="2"/>
  <c r="BE88" i="2"/>
  <c r="BE89" i="2"/>
  <c r="BE90" i="2"/>
  <c r="BE92" i="2"/>
  <c r="BE94" i="2"/>
  <c r="BE95" i="2"/>
  <c r="BE96" i="2"/>
  <c r="BE97" i="2"/>
  <c r="BE99" i="2"/>
  <c r="BE101" i="2"/>
  <c r="BE110" i="2"/>
  <c r="BE112" i="2"/>
  <c r="BE115" i="2"/>
  <c r="BE116" i="2"/>
  <c r="BE118" i="2"/>
  <c r="BE120" i="2"/>
  <c r="BE126" i="2"/>
  <c r="BE128" i="2"/>
  <c r="BE129" i="2"/>
  <c r="BE130" i="2"/>
  <c r="BE134" i="2"/>
  <c r="BE136" i="2"/>
  <c r="BE137" i="2"/>
  <c r="BE138" i="2"/>
  <c r="BE139" i="2"/>
  <c r="BE140" i="2"/>
  <c r="BE142" i="2"/>
  <c r="BE91" i="2"/>
  <c r="BE93" i="2"/>
  <c r="BE98" i="2"/>
  <c r="BE100" i="2"/>
  <c r="BE102" i="2"/>
  <c r="BE103" i="2"/>
  <c r="BE113" i="2"/>
  <c r="BE114" i="2"/>
  <c r="BE117" i="2"/>
  <c r="BE119" i="2"/>
  <c r="BE122" i="2"/>
  <c r="BE124" i="2"/>
  <c r="BE125" i="2"/>
  <c r="BE127" i="2"/>
  <c r="BE132" i="2"/>
  <c r="BE133" i="2"/>
  <c r="BE135" i="2"/>
  <c r="BE141" i="2"/>
  <c r="BE143" i="2"/>
  <c r="BE144" i="2"/>
  <c r="BE145" i="2"/>
  <c r="BE147" i="2"/>
  <c r="F34" i="2"/>
  <c r="BA55" i="1" s="1"/>
  <c r="F36" i="2"/>
  <c r="BC55" i="1" s="1"/>
  <c r="F35" i="2"/>
  <c r="BB55" i="1" s="1"/>
  <c r="J34" i="2"/>
  <c r="AW55" i="1" s="1"/>
  <c r="F37" i="2"/>
  <c r="BD55" i="1" s="1"/>
  <c r="F34" i="3"/>
  <c r="BA56" i="1" s="1"/>
  <c r="J34" i="3"/>
  <c r="AW56" i="1" s="1"/>
  <c r="F37" i="3"/>
  <c r="BD56" i="1" s="1"/>
  <c r="F35" i="3"/>
  <c r="BB56" i="1" s="1"/>
  <c r="F36" i="3"/>
  <c r="BC56" i="1" s="1"/>
  <c r="J34" i="4"/>
  <c r="AW57" i="1" s="1"/>
  <c r="F36" i="4"/>
  <c r="BC57" i="1" s="1"/>
  <c r="F34" i="4"/>
  <c r="BA57" i="1" s="1"/>
  <c r="F35" i="4"/>
  <c r="BB57" i="1" s="1"/>
  <c r="F37" i="4"/>
  <c r="BD57" i="1" s="1"/>
  <c r="F34" i="5"/>
  <c r="BA58" i="1" s="1"/>
  <c r="F35" i="5"/>
  <c r="BB58" i="1" s="1"/>
  <c r="J34" i="5"/>
  <c r="AW58" i="1" s="1"/>
  <c r="F36" i="5"/>
  <c r="BC58" i="1" s="1"/>
  <c r="F37" i="5"/>
  <c r="BD58" i="1" s="1"/>
  <c r="J86" i="2" l="1"/>
  <c r="J85" i="2" s="1"/>
  <c r="J85" i="3"/>
  <c r="J84" i="3" s="1"/>
  <c r="J61" i="2"/>
  <c r="J63" i="4"/>
  <c r="J61" i="3"/>
  <c r="P86" i="2"/>
  <c r="P85" i="2" s="1"/>
  <c r="AU55" i="1" s="1"/>
  <c r="R86" i="5"/>
  <c r="R85" i="5" s="1"/>
  <c r="R85" i="4"/>
  <c r="T85" i="3"/>
  <c r="T84" i="3" s="1"/>
  <c r="P85" i="3"/>
  <c r="P84" i="3" s="1"/>
  <c r="AU56" i="1" s="1"/>
  <c r="R86" i="2"/>
  <c r="R85" i="2" s="1"/>
  <c r="T86" i="5"/>
  <c r="T85" i="5" s="1"/>
  <c r="P86" i="5"/>
  <c r="P85" i="5" s="1"/>
  <c r="AU58" i="1" s="1"/>
  <c r="T85" i="4"/>
  <c r="P85" i="4"/>
  <c r="AU57" i="1" s="1"/>
  <c r="R85" i="3"/>
  <c r="R84" i="3" s="1"/>
  <c r="T86" i="2"/>
  <c r="T85" i="2" s="1"/>
  <c r="BK86" i="2"/>
  <c r="BK85" i="3"/>
  <c r="BK112" i="4"/>
  <c r="J112" i="4" s="1"/>
  <c r="J64" i="4" s="1"/>
  <c r="BK86" i="5"/>
  <c r="BK85" i="5" s="1"/>
  <c r="J85" i="5" s="1"/>
  <c r="J59" i="5" s="1"/>
  <c r="F33" i="2"/>
  <c r="AZ55" i="1" s="1"/>
  <c r="J33" i="2"/>
  <c r="AV55" i="1" s="1"/>
  <c r="AT55" i="1" s="1"/>
  <c r="J33" i="3"/>
  <c r="AV56" i="1" s="1"/>
  <c r="AT56" i="1" s="1"/>
  <c r="F33" i="3"/>
  <c r="AZ56" i="1" s="1"/>
  <c r="F33" i="4"/>
  <c r="AZ57" i="1" s="1"/>
  <c r="J33" i="4"/>
  <c r="AV57" i="1" s="1"/>
  <c r="AT57" i="1" s="1"/>
  <c r="F33" i="5"/>
  <c r="AZ58" i="1" s="1"/>
  <c r="J33" i="5"/>
  <c r="AV58" i="1" s="1"/>
  <c r="AT58" i="1" s="1"/>
  <c r="BA54" i="1"/>
  <c r="W30" i="1" s="1"/>
  <c r="BB54" i="1"/>
  <c r="W31" i="1" s="1"/>
  <c r="BC54" i="1"/>
  <c r="W32" i="1" s="1"/>
  <c r="BD54" i="1"/>
  <c r="W33" i="1" s="1"/>
  <c r="J85" i="4" l="1"/>
  <c r="J60" i="2"/>
  <c r="J60" i="3"/>
  <c r="BK85" i="4"/>
  <c r="BK84" i="3"/>
  <c r="J30" i="3"/>
  <c r="AG56" i="1" s="1"/>
  <c r="J86" i="5"/>
  <c r="J60" i="5" s="1"/>
  <c r="BK85" i="2"/>
  <c r="J30" i="2" s="1"/>
  <c r="AG55" i="1" s="1"/>
  <c r="AU54" i="1"/>
  <c r="J30" i="5"/>
  <c r="AG58" i="1" s="1"/>
  <c r="AZ54" i="1"/>
  <c r="W29" i="1" s="1"/>
  <c r="AX54" i="1"/>
  <c r="AY54" i="1"/>
  <c r="AW54" i="1"/>
  <c r="AK30" i="1" s="1"/>
  <c r="J59" i="4" l="1"/>
  <c r="J39" i="5"/>
  <c r="J39" i="2"/>
  <c r="J39" i="3"/>
  <c r="J59" i="2"/>
  <c r="J59" i="3"/>
  <c r="AN55" i="1"/>
  <c r="AN56" i="1"/>
  <c r="AN58" i="1"/>
  <c r="J30" i="4"/>
  <c r="AG57" i="1" s="1"/>
  <c r="AG54" i="1" s="1"/>
  <c r="AK26" i="1" s="1"/>
  <c r="AV54" i="1"/>
  <c r="AK29" i="1" s="1"/>
  <c r="AK35" i="1" l="1"/>
  <c r="J39" i="4"/>
  <c r="AN57" i="1"/>
  <c r="AT54" i="1"/>
  <c r="AN54" i="1" l="1"/>
</calcChain>
</file>

<file path=xl/sharedStrings.xml><?xml version="1.0" encoding="utf-8"?>
<sst xmlns="http://schemas.openxmlformats.org/spreadsheetml/2006/main" count="2700" uniqueCount="676">
  <si>
    <t>Export Komplet</t>
  </si>
  <si>
    <t>VZ</t>
  </si>
  <si>
    <t>2.0</t>
  </si>
  <si>
    <t/>
  </si>
  <si>
    <t>False</t>
  </si>
  <si>
    <t>{92ec168e-c90c-48aa-a5ee-9cac24471f6a}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</si>
  <si>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</si>
  <si>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</si>
  <si>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</si>
  <si>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</si>
  <si>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</si>
  <si>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</si>
  <si>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</si>
  <si>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</si>
  <si>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</si>
  <si>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</si>
  <si>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822 55 71</t>
  </si>
  <si>
    <t>CC-CZ:</t>
  </si>
  <si>
    <t>Místo:</t>
  </si>
  <si>
    <t xml:space="preserve"> Šluknov,ul.Sokolská</t>
  </si>
  <si>
    <t>Datum:</t>
  </si>
  <si>
    <t>CZ-CPV:</t>
  </si>
  <si>
    <t>CZ-CPA:</t>
  </si>
  <si>
    <t>Zadavatel:</t>
  </si>
  <si>
    <t>IČ:</t>
  </si>
  <si>
    <t>Město Šluknov</t>
  </si>
  <si>
    <t>DIČ:</t>
  </si>
  <si>
    <t>Zhotovitel:</t>
  </si>
  <si>
    <t xml:space="preserve"> Vyjde z výběrového řízení</t>
  </si>
  <si>
    <t>Projektant:</t>
  </si>
  <si>
    <t xml:space="preserve">KIP Ing. arch. Jiří Kňákal 473 01 Okrouhlá 70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</si>
  <si>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</si>
  <si>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</si>
  <si>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</si>
  <si>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</si>
  <si>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</si>
  <si>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</si>
  <si>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</si>
  <si>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</si>
  <si>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</si>
  <si>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</si>
  <si>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</si>
  <si>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</si>
  <si>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</si>
  <si>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</si>
  <si>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</si>
  <si>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</si>
  <si>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</si>
  <si>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</si>
  <si>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</si>
  <si>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</si>
  <si>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</si>
  <si>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</si>
  <si>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</si>
  <si>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</si>
  <si>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</si>
  <si>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</si>
  <si>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</si>
  <si>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</si>
  <si>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</si>
  <si>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</si>
  <si>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</si>
  <si>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</si>
  <si>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</si>
  <si>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</si>
  <si>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</si>
  <si>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</si>
  <si>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</si>
  <si>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</si>
  <si>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</si>
  <si>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</si>
  <si>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</si>
  <si>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</si>
  <si>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</si>
  <si>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SO-101</t>
  </si>
  <si>
    <t>STA</t>
  </si>
  <si>
    <t>1</t>
  </si>
  <si>
    <t>{a38fcbad-5b9e-401b-918c-55a1c8ed2bdc}</t>
  </si>
  <si>
    <t>2</t>
  </si>
  <si>
    <t>SO-301</t>
  </si>
  <si>
    <t>{f34e15d4-5083-4739-9c80-7d995e87159a}</t>
  </si>
  <si>
    <t>SO-401</t>
  </si>
  <si>
    <t>{12045bc8-580f-4a61-b264-d22fb7987b7f}</t>
  </si>
  <si>
    <t>VRN</t>
  </si>
  <si>
    <t>{5ae57a32-795d-4fe2-b025-cd227159acfe}</t>
  </si>
  <si>
    <t>KRYCÍ LIST SOUPISU PRACÍ</t>
  </si>
  <si>
    <t>Objekt:</t>
  </si>
  <si>
    <t xml:space="preserve">SO-101 - Komunikace a zpevněné plochy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</si>
  <si>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</si>
  <si>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</si>
  <si>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</si>
  <si>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</si>
  <si>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</si>
  <si>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</si>
  <si>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</si>
  <si>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</si>
  <si>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</si>
  <si>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</si>
  <si>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</si>
  <si>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</si>
  <si>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</si>
  <si>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</si>
  <si>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</si>
  <si>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</si>
  <si>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</si>
  <si>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</si>
  <si>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</si>
  <si>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</si>
  <si>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</si>
  <si>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</si>
  <si>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</si>
  <si>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</si>
  <si>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</si>
  <si>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</si>
  <si>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</si>
  <si>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</si>
  <si>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</si>
  <si>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m2</t>
  </si>
  <si>
    <t>4</t>
  </si>
  <si>
    <t>1119079546</t>
  </si>
  <si>
    <t>-964936976</t>
  </si>
  <si>
    <t>3</t>
  </si>
  <si>
    <t>1559916944</t>
  </si>
  <si>
    <t>327857903</t>
  </si>
  <si>
    <t>5</t>
  </si>
  <si>
    <t>594247055</t>
  </si>
  <si>
    <t>6</t>
  </si>
  <si>
    <t>639998219</t>
  </si>
  <si>
    <t>7</t>
  </si>
  <si>
    <t>-1117973796</t>
  </si>
  <si>
    <t>8</t>
  </si>
  <si>
    <t>-1819137720</t>
  </si>
  <si>
    <t>9</t>
  </si>
  <si>
    <t>1265230763</t>
  </si>
  <si>
    <t>10</t>
  </si>
  <si>
    <t>113202111</t>
  </si>
  <si>
    <t>m</t>
  </si>
  <si>
    <t>-1974692482</t>
  </si>
  <si>
    <t>11</t>
  </si>
  <si>
    <t>-1432738097</t>
  </si>
  <si>
    <t>-2095233545</t>
  </si>
  <si>
    <t>13</t>
  </si>
  <si>
    <t>122252204</t>
  </si>
  <si>
    <t>m3</t>
  </si>
  <si>
    <t>-981687173</t>
  </si>
  <si>
    <t>Odkopávky a prokopávky nezapažené pro silnice a dálnice strojně v hornině třídy těžitelnosti I přes 100 do 500 m3</t>
  </si>
  <si>
    <t>14</t>
  </si>
  <si>
    <t>132151102</t>
  </si>
  <si>
    <t>890504887</t>
  </si>
  <si>
    <t>Hloubení nezapažených rýh šířky do 800 mm strojně s urovnáním dna do předepsaného profilu a spádu v hornině třídy těžitelnosti I skupiny 1 a 2 přes 20 do 50 m3</t>
  </si>
  <si>
    <t>15</t>
  </si>
  <si>
    <t>-665823914</t>
  </si>
  <si>
    <t>16</t>
  </si>
  <si>
    <t>-1047369855</t>
  </si>
  <si>
    <t>171201231</t>
  </si>
  <si>
    <t>t</t>
  </si>
  <si>
    <t>-743622312</t>
  </si>
  <si>
    <t>Poplatek za uložení stavebního odpadu na recyklační skládce (skládkovné) zeminy a kamení zatříděného do Katalogu odpadů pod kódem 17 05 04</t>
  </si>
  <si>
    <t>171251201</t>
  </si>
  <si>
    <t>Uložení sypaniny na skládky nebo meziskládky bez hutnění s upravením uložené sypaniny do předepsaného tvaru</t>
  </si>
  <si>
    <t>175151101</t>
  </si>
  <si>
    <t>Obsypání potrubí strojně sypaninou bez prohození, uloženou do 3 m</t>
  </si>
  <si>
    <t>M</t>
  </si>
  <si>
    <t>58343959</t>
  </si>
  <si>
    <t>kamenivo drcené hrubé frakce 32/63</t>
  </si>
  <si>
    <t>kg</t>
  </si>
  <si>
    <t>181951112</t>
  </si>
  <si>
    <t>Úprava pláně vyrovnáním výškových rozdílů strojně v hornině třídy těžitelnosti I, skupiny 1 až 3 se zhutněním</t>
  </si>
  <si>
    <t>Komunikace pozemní</t>
  </si>
  <si>
    <t>-463947032</t>
  </si>
  <si>
    <t>1854749744</t>
  </si>
  <si>
    <t>-962139397</t>
  </si>
  <si>
    <t>463057070</t>
  </si>
  <si>
    <t>1994828295</t>
  </si>
  <si>
    <t>-476833011</t>
  </si>
  <si>
    <t>1406575334</t>
  </si>
  <si>
    <t>543342303</t>
  </si>
  <si>
    <t>413326071</t>
  </si>
  <si>
    <t>-922782428</t>
  </si>
  <si>
    <t>Vedení trubní dálková a přípojná</t>
  </si>
  <si>
    <t>871219111</t>
  </si>
  <si>
    <t>1276361219</t>
  </si>
  <si>
    <t>Kladení drenážního potrubí z plastických hmot bezvýkopovým systémem z flexibilního PVC, průměru do 65 mm bez obsypu</t>
  </si>
  <si>
    <t>28611223</t>
  </si>
  <si>
    <t>trubka drenážní flexibilní celoperforovaná PVC-U SN 4 DN 100 pro meliorace, dočasné nebo odlehčovací drenáže</t>
  </si>
  <si>
    <t>-776687968</t>
  </si>
  <si>
    <t>kus</t>
  </si>
  <si>
    <t>-1876022514</t>
  </si>
  <si>
    <t>316915867</t>
  </si>
  <si>
    <t>-818033611</t>
  </si>
  <si>
    <t>1322327109</t>
  </si>
  <si>
    <t>984319347</t>
  </si>
  <si>
    <t>899204112</t>
  </si>
  <si>
    <t>Osazení mříží litinových včetně rámů a košů na bahno pro třídu zatížení D400, E600</t>
  </si>
  <si>
    <t>28661789</t>
  </si>
  <si>
    <t>koš kalový ocelový pro silniční vpusť 425mm vč. madla</t>
  </si>
  <si>
    <t>Ostatní konstrukce a práce, bourání</t>
  </si>
  <si>
    <t>478927166</t>
  </si>
  <si>
    <t>-588499902</t>
  </si>
  <si>
    <t>131133667</t>
  </si>
  <si>
    <t>-537966236</t>
  </si>
  <si>
    <t>40445625</t>
  </si>
  <si>
    <t>informativní značky provozní IP8, IP9, IP11-IP13 500x700mm</t>
  </si>
  <si>
    <t>1275523131</t>
  </si>
  <si>
    <t>1800755842</t>
  </si>
  <si>
    <t>1021397100</t>
  </si>
  <si>
    <t>914511111</t>
  </si>
  <si>
    <t>1481749743</t>
  </si>
  <si>
    <t>297575843</t>
  </si>
  <si>
    <t>1576586611</t>
  </si>
  <si>
    <t>1872502197</t>
  </si>
  <si>
    <t>1640380304</t>
  </si>
  <si>
    <t>-212183958</t>
  </si>
  <si>
    <t>-380446877</t>
  </si>
  <si>
    <t>916131213</t>
  </si>
  <si>
    <t>979054451</t>
  </si>
  <si>
    <t>998</t>
  </si>
  <si>
    <t>Přesun hmot</t>
  </si>
  <si>
    <t>-1571466700</t>
  </si>
  <si>
    <t>SO-301 - Venkovní dešťová kanalizace</t>
  </si>
  <si>
    <t xml:space="preserve">    3 - Svislé a kompletní konstrukce</t>
  </si>
  <si>
    <t xml:space="preserve">    4 - Vodorovné konstrukce</t>
  </si>
  <si>
    <t xml:space="preserve">    8 - Trubní vedení</t>
  </si>
  <si>
    <t>131251105</t>
  </si>
  <si>
    <t>Hloubení jam nezapažených v hornině třídy těžitelnosti I, skupiny 3 objemu do 1000 m3 strojně</t>
  </si>
  <si>
    <t>-1318944217</t>
  </si>
  <si>
    <t>132251255</t>
  </si>
  <si>
    <t>Hloubení rýh nezapažených š do 2000 mm v hornině třídy těžitelnosti I, skupiny 3 objem do 1000 m3 strojně</t>
  </si>
  <si>
    <t>-198465143</t>
  </si>
  <si>
    <t>162751117R</t>
  </si>
  <si>
    <t>-103453528</t>
  </si>
  <si>
    <t>747523224</t>
  </si>
  <si>
    <t>174111101</t>
  </si>
  <si>
    <t>Zásyp jam, šachet rýh nebo kolem objektů sypaninou se zhutněním ručně</t>
  </si>
  <si>
    <t>-584111668</t>
  </si>
  <si>
    <t>-516782629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</si>
  <si>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</si>
  <si>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Svislé a kompletní konstrukce</t>
  </si>
  <si>
    <t>386130104</t>
  </si>
  <si>
    <t>Montáž odlučovače ropných látek polyetylenového průtoku 10 l/s</t>
  </si>
  <si>
    <t>-315289925</t>
  </si>
  <si>
    <t>56241536</t>
  </si>
  <si>
    <t xml:space="preserve">odlučovač ropných látek plastový  (PE) </t>
  </si>
  <si>
    <t>954350244</t>
  </si>
  <si>
    <t>Vodorovné konstrukce</t>
  </si>
  <si>
    <t>451572111</t>
  </si>
  <si>
    <t>Lože pod potrubí otevřený výkop z kameniva drobného těženého</t>
  </si>
  <si>
    <t>-1505641153</t>
  </si>
  <si>
    <t>Trubní vedení</t>
  </si>
  <si>
    <t>871315221</t>
  </si>
  <si>
    <t>Kanalizační potrubí z tvrdého PVC jednovrstvé tuhost třídy SN8 DN 160</t>
  </si>
  <si>
    <t>7197470</t>
  </si>
  <si>
    <t>871355221</t>
  </si>
  <si>
    <t>Kanalizační potrubí z tvrdého PVC jednovrstvé tuhost třídy SN8 DN 200</t>
  </si>
  <si>
    <t>171962938</t>
  </si>
  <si>
    <t>892312121</t>
  </si>
  <si>
    <t>Tlaková zkouška vzduchem potrubí DN 150 těsnícím vakem ucpávkovým</t>
  </si>
  <si>
    <t>úsek</t>
  </si>
  <si>
    <t>1228601359</t>
  </si>
  <si>
    <t>892352121</t>
  </si>
  <si>
    <t>Tlaková zkouška vzduchem potrubí DN 200 těsnícím vakem ucpávkovým</t>
  </si>
  <si>
    <t>-188037923</t>
  </si>
  <si>
    <t>-1334599583</t>
  </si>
  <si>
    <t>899623141</t>
  </si>
  <si>
    <t>Obetonování potrubí nebo zdiva stok betonem prostým tř. C 12/15 otevřený výkop</t>
  </si>
  <si>
    <t>-648110431</t>
  </si>
  <si>
    <t>899722113</t>
  </si>
  <si>
    <t>Krytí potrubí z plastů výstražnou fólií z PVC 34cm</t>
  </si>
  <si>
    <t>-489484305</t>
  </si>
  <si>
    <t>998276101</t>
  </si>
  <si>
    <t>Přesun hmot pro trubní vedení z trub z plastických hmot otevřený výkop</t>
  </si>
  <si>
    <t>728710132</t>
  </si>
  <si>
    <t>SO-401 - Veřejné osvětlení</t>
  </si>
  <si>
    <t>M21 - Elektromontáže</t>
  </si>
  <si>
    <t>M46 - Zemní práce při montážích</t>
  </si>
  <si>
    <t>D1 - Ostatní materiál</t>
  </si>
  <si>
    <t>HZS - Hodinové zúčtovací sazby</t>
  </si>
  <si>
    <t>VRN - Vedlejší rozpočtové náklady</t>
  </si>
  <si>
    <t xml:space="preserve">    VRN1 - Průzkumné, zeměměřičské a projektové práce</t>
  </si>
  <si>
    <t>M21</t>
  </si>
  <si>
    <t>Elektromontáže</t>
  </si>
  <si>
    <t>210204011RS2.1</t>
  </si>
  <si>
    <t>Stožár osvětlovací ocelový délky do 12 m</t>
  </si>
  <si>
    <t>-871167263</t>
  </si>
  <si>
    <t>210202111R00.1</t>
  </si>
  <si>
    <t>Svítidlo veřejného osvětlení na výložník</t>
  </si>
  <si>
    <t>-1727800940</t>
  </si>
  <si>
    <t>210204201R00</t>
  </si>
  <si>
    <t>Elektrovýzbroj stožáru pro 1 okruh</t>
  </si>
  <si>
    <t>1511738467</t>
  </si>
  <si>
    <t>210220021R00</t>
  </si>
  <si>
    <t>Vedení uzemňovací v zemi FeZn do 120 mm2</t>
  </si>
  <si>
    <t>46685537</t>
  </si>
  <si>
    <t>210810053R00</t>
  </si>
  <si>
    <t>Kabel CYKY-m 750 V 4 x 10 mm2 pevně uložený</t>
  </si>
  <si>
    <t>109135267</t>
  </si>
  <si>
    <t>210810045R00</t>
  </si>
  <si>
    <t>Kabel CYKY-m 750 V 3 x 1,5 mm2 pevně uložený</t>
  </si>
  <si>
    <t>1652353260</t>
  </si>
  <si>
    <t>210010134R00</t>
  </si>
  <si>
    <t>Trubka ochranná z PE, uložená pevně, DN do 47 mm</t>
  </si>
  <si>
    <t>2050738281</t>
  </si>
  <si>
    <t>M46</t>
  </si>
  <si>
    <t>Zemní práce při montážích</t>
  </si>
  <si>
    <t>460050004RT1</t>
  </si>
  <si>
    <t>Jáma pro stožár J nepatk. do 8 m, v rovině, hor. 4</t>
  </si>
  <si>
    <t>-1803859749</t>
  </si>
  <si>
    <t>460080001R00</t>
  </si>
  <si>
    <t>Betonový základ do zeminy bez bednění</t>
  </si>
  <si>
    <t>1515293432</t>
  </si>
  <si>
    <t>460200174RT2</t>
  </si>
  <si>
    <t>Výkop kabelové rýhy 35/90 cm  hor.4</t>
  </si>
  <si>
    <t>-465580478</t>
  </si>
  <si>
    <t>460570174R00</t>
  </si>
  <si>
    <t>Zához rýhy 35/90 cm, hornina třídy 4, se zhutněním</t>
  </si>
  <si>
    <t>-1857253164</t>
  </si>
  <si>
    <t>460120061RT1</t>
  </si>
  <si>
    <t>-860261470</t>
  </si>
  <si>
    <t>460620014R00</t>
  </si>
  <si>
    <t>Provizorní úprava terénu v přírodní hornině 4</t>
  </si>
  <si>
    <t>-471848398</t>
  </si>
  <si>
    <t>D1</t>
  </si>
  <si>
    <t>Ostatní materiál</t>
  </si>
  <si>
    <t>015-003VD</t>
  </si>
  <si>
    <t>sadový třístupňový stožár 5m</t>
  </si>
  <si>
    <t>ks</t>
  </si>
  <si>
    <t>-1382417548</t>
  </si>
  <si>
    <t>001 ul35VD</t>
  </si>
  <si>
    <t>LED svítidlo pro veřejné osvětlení, 1x 30 W, 3900 lm, Ra 70, 5000K</t>
  </si>
  <si>
    <t>-1179756524</t>
  </si>
  <si>
    <t>000-s03VD</t>
  </si>
  <si>
    <t>Stožárová svorkovnice odbočná jednookruhová s pojistkou 10A</t>
  </si>
  <si>
    <t>-770485296</t>
  </si>
  <si>
    <t>34111032</t>
  </si>
  <si>
    <t>Kabel silový s Cu jádrem 750 V CYKY 3 C x 1,5 mm2</t>
  </si>
  <si>
    <t>1741556719</t>
  </si>
  <si>
    <t>34111076</t>
  </si>
  <si>
    <t>Kabel silový s Cu jádrem 750 V CYKY 4 x10 mm2</t>
  </si>
  <si>
    <t>-1478425350</t>
  </si>
  <si>
    <t>3457114700</t>
  </si>
  <si>
    <t>Trubka kabelová chránička prům. 40</t>
  </si>
  <si>
    <t>788778115</t>
  </si>
  <si>
    <t>Páska30x4vIMVD</t>
  </si>
  <si>
    <t>páska 30x4 (0,95 kg/m), balení 50 kg</t>
  </si>
  <si>
    <t>417224961</t>
  </si>
  <si>
    <t>0011VD</t>
  </si>
  <si>
    <t>Drobný instalační materiál</t>
  </si>
  <si>
    <t>obj.</t>
  </si>
  <si>
    <t>-1187270491</t>
  </si>
  <si>
    <t>HZS</t>
  </si>
  <si>
    <t>Hodinové zúčtovací sazby</t>
  </si>
  <si>
    <t>HZS4212</t>
  </si>
  <si>
    <t>Hodinová zúčtovací sazba revizní technik specialista</t>
  </si>
  <si>
    <t>hod</t>
  </si>
  <si>
    <t>512</t>
  </si>
  <si>
    <t>1184963264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</si>
  <si>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</si>
  <si>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</si>
  <si>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</si>
  <si>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</si>
  <si>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</si>
  <si>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kmplt</t>
  </si>
  <si>
    <t>1024</t>
  </si>
  <si>
    <t>-299112102</t>
  </si>
  <si>
    <t>VRN - Vedlejší rozpočtové náklady Parkoviště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</si>
  <si>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</si>
  <si>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</si>
  <si>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</si>
  <si>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</si>
  <si>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012164000</t>
  </si>
  <si>
    <t>Vytyčení a zaměření inženýrských sítí</t>
  </si>
  <si>
    <t>komplet</t>
  </si>
  <si>
    <t>-1002529696</t>
  </si>
  <si>
    <t>012344000</t>
  </si>
  <si>
    <t>1587356948</t>
  </si>
  <si>
    <t>012444000</t>
  </si>
  <si>
    <t>-8774483</t>
  </si>
  <si>
    <t>112673271</t>
  </si>
  <si>
    <t>VRN3</t>
  </si>
  <si>
    <t>Zařízení staveniště</t>
  </si>
  <si>
    <t>-464792057</t>
  </si>
  <si>
    <t>VRN4</t>
  </si>
  <si>
    <t>Inženýrská činnost</t>
  </si>
  <si>
    <t>043234000</t>
  </si>
  <si>
    <t>-445077887</t>
  </si>
  <si>
    <t>VRN7</t>
  </si>
  <si>
    <t>Provozní vlivy</t>
  </si>
  <si>
    <t>520417398</t>
  </si>
  <si>
    <t>VRN9</t>
  </si>
  <si>
    <t>Ostatní náklady</t>
  </si>
  <si>
    <t>-1419640313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</si>
  <si>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</si>
  <si>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</si>
  <si>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</si>
  <si>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</si>
  <si>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</si>
  <si>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</si>
  <si>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</si>
  <si>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</si>
  <si>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</si>
  <si>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</si>
  <si>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</si>
  <si>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</si>
  <si>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</si>
  <si>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</si>
  <si>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</si>
  <si>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</si>
  <si>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</si>
  <si>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</si>
  <si>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</si>
  <si>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</si>
  <si>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</si>
  <si>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</si>
  <si>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</si>
  <si>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</si>
  <si>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</si>
  <si>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</si>
  <si>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</si>
  <si>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</si>
  <si>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</si>
  <si>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</si>
  <si>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</si>
  <si>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</si>
  <si>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</si>
  <si>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</si>
  <si>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</si>
  <si>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</si>
  <si>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</si>
  <si>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</si>
  <si>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</si>
  <si>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</si>
  <si>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</si>
  <si>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</si>
  <si>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</si>
  <si>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</si>
  <si>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</si>
  <si>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</si>
  <si>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</si>
  <si>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</si>
  <si>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</si>
  <si>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</si>
  <si>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</si>
  <si>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</si>
  <si>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</si>
  <si>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</si>
  <si>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</si>
  <si>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</si>
  <si>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</si>
  <si>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</si>
  <si>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</si>
  <si>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</si>
  <si>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</si>
  <si>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</si>
  <si>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</si>
  <si>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</si>
  <si>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</si>
  <si>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</si>
  <si>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</si>
  <si>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</si>
  <si>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</si>
  <si>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</si>
  <si>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</si>
  <si>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</si>
  <si>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</si>
  <si>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</si>
  <si>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</si>
  <si>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</si>
  <si>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</si>
  <si>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</si>
  <si>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</si>
  <si>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</si>
  <si>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</si>
  <si>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</si>
  <si>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</si>
  <si>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</si>
  <si>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</si>
  <si>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</si>
  <si>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</si>
  <si>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</si>
  <si>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</si>
  <si>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</si>
  <si>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</si>
  <si>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</si>
  <si>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</si>
  <si>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</si>
  <si>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</si>
  <si>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</si>
  <si>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</si>
  <si>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</si>
  <si>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</si>
  <si>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</si>
  <si>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</si>
  <si>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</si>
  <si>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</si>
  <si>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</si>
  <si>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</si>
  <si>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</si>
  <si>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</si>
  <si>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</si>
  <si>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</si>
  <si>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</si>
  <si>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</si>
  <si>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</si>
  <si>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</si>
  <si>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</si>
  <si>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</si>
  <si>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</si>
  <si>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</si>
  <si>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</si>
  <si>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</si>
  <si>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</si>
  <si>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</si>
  <si>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</si>
  <si>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</si>
  <si>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</si>
  <si>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</si>
  <si>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</si>
  <si>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</si>
  <si>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</si>
  <si>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</si>
  <si>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</si>
  <si>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</si>
  <si>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</si>
  <si>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</si>
  <si>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</si>
  <si>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</si>
  <si>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</si>
  <si>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</si>
  <si>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</si>
  <si>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</si>
  <si>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</si>
  <si>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</si>
  <si>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</si>
  <si>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</si>
  <si>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</si>
  <si>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</si>
  <si>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</si>
  <si>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</si>
  <si>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</si>
  <si>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</si>
  <si>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</si>
  <si>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</si>
  <si>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</si>
  <si>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</si>
  <si>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</si>
  <si>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</si>
  <si>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</si>
  <si>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</si>
  <si>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</si>
  <si>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</si>
  <si>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</si>
  <si>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</si>
  <si>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</si>
  <si>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</si>
  <si>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</si>
  <si>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</si>
  <si>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</si>
  <si>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</si>
  <si>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</si>
  <si>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</si>
  <si>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</si>
  <si>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</si>
  <si>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</si>
  <si>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</si>
  <si>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</si>
  <si>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</si>
  <si>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</si>
  <si>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</si>
  <si>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</si>
  <si>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</si>
  <si>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</si>
  <si>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</si>
  <si>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</si>
  <si>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</si>
  <si>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</si>
  <si>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</si>
  <si>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</si>
  <si>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</si>
  <si>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R</t>
  </si>
  <si>
    <t>Laboratorní rozbory zeminy pro rozhrnutí na terénu</t>
  </si>
  <si>
    <t>kpl</t>
  </si>
  <si>
    <t>Vodorovné přemístění  výkopku/sypaniny z horniny třídy těžitelnosti I, skupiny 1 až 3 na deponii investora do 1000 m</t>
  </si>
  <si>
    <t>Vytyčovací práce před výstavbou a v průběhu výstavby</t>
  </si>
  <si>
    <t>Dokladová část ke kolaudaci</t>
  </si>
  <si>
    <t>072103000R</t>
  </si>
  <si>
    <t>Silniční provoz - projednání a zajištění DIO a DIR</t>
  </si>
  <si>
    <t>032103000R</t>
  </si>
  <si>
    <t>Zařízení a oplocení staveniště</t>
  </si>
  <si>
    <t>Šluknov, ul. Zámecká</t>
  </si>
  <si>
    <t>Parkoviště u atraktivity CR Šluknovský zámek</t>
  </si>
  <si>
    <t>Odvoz zeminy vč. naložení</t>
  </si>
  <si>
    <t>113106187</t>
  </si>
  <si>
    <t>Rozebrání dlažeb a dílců vozovek a ploch s přemístěním hmot na skládku na vzdálenost do 3 m nebo s naložením na dopravní prostředek, s jakoukoliv výplní spár strojně plochy jednotlivě do 50 m2 ze zámkové dlažby s ložem z kameniva</t>
  </si>
  <si>
    <t>CS ÚRS 2020 01</t>
  </si>
  <si>
    <t>Vytrhání obrub s vybouráním lože, s přemístěním hmot na skládku na vzdálenost do 3 m nebo s naložením na dopravní prostředek z krajníků nebo obrubníků stojatých</t>
  </si>
  <si>
    <t>Vodorovné přemístění  výkopku/sypaniny z horniny třídy těžitelnosti I, skupiny 1 až 3 na skládku dle zhotovitele</t>
  </si>
  <si>
    <t>10371500</t>
  </si>
  <si>
    <t>substrát pro trávníky VL</t>
  </si>
  <si>
    <t>181111121</t>
  </si>
  <si>
    <t>Plošná úprava terénu v zemině tř. 1 až 4 s urovnáním povrchu bez doplnění ornice souvislé plochy do 500 m2 při nerovnostech terénu přes 100 do 150 mm v rovině nebo na svahu do 1:5</t>
  </si>
  <si>
    <t>181351003</t>
  </si>
  <si>
    <t>Rozprostření a urovnání ornice v rovině nebo ve svahu sklonu do 1:5 strojně při souvislé ploše do 100 m2, tl. vrstvy do 200 mm</t>
  </si>
  <si>
    <t>181411131</t>
  </si>
  <si>
    <t>Založení trávníku na půdě předem připravené plochy do 1000 m2 výsevem včetně utažení parkového v rovině nebo na svahu do 1:5</t>
  </si>
  <si>
    <t>00572410</t>
  </si>
  <si>
    <t>osivo směs travní parková</t>
  </si>
  <si>
    <t>181951111</t>
  </si>
  <si>
    <t>Úprava pláně vyrovnáním výškových rozdílů strojně v hornině třídy těžitelnosti I, skupiny 1 až 3 bez zhutnění</t>
  </si>
  <si>
    <t>564851111</t>
  </si>
  <si>
    <t>Podklad ze štěrkodrti ŠD s rozprostřením a zhutněním, po zhutnění tl. 150 mm</t>
  </si>
  <si>
    <t>564861111</t>
  </si>
  <si>
    <t>Podklad ze štěrkodrti ŠD s rozprostřením a zhutněním, po zhutnění tl. 200 mm</t>
  </si>
  <si>
    <t>564952111</t>
  </si>
  <si>
    <t>Podklad z mechanicky zpevněného kameniva MZK (minerální beton) s rozprostřením a s hutněním, po zhutnění tl. 150 mm</t>
  </si>
  <si>
    <t>591211111</t>
  </si>
  <si>
    <t>Kladení dlažby z kostek s provedením lože do tl. 50 mm, s vyplněním spár, s dvojím beraněním a se smetením přebytečného materiálu na krajnici drobných z kamene, do lože z kameniva těženého</t>
  </si>
  <si>
    <t>58381007</t>
  </si>
  <si>
    <t>kostka dlažební žula drobná 8/10</t>
  </si>
  <si>
    <t>591412111</t>
  </si>
  <si>
    <t>Kladení dlažby z mozaiky komunikací pro pěší s vyplněním spár, s dvojím beraněním a se smetením přebytečného materiálu na vzdálenost do 3 m dvoubarevné a vícebarevné, s ložem tl. do 40 mm z kameniva</t>
  </si>
  <si>
    <t>58381139.1</t>
  </si>
  <si>
    <t>kostka dlažební hladká žula  tl 80mm</t>
  </si>
  <si>
    <t>58381139.2</t>
  </si>
  <si>
    <t>umělý kámen - signální,varovné pásy</t>
  </si>
  <si>
    <t>596212210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</si>
  <si>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do</t>
  </si>
  <si>
    <t>895941111</t>
  </si>
  <si>
    <t>Zřízení vpusti kanalizační uliční z betonových dílců typ UV-50 normální</t>
  </si>
  <si>
    <t>28661680</t>
  </si>
  <si>
    <t>vpusť silniční se sifonem 425/150mm (vč. dna)</t>
  </si>
  <si>
    <t>28661938</t>
  </si>
  <si>
    <t>mříž litinová 600/40T, 420X620 D400</t>
  </si>
  <si>
    <t>914111111</t>
  </si>
  <si>
    <t>Montáž svislé dopravní značky základní velikosti do 1 m2 objímkami na sloupky nebo konzoly</t>
  </si>
  <si>
    <t>Montáž sloupku dopravních značek délky do 3,5 m do betonového základu</t>
  </si>
  <si>
    <t>40445230</t>
  </si>
  <si>
    <t>sloupek pro dopravní značku Zn D 70mm v 3,5m</t>
  </si>
  <si>
    <t>40445254</t>
  </si>
  <si>
    <t>víčko plastové na sloupek D 70mm</t>
  </si>
  <si>
    <t>40445257</t>
  </si>
  <si>
    <t>svorka upínací na sloupek D 70mm</t>
  </si>
  <si>
    <t>Osazení silničního obrubníku betonového se zřízením lože, s vyplněním a zatřením spár cementovou maltou stojatého s boční opěrou z betonu prostého, do lože z betonu prostého</t>
  </si>
  <si>
    <t>916241213</t>
  </si>
  <si>
    <t>Osazení obrubníku kamenného se zřízením lože, s vyplněním a zatřením spár cementovou maltou stojatého s boční opěrou z betonu prostého, do lože z betonu prostého</t>
  </si>
  <si>
    <t>58380007</t>
  </si>
  <si>
    <t>obrubník kamenný žulový přímý 150x250mm</t>
  </si>
  <si>
    <t>58380374.1</t>
  </si>
  <si>
    <t>obrubník kamenný žulový přímý 80x200mm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</si>
  <si>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</si>
  <si>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</si>
  <si>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</si>
  <si>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998223011</t>
  </si>
  <si>
    <t>Přesun hmot pro pozemní komunikace s krytem dlážděným dopravní vzdálenost do 200 m jakékoliv délky objektu</t>
  </si>
  <si>
    <t>5838042-r1</t>
  </si>
  <si>
    <t>obrubník kamenný žulový obloukový R 1-3m 120x250mm</t>
  </si>
  <si>
    <t>5838044-r3</t>
  </si>
  <si>
    <t>obrubník kamenný žulový obloukový R 5-10m 120x250mm</t>
  </si>
  <si>
    <t>Napojení dešťové kanalizace DN 200 do stávající šachry</t>
  </si>
  <si>
    <t>soubor</t>
  </si>
  <si>
    <t>Hutnící zkoušky - 4x</t>
  </si>
  <si>
    <t>Geodetické měření skutečného provedení stavby, vč. identifikátoru a podkladů pro DTM</t>
  </si>
  <si>
    <t>Dokumentace skutečného provedení stavby, vč. geometrického plánu</t>
  </si>
  <si>
    <t>Komunikace a zpevněné plochy</t>
  </si>
  <si>
    <t>Venkovní dešťová kanalizace</t>
  </si>
  <si>
    <t>Veřejné osvětlení</t>
  </si>
  <si>
    <t>131251104</t>
  </si>
  <si>
    <t>171152501</t>
  </si>
  <si>
    <t>CS ÚRS 2025 02</t>
  </si>
  <si>
    <t>564971315</t>
  </si>
  <si>
    <t>919726124</t>
  </si>
  <si>
    <t>Hloubení nezapažených jam a zářezů strojně s urovnáním dna do předepsaného profilu a spádu v hornině třídy těžitelnosti I skupiny 3 přes 100 do 500 m3 (aktivní zóna)</t>
  </si>
  <si>
    <t>Vodorovné přemístění  výkopku/sypaniny z horniny třídy těžitelnosti I, skupiny 1 až 3 na skládku dle zhotovitele  (aktivní zóna)</t>
  </si>
  <si>
    <t>Zhutnění podloží pod násypy z rostlé horniny třídy těžitelnosti I a II, skupiny 1 až 4 z hornin soudružných a nesoudržných  (aktivní zóna)</t>
  </si>
  <si>
    <t>Poplatek za uložení stavebního odpadu na recyklační skládce (skládkovné) zeminy a kamení zatříděného do Katalogu odpadů pod kódem 17 05 04  (aktivní zóna)</t>
  </si>
  <si>
    <t>Podklad nebo podsyp z betonového recyklátu s rozprostřením a zhutněním plochy přes 100 m2, po zhutnění tl. 250 mm  (aktivní zóna)</t>
  </si>
  <si>
    <t>Geotextilie netkaná pro ochranu, separaci nebo filtraci měrná hmotnost přes 500 do 800 g/m2  (aktivní zóna)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</si>
</sst>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5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5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23" fillId="0" borderId="22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4" fontId="18" fillId="0" borderId="0" xfId="0" applyNumberFormat="1" applyFont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0" fontId="8" fillId="0" borderId="16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horizontal="left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167" fontId="16" fillId="0" borderId="23" xfId="0" applyNumberFormat="1" applyFont="1" applyBorder="1" applyAlignment="1" applyProtection="1">
      <alignment vertical="center"/>
      <protection locked="0"/>
    </xf>
    <xf numFmtId="4" fontId="16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8" fillId="0" borderId="23" xfId="0" applyFont="1" applyBorder="1" applyAlignment="1" applyProtection="1">
      <alignment horizontal="center" vertical="center"/>
      <protection locked="0"/>
    </xf>
    <xf numFmtId="49" fontId="28" fillId="0" borderId="23" xfId="0" applyNumberFormat="1" applyFont="1" applyBorder="1" applyAlignment="1" applyProtection="1">
      <alignment horizontal="left" vertical="center" wrapText="1"/>
      <protection locked="0"/>
    </xf>
    <xf numFmtId="0" fontId="28" fillId="0" borderId="23" xfId="0" applyFont="1" applyBorder="1" applyAlignment="1" applyProtection="1">
      <alignment horizontal="left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167" fontId="28" fillId="0" borderId="23" xfId="0" applyNumberFormat="1" applyFont="1" applyBorder="1" applyAlignment="1" applyProtection="1">
      <alignment vertical="center"/>
      <protection locked="0"/>
    </xf>
    <xf numFmtId="4" fontId="28" fillId="0" borderId="23" xfId="0" applyNumberFormat="1" applyFont="1" applyBorder="1" applyAlignment="1" applyProtection="1">
      <alignment vertical="center"/>
      <protection locked="0"/>
    </xf>
    <xf numFmtId="0" fontId="29" fillId="0" borderId="23" xfId="0" applyFont="1" applyBorder="1" applyAlignment="1" applyProtection="1">
      <alignment vertical="center"/>
      <protection locked="0"/>
    </xf>
    <xf numFmtId="0" fontId="29" fillId="0" borderId="4" xfId="0" applyFont="1" applyBorder="1" applyAlignment="1">
      <alignment vertical="center"/>
    </xf>
    <xf numFmtId="0" fontId="28" fillId="0" borderId="15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0" fillId="0" borderId="24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27" xfId="0" applyFont="1" applyBorder="1" applyAlignment="1">
      <alignment vertical="center" wrapText="1"/>
    </xf>
    <xf numFmtId="0" fontId="30" fillId="0" borderId="28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27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49" fontId="33" fillId="0" borderId="1" xfId="0" applyNumberFormat="1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  <xf numFmtId="0" fontId="35" fillId="0" borderId="29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0" borderId="1" xfId="0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0" borderId="24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26" xfId="0" applyFont="1" applyBorder="1" applyAlignment="1">
      <alignment horizontal="left" vertical="center"/>
    </xf>
    <xf numFmtId="0" fontId="30" fillId="0" borderId="27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32" fillId="0" borderId="29" xfId="0" applyFont="1" applyBorder="1" applyAlignment="1">
      <alignment horizontal="center" vertical="center"/>
    </xf>
    <xf numFmtId="0" fontId="36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0" fillId="0" borderId="3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top"/>
    </xf>
    <xf numFmtId="0" fontId="33" fillId="0" borderId="1" xfId="0" applyFont="1" applyBorder="1" applyAlignment="1">
      <alignment horizontal="center" vertical="top"/>
    </xf>
    <xf numFmtId="0" fontId="34" fillId="0" borderId="30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2" fillId="0" borderId="1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2" fillId="0" borderId="29" xfId="0" applyFont="1" applyBorder="1" applyAlignment="1">
      <alignment vertical="center"/>
    </xf>
    <xf numFmtId="0" fontId="33" fillId="0" borderId="1" xfId="0" applyFont="1" applyBorder="1" applyAlignment="1">
      <alignment vertical="top"/>
    </xf>
    <xf numFmtId="49" fontId="33" fillId="0" borderId="1" xfId="0" applyNumberFormat="1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vertical="top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2" fillId="0" borderId="29" xfId="0" applyFont="1" applyBorder="1" applyAlignment="1">
      <alignment horizontal="left"/>
    </xf>
    <xf numFmtId="0" fontId="36" fillId="0" borderId="29" xfId="0" applyFont="1" applyBorder="1"/>
    <xf numFmtId="0" fontId="30" fillId="0" borderId="27" xfId="0" applyFont="1" applyBorder="1" applyAlignment="1">
      <alignment vertical="top"/>
    </xf>
    <xf numFmtId="0" fontId="30" fillId="0" borderId="28" xfId="0" applyFont="1" applyBorder="1" applyAlignment="1">
      <alignment vertical="top"/>
    </xf>
    <xf numFmtId="0" fontId="30" fillId="0" borderId="30" xfId="0" applyFont="1" applyBorder="1" applyAlignment="1">
      <alignment vertical="top"/>
    </xf>
    <xf numFmtId="0" fontId="30" fillId="0" borderId="29" xfId="0" applyFont="1" applyBorder="1" applyAlignment="1">
      <alignment vertical="top"/>
    </xf>
    <xf numFmtId="0" fontId="30" fillId="0" borderId="31" xfId="0" applyFont="1" applyBorder="1" applyAlignment="1">
      <alignment vertical="top"/>
    </xf>
    <xf numFmtId="0" fontId="16" fillId="0" borderId="23" xfId="0" applyFont="1" applyBorder="1" applyAlignment="1">
      <alignment horizontal="center" vertical="center"/>
    </xf>
    <xf numFmtId="49" fontId="16" fillId="0" borderId="23" xfId="0" applyNumberFormat="1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167" fontId="16" fillId="0" borderId="23" xfId="0" applyNumberFormat="1" applyFont="1" applyBorder="1" applyAlignment="1">
      <alignment vertical="center"/>
    </xf>
    <xf numFmtId="4" fontId="16" fillId="0" borderId="23" xfId="0" applyNumberFormat="1" applyFont="1" applyBorder="1" applyAlignment="1">
      <alignment vertical="center"/>
    </xf>
    <xf numFmtId="0" fontId="28" fillId="0" borderId="23" xfId="0" applyFont="1" applyBorder="1" applyAlignment="1">
      <alignment horizontal="center" vertical="center"/>
    </xf>
    <xf numFmtId="49" fontId="28" fillId="0" borderId="23" xfId="0" applyNumberFormat="1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center" wrapText="1"/>
    </xf>
    <xf numFmtId="167" fontId="28" fillId="0" borderId="23" xfId="0" applyNumberFormat="1" applyFont="1" applyBorder="1" applyAlignment="1">
      <alignment vertical="center"/>
    </xf>
    <xf numFmtId="4" fontId="28" fillId="0" borderId="2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3" fillId="0" borderId="1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left" wrapText="1"/>
    </xf>
    <xf numFmtId="0" fontId="31" fillId="0" borderId="1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32" fillId="0" borderId="29" xfId="0" applyFont="1" applyBorder="1" applyAlignment="1">
      <alignment horizontal="left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topLeftCell="A43" workbookViewId="0">
      <selection activeCell="AG55" sqref="AG55:AM55"/>
    </sheetView>
  </sheetViews>
  <sheetFormatPr defaultRowHeight="10.199999999999999"/>
  <cols>
    <col min="1" max="1" width="4.7109375" customWidth="1"/>
    <col min="2" max="2" width="1.7109375" customWidth="1"/>
    <col min="3" max="3" width="4.140625" customWidth="1"/>
    <col min="4" max="8" width="2.7109375" customWidth="1"/>
    <col min="9" max="9" width="1" customWidth="1"/>
    <col min="10" max="31" width="2.7109375" customWidth="1"/>
    <col min="32" max="32" width="47.42578125" customWidth="1"/>
    <col min="33" max="33" width="2.7109375" customWidth="1"/>
    <col min="34" max="34" width="1.7109375" customWidth="1"/>
    <col min="35" max="35" width="5.2851562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0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" customHeight="1">
      <c r="AR2" s="270" t="s">
        <v>6</v>
      </c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S2" s="14" t="s">
        <v>7</v>
      </c>
      <c r="BT2" s="14" t="s">
        <v>8</v>
      </c>
    </row>
    <row r="3" spans="1:74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9</v>
      </c>
    </row>
    <row r="4" spans="1:74" ht="24.9" customHeight="1">
      <c r="B4" s="17"/>
      <c r="D4" s="18" t="s">
        <v>10</v>
      </c>
      <c r="AR4" s="17"/>
      <c r="AS4" s="19" t="s">
        <v>11</v>
      </c>
      <c r="BS4" s="14" t="s">
        <v>12</v>
      </c>
    </row>
    <row r="5" spans="1:74" ht="12" customHeight="1">
      <c r="B5" s="17"/>
      <c r="D5" s="20" t="s">
        <v>13</v>
      </c>
      <c r="K5" s="263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R5" s="17"/>
      <c r="BS5" s="14" t="s">
        <v>7</v>
      </c>
    </row>
    <row r="6" spans="1:74" ht="36.9" customHeight="1">
      <c r="B6" s="17"/>
      <c r="D6" s="22" t="s">
        <v>14</v>
      </c>
      <c r="K6" s="265" t="s">
        <v>589</v>
      </c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R6" s="17"/>
      <c r="BS6" s="14" t="s">
        <v>7</v>
      </c>
    </row>
    <row r="7" spans="1:74" ht="12" customHeight="1">
      <c r="B7" s="17"/>
      <c r="D7" s="23" t="s">
        <v>15</v>
      </c>
      <c r="K7" s="21"/>
      <c r="AK7" s="23" t="s">
        <v>17</v>
      </c>
      <c r="AN7" s="21"/>
      <c r="AR7" s="17"/>
      <c r="BS7" s="14" t="s">
        <v>7</v>
      </c>
    </row>
    <row r="8" spans="1:74" ht="12" customHeight="1">
      <c r="B8" s="17"/>
      <c r="D8" s="23" t="s">
        <v>18</v>
      </c>
      <c r="K8" s="21" t="s">
        <v>19</v>
      </c>
      <c r="L8" t="s">
        <v>588</v>
      </c>
      <c r="AK8" s="23" t="s">
        <v>20</v>
      </c>
      <c r="AN8" s="21"/>
      <c r="AR8" s="17"/>
      <c r="BS8" s="14" t="s">
        <v>7</v>
      </c>
    </row>
    <row r="9" spans="1:74" ht="29.25" customHeight="1">
      <c r="B9" s="17"/>
      <c r="D9" s="20" t="s">
        <v>21</v>
      </c>
      <c r="K9" s="24"/>
      <c r="AK9" s="20" t="s">
        <v>22</v>
      </c>
      <c r="AN9" s="24"/>
      <c r="AR9" s="17"/>
      <c r="BS9" s="14" t="s">
        <v>7</v>
      </c>
    </row>
    <row r="10" spans="1:74" ht="12" customHeight="1">
      <c r="B10" s="17"/>
      <c r="D10" s="23" t="s">
        <v>23</v>
      </c>
      <c r="AK10" s="23" t="s">
        <v>24</v>
      </c>
      <c r="AN10" s="21" t="s">
        <v>3</v>
      </c>
      <c r="AR10" s="17"/>
      <c r="BS10" s="14" t="s">
        <v>7</v>
      </c>
    </row>
    <row r="11" spans="1:74" ht="18.45" customHeight="1">
      <c r="B11" s="17"/>
      <c r="E11" s="21" t="s">
        <v>25</v>
      </c>
      <c r="AK11" s="23" t="s">
        <v>26</v>
      </c>
      <c r="AN11" s="21" t="s">
        <v>3</v>
      </c>
      <c r="AR11" s="17"/>
      <c r="BS11" s="14" t="s">
        <v>7</v>
      </c>
    </row>
    <row r="12" spans="1:74" ht="6.9" customHeight="1">
      <c r="B12" s="17"/>
      <c r="AR12" s="17"/>
      <c r="BS12" s="14" t="s">
        <v>7</v>
      </c>
    </row>
    <row r="13" spans="1:74" ht="12" customHeight="1">
      <c r="B13" s="17"/>
      <c r="D13" s="23" t="s">
        <v>27</v>
      </c>
      <c r="AK13" s="23" t="s">
        <v>24</v>
      </c>
      <c r="AN13" s="21" t="s">
        <v>3</v>
      </c>
      <c r="AR13" s="17"/>
      <c r="BS13" s="14" t="s">
        <v>7</v>
      </c>
    </row>
    <row r="14" spans="1:74" ht="13.2">
      <c r="B14" s="17"/>
      <c r="E14" s="21" t="s">
        <v>28</v>
      </c>
      <c r="AK14" s="23" t="s">
        <v>26</v>
      </c>
      <c r="AN14" s="21" t="s">
        <v>3</v>
      </c>
      <c r="AR14" s="17"/>
      <c r="BS14" s="14" t="s">
        <v>7</v>
      </c>
    </row>
    <row r="15" spans="1:74" ht="6.9" customHeight="1">
      <c r="B15" s="17"/>
      <c r="AR15" s="17"/>
      <c r="BS15" s="14" t="s">
        <v>4</v>
      </c>
    </row>
    <row r="16" spans="1:74" ht="12" customHeight="1">
      <c r="B16" s="17"/>
      <c r="D16" s="23" t="s">
        <v>29</v>
      </c>
      <c r="AK16" s="23" t="s">
        <v>24</v>
      </c>
      <c r="AN16" s="21" t="s">
        <v>3</v>
      </c>
      <c r="AR16" s="17"/>
      <c r="BS16" s="14" t="s">
        <v>4</v>
      </c>
    </row>
    <row r="17" spans="2:71" ht="18.45" customHeight="1">
      <c r="B17" s="17"/>
      <c r="E17" s="21" t="s">
        <v>30</v>
      </c>
      <c r="AK17" s="23" t="s">
        <v>26</v>
      </c>
      <c r="AN17" s="21" t="s">
        <v>3</v>
      </c>
      <c r="AR17" s="17"/>
      <c r="BS17" s="14" t="s">
        <v>31</v>
      </c>
    </row>
    <row r="18" spans="2:71" ht="6.9" customHeight="1">
      <c r="B18" s="17"/>
      <c r="AR18" s="17"/>
      <c r="BS18" s="14" t="s">
        <v>7</v>
      </c>
    </row>
    <row r="19" spans="2:71" ht="12" customHeight="1">
      <c r="B19" s="17"/>
      <c r="D19" s="23" t="s">
        <v>32</v>
      </c>
      <c r="AK19" s="23" t="s">
        <v>24</v>
      </c>
      <c r="AN19" s="21" t="s">
        <v>3</v>
      </c>
      <c r="AR19" s="17"/>
      <c r="BS19" s="14" t="s">
        <v>7</v>
      </c>
    </row>
    <row r="20" spans="2:71" ht="18.45" customHeight="1">
      <c r="B20" s="17"/>
      <c r="E20" s="21" t="s">
        <v>30</v>
      </c>
      <c r="AK20" s="23" t="s">
        <v>26</v>
      </c>
      <c r="AN20" s="21" t="s">
        <v>3</v>
      </c>
      <c r="AR20" s="17"/>
      <c r="BS20" s="14" t="s">
        <v>31</v>
      </c>
    </row>
    <row r="21" spans="2:71" ht="6.9" customHeight="1">
      <c r="B21" s="17"/>
      <c r="AR21" s="17"/>
    </row>
    <row r="22" spans="2:71" ht="12" customHeight="1">
      <c r="B22" s="17"/>
      <c r="D22" s="23" t="s">
        <v>33</v>
      </c>
      <c r="AR22" s="17"/>
    </row>
    <row r="23" spans="2:71" ht="47.25" customHeight="1">
      <c r="B23" s="17"/>
      <c r="E23" s="266" t="s">
        <v>34</v>
      </c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R23" s="17"/>
    </row>
    <row r="24" spans="2:71" ht="6.9" customHeight="1">
      <c r="B24" s="17"/>
      <c r="AR24" s="17"/>
    </row>
    <row r="25" spans="2:71" ht="6.9" customHeight="1">
      <c r="B25" s="1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7"/>
    </row>
    <row r="26" spans="2:71" s="1" customFormat="1" ht="25.95" customHeight="1">
      <c r="B26" s="27"/>
      <c r="D26" s="28" t="s">
        <v>35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67">
        <f>ROUND(AG54,2)</f>
        <v>0</v>
      </c>
      <c r="AL26" s="268"/>
      <c r="AM26" s="268"/>
      <c r="AN26" s="268"/>
      <c r="AO26" s="268"/>
      <c r="AR26" s="27"/>
    </row>
    <row r="27" spans="2:71" s="1" customFormat="1" ht="6.9" customHeight="1">
      <c r="B27" s="27"/>
      <c r="AR27" s="27"/>
    </row>
    <row r="28" spans="2:71" s="1" customFormat="1" ht="13.2">
      <c r="B28" s="27"/>
      <c r="L28" s="269" t="s">
        <v>36</v>
      </c>
      <c r="M28" s="269"/>
      <c r="N28" s="269"/>
      <c r="O28" s="269"/>
      <c r="P28" s="269"/>
      <c r="W28" s="269" t="s">
        <v>37</v>
      </c>
      <c r="X28" s="269"/>
      <c r="Y28" s="269"/>
      <c r="Z28" s="269"/>
      <c r="AA28" s="269"/>
      <c r="AB28" s="269"/>
      <c r="AC28" s="269"/>
      <c r="AD28" s="269"/>
      <c r="AE28" s="269"/>
      <c r="AK28" s="269" t="s">
        <v>38</v>
      </c>
      <c r="AL28" s="269"/>
      <c r="AM28" s="269"/>
      <c r="AN28" s="269"/>
      <c r="AO28" s="269"/>
      <c r="AR28" s="27"/>
    </row>
    <row r="29" spans="2:71" s="2" customFormat="1" ht="14.4" customHeight="1">
      <c r="B29" s="31"/>
      <c r="D29" s="23" t="s">
        <v>39</v>
      </c>
      <c r="F29" s="23" t="s">
        <v>40</v>
      </c>
      <c r="L29" s="260">
        <v>0.21</v>
      </c>
      <c r="M29" s="261"/>
      <c r="N29" s="261"/>
      <c r="O29" s="261"/>
      <c r="P29" s="261"/>
      <c r="W29" s="262">
        <f>ROUND(AZ54, 2)</f>
        <v>0</v>
      </c>
      <c r="X29" s="261"/>
      <c r="Y29" s="261"/>
      <c r="Z29" s="261"/>
      <c r="AA29" s="261"/>
      <c r="AB29" s="261"/>
      <c r="AC29" s="261"/>
      <c r="AD29" s="261"/>
      <c r="AE29" s="261"/>
      <c r="AK29" s="262">
        <f>ROUND(AV54, 2)</f>
        <v>0</v>
      </c>
      <c r="AL29" s="261"/>
      <c r="AM29" s="261"/>
      <c r="AN29" s="261"/>
      <c r="AO29" s="261"/>
      <c r="AR29" s="31"/>
    </row>
    <row r="30" spans="2:71" s="2" customFormat="1" ht="14.4" customHeight="1">
      <c r="B30" s="31"/>
      <c r="F30" s="23" t="s">
        <v>41</v>
      </c>
      <c r="L30" s="260">
        <v>0.12</v>
      </c>
      <c r="M30" s="261"/>
      <c r="N30" s="261"/>
      <c r="O30" s="261"/>
      <c r="P30" s="261"/>
      <c r="W30" s="262">
        <f>ROUND(BA54, 2)</f>
        <v>0</v>
      </c>
      <c r="X30" s="261"/>
      <c r="Y30" s="261"/>
      <c r="Z30" s="261"/>
      <c r="AA30" s="261"/>
      <c r="AB30" s="261"/>
      <c r="AC30" s="261"/>
      <c r="AD30" s="261"/>
      <c r="AE30" s="261"/>
      <c r="AK30" s="262">
        <f>ROUND(AW54, 2)</f>
        <v>0</v>
      </c>
      <c r="AL30" s="261"/>
      <c r="AM30" s="261"/>
      <c r="AN30" s="261"/>
      <c r="AO30" s="261"/>
      <c r="AR30" s="31"/>
    </row>
    <row r="31" spans="2:71" s="2" customFormat="1" ht="14.4" hidden="1" customHeight="1">
      <c r="B31" s="31"/>
      <c r="F31" s="23" t="s">
        <v>42</v>
      </c>
      <c r="L31" s="260">
        <v>0.21</v>
      </c>
      <c r="M31" s="261"/>
      <c r="N31" s="261"/>
      <c r="O31" s="261"/>
      <c r="P31" s="261"/>
      <c r="W31" s="262">
        <f>ROUND(BB54, 2)</f>
        <v>0</v>
      </c>
      <c r="X31" s="261"/>
      <c r="Y31" s="261"/>
      <c r="Z31" s="261"/>
      <c r="AA31" s="261"/>
      <c r="AB31" s="261"/>
      <c r="AC31" s="261"/>
      <c r="AD31" s="261"/>
      <c r="AE31" s="261"/>
      <c r="AK31" s="262">
        <v>0</v>
      </c>
      <c r="AL31" s="261"/>
      <c r="AM31" s="261"/>
      <c r="AN31" s="261"/>
      <c r="AO31" s="261"/>
      <c r="AR31" s="31"/>
    </row>
    <row r="32" spans="2:71" s="2" customFormat="1" ht="14.4" hidden="1" customHeight="1">
      <c r="B32" s="31"/>
      <c r="F32" s="23" t="s">
        <v>43</v>
      </c>
      <c r="L32" s="260">
        <v>0.12</v>
      </c>
      <c r="M32" s="261"/>
      <c r="N32" s="261"/>
      <c r="O32" s="261"/>
      <c r="P32" s="261"/>
      <c r="W32" s="262">
        <f>ROUND(BC54, 2)</f>
        <v>0</v>
      </c>
      <c r="X32" s="261"/>
      <c r="Y32" s="261"/>
      <c r="Z32" s="261"/>
      <c r="AA32" s="261"/>
      <c r="AB32" s="261"/>
      <c r="AC32" s="261"/>
      <c r="AD32" s="261"/>
      <c r="AE32" s="261"/>
      <c r="AK32" s="262">
        <v>0</v>
      </c>
      <c r="AL32" s="261"/>
      <c r="AM32" s="261"/>
      <c r="AN32" s="261"/>
      <c r="AO32" s="261"/>
      <c r="AR32" s="31"/>
    </row>
    <row r="33" spans="2:44" s="2" customFormat="1" ht="14.4" hidden="1" customHeight="1">
      <c r="B33" s="31"/>
      <c r="F33" s="23" t="s">
        <v>44</v>
      </c>
      <c r="L33" s="260">
        <v>0</v>
      </c>
      <c r="M33" s="261"/>
      <c r="N33" s="261"/>
      <c r="O33" s="261"/>
      <c r="P33" s="261"/>
      <c r="W33" s="262">
        <f>ROUND(BD54, 2)</f>
        <v>0</v>
      </c>
      <c r="X33" s="261"/>
      <c r="Y33" s="261"/>
      <c r="Z33" s="261"/>
      <c r="AA33" s="261"/>
      <c r="AB33" s="261"/>
      <c r="AC33" s="261"/>
      <c r="AD33" s="261"/>
      <c r="AE33" s="261"/>
      <c r="AK33" s="262">
        <v>0</v>
      </c>
      <c r="AL33" s="261"/>
      <c r="AM33" s="261"/>
      <c r="AN33" s="261"/>
      <c r="AO33" s="261"/>
      <c r="AR33" s="31"/>
    </row>
    <row r="34" spans="2:44" s="1" customFormat="1" ht="6.9" customHeight="1">
      <c r="B34" s="27"/>
      <c r="AR34" s="27"/>
    </row>
    <row r="35" spans="2:44" s="1" customFormat="1" ht="25.95" customHeight="1">
      <c r="B35" s="27"/>
      <c r="C35" s="32"/>
      <c r="D35" s="33" t="s">
        <v>45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46</v>
      </c>
      <c r="U35" s="34"/>
      <c r="V35" s="34"/>
      <c r="W35" s="34"/>
      <c r="X35" s="274" t="s">
        <v>47</v>
      </c>
      <c r="Y35" s="272"/>
      <c r="Z35" s="272"/>
      <c r="AA35" s="272"/>
      <c r="AB35" s="272"/>
      <c r="AC35" s="34"/>
      <c r="AD35" s="34"/>
      <c r="AE35" s="34"/>
      <c r="AF35" s="34"/>
      <c r="AG35" s="34"/>
      <c r="AH35" s="34"/>
      <c r="AI35" s="34"/>
      <c r="AJ35" s="34"/>
      <c r="AK35" s="271">
        <f>SUM(AK26:AK33)</f>
        <v>0</v>
      </c>
      <c r="AL35" s="272"/>
      <c r="AM35" s="272"/>
      <c r="AN35" s="272"/>
      <c r="AO35" s="273"/>
      <c r="AP35" s="32"/>
      <c r="AQ35" s="32"/>
      <c r="AR35" s="27"/>
    </row>
    <row r="36" spans="2:44" s="1" customFormat="1" ht="6.9" customHeight="1">
      <c r="B36" s="27"/>
      <c r="AR36" s="27"/>
    </row>
    <row r="37" spans="2:44" s="1" customFormat="1" ht="6.9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27"/>
    </row>
    <row r="41" spans="2:44" s="1" customFormat="1" ht="6.9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27"/>
    </row>
    <row r="42" spans="2:44" s="1" customFormat="1" ht="24.9" customHeight="1">
      <c r="B42" s="27"/>
      <c r="C42" s="18" t="s">
        <v>48</v>
      </c>
      <c r="AR42" s="27"/>
    </row>
    <row r="43" spans="2:44" s="1" customFormat="1" ht="6.9" customHeight="1">
      <c r="B43" s="27"/>
      <c r="AR43" s="27"/>
    </row>
    <row r="44" spans="2:44" s="3" customFormat="1" ht="12" customHeight="1">
      <c r="B44" s="40"/>
      <c r="C44" s="23" t="s">
        <v>13</v>
      </c>
      <c r="AR44" s="40"/>
    </row>
    <row r="45" spans="2:44" s="4" customFormat="1" ht="36.9" customHeight="1">
      <c r="B45" s="41"/>
      <c r="C45" s="42" t="s">
        <v>14</v>
      </c>
      <c r="L45" s="242" t="s">
        <v>589</v>
      </c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R45" s="41"/>
    </row>
    <row r="46" spans="2:44" s="1" customFormat="1" ht="6.9" customHeight="1">
      <c r="B46" s="27"/>
      <c r="AR46" s="27"/>
    </row>
    <row r="47" spans="2:44" s="1" customFormat="1" ht="12" customHeight="1">
      <c r="B47" s="27"/>
      <c r="C47" s="23" t="s">
        <v>18</v>
      </c>
      <c r="L47" s="43" t="s">
        <v>588</v>
      </c>
      <c r="AI47" s="23" t="s">
        <v>20</v>
      </c>
      <c r="AM47" s="244"/>
      <c r="AN47" s="244"/>
      <c r="AR47" s="27"/>
    </row>
    <row r="48" spans="2:44" s="1" customFormat="1" ht="6.9" customHeight="1">
      <c r="B48" s="27"/>
      <c r="AR48" s="27"/>
    </row>
    <row r="49" spans="1:91" s="1" customFormat="1" ht="25.65" customHeight="1">
      <c r="B49" s="27"/>
      <c r="C49" s="23" t="s">
        <v>23</v>
      </c>
      <c r="L49" s="3" t="str">
        <f>IF(E11= "","",E11)</f>
        <v>Město Šluknov</v>
      </c>
      <c r="AI49" s="23" t="s">
        <v>29</v>
      </c>
      <c r="AM49" s="245" t="str">
        <f>IF(E17="","",E17)</f>
        <v xml:space="preserve">KIP Ing. arch. Jiří Kňákal 473 01 Okrouhlá 70 </v>
      </c>
      <c r="AN49" s="246"/>
      <c r="AO49" s="246"/>
      <c r="AP49" s="246"/>
      <c r="AR49" s="27"/>
      <c r="AS49" s="247" t="s">
        <v>49</v>
      </c>
      <c r="AT49" s="248"/>
      <c r="AU49" s="45"/>
      <c r="AV49" s="45"/>
      <c r="AW49" s="45"/>
      <c r="AX49" s="45"/>
      <c r="AY49" s="45"/>
      <c r="AZ49" s="45"/>
      <c r="BA49" s="45"/>
      <c r="BB49" s="45"/>
      <c r="BC49" s="45"/>
      <c r="BD49" s="46"/>
    </row>
    <row r="50" spans="1:91" s="1" customFormat="1" ht="25.65" customHeight="1">
      <c r="B50" s="27"/>
      <c r="C50" s="23" t="s">
        <v>27</v>
      </c>
      <c r="L50" s="3" t="str">
        <f>IF(E14="","",E14)</f>
        <v xml:space="preserve"> Vyjde z výběrového řízení</v>
      </c>
      <c r="AI50" s="23" t="s">
        <v>32</v>
      </c>
      <c r="AM50" s="245" t="str">
        <f>IF(E20="","",E20)</f>
        <v xml:space="preserve">KIP Ing. arch. Jiří Kňákal 473 01 Okrouhlá 70 </v>
      </c>
      <c r="AN50" s="246"/>
      <c r="AO50" s="246"/>
      <c r="AP50" s="246"/>
      <c r="AR50" s="27"/>
      <c r="AS50" s="249"/>
      <c r="AT50" s="250"/>
      <c r="BD50" s="48"/>
    </row>
    <row r="51" spans="1:91" s="1" customFormat="1" ht="10.8" customHeight="1">
      <c r="B51" s="27"/>
      <c r="AR51" s="27"/>
      <c r="AS51" s="249"/>
      <c r="AT51" s="250"/>
      <c r="BD51" s="48"/>
    </row>
    <row r="52" spans="1:91" s="1" customFormat="1" ht="29.25" customHeight="1">
      <c r="B52" s="27"/>
      <c r="C52" s="251" t="s">
        <v>50</v>
      </c>
      <c r="D52" s="252"/>
      <c r="E52" s="252"/>
      <c r="F52" s="252"/>
      <c r="G52" s="252"/>
      <c r="H52" s="49"/>
      <c r="I52" s="253" t="s">
        <v>51</v>
      </c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4" t="s">
        <v>52</v>
      </c>
      <c r="AH52" s="252"/>
      <c r="AI52" s="252"/>
      <c r="AJ52" s="252"/>
      <c r="AK52" s="252"/>
      <c r="AL52" s="252"/>
      <c r="AM52" s="252"/>
      <c r="AN52" s="253" t="s">
        <v>53</v>
      </c>
      <c r="AO52" s="252"/>
      <c r="AP52" s="252"/>
      <c r="AQ52" s="50" t="s">
        <v>54</v>
      </c>
      <c r="AR52" s="27"/>
      <c r="AS52" s="51" t="s">
        <v>55</v>
      </c>
      <c r="AT52" s="52" t="s">
        <v>56</v>
      </c>
      <c r="AU52" s="52" t="s">
        <v>57</v>
      </c>
      <c r="AV52" s="52" t="s">
        <v>58</v>
      </c>
      <c r="AW52" s="52" t="s">
        <v>59</v>
      </c>
      <c r="AX52" s="52" t="s">
        <v>60</v>
      </c>
      <c r="AY52" s="52" t="s">
        <v>61</v>
      </c>
      <c r="AZ52" s="52" t="s">
        <v>62</v>
      </c>
      <c r="BA52" s="52" t="s">
        <v>63</v>
      </c>
      <c r="BB52" s="52" t="s">
        <v>64</v>
      </c>
      <c r="BC52" s="52" t="s">
        <v>65</v>
      </c>
      <c r="BD52" s="53" t="s">
        <v>66</v>
      </c>
    </row>
    <row r="53" spans="1:91" s="1" customFormat="1" ht="10.8" customHeight="1">
      <c r="B53" s="27"/>
      <c r="AR53" s="27"/>
      <c r="AS53" s="54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6"/>
    </row>
    <row r="54" spans="1:91" s="5" customFormat="1" ht="32.4" customHeight="1">
      <c r="B54" s="55"/>
      <c r="C54" s="56" t="s">
        <v>67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258">
        <f>ROUND(SUM(AG55:AG58),2)</f>
        <v>0</v>
      </c>
      <c r="AH54" s="258"/>
      <c r="AI54" s="258"/>
      <c r="AJ54" s="258"/>
      <c r="AK54" s="258"/>
      <c r="AL54" s="258"/>
      <c r="AM54" s="258"/>
      <c r="AN54" s="259">
        <f>SUM(AG54,AT54)</f>
        <v>0</v>
      </c>
      <c r="AO54" s="259"/>
      <c r="AP54" s="259"/>
      <c r="AQ54" s="59" t="s">
        <v>3</v>
      </c>
      <c r="AR54" s="55"/>
      <c r="AS54" s="60">
        <f>ROUND(SUM(AS55:AS58),2)</f>
        <v>0</v>
      </c>
      <c r="AT54" s="61">
        <f>ROUND(SUM(AV54:AW54),2)</f>
        <v>0</v>
      </c>
      <c r="AU54" s="62" t="e">
        <f>ROUND(SUM(AU55:AU58),5)</f>
        <v>#REF!</v>
      </c>
      <c r="AV54" s="61">
        <f>ROUND(AZ54*L29,2)</f>
        <v>0</v>
      </c>
      <c r="AW54" s="61">
        <f>ROUND(BA54*L30,2)</f>
        <v>0</v>
      </c>
      <c r="AX54" s="61">
        <f>ROUND(BB54*L29,2)</f>
        <v>0</v>
      </c>
      <c r="AY54" s="61">
        <f>ROUND(BC54*L30,2)</f>
        <v>0</v>
      </c>
      <c r="AZ54" s="61">
        <f>ROUND(SUM(AZ55:AZ58),2)</f>
        <v>0</v>
      </c>
      <c r="BA54" s="61">
        <f>ROUND(SUM(BA55:BA58),2)</f>
        <v>0</v>
      </c>
      <c r="BB54" s="61">
        <f>ROUND(SUM(BB55:BB58),2)</f>
        <v>0</v>
      </c>
      <c r="BC54" s="61">
        <f>ROUND(SUM(BC55:BC58),2)</f>
        <v>0</v>
      </c>
      <c r="BD54" s="63">
        <f>ROUND(SUM(BD55:BD58),2)</f>
        <v>0</v>
      </c>
      <c r="BS54" s="64" t="s">
        <v>68</v>
      </c>
      <c r="BT54" s="64" t="s">
        <v>69</v>
      </c>
      <c r="BU54" s="65" t="s">
        <v>70</v>
      </c>
      <c r="BV54" s="64" t="s">
        <v>71</v>
      </c>
      <c r="BW54" s="64" t="s">
        <v>5</v>
      </c>
      <c r="BX54" s="64" t="s">
        <v>72</v>
      </c>
      <c r="CL54" s="64" t="s">
        <v>16</v>
      </c>
    </row>
    <row r="55" spans="1:91" s="6" customFormat="1" ht="28.8" customHeight="1">
      <c r="A55" s="66" t="s">
        <v>73</v>
      </c>
      <c r="B55" s="67"/>
      <c r="C55" s="68"/>
      <c r="D55" s="257" t="s">
        <v>74</v>
      </c>
      <c r="E55" s="257"/>
      <c r="F55" s="257"/>
      <c r="G55" s="257"/>
      <c r="H55" s="257"/>
      <c r="I55" s="69"/>
      <c r="J55" s="257" t="s">
        <v>662</v>
      </c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5">
        <f>'SO-101 - Komunikace a zpe...'!J30</f>
        <v>0</v>
      </c>
      <c r="AH55" s="256"/>
      <c r="AI55" s="256"/>
      <c r="AJ55" s="256"/>
      <c r="AK55" s="256"/>
      <c r="AL55" s="256"/>
      <c r="AM55" s="256"/>
      <c r="AN55" s="255">
        <f>SUM(AG55,AT55)</f>
        <v>0</v>
      </c>
      <c r="AO55" s="256"/>
      <c r="AP55" s="256"/>
      <c r="AQ55" s="70" t="s">
        <v>75</v>
      </c>
      <c r="AR55" s="67"/>
      <c r="AS55" s="71">
        <v>0</v>
      </c>
      <c r="AT55" s="72">
        <f>ROUND(SUM(AV55:AW55),2)</f>
        <v>0</v>
      </c>
      <c r="AU55" s="73" t="e">
        <f>'SO-101 - Komunikace a zpe...'!P85</f>
        <v>#REF!</v>
      </c>
      <c r="AV55" s="72">
        <f>'SO-101 - Komunikace a zpe...'!J33</f>
        <v>0</v>
      </c>
      <c r="AW55" s="72">
        <f>'SO-101 - Komunikace a zpe...'!J34</f>
        <v>0</v>
      </c>
      <c r="AX55" s="72">
        <f>'SO-101 - Komunikace a zpe...'!J35</f>
        <v>0</v>
      </c>
      <c r="AY55" s="72">
        <f>'SO-101 - Komunikace a zpe...'!J36</f>
        <v>0</v>
      </c>
      <c r="AZ55" s="72">
        <f>'SO-101 - Komunikace a zpe...'!F33</f>
        <v>0</v>
      </c>
      <c r="BA55" s="72">
        <f>'SO-101 - Komunikace a zpe...'!F34</f>
        <v>0</v>
      </c>
      <c r="BB55" s="72">
        <f>'SO-101 - Komunikace a zpe...'!F35</f>
        <v>0</v>
      </c>
      <c r="BC55" s="72">
        <f>'SO-101 - Komunikace a zpe...'!F36</f>
        <v>0</v>
      </c>
      <c r="BD55" s="74">
        <f>'SO-101 - Komunikace a zpe...'!F37</f>
        <v>0</v>
      </c>
      <c r="BT55" s="75" t="s">
        <v>76</v>
      </c>
      <c r="BV55" s="75" t="s">
        <v>71</v>
      </c>
      <c r="BW55" s="75" t="s">
        <v>77</v>
      </c>
      <c r="BX55" s="75" t="s">
        <v>5</v>
      </c>
      <c r="CL55" s="75" t="s">
        <v>16</v>
      </c>
      <c r="CM55" s="75" t="s">
        <v>78</v>
      </c>
    </row>
    <row r="56" spans="1:91" s="6" customFormat="1" ht="30.6" customHeight="1">
      <c r="A56" s="66" t="s">
        <v>73</v>
      </c>
      <c r="B56" s="67"/>
      <c r="C56" s="68"/>
      <c r="D56" s="257" t="s">
        <v>79</v>
      </c>
      <c r="E56" s="257"/>
      <c r="F56" s="257"/>
      <c r="G56" s="257"/>
      <c r="H56" s="257"/>
      <c r="I56" s="69"/>
      <c r="J56" s="257" t="s">
        <v>663</v>
      </c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5">
        <f>'SO-301 - Venkovní dešťová...'!J30</f>
        <v>0</v>
      </c>
      <c r="AH56" s="256"/>
      <c r="AI56" s="256"/>
      <c r="AJ56" s="256"/>
      <c r="AK56" s="256"/>
      <c r="AL56" s="256"/>
      <c r="AM56" s="256"/>
      <c r="AN56" s="255">
        <f>SUM(AG56,AT56)</f>
        <v>0</v>
      </c>
      <c r="AO56" s="256"/>
      <c r="AP56" s="256"/>
      <c r="AQ56" s="70" t="s">
        <v>75</v>
      </c>
      <c r="AR56" s="67"/>
      <c r="AS56" s="71">
        <v>0</v>
      </c>
      <c r="AT56" s="72">
        <f>ROUND(SUM(AV56:AW56),2)</f>
        <v>0</v>
      </c>
      <c r="AU56" s="73" t="e">
        <f>'SO-301 - Venkovní dešťová...'!P84</f>
        <v>#REF!</v>
      </c>
      <c r="AV56" s="72">
        <f>'SO-301 - Venkovní dešťová...'!J33</f>
        <v>0</v>
      </c>
      <c r="AW56" s="72">
        <f>'SO-301 - Venkovní dešťová...'!J34</f>
        <v>0</v>
      </c>
      <c r="AX56" s="72">
        <f>'SO-301 - Venkovní dešťová...'!J35</f>
        <v>0</v>
      </c>
      <c r="AY56" s="72">
        <f>'SO-301 - Venkovní dešťová...'!J36</f>
        <v>0</v>
      </c>
      <c r="AZ56" s="72">
        <f>'SO-301 - Venkovní dešťová...'!F33</f>
        <v>0</v>
      </c>
      <c r="BA56" s="72">
        <f>'SO-301 - Venkovní dešťová...'!F34</f>
        <v>0</v>
      </c>
      <c r="BB56" s="72">
        <f>'SO-301 - Venkovní dešťová...'!F35</f>
        <v>0</v>
      </c>
      <c r="BC56" s="72">
        <f>'SO-301 - Venkovní dešťová...'!F36</f>
        <v>0</v>
      </c>
      <c r="BD56" s="74">
        <f>'SO-301 - Venkovní dešťová...'!F37</f>
        <v>0</v>
      </c>
      <c r="BT56" s="75" t="s">
        <v>76</v>
      </c>
      <c r="BV56" s="75" t="s">
        <v>71</v>
      </c>
      <c r="BW56" s="75" t="s">
        <v>80</v>
      </c>
      <c r="BX56" s="75" t="s">
        <v>5</v>
      </c>
      <c r="CL56" s="75" t="s">
        <v>16</v>
      </c>
      <c r="CM56" s="75" t="s">
        <v>78</v>
      </c>
    </row>
    <row r="57" spans="1:91" s="6" customFormat="1" ht="16.5" customHeight="1">
      <c r="A57" s="66" t="s">
        <v>73</v>
      </c>
      <c r="B57" s="67"/>
      <c r="C57" s="68"/>
      <c r="D57" s="257" t="s">
        <v>81</v>
      </c>
      <c r="E57" s="257"/>
      <c r="F57" s="257"/>
      <c r="G57" s="257"/>
      <c r="H57" s="257"/>
      <c r="I57" s="69"/>
      <c r="J57" s="257" t="s">
        <v>664</v>
      </c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5">
        <f>'SO-401 - Veřejné osvětlení'!J30</f>
        <v>0</v>
      </c>
      <c r="AH57" s="256"/>
      <c r="AI57" s="256"/>
      <c r="AJ57" s="256"/>
      <c r="AK57" s="256"/>
      <c r="AL57" s="256"/>
      <c r="AM57" s="256"/>
      <c r="AN57" s="255">
        <f>SUM(AG57,AT57)</f>
        <v>0</v>
      </c>
      <c r="AO57" s="256"/>
      <c r="AP57" s="256"/>
      <c r="AQ57" s="70" t="s">
        <v>75</v>
      </c>
      <c r="AR57" s="67"/>
      <c r="AS57" s="71">
        <v>0</v>
      </c>
      <c r="AT57" s="72">
        <f>ROUND(SUM(AV57:AW57),2)</f>
        <v>0</v>
      </c>
      <c r="AU57" s="73" t="e">
        <f>'SO-401 - Veřejné osvětlení'!P85</f>
        <v>#REF!</v>
      </c>
      <c r="AV57" s="72">
        <f>'SO-401 - Veřejné osvětlení'!J33</f>
        <v>0</v>
      </c>
      <c r="AW57" s="72">
        <f>'SO-401 - Veřejné osvětlení'!J34</f>
        <v>0</v>
      </c>
      <c r="AX57" s="72">
        <f>'SO-401 - Veřejné osvětlení'!J35</f>
        <v>0</v>
      </c>
      <c r="AY57" s="72">
        <f>'SO-401 - Veřejné osvětlení'!J36</f>
        <v>0</v>
      </c>
      <c r="AZ57" s="72">
        <f>'SO-401 - Veřejné osvětlení'!F33</f>
        <v>0</v>
      </c>
      <c r="BA57" s="72">
        <f>'SO-401 - Veřejné osvětlení'!F34</f>
        <v>0</v>
      </c>
      <c r="BB57" s="72">
        <f>'SO-401 - Veřejné osvětlení'!F35</f>
        <v>0</v>
      </c>
      <c r="BC57" s="72">
        <f>'SO-401 - Veřejné osvětlení'!F36</f>
        <v>0</v>
      </c>
      <c r="BD57" s="74">
        <f>'SO-401 - Veřejné osvětlení'!F37</f>
        <v>0</v>
      </c>
      <c r="BT57" s="75" t="s">
        <v>76</v>
      </c>
      <c r="BV57" s="75" t="s">
        <v>71</v>
      </c>
      <c r="BW57" s="75" t="s">
        <v>82</v>
      </c>
      <c r="BX57" s="75" t="s">
        <v>5</v>
      </c>
      <c r="CL57" s="75" t="s">
        <v>3</v>
      </c>
      <c r="CM57" s="75" t="s">
        <v>78</v>
      </c>
    </row>
    <row r="58" spans="1:91" s="6" customFormat="1" ht="16.5" customHeight="1">
      <c r="A58" s="66" t="s">
        <v>73</v>
      </c>
      <c r="B58" s="67"/>
      <c r="C58" s="68"/>
      <c r="D58" s="257" t="s">
        <v>83</v>
      </c>
      <c r="E58" s="257"/>
      <c r="F58" s="257"/>
      <c r="G58" s="257"/>
      <c r="H58" s="257"/>
      <c r="I58" s="69"/>
      <c r="J58" s="257" t="s">
        <v>356</v>
      </c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5">
        <f>'VRN - Vedlejší rozpočtové...'!J30</f>
        <v>0</v>
      </c>
      <c r="AH58" s="256"/>
      <c r="AI58" s="256"/>
      <c r="AJ58" s="256"/>
      <c r="AK58" s="256"/>
      <c r="AL58" s="256"/>
      <c r="AM58" s="256"/>
      <c r="AN58" s="255">
        <f>SUM(AG58,AT58)</f>
        <v>0</v>
      </c>
      <c r="AO58" s="256"/>
      <c r="AP58" s="256"/>
      <c r="AQ58" s="70" t="s">
        <v>75</v>
      </c>
      <c r="AR58" s="67"/>
      <c r="AS58" s="76">
        <v>0</v>
      </c>
      <c r="AT58" s="77">
        <f>ROUND(SUM(AV58:AW58),2)</f>
        <v>0</v>
      </c>
      <c r="AU58" s="78">
        <f>'VRN - Vedlejší rozpočtové...'!P85</f>
        <v>0</v>
      </c>
      <c r="AV58" s="77">
        <f>'VRN - Vedlejší rozpočtové...'!J33</f>
        <v>0</v>
      </c>
      <c r="AW58" s="77">
        <f>'VRN - Vedlejší rozpočtové...'!J34</f>
        <v>0</v>
      </c>
      <c r="AX58" s="77">
        <f>'VRN - Vedlejší rozpočtové...'!J35</f>
        <v>0</v>
      </c>
      <c r="AY58" s="77">
        <f>'VRN - Vedlejší rozpočtové...'!J36</f>
        <v>0</v>
      </c>
      <c r="AZ58" s="77">
        <f>'VRN - Vedlejší rozpočtové...'!F33</f>
        <v>0</v>
      </c>
      <c r="BA58" s="77">
        <f>'VRN - Vedlejší rozpočtové...'!F34</f>
        <v>0</v>
      </c>
      <c r="BB58" s="77">
        <f>'VRN - Vedlejší rozpočtové...'!F35</f>
        <v>0</v>
      </c>
      <c r="BC58" s="77">
        <f>'VRN - Vedlejší rozpočtové...'!F36</f>
        <v>0</v>
      </c>
      <c r="BD58" s="79">
        <f>'VRN - Vedlejší rozpočtové...'!F37</f>
        <v>0</v>
      </c>
      <c r="BT58" s="75" t="s">
        <v>76</v>
      </c>
      <c r="BV58" s="75" t="s">
        <v>71</v>
      </c>
      <c r="BW58" s="75" t="s">
        <v>84</v>
      </c>
      <c r="BX58" s="75" t="s">
        <v>5</v>
      </c>
      <c r="CL58" s="75" t="s">
        <v>16</v>
      </c>
      <c r="CM58" s="75" t="s">
        <v>78</v>
      </c>
    </row>
    <row r="59" spans="1:91" s="1" customFormat="1" ht="30" customHeight="1">
      <c r="B59" s="27"/>
      <c r="AR59" s="27"/>
    </row>
    <row r="60" spans="1:91" s="1" customFormat="1" ht="6.9" customHeight="1"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27"/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58:AP58"/>
    <mergeCell ref="AG58:AM58"/>
    <mergeCell ref="J58:AF58"/>
    <mergeCell ref="D58:H58"/>
    <mergeCell ref="AG54:AM54"/>
    <mergeCell ref="AN54:AP54"/>
    <mergeCell ref="J56:AF56"/>
    <mergeCell ref="D56:H56"/>
    <mergeCell ref="AN56:AP56"/>
    <mergeCell ref="AG56:AM56"/>
    <mergeCell ref="J57:AF57"/>
    <mergeCell ref="AG57:AM57"/>
    <mergeCell ref="D57:H57"/>
    <mergeCell ref="AN57:AP57"/>
    <mergeCell ref="C52:G52"/>
    <mergeCell ref="AN52:AP52"/>
    <mergeCell ref="AG52:AM52"/>
    <mergeCell ref="I52:AF52"/>
    <mergeCell ref="AN55:AP55"/>
    <mergeCell ref="D55:H55"/>
    <mergeCell ref="AG55:AM55"/>
    <mergeCell ref="J55:AF55"/>
    <mergeCell ref="L45:AO45"/>
    <mergeCell ref="AM47:AN47"/>
    <mergeCell ref="AM49:AP49"/>
    <mergeCell ref="AS49:AT51"/>
    <mergeCell ref="AM50:AP50"/>
  </mergeCells>
  <hyperlinks>
    <hyperlink ref="A55" location="'SO-101 - Komunikace a zpe...'!C2" display="/" xr:uid="{00000000-0004-0000-0000-000000000000}"/>
    <hyperlink ref="A56" location="'SO-301 - Venkovní dešťová...'!C2" display="/" xr:uid="{00000000-0004-0000-0000-000001000000}"/>
    <hyperlink ref="A57" location="'SO-401 - Veřejné osvětlení'!C2" display="/" xr:uid="{00000000-0004-0000-0000-000002000000}"/>
    <hyperlink ref="A58" location="'VRN - Vedlejší rozpočtové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8"/>
  <sheetViews>
    <sheetView showGridLines="0" topLeftCell="A134" workbookViewId="0">
      <selection activeCell="F122" sqref="F12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0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77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2:46" ht="24.9" customHeight="1">
      <c r="B4" s="17"/>
      <c r="D4" s="18" t="s">
        <v>85</v>
      </c>
      <c r="L4" s="17"/>
      <c r="M4" s="80" t="s">
        <v>11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3" t="s">
        <v>14</v>
      </c>
      <c r="L6" s="17"/>
    </row>
    <row r="7" spans="2:46" ht="16.5" customHeight="1">
      <c r="B7" s="17"/>
      <c r="E7" s="275" t="str">
        <f>'Rekapitulace stavby'!K6</f>
        <v>Parkoviště u atraktivity CR Šluknovský zámek</v>
      </c>
      <c r="F7" s="276"/>
      <c r="G7" s="276"/>
      <c r="H7" s="276"/>
      <c r="L7" s="17"/>
    </row>
    <row r="8" spans="2:46" s="1" customFormat="1" ht="12" customHeight="1">
      <c r="B8" s="27"/>
      <c r="D8" s="23" t="s">
        <v>86</v>
      </c>
      <c r="L8" s="27"/>
    </row>
    <row r="9" spans="2:46" s="1" customFormat="1" ht="16.5" customHeight="1">
      <c r="B9" s="27"/>
      <c r="E9" s="242" t="s">
        <v>87</v>
      </c>
      <c r="F9" s="277"/>
      <c r="G9" s="277"/>
      <c r="H9" s="277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3" t="s">
        <v>15</v>
      </c>
      <c r="F11" s="21" t="s">
        <v>16</v>
      </c>
      <c r="I11" s="23" t="s">
        <v>17</v>
      </c>
      <c r="J11" s="21" t="s">
        <v>3</v>
      </c>
      <c r="L11" s="27"/>
    </row>
    <row r="12" spans="2:46" s="1" customFormat="1" ht="12" customHeight="1">
      <c r="B12" s="27"/>
      <c r="D12" s="23" t="s">
        <v>18</v>
      </c>
      <c r="F12" s="21" t="s">
        <v>588</v>
      </c>
      <c r="I12" s="23" t="s">
        <v>20</v>
      </c>
      <c r="J12" s="44">
        <f>'Rekapitulace stavby'!AN8</f>
        <v>0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3" t="s">
        <v>23</v>
      </c>
      <c r="I14" s="23" t="s">
        <v>24</v>
      </c>
      <c r="J14" s="21" t="s">
        <v>3</v>
      </c>
      <c r="L14" s="27"/>
    </row>
    <row r="15" spans="2:46" s="1" customFormat="1" ht="18" customHeight="1">
      <c r="B15" s="27"/>
      <c r="E15" s="21" t="s">
        <v>25</v>
      </c>
      <c r="I15" s="23" t="s">
        <v>26</v>
      </c>
      <c r="J15" s="21" t="s">
        <v>3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3" t="s">
        <v>27</v>
      </c>
      <c r="I17" s="23" t="s">
        <v>24</v>
      </c>
      <c r="J17" s="21" t="s">
        <v>3</v>
      </c>
      <c r="L17" s="27"/>
    </row>
    <row r="18" spans="2:12" s="1" customFormat="1" ht="18" customHeight="1">
      <c r="B18" s="27"/>
      <c r="E18" s="21" t="s">
        <v>28</v>
      </c>
      <c r="I18" s="23" t="s">
        <v>26</v>
      </c>
      <c r="J18" s="21" t="s">
        <v>3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3" t="s">
        <v>29</v>
      </c>
      <c r="I20" s="23" t="s">
        <v>24</v>
      </c>
      <c r="J20" s="21" t="s">
        <v>3</v>
      </c>
      <c r="L20" s="27"/>
    </row>
    <row r="21" spans="2:12" s="1" customFormat="1" ht="18" customHeight="1">
      <c r="B21" s="27"/>
      <c r="E21" s="21" t="s">
        <v>30</v>
      </c>
      <c r="I21" s="23" t="s">
        <v>26</v>
      </c>
      <c r="J21" s="21" t="s">
        <v>3</v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3" t="s">
        <v>32</v>
      </c>
      <c r="I23" s="23" t="s">
        <v>24</v>
      </c>
      <c r="J23" s="21" t="s">
        <v>3</v>
      </c>
      <c r="L23" s="27"/>
    </row>
    <row r="24" spans="2:12" s="1" customFormat="1" ht="18" customHeight="1">
      <c r="B24" s="27"/>
      <c r="E24" s="21" t="s">
        <v>30</v>
      </c>
      <c r="I24" s="23" t="s">
        <v>26</v>
      </c>
      <c r="J24" s="21" t="s">
        <v>3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3" t="s">
        <v>33</v>
      </c>
      <c r="L26" s="27"/>
    </row>
    <row r="27" spans="2:12" s="7" customFormat="1" ht="47.25" customHeight="1">
      <c r="B27" s="81"/>
      <c r="E27" s="266" t="s">
        <v>34</v>
      </c>
      <c r="F27" s="266"/>
      <c r="G27" s="266"/>
      <c r="H27" s="266"/>
      <c r="L27" s="81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2" t="s">
        <v>35</v>
      </c>
      <c r="J30" s="58">
        <f>ROUND(J85, 2)</f>
        <v>0</v>
      </c>
      <c r="L30" s="27"/>
    </row>
    <row r="31" spans="2:12" s="1" customFormat="1" ht="6.9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" customHeight="1">
      <c r="B32" s="27"/>
      <c r="F32" s="30" t="s">
        <v>37</v>
      </c>
      <c r="I32" s="30" t="s">
        <v>36</v>
      </c>
      <c r="J32" s="30" t="s">
        <v>38</v>
      </c>
      <c r="L32" s="27"/>
    </row>
    <row r="33" spans="2:12" s="1" customFormat="1" ht="14.4" customHeight="1">
      <c r="B33" s="27"/>
      <c r="D33" s="47" t="s">
        <v>39</v>
      </c>
      <c r="E33" s="23" t="s">
        <v>40</v>
      </c>
      <c r="F33" s="83">
        <f>ROUND((SUM(BE85:BE147)),  2)</f>
        <v>0</v>
      </c>
      <c r="I33" s="84">
        <v>0.21</v>
      </c>
      <c r="J33" s="83">
        <f>ROUND(((SUM(BE85:BE147))*I33),  2)</f>
        <v>0</v>
      </c>
      <c r="L33" s="27"/>
    </row>
    <row r="34" spans="2:12" s="1" customFormat="1" ht="14.4" customHeight="1">
      <c r="B34" s="27"/>
      <c r="E34" s="23" t="s">
        <v>41</v>
      </c>
      <c r="F34" s="83">
        <f>ROUND((SUM(BF85:BF147)),  2)</f>
        <v>0</v>
      </c>
      <c r="I34" s="84">
        <v>0.12</v>
      </c>
      <c r="J34" s="83">
        <f>ROUND(((SUM(BF85:BF147))*I34),  2)</f>
        <v>0</v>
      </c>
      <c r="L34" s="27"/>
    </row>
    <row r="35" spans="2:12" s="1" customFormat="1" ht="14.4" hidden="1" customHeight="1">
      <c r="B35" s="27"/>
      <c r="E35" s="23" t="s">
        <v>42</v>
      </c>
      <c r="F35" s="83">
        <f>ROUND((SUM(BG85:BG147)),  2)</f>
        <v>0</v>
      </c>
      <c r="I35" s="84">
        <v>0.21</v>
      </c>
      <c r="J35" s="83">
        <f>0</f>
        <v>0</v>
      </c>
      <c r="L35" s="27"/>
    </row>
    <row r="36" spans="2:12" s="1" customFormat="1" ht="14.4" hidden="1" customHeight="1">
      <c r="B36" s="27"/>
      <c r="E36" s="23" t="s">
        <v>43</v>
      </c>
      <c r="F36" s="83">
        <f>ROUND((SUM(BH85:BH147)),  2)</f>
        <v>0</v>
      </c>
      <c r="I36" s="84">
        <v>0.12</v>
      </c>
      <c r="J36" s="83">
        <f>0</f>
        <v>0</v>
      </c>
      <c r="L36" s="27"/>
    </row>
    <row r="37" spans="2:12" s="1" customFormat="1" ht="14.4" hidden="1" customHeight="1">
      <c r="B37" s="27"/>
      <c r="E37" s="23" t="s">
        <v>44</v>
      </c>
      <c r="F37" s="83">
        <f>ROUND((SUM(BI85:BI147)),  2)</f>
        <v>0</v>
      </c>
      <c r="I37" s="84">
        <v>0</v>
      </c>
      <c r="J37" s="83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5"/>
      <c r="D39" s="86" t="s">
        <v>45</v>
      </c>
      <c r="E39" s="49"/>
      <c r="F39" s="49"/>
      <c r="G39" s="87" t="s">
        <v>46</v>
      </c>
      <c r="H39" s="88" t="s">
        <v>47</v>
      </c>
      <c r="I39" s="49"/>
      <c r="J39" s="89">
        <f>SUM(J30:J37)</f>
        <v>0</v>
      </c>
      <c r="K39" s="90"/>
      <c r="L39" s="27"/>
    </row>
    <row r="40" spans="2:12" s="1" customFormat="1" ht="14.4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" customHeight="1">
      <c r="B45" s="27"/>
      <c r="C45" s="18" t="s">
        <v>88</v>
      </c>
      <c r="L45" s="27"/>
    </row>
    <row r="46" spans="2:12" s="1" customFormat="1" ht="6.9" customHeight="1">
      <c r="B46" s="27"/>
      <c r="L46" s="27"/>
    </row>
    <row r="47" spans="2:12" s="1" customFormat="1" ht="12" customHeight="1">
      <c r="B47" s="27"/>
      <c r="C47" s="23" t="s">
        <v>14</v>
      </c>
      <c r="L47" s="27"/>
    </row>
    <row r="48" spans="2:12" s="1" customFormat="1" ht="16.5" customHeight="1">
      <c r="B48" s="27"/>
      <c r="E48" s="275" t="str">
        <f>E7</f>
        <v>Parkoviště u atraktivity CR Šluknovský zámek</v>
      </c>
      <c r="F48" s="276"/>
      <c r="G48" s="276"/>
      <c r="H48" s="276"/>
      <c r="L48" s="27"/>
    </row>
    <row r="49" spans="2:47" s="1" customFormat="1" ht="12" customHeight="1">
      <c r="B49" s="27"/>
      <c r="C49" s="23" t="s">
        <v>86</v>
      </c>
      <c r="L49" s="27"/>
    </row>
    <row r="50" spans="2:47" s="1" customFormat="1" ht="16.5" customHeight="1">
      <c r="B50" s="27"/>
      <c r="E50" s="242" t="str">
        <f>E9</f>
        <v xml:space="preserve">SO-101 - Komunikace a zpevněné plochy </v>
      </c>
      <c r="F50" s="277"/>
      <c r="G50" s="277"/>
      <c r="H50" s="277"/>
      <c r="L50" s="27"/>
    </row>
    <row r="51" spans="2:47" s="1" customFormat="1" ht="6.9" customHeight="1">
      <c r="B51" s="27"/>
      <c r="L51" s="27"/>
    </row>
    <row r="52" spans="2:47" s="1" customFormat="1" ht="12" customHeight="1">
      <c r="B52" s="27"/>
      <c r="C52" s="23" t="s">
        <v>18</v>
      </c>
      <c r="F52" s="21" t="str">
        <f>F12</f>
        <v>Šluknov, ul. Zámecká</v>
      </c>
      <c r="I52" s="23" t="s">
        <v>20</v>
      </c>
      <c r="J52" s="44"/>
      <c r="L52" s="27"/>
    </row>
    <row r="53" spans="2:47" s="1" customFormat="1" ht="6.9" customHeight="1">
      <c r="B53" s="27"/>
      <c r="L53" s="27"/>
    </row>
    <row r="54" spans="2:47" s="1" customFormat="1" ht="40.049999999999997" customHeight="1">
      <c r="B54" s="27"/>
      <c r="C54" s="23" t="s">
        <v>23</v>
      </c>
      <c r="F54" s="21" t="str">
        <f>E15</f>
        <v>Město Šluknov</v>
      </c>
      <c r="I54" s="23" t="s">
        <v>29</v>
      </c>
      <c r="J54" s="25" t="str">
        <f>E21</f>
        <v xml:space="preserve">KIP Ing. arch. Jiří Kňákal 473 01 Okrouhlá 70 </v>
      </c>
      <c r="L54" s="27"/>
    </row>
    <row r="55" spans="2:47" s="1" customFormat="1" ht="40.049999999999997" customHeight="1">
      <c r="B55" s="27"/>
      <c r="C55" s="23" t="s">
        <v>27</v>
      </c>
      <c r="F55" s="21" t="str">
        <f>IF(E18="","",E18)</f>
        <v xml:space="preserve"> Vyjde z výběrového řízení</v>
      </c>
      <c r="I55" s="23" t="s">
        <v>32</v>
      </c>
      <c r="J55" s="25" t="str">
        <f>E24</f>
        <v xml:space="preserve">KIP Ing. arch. Jiří Kňákal 473 01 Okrouhlá 70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89</v>
      </c>
      <c r="D57" s="85"/>
      <c r="E57" s="85"/>
      <c r="F57" s="85"/>
      <c r="G57" s="85"/>
      <c r="H57" s="85"/>
      <c r="I57" s="85"/>
      <c r="J57" s="92" t="s">
        <v>90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8" customHeight="1">
      <c r="B59" s="27"/>
      <c r="C59" s="93" t="s">
        <v>67</v>
      </c>
      <c r="J59" s="58">
        <f>J85</f>
        <v>0</v>
      </c>
      <c r="L59" s="27"/>
      <c r="AU59" s="14" t="s">
        <v>91</v>
      </c>
    </row>
    <row r="60" spans="2:47" s="8" customFormat="1" ht="24.9" customHeight="1">
      <c r="B60" s="94"/>
      <c r="D60" s="95" t="s">
        <v>92</v>
      </c>
      <c r="E60" s="96"/>
      <c r="F60" s="96"/>
      <c r="G60" s="96"/>
      <c r="H60" s="96"/>
      <c r="I60" s="96"/>
      <c r="J60" s="97">
        <f>J86</f>
        <v>0</v>
      </c>
      <c r="L60" s="94"/>
    </row>
    <row r="61" spans="2:47" s="9" customFormat="1" ht="19.95" customHeight="1">
      <c r="B61" s="98"/>
      <c r="D61" s="99" t="s">
        <v>93</v>
      </c>
      <c r="E61" s="100"/>
      <c r="F61" s="100"/>
      <c r="G61" s="100"/>
      <c r="H61" s="100"/>
      <c r="I61" s="100"/>
      <c r="J61" s="101">
        <f>J87</f>
        <v>0</v>
      </c>
      <c r="L61" s="98"/>
    </row>
    <row r="62" spans="2:47" s="9" customFormat="1" ht="19.95" customHeight="1">
      <c r="B62" s="98"/>
      <c r="D62" s="99" t="s">
        <v>94</v>
      </c>
      <c r="E62" s="100"/>
      <c r="F62" s="100"/>
      <c r="G62" s="100"/>
      <c r="H62" s="100"/>
      <c r="I62" s="100"/>
      <c r="J62" s="101">
        <f>J111</f>
        <v>0</v>
      </c>
      <c r="L62" s="98"/>
    </row>
    <row r="63" spans="2:47" s="9" customFormat="1" ht="19.95" customHeight="1">
      <c r="B63" s="98"/>
      <c r="D63" s="99" t="s">
        <v>95</v>
      </c>
      <c r="E63" s="100"/>
      <c r="F63" s="100"/>
      <c r="G63" s="100"/>
      <c r="H63" s="100"/>
      <c r="I63" s="100"/>
      <c r="J63" s="101">
        <f>J123</f>
        <v>0</v>
      </c>
      <c r="L63" s="98"/>
    </row>
    <row r="64" spans="2:47" s="9" customFormat="1" ht="19.95" customHeight="1">
      <c r="B64" s="98"/>
      <c r="D64" s="99" t="s">
        <v>96</v>
      </c>
      <c r="E64" s="100"/>
      <c r="F64" s="100"/>
      <c r="G64" s="100"/>
      <c r="H64" s="100"/>
      <c r="I64" s="100"/>
      <c r="J64" s="101">
        <f>J131</f>
        <v>0</v>
      </c>
      <c r="L64" s="98"/>
    </row>
    <row r="65" spans="2:12" s="9" customFormat="1" ht="19.95" customHeight="1">
      <c r="B65" s="98"/>
      <c r="D65" s="99" t="s">
        <v>97</v>
      </c>
      <c r="E65" s="100"/>
      <c r="F65" s="100"/>
      <c r="G65" s="100"/>
      <c r="H65" s="100"/>
      <c r="I65" s="100"/>
      <c r="J65" s="101">
        <f>J146</f>
        <v>0</v>
      </c>
      <c r="L65" s="98"/>
    </row>
    <row r="66" spans="2:12" s="1" customFormat="1" ht="21.75" customHeight="1">
      <c r="B66" s="27"/>
      <c r="L66" s="27"/>
    </row>
    <row r="67" spans="2:12" s="1" customFormat="1" ht="6.9" customHeight="1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27"/>
    </row>
    <row r="71" spans="2:12" s="1" customFormat="1" ht="6.9" customHeight="1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7"/>
    </row>
    <row r="72" spans="2:12" s="1" customFormat="1" ht="24.9" customHeight="1">
      <c r="B72" s="27"/>
      <c r="C72" s="18" t="s">
        <v>98</v>
      </c>
      <c r="L72" s="27"/>
    </row>
    <row r="73" spans="2:12" s="1" customFormat="1" ht="6.9" customHeight="1">
      <c r="B73" s="27"/>
      <c r="L73" s="27"/>
    </row>
    <row r="74" spans="2:12" s="1" customFormat="1" ht="12" customHeight="1">
      <c r="B74" s="27"/>
      <c r="C74" s="23" t="s">
        <v>14</v>
      </c>
      <c r="L74" s="27"/>
    </row>
    <row r="75" spans="2:12" s="1" customFormat="1" ht="16.5" customHeight="1">
      <c r="B75" s="27"/>
      <c r="E75" s="275" t="str">
        <f>E7</f>
        <v>Parkoviště u atraktivity CR Šluknovský zámek</v>
      </c>
      <c r="F75" s="276"/>
      <c r="G75" s="276"/>
      <c r="H75" s="276"/>
      <c r="L75" s="27"/>
    </row>
    <row r="76" spans="2:12" s="1" customFormat="1" ht="12" customHeight="1">
      <c r="B76" s="27"/>
      <c r="C76" s="23" t="s">
        <v>86</v>
      </c>
      <c r="L76" s="27"/>
    </row>
    <row r="77" spans="2:12" s="1" customFormat="1" ht="16.5" customHeight="1">
      <c r="B77" s="27"/>
      <c r="E77" s="242" t="str">
        <f>E9</f>
        <v xml:space="preserve">SO-101 - Komunikace a zpevněné plochy </v>
      </c>
      <c r="F77" s="277"/>
      <c r="G77" s="277"/>
      <c r="H77" s="277"/>
      <c r="L77" s="27"/>
    </row>
    <row r="78" spans="2:12" s="1" customFormat="1" ht="6.9" customHeight="1">
      <c r="B78" s="27"/>
      <c r="L78" s="27"/>
    </row>
    <row r="79" spans="2:12" s="1" customFormat="1" ht="12" customHeight="1">
      <c r="B79" s="27"/>
      <c r="C79" s="23" t="s">
        <v>18</v>
      </c>
      <c r="F79" s="21" t="str">
        <f>F12</f>
        <v>Šluknov, ul. Zámecká</v>
      </c>
      <c r="I79" s="23" t="s">
        <v>20</v>
      </c>
      <c r="J79" s="44">
        <f>IF(J12="","",J12)</f>
        <v>0</v>
      </c>
      <c r="L79" s="27"/>
    </row>
    <row r="80" spans="2:12" s="1" customFormat="1" ht="6.9" customHeight="1">
      <c r="B80" s="27"/>
      <c r="L80" s="27"/>
    </row>
    <row r="81" spans="2:65" s="1" customFormat="1" ht="40.049999999999997" customHeight="1">
      <c r="B81" s="27"/>
      <c r="C81" s="23" t="s">
        <v>23</v>
      </c>
      <c r="F81" s="21" t="str">
        <f>E15</f>
        <v>Město Šluknov</v>
      </c>
      <c r="I81" s="23" t="s">
        <v>29</v>
      </c>
      <c r="J81" s="25" t="str">
        <f>E21</f>
        <v xml:space="preserve">KIP Ing. arch. Jiří Kňákal 473 01 Okrouhlá 70 </v>
      </c>
      <c r="L81" s="27"/>
    </row>
    <row r="82" spans="2:65" s="1" customFormat="1" ht="40.049999999999997" customHeight="1">
      <c r="B82" s="27"/>
      <c r="C82" s="23" t="s">
        <v>27</v>
      </c>
      <c r="F82" s="21" t="str">
        <f>IF(E18="","",E18)</f>
        <v xml:space="preserve"> Vyjde z výběrového řízení</v>
      </c>
      <c r="I82" s="23" t="s">
        <v>32</v>
      </c>
      <c r="J82" s="25" t="str">
        <f>E24</f>
        <v xml:space="preserve">KIP Ing. arch. Jiří Kňákal 473 01 Okrouhlá 70 </v>
      </c>
      <c r="L82" s="27"/>
    </row>
    <row r="83" spans="2:65" s="1" customFormat="1" ht="10.35" customHeight="1">
      <c r="B83" s="27"/>
      <c r="L83" s="27"/>
    </row>
    <row r="84" spans="2:65" s="10" customFormat="1" ht="29.25" customHeight="1">
      <c r="B84" s="102"/>
      <c r="C84" s="103" t="s">
        <v>99</v>
      </c>
      <c r="D84" s="104" t="s">
        <v>54</v>
      </c>
      <c r="E84" s="104" t="s">
        <v>50</v>
      </c>
      <c r="F84" s="104" t="s">
        <v>51</v>
      </c>
      <c r="G84" s="104" t="s">
        <v>100</v>
      </c>
      <c r="H84" s="104" t="s">
        <v>101</v>
      </c>
      <c r="I84" s="104" t="s">
        <v>102</v>
      </c>
      <c r="J84" s="105" t="s">
        <v>90</v>
      </c>
      <c r="K84" s="106" t="s">
        <v>103</v>
      </c>
      <c r="L84" s="102"/>
      <c r="M84" s="51" t="s">
        <v>3</v>
      </c>
      <c r="N84" s="52" t="s">
        <v>39</v>
      </c>
      <c r="O84" s="52" t="s">
        <v>104</v>
      </c>
      <c r="P84" s="52" t="s">
        <v>105</v>
      </c>
      <c r="Q84" s="52" t="s">
        <v>106</v>
      </c>
      <c r="R84" s="52" t="s">
        <v>107</v>
      </c>
      <c r="S84" s="52" t="s">
        <v>108</v>
      </c>
      <c r="T84" s="52" t="s">
        <v>109</v>
      </c>
      <c r="U84" s="53" t="s">
        <v>110</v>
      </c>
    </row>
    <row r="85" spans="2:65" s="1" customFormat="1" ht="22.8" customHeight="1">
      <c r="B85" s="27"/>
      <c r="C85" s="56" t="s">
        <v>111</v>
      </c>
      <c r="J85" s="107">
        <f>J86</f>
        <v>0</v>
      </c>
      <c r="L85" s="27"/>
      <c r="M85" s="54"/>
      <c r="N85" s="45"/>
      <c r="O85" s="45"/>
      <c r="P85" s="108" t="e">
        <f>P86</f>
        <v>#REF!</v>
      </c>
      <c r="Q85" s="45"/>
      <c r="R85" s="108" t="e">
        <f>R86</f>
        <v>#REF!</v>
      </c>
      <c r="S85" s="45"/>
      <c r="T85" s="108" t="e">
        <f>T86</f>
        <v>#REF!</v>
      </c>
      <c r="U85" s="46"/>
      <c r="AT85" s="14" t="s">
        <v>68</v>
      </c>
      <c r="AU85" s="14" t="s">
        <v>91</v>
      </c>
      <c r="BK85" s="109" t="e">
        <f>BK86</f>
        <v>#REF!</v>
      </c>
    </row>
    <row r="86" spans="2:65" s="11" customFormat="1" ht="25.95" customHeight="1">
      <c r="B86" s="110"/>
      <c r="D86" s="111" t="s">
        <v>68</v>
      </c>
      <c r="E86" s="112" t="s">
        <v>112</v>
      </c>
      <c r="F86" s="112" t="s">
        <v>113</v>
      </c>
      <c r="J86" s="113">
        <f>J87+J111+J123+J146+J131</f>
        <v>0</v>
      </c>
      <c r="L86" s="110"/>
      <c r="M86" s="114"/>
      <c r="P86" s="115" t="e">
        <f>P87+P111+P123+P131+#REF!+P146</f>
        <v>#REF!</v>
      </c>
      <c r="R86" s="115" t="e">
        <f>R87+R111+R123+R131+#REF!+R146</f>
        <v>#REF!</v>
      </c>
      <c r="T86" s="115" t="e">
        <f>T87+T111+T123+T131+#REF!+T146</f>
        <v>#REF!</v>
      </c>
      <c r="U86" s="116"/>
      <c r="AR86" s="111" t="s">
        <v>76</v>
      </c>
      <c r="AT86" s="117" t="s">
        <v>68</v>
      </c>
      <c r="AU86" s="117" t="s">
        <v>69</v>
      </c>
      <c r="AY86" s="111" t="s">
        <v>114</v>
      </c>
      <c r="BK86" s="118" t="e">
        <f>BK87+BK111+BK123+BK131+#REF!+BK146</f>
        <v>#REF!</v>
      </c>
    </row>
    <row r="87" spans="2:65" s="11" customFormat="1" ht="22.8" customHeight="1">
      <c r="B87" s="110"/>
      <c r="D87" s="111" t="s">
        <v>68</v>
      </c>
      <c r="E87" s="119" t="s">
        <v>76</v>
      </c>
      <c r="F87" s="119" t="s">
        <v>115</v>
      </c>
      <c r="J87" s="120">
        <f>J88+J89+J90+J91+J92+J93+J94+J95+J96+J97+J98+J99+J100+J101+J102+J103+J104+J105+J106+J107+J108+J109+J110</f>
        <v>0</v>
      </c>
      <c r="L87" s="110"/>
      <c r="M87" s="114"/>
      <c r="P87" s="115">
        <f>SUM(P88:P110)</f>
        <v>896.89599999999984</v>
      </c>
      <c r="R87" s="115">
        <f>SUM(R88:R110)</f>
        <v>1.0137E-2</v>
      </c>
      <c r="T87" s="115">
        <f>SUM(T88:T110)</f>
        <v>495.24449999999996</v>
      </c>
      <c r="U87" s="116"/>
      <c r="AR87" s="111" t="s">
        <v>76</v>
      </c>
      <c r="AT87" s="117" t="s">
        <v>68</v>
      </c>
      <c r="AU87" s="117" t="s">
        <v>76</v>
      </c>
      <c r="AY87" s="111" t="s">
        <v>114</v>
      </c>
      <c r="BK87" s="118">
        <f>SUM(BK88:BK110)</f>
        <v>0</v>
      </c>
    </row>
    <row r="88" spans="2:65" s="1" customFormat="1" ht="38.4" customHeight="1">
      <c r="B88" s="121"/>
      <c r="C88" s="230" t="s">
        <v>76</v>
      </c>
      <c r="D88" s="230" t="s">
        <v>116</v>
      </c>
      <c r="E88" s="231" t="s">
        <v>591</v>
      </c>
      <c r="F88" s="232" t="s">
        <v>592</v>
      </c>
      <c r="G88" s="233" t="s">
        <v>117</v>
      </c>
      <c r="H88" s="234">
        <v>11</v>
      </c>
      <c r="I88" s="235"/>
      <c r="J88" s="235">
        <f t="shared" ref="J88:J110" si="0">ROUND(I88*H88,2)</f>
        <v>0</v>
      </c>
      <c r="K88" s="232" t="s">
        <v>593</v>
      </c>
      <c r="L88" s="27"/>
      <c r="M88" s="129" t="s">
        <v>3</v>
      </c>
      <c r="N88" s="130" t="s">
        <v>40</v>
      </c>
      <c r="O88" s="131">
        <v>0.27200000000000002</v>
      </c>
      <c r="P88" s="131">
        <f t="shared" ref="P88:P110" si="1">O88*H88</f>
        <v>2.992</v>
      </c>
      <c r="Q88" s="131">
        <v>0</v>
      </c>
      <c r="R88" s="131">
        <f t="shared" ref="R88:R110" si="2">Q88*H88</f>
        <v>0</v>
      </c>
      <c r="S88" s="131">
        <v>0.26</v>
      </c>
      <c r="T88" s="131">
        <f t="shared" ref="T88:T110" si="3">S88*H88</f>
        <v>2.8600000000000003</v>
      </c>
      <c r="U88" s="132" t="s">
        <v>3</v>
      </c>
      <c r="AR88" s="133" t="s">
        <v>118</v>
      </c>
      <c r="AT88" s="133" t="s">
        <v>116</v>
      </c>
      <c r="AU88" s="133" t="s">
        <v>78</v>
      </c>
      <c r="AY88" s="14" t="s">
        <v>114</v>
      </c>
      <c r="BE88" s="134">
        <f t="shared" ref="BE88:BE110" si="4">IF(N88="základní",J88,0)</f>
        <v>0</v>
      </c>
      <c r="BF88" s="134">
        <f t="shared" ref="BF88:BF110" si="5">IF(N88="snížená",J88,0)</f>
        <v>0</v>
      </c>
      <c r="BG88" s="134">
        <f t="shared" ref="BG88:BG110" si="6">IF(N88="zákl. přenesená",J88,0)</f>
        <v>0</v>
      </c>
      <c r="BH88" s="134">
        <f t="shared" ref="BH88:BH110" si="7">IF(N88="sníž. přenesená",J88,0)</f>
        <v>0</v>
      </c>
      <c r="BI88" s="134">
        <f t="shared" ref="BI88:BI110" si="8">IF(N88="nulová",J88,0)</f>
        <v>0</v>
      </c>
      <c r="BJ88" s="14" t="s">
        <v>76</v>
      </c>
      <c r="BK88" s="134">
        <f t="shared" ref="BK88:BK110" si="9">ROUND(I88*H88,2)</f>
        <v>0</v>
      </c>
      <c r="BL88" s="14" t="s">
        <v>118</v>
      </c>
      <c r="BM88" s="133" t="s">
        <v>119</v>
      </c>
    </row>
    <row r="89" spans="2:65" s="1" customFormat="1" ht="37.200000000000003" customHeight="1">
      <c r="B89" s="121"/>
      <c r="C89" s="230" t="s">
        <v>78</v>
      </c>
      <c r="D89" s="230" t="s">
        <v>116</v>
      </c>
      <c r="E89" s="231" t="s">
        <v>135</v>
      </c>
      <c r="F89" s="232" t="s">
        <v>594</v>
      </c>
      <c r="G89" s="233" t="s">
        <v>136</v>
      </c>
      <c r="H89" s="234">
        <v>18</v>
      </c>
      <c r="I89" s="235"/>
      <c r="J89" s="235">
        <f t="shared" si="0"/>
        <v>0</v>
      </c>
      <c r="K89" s="232" t="s">
        <v>593</v>
      </c>
      <c r="L89" s="27"/>
      <c r="M89" s="129" t="s">
        <v>3</v>
      </c>
      <c r="N89" s="130" t="s">
        <v>40</v>
      </c>
      <c r="O89" s="131">
        <v>0.77200000000000002</v>
      </c>
      <c r="P89" s="131">
        <f t="shared" si="1"/>
        <v>13.896000000000001</v>
      </c>
      <c r="Q89" s="131">
        <v>0</v>
      </c>
      <c r="R89" s="131">
        <f t="shared" si="2"/>
        <v>0</v>
      </c>
      <c r="S89" s="131">
        <v>0.22</v>
      </c>
      <c r="T89" s="131">
        <f t="shared" si="3"/>
        <v>3.96</v>
      </c>
      <c r="U89" s="132" t="s">
        <v>3</v>
      </c>
      <c r="AR89" s="133" t="s">
        <v>118</v>
      </c>
      <c r="AT89" s="133" t="s">
        <v>116</v>
      </c>
      <c r="AU89" s="133" t="s">
        <v>78</v>
      </c>
      <c r="AY89" s="14" t="s">
        <v>114</v>
      </c>
      <c r="BE89" s="134">
        <f t="shared" si="4"/>
        <v>0</v>
      </c>
      <c r="BF89" s="134">
        <f t="shared" si="5"/>
        <v>0</v>
      </c>
      <c r="BG89" s="134">
        <f t="shared" si="6"/>
        <v>0</v>
      </c>
      <c r="BH89" s="134">
        <f t="shared" si="7"/>
        <v>0</v>
      </c>
      <c r="BI89" s="134">
        <f t="shared" si="8"/>
        <v>0</v>
      </c>
      <c r="BJ89" s="14" t="s">
        <v>76</v>
      </c>
      <c r="BK89" s="134">
        <f t="shared" si="9"/>
        <v>0</v>
      </c>
      <c r="BL89" s="14" t="s">
        <v>118</v>
      </c>
      <c r="BM89" s="133" t="s">
        <v>120</v>
      </c>
    </row>
    <row r="90" spans="2:65" s="1" customFormat="1" ht="37.200000000000003" customHeight="1">
      <c r="B90" s="121"/>
      <c r="C90" s="230" t="s">
        <v>121</v>
      </c>
      <c r="D90" s="230" t="s">
        <v>116</v>
      </c>
      <c r="E90" s="231" t="s">
        <v>142</v>
      </c>
      <c r="F90" s="232" t="s">
        <v>145</v>
      </c>
      <c r="G90" s="233" t="s">
        <v>143</v>
      </c>
      <c r="H90" s="234">
        <v>319.5</v>
      </c>
      <c r="I90" s="235"/>
      <c r="J90" s="235">
        <f t="shared" si="0"/>
        <v>0</v>
      </c>
      <c r="K90" s="232" t="s">
        <v>593</v>
      </c>
      <c r="L90" s="27"/>
      <c r="M90" s="129" t="s">
        <v>3</v>
      </c>
      <c r="N90" s="130" t="s">
        <v>40</v>
      </c>
      <c r="O90" s="131">
        <v>0.31</v>
      </c>
      <c r="P90" s="131">
        <f t="shared" si="1"/>
        <v>99.045000000000002</v>
      </c>
      <c r="Q90" s="131">
        <v>0</v>
      </c>
      <c r="R90" s="131">
        <f t="shared" si="2"/>
        <v>0</v>
      </c>
      <c r="S90" s="131">
        <v>0.18</v>
      </c>
      <c r="T90" s="131">
        <f t="shared" si="3"/>
        <v>57.51</v>
      </c>
      <c r="U90" s="132" t="s">
        <v>3</v>
      </c>
      <c r="AR90" s="133" t="s">
        <v>118</v>
      </c>
      <c r="AT90" s="133" t="s">
        <v>116</v>
      </c>
      <c r="AU90" s="133" t="s">
        <v>78</v>
      </c>
      <c r="AY90" s="14" t="s">
        <v>114</v>
      </c>
      <c r="BE90" s="134">
        <f t="shared" si="4"/>
        <v>0</v>
      </c>
      <c r="BF90" s="134">
        <f t="shared" si="5"/>
        <v>0</v>
      </c>
      <c r="BG90" s="134">
        <f t="shared" si="6"/>
        <v>0</v>
      </c>
      <c r="BH90" s="134">
        <f t="shared" si="7"/>
        <v>0</v>
      </c>
      <c r="BI90" s="134">
        <f t="shared" si="8"/>
        <v>0</v>
      </c>
      <c r="BJ90" s="14" t="s">
        <v>76</v>
      </c>
      <c r="BK90" s="134">
        <f t="shared" si="9"/>
        <v>0</v>
      </c>
      <c r="BL90" s="14" t="s">
        <v>118</v>
      </c>
      <c r="BM90" s="133" t="s">
        <v>122</v>
      </c>
    </row>
    <row r="91" spans="2:65" s="1" customFormat="1" ht="28.8" customHeight="1">
      <c r="B91" s="121"/>
      <c r="C91" s="230" t="s">
        <v>118</v>
      </c>
      <c r="D91" s="230" t="s">
        <v>116</v>
      </c>
      <c r="E91" s="231" t="s">
        <v>147</v>
      </c>
      <c r="F91" s="232" t="s">
        <v>149</v>
      </c>
      <c r="G91" s="233" t="s">
        <v>143</v>
      </c>
      <c r="H91" s="234">
        <v>9.1999999999999993</v>
      </c>
      <c r="I91" s="235"/>
      <c r="J91" s="235">
        <f t="shared" si="0"/>
        <v>0</v>
      </c>
      <c r="K91" s="232" t="s">
        <v>593</v>
      </c>
      <c r="L91" s="27"/>
      <c r="M91" s="129" t="s">
        <v>3</v>
      </c>
      <c r="N91" s="130" t="s">
        <v>40</v>
      </c>
      <c r="O91" s="131">
        <v>0.69499999999999995</v>
      </c>
      <c r="P91" s="131">
        <f t="shared" si="1"/>
        <v>6.3939999999999992</v>
      </c>
      <c r="Q91" s="131">
        <v>0</v>
      </c>
      <c r="R91" s="131">
        <f t="shared" si="2"/>
        <v>0</v>
      </c>
      <c r="S91" s="131">
        <v>0.28999999999999998</v>
      </c>
      <c r="T91" s="131">
        <f t="shared" si="3"/>
        <v>2.6679999999999997</v>
      </c>
      <c r="U91" s="132" t="s">
        <v>3</v>
      </c>
      <c r="AR91" s="133" t="s">
        <v>118</v>
      </c>
      <c r="AT91" s="133" t="s">
        <v>116</v>
      </c>
      <c r="AU91" s="133" t="s">
        <v>78</v>
      </c>
      <c r="AY91" s="14" t="s">
        <v>114</v>
      </c>
      <c r="BE91" s="134">
        <f t="shared" si="4"/>
        <v>0</v>
      </c>
      <c r="BF91" s="134">
        <f t="shared" si="5"/>
        <v>0</v>
      </c>
      <c r="BG91" s="134">
        <f t="shared" si="6"/>
        <v>0</v>
      </c>
      <c r="BH91" s="134">
        <f t="shared" si="7"/>
        <v>0</v>
      </c>
      <c r="BI91" s="134">
        <f t="shared" si="8"/>
        <v>0</v>
      </c>
      <c r="BJ91" s="14" t="s">
        <v>76</v>
      </c>
      <c r="BK91" s="134">
        <f t="shared" si="9"/>
        <v>0</v>
      </c>
      <c r="BL91" s="14" t="s">
        <v>118</v>
      </c>
      <c r="BM91" s="133" t="s">
        <v>123</v>
      </c>
    </row>
    <row r="92" spans="2:65" s="1" customFormat="1" ht="31.8" customHeight="1">
      <c r="B92" s="121"/>
      <c r="C92" s="230" t="s">
        <v>124</v>
      </c>
      <c r="D92" s="230" t="s">
        <v>116</v>
      </c>
      <c r="E92" s="231" t="s">
        <v>229</v>
      </c>
      <c r="F92" s="232" t="s">
        <v>595</v>
      </c>
      <c r="G92" s="233" t="s">
        <v>143</v>
      </c>
      <c r="H92" s="234">
        <v>340.7</v>
      </c>
      <c r="I92" s="235"/>
      <c r="J92" s="235">
        <f t="shared" si="0"/>
        <v>0</v>
      </c>
      <c r="K92" s="232" t="s">
        <v>3</v>
      </c>
      <c r="L92" s="27"/>
      <c r="M92" s="129" t="s">
        <v>3</v>
      </c>
      <c r="N92" s="130" t="s">
        <v>40</v>
      </c>
      <c r="O92" s="131">
        <v>1.1579999999999999</v>
      </c>
      <c r="P92" s="131">
        <f t="shared" si="1"/>
        <v>394.53059999999994</v>
      </c>
      <c r="Q92" s="131">
        <v>0</v>
      </c>
      <c r="R92" s="131">
        <f t="shared" si="2"/>
        <v>0</v>
      </c>
      <c r="S92" s="131">
        <v>0.44</v>
      </c>
      <c r="T92" s="131">
        <f t="shared" si="3"/>
        <v>149.90799999999999</v>
      </c>
      <c r="U92" s="132" t="s">
        <v>3</v>
      </c>
      <c r="AR92" s="133" t="s">
        <v>118</v>
      </c>
      <c r="AT92" s="133" t="s">
        <v>116</v>
      </c>
      <c r="AU92" s="133" t="s">
        <v>78</v>
      </c>
      <c r="AY92" s="14" t="s">
        <v>114</v>
      </c>
      <c r="BE92" s="134">
        <f t="shared" si="4"/>
        <v>0</v>
      </c>
      <c r="BF92" s="134">
        <f t="shared" si="5"/>
        <v>0</v>
      </c>
      <c r="BG92" s="134">
        <f t="shared" si="6"/>
        <v>0</v>
      </c>
      <c r="BH92" s="134">
        <f t="shared" si="7"/>
        <v>0</v>
      </c>
      <c r="BI92" s="134">
        <f t="shared" si="8"/>
        <v>0</v>
      </c>
      <c r="BJ92" s="14" t="s">
        <v>76</v>
      </c>
      <c r="BK92" s="134">
        <f t="shared" si="9"/>
        <v>0</v>
      </c>
      <c r="BL92" s="14" t="s">
        <v>118</v>
      </c>
      <c r="BM92" s="133" t="s">
        <v>125</v>
      </c>
    </row>
    <row r="93" spans="2:65" s="1" customFormat="1" ht="16.5" customHeight="1">
      <c r="B93" s="121"/>
      <c r="C93" s="236" t="s">
        <v>126</v>
      </c>
      <c r="D93" s="236" t="s">
        <v>162</v>
      </c>
      <c r="E93" s="237" t="s">
        <v>596</v>
      </c>
      <c r="F93" s="238" t="s">
        <v>597</v>
      </c>
      <c r="G93" s="239" t="s">
        <v>143</v>
      </c>
      <c r="H93" s="240">
        <v>12</v>
      </c>
      <c r="I93" s="241"/>
      <c r="J93" s="241">
        <f t="shared" si="0"/>
        <v>0</v>
      </c>
      <c r="K93" s="238" t="s">
        <v>593</v>
      </c>
      <c r="L93" s="27"/>
      <c r="M93" s="129" t="s">
        <v>3</v>
      </c>
      <c r="N93" s="130" t="s">
        <v>40</v>
      </c>
      <c r="O93" s="131">
        <v>0.31</v>
      </c>
      <c r="P93" s="131">
        <f t="shared" si="1"/>
        <v>3.7199999999999998</v>
      </c>
      <c r="Q93" s="131">
        <v>0</v>
      </c>
      <c r="R93" s="131">
        <f t="shared" si="2"/>
        <v>0</v>
      </c>
      <c r="S93" s="131">
        <v>0.18</v>
      </c>
      <c r="T93" s="131">
        <f t="shared" si="3"/>
        <v>2.16</v>
      </c>
      <c r="U93" s="132" t="s">
        <v>3</v>
      </c>
      <c r="AR93" s="133" t="s">
        <v>118</v>
      </c>
      <c r="AT93" s="133" t="s">
        <v>116</v>
      </c>
      <c r="AU93" s="133" t="s">
        <v>78</v>
      </c>
      <c r="AY93" s="14" t="s">
        <v>114</v>
      </c>
      <c r="BE93" s="134">
        <f t="shared" si="4"/>
        <v>0</v>
      </c>
      <c r="BF93" s="134">
        <f t="shared" si="5"/>
        <v>0</v>
      </c>
      <c r="BG93" s="134">
        <f t="shared" si="6"/>
        <v>0</v>
      </c>
      <c r="BH93" s="134">
        <f t="shared" si="7"/>
        <v>0</v>
      </c>
      <c r="BI93" s="134">
        <f t="shared" si="8"/>
        <v>0</v>
      </c>
      <c r="BJ93" s="14" t="s">
        <v>76</v>
      </c>
      <c r="BK93" s="134">
        <f t="shared" si="9"/>
        <v>0</v>
      </c>
      <c r="BL93" s="14" t="s">
        <v>118</v>
      </c>
      <c r="BM93" s="133" t="s">
        <v>127</v>
      </c>
    </row>
    <row r="94" spans="2:65" s="1" customFormat="1" ht="31.8" customHeight="1">
      <c r="B94" s="121"/>
      <c r="C94" s="230" t="s">
        <v>128</v>
      </c>
      <c r="D94" s="230" t="s">
        <v>116</v>
      </c>
      <c r="E94" s="231" t="s">
        <v>154</v>
      </c>
      <c r="F94" s="232" t="s">
        <v>157</v>
      </c>
      <c r="G94" s="233" t="s">
        <v>155</v>
      </c>
      <c r="H94" s="234">
        <v>591.66</v>
      </c>
      <c r="I94" s="235"/>
      <c r="J94" s="235">
        <f t="shared" si="0"/>
        <v>0</v>
      </c>
      <c r="K94" s="232" t="s">
        <v>593</v>
      </c>
      <c r="L94" s="27"/>
      <c r="M94" s="129" t="s">
        <v>3</v>
      </c>
      <c r="N94" s="130" t="s">
        <v>40</v>
      </c>
      <c r="O94" s="131">
        <v>0.30499999999999999</v>
      </c>
      <c r="P94" s="131">
        <f t="shared" si="1"/>
        <v>180.4563</v>
      </c>
      <c r="Q94" s="131">
        <v>0</v>
      </c>
      <c r="R94" s="131">
        <f t="shared" si="2"/>
        <v>0</v>
      </c>
      <c r="S94" s="131">
        <v>0.32500000000000001</v>
      </c>
      <c r="T94" s="131">
        <f t="shared" si="3"/>
        <v>192.2895</v>
      </c>
      <c r="U94" s="132" t="s">
        <v>3</v>
      </c>
      <c r="AR94" s="133" t="s">
        <v>118</v>
      </c>
      <c r="AT94" s="133" t="s">
        <v>116</v>
      </c>
      <c r="AU94" s="133" t="s">
        <v>78</v>
      </c>
      <c r="AY94" s="14" t="s">
        <v>114</v>
      </c>
      <c r="BE94" s="134">
        <f t="shared" si="4"/>
        <v>0</v>
      </c>
      <c r="BF94" s="134">
        <f t="shared" si="5"/>
        <v>0</v>
      </c>
      <c r="BG94" s="134">
        <f t="shared" si="6"/>
        <v>0</v>
      </c>
      <c r="BH94" s="134">
        <f t="shared" si="7"/>
        <v>0</v>
      </c>
      <c r="BI94" s="134">
        <f t="shared" si="8"/>
        <v>0</v>
      </c>
      <c r="BJ94" s="14" t="s">
        <v>76</v>
      </c>
      <c r="BK94" s="134">
        <f t="shared" si="9"/>
        <v>0</v>
      </c>
      <c r="BL94" s="14" t="s">
        <v>118</v>
      </c>
      <c r="BM94" s="133" t="s">
        <v>129</v>
      </c>
    </row>
    <row r="95" spans="2:65" s="1" customFormat="1" ht="21.6" customHeight="1">
      <c r="B95" s="121"/>
      <c r="C95" s="230" t="s">
        <v>130</v>
      </c>
      <c r="D95" s="230" t="s">
        <v>116</v>
      </c>
      <c r="E95" s="231" t="s">
        <v>158</v>
      </c>
      <c r="F95" s="232" t="s">
        <v>159</v>
      </c>
      <c r="G95" s="233" t="s">
        <v>143</v>
      </c>
      <c r="H95" s="234">
        <v>328.7</v>
      </c>
      <c r="I95" s="235"/>
      <c r="J95" s="235">
        <f t="shared" si="0"/>
        <v>0</v>
      </c>
      <c r="K95" s="232" t="s">
        <v>593</v>
      </c>
      <c r="L95" s="27"/>
      <c r="M95" s="129" t="s">
        <v>3</v>
      </c>
      <c r="N95" s="130" t="s">
        <v>40</v>
      </c>
      <c r="O95" s="131">
        <v>0.13800000000000001</v>
      </c>
      <c r="P95" s="131">
        <f t="shared" si="1"/>
        <v>45.360600000000005</v>
      </c>
      <c r="Q95" s="131">
        <v>3.0000000000000001E-5</v>
      </c>
      <c r="R95" s="131">
        <f t="shared" si="2"/>
        <v>9.861E-3</v>
      </c>
      <c r="S95" s="131">
        <v>0.23</v>
      </c>
      <c r="T95" s="131">
        <f t="shared" si="3"/>
        <v>75.600999999999999</v>
      </c>
      <c r="U95" s="132" t="s">
        <v>3</v>
      </c>
      <c r="AR95" s="133" t="s">
        <v>118</v>
      </c>
      <c r="AT95" s="133" t="s">
        <v>116</v>
      </c>
      <c r="AU95" s="133" t="s">
        <v>78</v>
      </c>
      <c r="AY95" s="14" t="s">
        <v>114</v>
      </c>
      <c r="BE95" s="134">
        <f t="shared" si="4"/>
        <v>0</v>
      </c>
      <c r="BF95" s="134">
        <f t="shared" si="5"/>
        <v>0</v>
      </c>
      <c r="BG95" s="134">
        <f t="shared" si="6"/>
        <v>0</v>
      </c>
      <c r="BH95" s="134">
        <f t="shared" si="7"/>
        <v>0</v>
      </c>
      <c r="BI95" s="134">
        <f t="shared" si="8"/>
        <v>0</v>
      </c>
      <c r="BJ95" s="14" t="s">
        <v>76</v>
      </c>
      <c r="BK95" s="134">
        <f t="shared" si="9"/>
        <v>0</v>
      </c>
      <c r="BL95" s="14" t="s">
        <v>118</v>
      </c>
      <c r="BM95" s="133" t="s">
        <v>131</v>
      </c>
    </row>
    <row r="96" spans="2:65" s="1" customFormat="1" ht="42" customHeight="1">
      <c r="B96" s="121"/>
      <c r="C96" s="230" t="s">
        <v>132</v>
      </c>
      <c r="D96" s="230" t="s">
        <v>116</v>
      </c>
      <c r="E96" s="231" t="s">
        <v>160</v>
      </c>
      <c r="F96" s="232" t="s">
        <v>236</v>
      </c>
      <c r="G96" s="233" t="s">
        <v>143</v>
      </c>
      <c r="H96" s="234">
        <v>9.1999999999999993</v>
      </c>
      <c r="I96" s="235"/>
      <c r="J96" s="235">
        <f t="shared" si="0"/>
        <v>0</v>
      </c>
      <c r="K96" s="232" t="s">
        <v>593</v>
      </c>
      <c r="L96" s="27"/>
      <c r="M96" s="129" t="s">
        <v>3</v>
      </c>
      <c r="N96" s="130" t="s">
        <v>40</v>
      </c>
      <c r="O96" s="131">
        <v>2.9000000000000001E-2</v>
      </c>
      <c r="P96" s="131">
        <f t="shared" si="1"/>
        <v>0.26679999999999998</v>
      </c>
      <c r="Q96" s="131">
        <v>3.0000000000000001E-5</v>
      </c>
      <c r="R96" s="131">
        <f t="shared" si="2"/>
        <v>2.7599999999999999E-4</v>
      </c>
      <c r="S96" s="131">
        <v>0.23</v>
      </c>
      <c r="T96" s="131">
        <f t="shared" si="3"/>
        <v>2.1160000000000001</v>
      </c>
      <c r="U96" s="132" t="s">
        <v>3</v>
      </c>
      <c r="AR96" s="133" t="s">
        <v>118</v>
      </c>
      <c r="AT96" s="133" t="s">
        <v>116</v>
      </c>
      <c r="AU96" s="133" t="s">
        <v>78</v>
      </c>
      <c r="AY96" s="14" t="s">
        <v>114</v>
      </c>
      <c r="BE96" s="134">
        <f t="shared" si="4"/>
        <v>0</v>
      </c>
      <c r="BF96" s="134">
        <f t="shared" si="5"/>
        <v>0</v>
      </c>
      <c r="BG96" s="134">
        <f t="shared" si="6"/>
        <v>0</v>
      </c>
      <c r="BH96" s="134">
        <f t="shared" si="7"/>
        <v>0</v>
      </c>
      <c r="BI96" s="134">
        <f t="shared" si="8"/>
        <v>0</v>
      </c>
      <c r="BJ96" s="14" t="s">
        <v>76</v>
      </c>
      <c r="BK96" s="134">
        <f t="shared" si="9"/>
        <v>0</v>
      </c>
      <c r="BL96" s="14" t="s">
        <v>118</v>
      </c>
      <c r="BM96" s="133" t="s">
        <v>133</v>
      </c>
    </row>
    <row r="97" spans="2:65" s="1" customFormat="1" ht="19.8" customHeight="1">
      <c r="B97" s="121"/>
      <c r="C97" s="236" t="s">
        <v>134</v>
      </c>
      <c r="D97" s="236" t="s">
        <v>162</v>
      </c>
      <c r="E97" s="237" t="s">
        <v>163</v>
      </c>
      <c r="F97" s="238" t="s">
        <v>164</v>
      </c>
      <c r="G97" s="239" t="s">
        <v>155</v>
      </c>
      <c r="H97" s="240">
        <v>18.399999999999999</v>
      </c>
      <c r="I97" s="241"/>
      <c r="J97" s="241">
        <f t="shared" si="0"/>
        <v>0</v>
      </c>
      <c r="K97" s="238" t="s">
        <v>593</v>
      </c>
      <c r="L97" s="27"/>
      <c r="M97" s="129" t="s">
        <v>3</v>
      </c>
      <c r="N97" s="130" t="s">
        <v>40</v>
      </c>
      <c r="O97" s="131">
        <v>0.13300000000000001</v>
      </c>
      <c r="P97" s="131">
        <f t="shared" si="1"/>
        <v>2.4472</v>
      </c>
      <c r="Q97" s="131">
        <v>0</v>
      </c>
      <c r="R97" s="131">
        <f t="shared" si="2"/>
        <v>0</v>
      </c>
      <c r="S97" s="131">
        <v>0.20499999999999999</v>
      </c>
      <c r="T97" s="131">
        <f t="shared" si="3"/>
        <v>3.7719999999999994</v>
      </c>
      <c r="U97" s="132" t="s">
        <v>3</v>
      </c>
      <c r="AR97" s="133" t="s">
        <v>118</v>
      </c>
      <c r="AT97" s="133" t="s">
        <v>116</v>
      </c>
      <c r="AU97" s="133" t="s">
        <v>78</v>
      </c>
      <c r="AY97" s="14" t="s">
        <v>114</v>
      </c>
      <c r="BE97" s="134">
        <f t="shared" si="4"/>
        <v>0</v>
      </c>
      <c r="BF97" s="134">
        <f t="shared" si="5"/>
        <v>0</v>
      </c>
      <c r="BG97" s="134">
        <f t="shared" si="6"/>
        <v>0</v>
      </c>
      <c r="BH97" s="134">
        <f t="shared" si="7"/>
        <v>0</v>
      </c>
      <c r="BI97" s="134">
        <f t="shared" si="8"/>
        <v>0</v>
      </c>
      <c r="BJ97" s="14" t="s">
        <v>76</v>
      </c>
      <c r="BK97" s="134">
        <f t="shared" si="9"/>
        <v>0</v>
      </c>
      <c r="BL97" s="14" t="s">
        <v>118</v>
      </c>
      <c r="BM97" s="133" t="s">
        <v>137</v>
      </c>
    </row>
    <row r="98" spans="2:65" s="1" customFormat="1" ht="30" customHeight="1">
      <c r="B98" s="121"/>
      <c r="C98" s="230" t="s">
        <v>138</v>
      </c>
      <c r="D98" s="230" t="s">
        <v>116</v>
      </c>
      <c r="E98" s="231" t="s">
        <v>598</v>
      </c>
      <c r="F98" s="232" t="s">
        <v>599</v>
      </c>
      <c r="G98" s="233" t="s">
        <v>117</v>
      </c>
      <c r="H98" s="234">
        <v>60</v>
      </c>
      <c r="I98" s="235"/>
      <c r="J98" s="235">
        <f t="shared" si="0"/>
        <v>0</v>
      </c>
      <c r="K98" s="232" t="s">
        <v>593</v>
      </c>
      <c r="L98" s="27"/>
      <c r="M98" s="129" t="s">
        <v>3</v>
      </c>
      <c r="N98" s="130" t="s">
        <v>40</v>
      </c>
      <c r="O98" s="131">
        <v>9.5000000000000001E-2</v>
      </c>
      <c r="P98" s="131">
        <f t="shared" si="1"/>
        <v>5.7</v>
      </c>
      <c r="Q98" s="131">
        <v>0</v>
      </c>
      <c r="R98" s="131">
        <f t="shared" si="2"/>
        <v>0</v>
      </c>
      <c r="S98" s="131">
        <v>0.04</v>
      </c>
      <c r="T98" s="131">
        <f t="shared" si="3"/>
        <v>2.4</v>
      </c>
      <c r="U98" s="132" t="s">
        <v>3</v>
      </c>
      <c r="AR98" s="133" t="s">
        <v>118</v>
      </c>
      <c r="AT98" s="133" t="s">
        <v>116</v>
      </c>
      <c r="AU98" s="133" t="s">
        <v>78</v>
      </c>
      <c r="AY98" s="14" t="s">
        <v>114</v>
      </c>
      <c r="BE98" s="134">
        <f t="shared" si="4"/>
        <v>0</v>
      </c>
      <c r="BF98" s="134">
        <f t="shared" si="5"/>
        <v>0</v>
      </c>
      <c r="BG98" s="134">
        <f t="shared" si="6"/>
        <v>0</v>
      </c>
      <c r="BH98" s="134">
        <f t="shared" si="7"/>
        <v>0</v>
      </c>
      <c r="BI98" s="134">
        <f t="shared" si="8"/>
        <v>0</v>
      </c>
      <c r="BJ98" s="14" t="s">
        <v>76</v>
      </c>
      <c r="BK98" s="134">
        <f t="shared" si="9"/>
        <v>0</v>
      </c>
      <c r="BL98" s="14" t="s">
        <v>118</v>
      </c>
      <c r="BM98" s="133" t="s">
        <v>139</v>
      </c>
    </row>
    <row r="99" spans="2:65" s="1" customFormat="1" ht="29.4" customHeight="1">
      <c r="B99" s="121"/>
      <c r="C99" s="230" t="s">
        <v>9</v>
      </c>
      <c r="D99" s="230" t="s">
        <v>116</v>
      </c>
      <c r="E99" s="231" t="s">
        <v>600</v>
      </c>
      <c r="F99" s="232" t="s">
        <v>601</v>
      </c>
      <c r="G99" s="233" t="s">
        <v>117</v>
      </c>
      <c r="H99" s="234">
        <v>60</v>
      </c>
      <c r="I99" s="235"/>
      <c r="J99" s="235">
        <f t="shared" si="0"/>
        <v>0</v>
      </c>
      <c r="K99" s="232" t="s">
        <v>593</v>
      </c>
      <c r="L99" s="27"/>
      <c r="M99" s="129" t="s">
        <v>3</v>
      </c>
      <c r="N99" s="130" t="s">
        <v>40</v>
      </c>
      <c r="O99" s="131">
        <v>2.5999999999999999E-2</v>
      </c>
      <c r="P99" s="131">
        <f t="shared" si="1"/>
        <v>1.5599999999999998</v>
      </c>
      <c r="Q99" s="131">
        <v>0</v>
      </c>
      <c r="R99" s="131">
        <f t="shared" si="2"/>
        <v>0</v>
      </c>
      <c r="S99" s="131">
        <v>0</v>
      </c>
      <c r="T99" s="131">
        <f t="shared" si="3"/>
        <v>0</v>
      </c>
      <c r="U99" s="132" t="s">
        <v>3</v>
      </c>
      <c r="AR99" s="133" t="s">
        <v>118</v>
      </c>
      <c r="AT99" s="133" t="s">
        <v>116</v>
      </c>
      <c r="AU99" s="133" t="s">
        <v>78</v>
      </c>
      <c r="AY99" s="14" t="s">
        <v>114</v>
      </c>
      <c r="BE99" s="134">
        <f t="shared" si="4"/>
        <v>0</v>
      </c>
      <c r="BF99" s="134">
        <f t="shared" si="5"/>
        <v>0</v>
      </c>
      <c r="BG99" s="134">
        <f t="shared" si="6"/>
        <v>0</v>
      </c>
      <c r="BH99" s="134">
        <f t="shared" si="7"/>
        <v>0</v>
      </c>
      <c r="BI99" s="134">
        <f t="shared" si="8"/>
        <v>0</v>
      </c>
      <c r="BJ99" s="14" t="s">
        <v>76</v>
      </c>
      <c r="BK99" s="134">
        <f t="shared" si="9"/>
        <v>0</v>
      </c>
      <c r="BL99" s="14" t="s">
        <v>118</v>
      </c>
      <c r="BM99" s="133" t="s">
        <v>140</v>
      </c>
    </row>
    <row r="100" spans="2:65" s="1" customFormat="1" ht="32.4" customHeight="1">
      <c r="B100" s="121"/>
      <c r="C100" s="230" t="s">
        <v>141</v>
      </c>
      <c r="D100" s="230" t="s">
        <v>116</v>
      </c>
      <c r="E100" s="231" t="s">
        <v>602</v>
      </c>
      <c r="F100" s="232" t="s">
        <v>603</v>
      </c>
      <c r="G100" s="233" t="s">
        <v>117</v>
      </c>
      <c r="H100" s="234">
        <v>60</v>
      </c>
      <c r="I100" s="235"/>
      <c r="J100" s="235">
        <f t="shared" si="0"/>
        <v>0</v>
      </c>
      <c r="K100" s="232" t="s">
        <v>593</v>
      </c>
      <c r="L100" s="27"/>
      <c r="M100" s="129" t="s">
        <v>3</v>
      </c>
      <c r="N100" s="130" t="s">
        <v>40</v>
      </c>
      <c r="O100" s="131">
        <v>0.191</v>
      </c>
      <c r="P100" s="131">
        <f t="shared" si="1"/>
        <v>11.46</v>
      </c>
      <c r="Q100" s="131">
        <v>0</v>
      </c>
      <c r="R100" s="131">
        <f t="shared" si="2"/>
        <v>0</v>
      </c>
      <c r="S100" s="131">
        <v>0</v>
      </c>
      <c r="T100" s="131">
        <f t="shared" si="3"/>
        <v>0</v>
      </c>
      <c r="U100" s="132" t="s">
        <v>3</v>
      </c>
      <c r="AR100" s="133" t="s">
        <v>118</v>
      </c>
      <c r="AT100" s="133" t="s">
        <v>116</v>
      </c>
      <c r="AU100" s="133" t="s">
        <v>78</v>
      </c>
      <c r="AY100" s="14" t="s">
        <v>114</v>
      </c>
      <c r="BE100" s="134">
        <f t="shared" si="4"/>
        <v>0</v>
      </c>
      <c r="BF100" s="134">
        <f t="shared" si="5"/>
        <v>0</v>
      </c>
      <c r="BG100" s="134">
        <f t="shared" si="6"/>
        <v>0</v>
      </c>
      <c r="BH100" s="134">
        <f t="shared" si="7"/>
        <v>0</v>
      </c>
      <c r="BI100" s="134">
        <f t="shared" si="8"/>
        <v>0</v>
      </c>
      <c r="BJ100" s="14" t="s">
        <v>76</v>
      </c>
      <c r="BK100" s="134">
        <f t="shared" si="9"/>
        <v>0</v>
      </c>
      <c r="BL100" s="14" t="s">
        <v>118</v>
      </c>
      <c r="BM100" s="133" t="s">
        <v>144</v>
      </c>
    </row>
    <row r="101" spans="2:65" s="1" customFormat="1" ht="16.8" customHeight="1">
      <c r="B101" s="121"/>
      <c r="C101" s="236" t="s">
        <v>146</v>
      </c>
      <c r="D101" s="236" t="s">
        <v>162</v>
      </c>
      <c r="E101" s="237" t="s">
        <v>604</v>
      </c>
      <c r="F101" s="238" t="s">
        <v>605</v>
      </c>
      <c r="G101" s="239" t="s">
        <v>165</v>
      </c>
      <c r="H101" s="240">
        <v>0.9</v>
      </c>
      <c r="I101" s="241"/>
      <c r="J101" s="241">
        <f t="shared" si="0"/>
        <v>0</v>
      </c>
      <c r="K101" s="238" t="s">
        <v>593</v>
      </c>
      <c r="L101" s="27"/>
      <c r="M101" s="129" t="s">
        <v>3</v>
      </c>
      <c r="N101" s="130" t="s">
        <v>40</v>
      </c>
      <c r="O101" s="131">
        <v>0.60499999999999998</v>
      </c>
      <c r="P101" s="131">
        <f t="shared" si="1"/>
        <v>0.54449999999999998</v>
      </c>
      <c r="Q101" s="131">
        <v>0</v>
      </c>
      <c r="R101" s="131">
        <f t="shared" si="2"/>
        <v>0</v>
      </c>
      <c r="S101" s="131">
        <v>0</v>
      </c>
      <c r="T101" s="131">
        <f t="shared" si="3"/>
        <v>0</v>
      </c>
      <c r="U101" s="132" t="s">
        <v>3</v>
      </c>
      <c r="AR101" s="133" t="s">
        <v>118</v>
      </c>
      <c r="AT101" s="133" t="s">
        <v>116</v>
      </c>
      <c r="AU101" s="133" t="s">
        <v>78</v>
      </c>
      <c r="AY101" s="14" t="s">
        <v>114</v>
      </c>
      <c r="BE101" s="134">
        <f t="shared" si="4"/>
        <v>0</v>
      </c>
      <c r="BF101" s="134">
        <f t="shared" si="5"/>
        <v>0</v>
      </c>
      <c r="BG101" s="134">
        <f t="shared" si="6"/>
        <v>0</v>
      </c>
      <c r="BH101" s="134">
        <f t="shared" si="7"/>
        <v>0</v>
      </c>
      <c r="BI101" s="134">
        <f t="shared" si="8"/>
        <v>0</v>
      </c>
      <c r="BJ101" s="14" t="s">
        <v>76</v>
      </c>
      <c r="BK101" s="134">
        <f t="shared" si="9"/>
        <v>0</v>
      </c>
      <c r="BL101" s="14" t="s">
        <v>118</v>
      </c>
      <c r="BM101" s="133" t="s">
        <v>148</v>
      </c>
    </row>
    <row r="102" spans="2:65" s="1" customFormat="1" ht="21.75" customHeight="1">
      <c r="B102" s="121"/>
      <c r="C102" s="230" t="s">
        <v>150</v>
      </c>
      <c r="D102" s="230" t="s">
        <v>116</v>
      </c>
      <c r="E102" s="231" t="s">
        <v>606</v>
      </c>
      <c r="F102" s="232" t="s">
        <v>607</v>
      </c>
      <c r="G102" s="233" t="s">
        <v>117</v>
      </c>
      <c r="H102" s="234">
        <v>60</v>
      </c>
      <c r="I102" s="235"/>
      <c r="J102" s="235">
        <f t="shared" si="0"/>
        <v>0</v>
      </c>
      <c r="K102" s="232" t="s">
        <v>593</v>
      </c>
      <c r="L102" s="27"/>
      <c r="M102" s="129" t="s">
        <v>3</v>
      </c>
      <c r="N102" s="130" t="s">
        <v>40</v>
      </c>
      <c r="O102" s="131">
        <v>4.3999999999999997E-2</v>
      </c>
      <c r="P102" s="131">
        <f t="shared" si="1"/>
        <v>2.6399999999999997</v>
      </c>
      <c r="Q102" s="131">
        <v>0</v>
      </c>
      <c r="R102" s="131">
        <f t="shared" si="2"/>
        <v>0</v>
      </c>
      <c r="S102" s="131">
        <v>0</v>
      </c>
      <c r="T102" s="131">
        <f t="shared" si="3"/>
        <v>0</v>
      </c>
      <c r="U102" s="132" t="s">
        <v>3</v>
      </c>
      <c r="AR102" s="133" t="s">
        <v>118</v>
      </c>
      <c r="AT102" s="133" t="s">
        <v>116</v>
      </c>
      <c r="AU102" s="133" t="s">
        <v>78</v>
      </c>
      <c r="AY102" s="14" t="s">
        <v>114</v>
      </c>
      <c r="BE102" s="134">
        <f t="shared" si="4"/>
        <v>0</v>
      </c>
      <c r="BF102" s="134">
        <f t="shared" si="5"/>
        <v>0</v>
      </c>
      <c r="BG102" s="134">
        <f t="shared" si="6"/>
        <v>0</v>
      </c>
      <c r="BH102" s="134">
        <f t="shared" si="7"/>
        <v>0</v>
      </c>
      <c r="BI102" s="134">
        <f t="shared" si="8"/>
        <v>0</v>
      </c>
      <c r="BJ102" s="14" t="s">
        <v>76</v>
      </c>
      <c r="BK102" s="134">
        <f t="shared" si="9"/>
        <v>0</v>
      </c>
      <c r="BL102" s="14" t="s">
        <v>118</v>
      </c>
      <c r="BM102" s="133" t="s">
        <v>151</v>
      </c>
    </row>
    <row r="103" spans="2:65" s="1" customFormat="1" ht="16.5" customHeight="1">
      <c r="B103" s="121"/>
      <c r="C103" s="230" t="s">
        <v>152</v>
      </c>
      <c r="D103" s="230" t="s">
        <v>116</v>
      </c>
      <c r="E103" s="231" t="s">
        <v>166</v>
      </c>
      <c r="F103" s="232" t="s">
        <v>167</v>
      </c>
      <c r="G103" s="233" t="s">
        <v>117</v>
      </c>
      <c r="H103" s="234">
        <v>639</v>
      </c>
      <c r="I103" s="235"/>
      <c r="J103" s="235">
        <f t="shared" si="0"/>
        <v>0</v>
      </c>
      <c r="K103" s="232" t="s">
        <v>593</v>
      </c>
      <c r="L103" s="27"/>
      <c r="M103" s="129" t="s">
        <v>3</v>
      </c>
      <c r="N103" s="130" t="s">
        <v>40</v>
      </c>
      <c r="O103" s="131">
        <v>0.19700000000000001</v>
      </c>
      <c r="P103" s="131">
        <f t="shared" si="1"/>
        <v>125.88300000000001</v>
      </c>
      <c r="Q103" s="131">
        <v>0</v>
      </c>
      <c r="R103" s="131">
        <f t="shared" si="2"/>
        <v>0</v>
      </c>
      <c r="S103" s="131">
        <v>0</v>
      </c>
      <c r="T103" s="131">
        <f t="shared" si="3"/>
        <v>0</v>
      </c>
      <c r="U103" s="132" t="s">
        <v>3</v>
      </c>
      <c r="AR103" s="133" t="s">
        <v>118</v>
      </c>
      <c r="AT103" s="133" t="s">
        <v>116</v>
      </c>
      <c r="AU103" s="133" t="s">
        <v>78</v>
      </c>
      <c r="AY103" s="14" t="s">
        <v>114</v>
      </c>
      <c r="BE103" s="134">
        <f t="shared" si="4"/>
        <v>0</v>
      </c>
      <c r="BF103" s="134">
        <f t="shared" si="5"/>
        <v>0</v>
      </c>
      <c r="BG103" s="134">
        <f t="shared" si="6"/>
        <v>0</v>
      </c>
      <c r="BH103" s="134">
        <f t="shared" si="7"/>
        <v>0</v>
      </c>
      <c r="BI103" s="134">
        <f t="shared" si="8"/>
        <v>0</v>
      </c>
      <c r="BJ103" s="14" t="s">
        <v>76</v>
      </c>
      <c r="BK103" s="134">
        <f t="shared" si="9"/>
        <v>0</v>
      </c>
      <c r="BL103" s="14" t="s">
        <v>118</v>
      </c>
      <c r="BM103" s="133" t="s">
        <v>153</v>
      </c>
    </row>
    <row r="104" spans="2:65" s="1" customFormat="1" ht="24" customHeight="1">
      <c r="B104" s="121"/>
      <c r="C104" s="230">
        <v>17</v>
      </c>
      <c r="D104" s="122" t="s">
        <v>116</v>
      </c>
      <c r="E104" s="123" t="s">
        <v>665</v>
      </c>
      <c r="F104" s="124" t="s">
        <v>670</v>
      </c>
      <c r="G104" s="125" t="s">
        <v>143</v>
      </c>
      <c r="H104" s="126">
        <v>319.5</v>
      </c>
      <c r="I104" s="127"/>
      <c r="J104" s="127">
        <f>ROUND(I104*H104,2)</f>
        <v>0</v>
      </c>
      <c r="K104" s="232"/>
      <c r="L104" s="27"/>
      <c r="M104" s="129"/>
      <c r="N104" s="130"/>
      <c r="O104" s="131"/>
      <c r="P104" s="131"/>
      <c r="Q104" s="131"/>
      <c r="R104" s="131"/>
      <c r="S104" s="131"/>
      <c r="T104" s="131"/>
      <c r="U104" s="132"/>
      <c r="AR104" s="133"/>
      <c r="AT104" s="133"/>
      <c r="AU104" s="133"/>
      <c r="AY104" s="14"/>
      <c r="BE104" s="134"/>
      <c r="BF104" s="134"/>
      <c r="BG104" s="134"/>
      <c r="BH104" s="134"/>
      <c r="BI104" s="134"/>
      <c r="BJ104" s="14"/>
      <c r="BK104" s="134"/>
      <c r="BL104" s="14"/>
      <c r="BM104" s="133"/>
    </row>
    <row r="105" spans="2:65" s="1" customFormat="1" ht="27" customHeight="1">
      <c r="B105" s="121"/>
      <c r="C105" s="230">
        <v>18</v>
      </c>
      <c r="D105" s="230" t="s">
        <v>116</v>
      </c>
      <c r="E105" s="231" t="s">
        <v>229</v>
      </c>
      <c r="F105" s="232" t="s">
        <v>671</v>
      </c>
      <c r="G105" s="233" t="s">
        <v>143</v>
      </c>
      <c r="H105" s="234">
        <v>319.5</v>
      </c>
      <c r="I105" s="235"/>
      <c r="J105" s="235">
        <f t="shared" ref="J105" si="10">ROUND(I105*H105,2)</f>
        <v>0</v>
      </c>
      <c r="K105" s="232"/>
      <c r="L105" s="27"/>
      <c r="M105" s="129"/>
      <c r="N105" s="130"/>
      <c r="O105" s="131"/>
      <c r="P105" s="131"/>
      <c r="Q105" s="131"/>
      <c r="R105" s="131"/>
      <c r="S105" s="131"/>
      <c r="T105" s="131"/>
      <c r="U105" s="132"/>
      <c r="AR105" s="133"/>
      <c r="AT105" s="133"/>
      <c r="AU105" s="133"/>
      <c r="AY105" s="14"/>
      <c r="BE105" s="134"/>
      <c r="BF105" s="134"/>
      <c r="BG105" s="134"/>
      <c r="BH105" s="134"/>
      <c r="BI105" s="134"/>
      <c r="BJ105" s="14"/>
      <c r="BK105" s="134"/>
      <c r="BL105" s="14"/>
      <c r="BM105" s="133"/>
    </row>
    <row r="106" spans="2:65" s="1" customFormat="1" ht="25.8" customHeight="1">
      <c r="B106" s="121"/>
      <c r="C106" s="230">
        <v>19</v>
      </c>
      <c r="D106" s="122" t="s">
        <v>116</v>
      </c>
      <c r="E106" s="123" t="s">
        <v>666</v>
      </c>
      <c r="F106" s="124" t="s">
        <v>672</v>
      </c>
      <c r="G106" s="125" t="s">
        <v>117</v>
      </c>
      <c r="H106" s="126">
        <v>639.5</v>
      </c>
      <c r="I106" s="127"/>
      <c r="J106" s="127">
        <f>ROUND(I106*H106,2)</f>
        <v>0</v>
      </c>
      <c r="K106" s="232"/>
      <c r="L106" s="27"/>
      <c r="M106" s="129"/>
      <c r="N106" s="130"/>
      <c r="O106" s="131"/>
      <c r="P106" s="131"/>
      <c r="Q106" s="131"/>
      <c r="R106" s="131"/>
      <c r="S106" s="131"/>
      <c r="T106" s="131"/>
      <c r="U106" s="132"/>
      <c r="AR106" s="133"/>
      <c r="AT106" s="133"/>
      <c r="AU106" s="133"/>
      <c r="AY106" s="14"/>
      <c r="BE106" s="134"/>
      <c r="BF106" s="134"/>
      <c r="BG106" s="134"/>
      <c r="BH106" s="134"/>
      <c r="BI106" s="134"/>
      <c r="BJ106" s="14"/>
      <c r="BK106" s="134"/>
      <c r="BL106" s="14"/>
      <c r="BM106" s="133"/>
    </row>
    <row r="107" spans="2:65" s="1" customFormat="1" ht="22.8" customHeight="1">
      <c r="B107" s="121"/>
      <c r="C107" s="230">
        <v>20</v>
      </c>
      <c r="D107" s="122" t="s">
        <v>116</v>
      </c>
      <c r="E107" s="123" t="s">
        <v>154</v>
      </c>
      <c r="F107" s="124" t="s">
        <v>673</v>
      </c>
      <c r="G107" s="125" t="s">
        <v>155</v>
      </c>
      <c r="H107" s="126">
        <v>639</v>
      </c>
      <c r="I107" s="127"/>
      <c r="J107" s="127">
        <f>ROUND(I107*H107,2)</f>
        <v>0</v>
      </c>
      <c r="K107" s="232"/>
      <c r="L107" s="27"/>
      <c r="M107" s="129"/>
      <c r="N107" s="130"/>
      <c r="O107" s="131"/>
      <c r="P107" s="131"/>
      <c r="Q107" s="131"/>
      <c r="R107" s="131"/>
      <c r="S107" s="131"/>
      <c r="T107" s="131"/>
      <c r="U107" s="132"/>
      <c r="AR107" s="133"/>
      <c r="AT107" s="133"/>
      <c r="AU107" s="133"/>
      <c r="AY107" s="14"/>
      <c r="BE107" s="134"/>
      <c r="BF107" s="134"/>
      <c r="BG107" s="134"/>
      <c r="BH107" s="134"/>
      <c r="BI107" s="134"/>
      <c r="BJ107" s="14"/>
      <c r="BK107" s="134"/>
      <c r="BL107" s="14"/>
      <c r="BM107" s="133"/>
    </row>
    <row r="108" spans="2:65" s="1" customFormat="1" ht="25.8" customHeight="1">
      <c r="B108" s="121"/>
      <c r="C108" s="230">
        <v>21</v>
      </c>
      <c r="D108" s="122" t="s">
        <v>116</v>
      </c>
      <c r="E108" s="123" t="s">
        <v>668</v>
      </c>
      <c r="F108" s="124" t="s">
        <v>674</v>
      </c>
      <c r="G108" s="125" t="s">
        <v>117</v>
      </c>
      <c r="H108" s="126">
        <v>1279</v>
      </c>
      <c r="I108" s="127"/>
      <c r="J108" s="127">
        <f>ROUND(I108*H108,2)</f>
        <v>0</v>
      </c>
      <c r="K108" s="232"/>
      <c r="L108" s="27"/>
      <c r="M108" s="129"/>
      <c r="N108" s="130"/>
      <c r="O108" s="131"/>
      <c r="P108" s="131"/>
      <c r="Q108" s="131"/>
      <c r="R108" s="131"/>
      <c r="S108" s="131"/>
      <c r="T108" s="131"/>
      <c r="U108" s="132"/>
      <c r="AR108" s="133"/>
      <c r="AT108" s="133"/>
      <c r="AU108" s="133"/>
      <c r="AY108" s="14"/>
      <c r="BE108" s="134"/>
      <c r="BF108" s="134"/>
      <c r="BG108" s="134"/>
      <c r="BH108" s="134"/>
      <c r="BI108" s="134"/>
      <c r="BJ108" s="14"/>
      <c r="BK108" s="134"/>
      <c r="BL108" s="14"/>
      <c r="BM108" s="133"/>
    </row>
    <row r="109" spans="2:65" s="1" customFormat="1" ht="16.5" customHeight="1">
      <c r="B109" s="121"/>
      <c r="C109" s="230">
        <v>22</v>
      </c>
      <c r="D109" s="122" t="s">
        <v>116</v>
      </c>
      <c r="E109" s="123" t="s">
        <v>669</v>
      </c>
      <c r="F109" s="124" t="s">
        <v>675</v>
      </c>
      <c r="G109" s="125" t="s">
        <v>117</v>
      </c>
      <c r="H109" s="126">
        <v>639.5</v>
      </c>
      <c r="I109" s="127"/>
      <c r="J109" s="127">
        <f>ROUND(I109*H109,2)</f>
        <v>0</v>
      </c>
      <c r="K109" s="124" t="s">
        <v>667</v>
      </c>
      <c r="L109" s="27"/>
      <c r="M109" s="129"/>
      <c r="N109" s="130"/>
      <c r="O109" s="131"/>
      <c r="P109" s="131"/>
      <c r="Q109" s="131"/>
      <c r="R109" s="131"/>
      <c r="S109" s="131"/>
      <c r="T109" s="131"/>
      <c r="U109" s="132"/>
      <c r="AR109" s="133"/>
      <c r="AT109" s="133"/>
      <c r="AU109" s="133"/>
      <c r="AY109" s="14"/>
      <c r="BE109" s="134"/>
      <c r="BF109" s="134"/>
      <c r="BG109" s="134"/>
      <c r="BH109" s="134"/>
      <c r="BI109" s="134"/>
      <c r="BJ109" s="14"/>
      <c r="BK109" s="134"/>
      <c r="BL109" s="14"/>
      <c r="BM109" s="133"/>
    </row>
    <row r="110" spans="2:65" s="1" customFormat="1" ht="16.5" customHeight="1">
      <c r="B110" s="121"/>
      <c r="C110" s="122">
        <v>23</v>
      </c>
      <c r="D110" s="122" t="s">
        <v>116</v>
      </c>
      <c r="E110" s="123" t="s">
        <v>578</v>
      </c>
      <c r="F110" s="124" t="s">
        <v>579</v>
      </c>
      <c r="G110" s="125" t="s">
        <v>580</v>
      </c>
      <c r="H110" s="126">
        <v>1</v>
      </c>
      <c r="I110" s="127"/>
      <c r="J110" s="127">
        <f t="shared" si="0"/>
        <v>0</v>
      </c>
      <c r="K110" s="128"/>
      <c r="L110" s="27"/>
      <c r="M110" s="129" t="s">
        <v>3</v>
      </c>
      <c r="N110" s="130" t="s">
        <v>40</v>
      </c>
      <c r="O110" s="131">
        <v>0</v>
      </c>
      <c r="P110" s="131">
        <f t="shared" si="1"/>
        <v>0</v>
      </c>
      <c r="Q110" s="131">
        <v>0</v>
      </c>
      <c r="R110" s="131">
        <f t="shared" si="2"/>
        <v>0</v>
      </c>
      <c r="S110" s="131">
        <v>0</v>
      </c>
      <c r="T110" s="131">
        <f t="shared" si="3"/>
        <v>0</v>
      </c>
      <c r="U110" s="132" t="s">
        <v>3</v>
      </c>
      <c r="AR110" s="133" t="s">
        <v>118</v>
      </c>
      <c r="AT110" s="133" t="s">
        <v>116</v>
      </c>
      <c r="AU110" s="133" t="s">
        <v>78</v>
      </c>
      <c r="AY110" s="14" t="s">
        <v>114</v>
      </c>
      <c r="BE110" s="134">
        <f t="shared" si="4"/>
        <v>0</v>
      </c>
      <c r="BF110" s="134">
        <f t="shared" si="5"/>
        <v>0</v>
      </c>
      <c r="BG110" s="134">
        <f t="shared" si="6"/>
        <v>0</v>
      </c>
      <c r="BH110" s="134">
        <f t="shared" si="7"/>
        <v>0</v>
      </c>
      <c r="BI110" s="134">
        <f t="shared" si="8"/>
        <v>0</v>
      </c>
      <c r="BJ110" s="14" t="s">
        <v>76</v>
      </c>
      <c r="BK110" s="134">
        <f t="shared" si="9"/>
        <v>0</v>
      </c>
      <c r="BL110" s="14" t="s">
        <v>118</v>
      </c>
      <c r="BM110" s="133" t="s">
        <v>156</v>
      </c>
    </row>
    <row r="111" spans="2:65" s="11" customFormat="1" ht="22.8" customHeight="1">
      <c r="B111" s="110"/>
      <c r="D111" s="111" t="s">
        <v>68</v>
      </c>
      <c r="E111" s="119" t="s">
        <v>124</v>
      </c>
      <c r="F111" s="119" t="s">
        <v>168</v>
      </c>
      <c r="J111" s="120">
        <f>J112+J113+J114+J115+J116+J117+J118+J119+J120+J121+J122</f>
        <v>0</v>
      </c>
      <c r="L111" s="110"/>
      <c r="M111" s="114"/>
      <c r="P111" s="115">
        <f>SUM(P112:P122)</f>
        <v>170.45844000000002</v>
      </c>
      <c r="R111" s="115">
        <f>SUM(R112:R122)</f>
        <v>1.8160175999999999</v>
      </c>
      <c r="T111" s="115">
        <f>SUM(T112:T122)</f>
        <v>0</v>
      </c>
      <c r="U111" s="116"/>
      <c r="AR111" s="111" t="s">
        <v>76</v>
      </c>
      <c r="AT111" s="117" t="s">
        <v>68</v>
      </c>
      <c r="AU111" s="117" t="s">
        <v>76</v>
      </c>
      <c r="AY111" s="111" t="s">
        <v>114</v>
      </c>
      <c r="BK111" s="118">
        <f>SUM(BK112:BK122)</f>
        <v>0</v>
      </c>
    </row>
    <row r="112" spans="2:65" s="1" customFormat="1" ht="16.5" customHeight="1">
      <c r="B112" s="121"/>
      <c r="C112" s="230">
        <v>24</v>
      </c>
      <c r="D112" s="230" t="s">
        <v>116</v>
      </c>
      <c r="E112" s="231" t="s">
        <v>608</v>
      </c>
      <c r="F112" s="232" t="s">
        <v>609</v>
      </c>
      <c r="G112" s="233" t="s">
        <v>117</v>
      </c>
      <c r="H112" s="234">
        <v>543</v>
      </c>
      <c r="I112" s="235"/>
      <c r="J112" s="235">
        <f t="shared" ref="J112:J122" si="11">ROUND(I112*H112,2)</f>
        <v>0</v>
      </c>
      <c r="K112" s="232" t="s">
        <v>593</v>
      </c>
      <c r="L112" s="27"/>
      <c r="M112" s="129" t="s">
        <v>3</v>
      </c>
      <c r="N112" s="130" t="s">
        <v>40</v>
      </c>
      <c r="O112" s="131">
        <v>9.4E-2</v>
      </c>
      <c r="P112" s="131">
        <f t="shared" ref="P112:P120" si="12">O112*H112</f>
        <v>51.042000000000002</v>
      </c>
      <c r="Q112" s="131">
        <v>0</v>
      </c>
      <c r="R112" s="131">
        <f t="shared" ref="R112:R120" si="13">Q112*H112</f>
        <v>0</v>
      </c>
      <c r="S112" s="131">
        <v>0</v>
      </c>
      <c r="T112" s="131">
        <f t="shared" ref="T112:T120" si="14">S112*H112</f>
        <v>0</v>
      </c>
      <c r="U112" s="132" t="s">
        <v>3</v>
      </c>
      <c r="AR112" s="133" t="s">
        <v>118</v>
      </c>
      <c r="AT112" s="133" t="s">
        <v>116</v>
      </c>
      <c r="AU112" s="133" t="s">
        <v>78</v>
      </c>
      <c r="AY112" s="14" t="s">
        <v>114</v>
      </c>
      <c r="BE112" s="134">
        <f t="shared" ref="BE112:BE120" si="15">IF(N112="základní",J112,0)</f>
        <v>0</v>
      </c>
      <c r="BF112" s="134">
        <f t="shared" ref="BF112:BF120" si="16">IF(N112="snížená",J112,0)</f>
        <v>0</v>
      </c>
      <c r="BG112" s="134">
        <f t="shared" ref="BG112:BG120" si="17">IF(N112="zákl. přenesená",J112,0)</f>
        <v>0</v>
      </c>
      <c r="BH112" s="134">
        <f t="shared" ref="BH112:BH120" si="18">IF(N112="sníž. přenesená",J112,0)</f>
        <v>0</v>
      </c>
      <c r="BI112" s="134">
        <f t="shared" ref="BI112:BI120" si="19">IF(N112="nulová",J112,0)</f>
        <v>0</v>
      </c>
      <c r="BJ112" s="14" t="s">
        <v>76</v>
      </c>
      <c r="BK112" s="134">
        <f t="shared" ref="BK112:BK120" si="20">ROUND(I112*H112,2)</f>
        <v>0</v>
      </c>
      <c r="BL112" s="14" t="s">
        <v>118</v>
      </c>
      <c r="BM112" s="133" t="s">
        <v>169</v>
      </c>
    </row>
    <row r="113" spans="2:65" s="1" customFormat="1" ht="16.5" customHeight="1">
      <c r="B113" s="121"/>
      <c r="C113" s="230">
        <v>25</v>
      </c>
      <c r="D113" s="230" t="s">
        <v>116</v>
      </c>
      <c r="E113" s="231" t="s">
        <v>610</v>
      </c>
      <c r="F113" s="232" t="s">
        <v>611</v>
      </c>
      <c r="G113" s="233" t="s">
        <v>117</v>
      </c>
      <c r="H113" s="234">
        <v>96</v>
      </c>
      <c r="I113" s="235"/>
      <c r="J113" s="235">
        <f t="shared" si="11"/>
        <v>0</v>
      </c>
      <c r="K113" s="232" t="s">
        <v>593</v>
      </c>
      <c r="L113" s="27"/>
      <c r="M113" s="129" t="s">
        <v>3</v>
      </c>
      <c r="N113" s="130" t="s">
        <v>40</v>
      </c>
      <c r="O113" s="131">
        <v>3.1E-2</v>
      </c>
      <c r="P113" s="131">
        <f t="shared" si="12"/>
        <v>2.976</v>
      </c>
      <c r="Q113" s="131">
        <v>0</v>
      </c>
      <c r="R113" s="131">
        <f t="shared" si="13"/>
        <v>0</v>
      </c>
      <c r="S113" s="131">
        <v>0</v>
      </c>
      <c r="T113" s="131">
        <f t="shared" si="14"/>
        <v>0</v>
      </c>
      <c r="U113" s="132" t="s">
        <v>3</v>
      </c>
      <c r="AR113" s="133" t="s">
        <v>118</v>
      </c>
      <c r="AT113" s="133" t="s">
        <v>116</v>
      </c>
      <c r="AU113" s="133" t="s">
        <v>78</v>
      </c>
      <c r="AY113" s="14" t="s">
        <v>114</v>
      </c>
      <c r="BE113" s="134">
        <f t="shared" si="15"/>
        <v>0</v>
      </c>
      <c r="BF113" s="134">
        <f t="shared" si="16"/>
        <v>0</v>
      </c>
      <c r="BG113" s="134">
        <f t="shared" si="17"/>
        <v>0</v>
      </c>
      <c r="BH113" s="134">
        <f t="shared" si="18"/>
        <v>0</v>
      </c>
      <c r="BI113" s="134">
        <f t="shared" si="19"/>
        <v>0</v>
      </c>
      <c r="BJ113" s="14" t="s">
        <v>76</v>
      </c>
      <c r="BK113" s="134">
        <f t="shared" si="20"/>
        <v>0</v>
      </c>
      <c r="BL113" s="14" t="s">
        <v>118</v>
      </c>
      <c r="BM113" s="133" t="s">
        <v>170</v>
      </c>
    </row>
    <row r="114" spans="2:65" s="1" customFormat="1" ht="22.8" customHeight="1">
      <c r="B114" s="121"/>
      <c r="C114" s="230">
        <v>26</v>
      </c>
      <c r="D114" s="230" t="s">
        <v>116</v>
      </c>
      <c r="E114" s="231" t="s">
        <v>612</v>
      </c>
      <c r="F114" s="232" t="s">
        <v>613</v>
      </c>
      <c r="G114" s="233" t="s">
        <v>117</v>
      </c>
      <c r="H114" s="234">
        <v>543</v>
      </c>
      <c r="I114" s="235"/>
      <c r="J114" s="235">
        <f t="shared" si="11"/>
        <v>0</v>
      </c>
      <c r="K114" s="232" t="s">
        <v>593</v>
      </c>
      <c r="L114" s="27"/>
      <c r="M114" s="129" t="s">
        <v>3</v>
      </c>
      <c r="N114" s="130" t="s">
        <v>40</v>
      </c>
      <c r="O114" s="131">
        <v>0.14899999999999999</v>
      </c>
      <c r="P114" s="131">
        <f t="shared" si="12"/>
        <v>80.906999999999996</v>
      </c>
      <c r="Q114" s="131">
        <v>0</v>
      </c>
      <c r="R114" s="131">
        <f t="shared" si="13"/>
        <v>0</v>
      </c>
      <c r="S114" s="131">
        <v>0</v>
      </c>
      <c r="T114" s="131">
        <f t="shared" si="14"/>
        <v>0</v>
      </c>
      <c r="U114" s="132" t="s">
        <v>3</v>
      </c>
      <c r="AR114" s="133" t="s">
        <v>118</v>
      </c>
      <c r="AT114" s="133" t="s">
        <v>116</v>
      </c>
      <c r="AU114" s="133" t="s">
        <v>78</v>
      </c>
      <c r="AY114" s="14" t="s">
        <v>114</v>
      </c>
      <c r="BE114" s="134">
        <f t="shared" si="15"/>
        <v>0</v>
      </c>
      <c r="BF114" s="134">
        <f t="shared" si="16"/>
        <v>0</v>
      </c>
      <c r="BG114" s="134">
        <f t="shared" si="17"/>
        <v>0</v>
      </c>
      <c r="BH114" s="134">
        <f t="shared" si="18"/>
        <v>0</v>
      </c>
      <c r="BI114" s="134">
        <f t="shared" si="19"/>
        <v>0</v>
      </c>
      <c r="BJ114" s="14" t="s">
        <v>76</v>
      </c>
      <c r="BK114" s="134">
        <f t="shared" si="20"/>
        <v>0</v>
      </c>
      <c r="BL114" s="14" t="s">
        <v>118</v>
      </c>
      <c r="BM114" s="133" t="s">
        <v>171</v>
      </c>
    </row>
    <row r="115" spans="2:65" s="1" customFormat="1" ht="30.6" customHeight="1">
      <c r="B115" s="121"/>
      <c r="C115" s="122">
        <v>27</v>
      </c>
      <c r="D115" s="230" t="s">
        <v>116</v>
      </c>
      <c r="E115" s="231" t="s">
        <v>614</v>
      </c>
      <c r="F115" s="232" t="s">
        <v>615</v>
      </c>
      <c r="G115" s="233" t="s">
        <v>117</v>
      </c>
      <c r="H115" s="234">
        <v>543</v>
      </c>
      <c r="I115" s="235"/>
      <c r="J115" s="235">
        <f t="shared" si="11"/>
        <v>0</v>
      </c>
      <c r="K115" s="232" t="s">
        <v>593</v>
      </c>
      <c r="L115" s="27"/>
      <c r="M115" s="129" t="s">
        <v>3</v>
      </c>
      <c r="N115" s="130" t="s">
        <v>40</v>
      </c>
      <c r="O115" s="131">
        <v>2.7E-2</v>
      </c>
      <c r="P115" s="131">
        <f t="shared" si="12"/>
        <v>14.661</v>
      </c>
      <c r="Q115" s="131">
        <v>0</v>
      </c>
      <c r="R115" s="131">
        <f t="shared" si="13"/>
        <v>0</v>
      </c>
      <c r="S115" s="131">
        <v>0</v>
      </c>
      <c r="T115" s="131">
        <f t="shared" si="14"/>
        <v>0</v>
      </c>
      <c r="U115" s="132" t="s">
        <v>3</v>
      </c>
      <c r="AR115" s="133" t="s">
        <v>118</v>
      </c>
      <c r="AT115" s="133" t="s">
        <v>116</v>
      </c>
      <c r="AU115" s="133" t="s">
        <v>78</v>
      </c>
      <c r="AY115" s="14" t="s">
        <v>114</v>
      </c>
      <c r="BE115" s="134">
        <f t="shared" si="15"/>
        <v>0</v>
      </c>
      <c r="BF115" s="134">
        <f t="shared" si="16"/>
        <v>0</v>
      </c>
      <c r="BG115" s="134">
        <f t="shared" si="17"/>
        <v>0</v>
      </c>
      <c r="BH115" s="134">
        <f t="shared" si="18"/>
        <v>0</v>
      </c>
      <c r="BI115" s="134">
        <f t="shared" si="19"/>
        <v>0</v>
      </c>
      <c r="BJ115" s="14" t="s">
        <v>76</v>
      </c>
      <c r="BK115" s="134">
        <f t="shared" si="20"/>
        <v>0</v>
      </c>
      <c r="BL115" s="14" t="s">
        <v>118</v>
      </c>
      <c r="BM115" s="133" t="s">
        <v>172</v>
      </c>
    </row>
    <row r="116" spans="2:65" s="1" customFormat="1" ht="16.5" customHeight="1">
      <c r="B116" s="121"/>
      <c r="C116" s="122">
        <v>28</v>
      </c>
      <c r="D116" s="236" t="s">
        <v>162</v>
      </c>
      <c r="E116" s="237" t="s">
        <v>616</v>
      </c>
      <c r="F116" s="238" t="s">
        <v>617</v>
      </c>
      <c r="G116" s="239" t="s">
        <v>117</v>
      </c>
      <c r="H116" s="240">
        <v>553.86</v>
      </c>
      <c r="I116" s="241"/>
      <c r="J116" s="241">
        <f t="shared" si="11"/>
        <v>0</v>
      </c>
      <c r="K116" s="238" t="s">
        <v>593</v>
      </c>
      <c r="L116" s="27"/>
      <c r="M116" s="129" t="s">
        <v>3</v>
      </c>
      <c r="N116" s="130" t="s">
        <v>40</v>
      </c>
      <c r="O116" s="131">
        <v>2E-3</v>
      </c>
      <c r="P116" s="131">
        <f t="shared" si="12"/>
        <v>1.10772</v>
      </c>
      <c r="Q116" s="131">
        <v>0</v>
      </c>
      <c r="R116" s="131">
        <f t="shared" si="13"/>
        <v>0</v>
      </c>
      <c r="S116" s="131">
        <v>0</v>
      </c>
      <c r="T116" s="131">
        <f t="shared" si="14"/>
        <v>0</v>
      </c>
      <c r="U116" s="132" t="s">
        <v>3</v>
      </c>
      <c r="AR116" s="133" t="s">
        <v>118</v>
      </c>
      <c r="AT116" s="133" t="s">
        <v>116</v>
      </c>
      <c r="AU116" s="133" t="s">
        <v>78</v>
      </c>
      <c r="AY116" s="14" t="s">
        <v>114</v>
      </c>
      <c r="BE116" s="134">
        <f t="shared" si="15"/>
        <v>0</v>
      </c>
      <c r="BF116" s="134">
        <f t="shared" si="16"/>
        <v>0</v>
      </c>
      <c r="BG116" s="134">
        <f t="shared" si="17"/>
        <v>0</v>
      </c>
      <c r="BH116" s="134">
        <f t="shared" si="18"/>
        <v>0</v>
      </c>
      <c r="BI116" s="134">
        <f t="shared" si="19"/>
        <v>0</v>
      </c>
      <c r="BJ116" s="14" t="s">
        <v>76</v>
      </c>
      <c r="BK116" s="134">
        <f t="shared" si="20"/>
        <v>0</v>
      </c>
      <c r="BL116" s="14" t="s">
        <v>118</v>
      </c>
      <c r="BM116" s="133" t="s">
        <v>173</v>
      </c>
    </row>
    <row r="117" spans="2:65" s="1" customFormat="1" ht="21.75" customHeight="1">
      <c r="B117" s="121"/>
      <c r="C117" s="122">
        <v>29</v>
      </c>
      <c r="D117" s="230" t="s">
        <v>116</v>
      </c>
      <c r="E117" s="231" t="s">
        <v>618</v>
      </c>
      <c r="F117" s="232" t="s">
        <v>619</v>
      </c>
      <c r="G117" s="233" t="s">
        <v>117</v>
      </c>
      <c r="H117" s="234">
        <v>11</v>
      </c>
      <c r="I117" s="235"/>
      <c r="J117" s="235">
        <f t="shared" si="11"/>
        <v>0</v>
      </c>
      <c r="K117" s="232" t="s">
        <v>593</v>
      </c>
      <c r="L117" s="27"/>
      <c r="M117" s="129" t="s">
        <v>3</v>
      </c>
      <c r="N117" s="130" t="s">
        <v>40</v>
      </c>
      <c r="O117" s="131">
        <v>6.6000000000000003E-2</v>
      </c>
      <c r="P117" s="131">
        <f t="shared" si="12"/>
        <v>0.72599999999999998</v>
      </c>
      <c r="Q117" s="131">
        <v>0</v>
      </c>
      <c r="R117" s="131">
        <f t="shared" si="13"/>
        <v>0</v>
      </c>
      <c r="S117" s="131">
        <v>0</v>
      </c>
      <c r="T117" s="131">
        <f t="shared" si="14"/>
        <v>0</v>
      </c>
      <c r="U117" s="132" t="s">
        <v>3</v>
      </c>
      <c r="AR117" s="133" t="s">
        <v>118</v>
      </c>
      <c r="AT117" s="133" t="s">
        <v>116</v>
      </c>
      <c r="AU117" s="133" t="s">
        <v>78</v>
      </c>
      <c r="AY117" s="14" t="s">
        <v>114</v>
      </c>
      <c r="BE117" s="134">
        <f t="shared" si="15"/>
        <v>0</v>
      </c>
      <c r="BF117" s="134">
        <f t="shared" si="16"/>
        <v>0</v>
      </c>
      <c r="BG117" s="134">
        <f t="shared" si="17"/>
        <v>0</v>
      </c>
      <c r="BH117" s="134">
        <f t="shared" si="18"/>
        <v>0</v>
      </c>
      <c r="BI117" s="134">
        <f t="shared" si="19"/>
        <v>0</v>
      </c>
      <c r="BJ117" s="14" t="s">
        <v>76</v>
      </c>
      <c r="BK117" s="134">
        <f t="shared" si="20"/>
        <v>0</v>
      </c>
      <c r="BL117" s="14" t="s">
        <v>118</v>
      </c>
      <c r="BM117" s="133" t="s">
        <v>174</v>
      </c>
    </row>
    <row r="118" spans="2:65" s="1" customFormat="1" ht="28.8" customHeight="1">
      <c r="B118" s="121"/>
      <c r="C118" s="122">
        <v>30</v>
      </c>
      <c r="D118" s="230" t="s">
        <v>116</v>
      </c>
      <c r="E118" s="231" t="s">
        <v>614</v>
      </c>
      <c r="F118" s="232" t="s">
        <v>615</v>
      </c>
      <c r="G118" s="233" t="s">
        <v>117</v>
      </c>
      <c r="H118" s="234">
        <v>96</v>
      </c>
      <c r="I118" s="235"/>
      <c r="J118" s="235">
        <f t="shared" si="11"/>
        <v>0</v>
      </c>
      <c r="K118" s="232" t="s">
        <v>593</v>
      </c>
      <c r="L118" s="27"/>
      <c r="M118" s="129" t="s">
        <v>3</v>
      </c>
      <c r="N118" s="130" t="s">
        <v>40</v>
      </c>
      <c r="O118" s="131">
        <v>0.08</v>
      </c>
      <c r="P118" s="131">
        <f t="shared" si="12"/>
        <v>7.68</v>
      </c>
      <c r="Q118" s="131">
        <v>0</v>
      </c>
      <c r="R118" s="131">
        <f t="shared" si="13"/>
        <v>0</v>
      </c>
      <c r="S118" s="131">
        <v>0</v>
      </c>
      <c r="T118" s="131">
        <f t="shared" si="14"/>
        <v>0</v>
      </c>
      <c r="U118" s="132" t="s">
        <v>3</v>
      </c>
      <c r="AR118" s="133" t="s">
        <v>118</v>
      </c>
      <c r="AT118" s="133" t="s">
        <v>116</v>
      </c>
      <c r="AU118" s="133" t="s">
        <v>78</v>
      </c>
      <c r="AY118" s="14" t="s">
        <v>114</v>
      </c>
      <c r="BE118" s="134">
        <f t="shared" si="15"/>
        <v>0</v>
      </c>
      <c r="BF118" s="134">
        <f t="shared" si="16"/>
        <v>0</v>
      </c>
      <c r="BG118" s="134">
        <f t="shared" si="17"/>
        <v>0</v>
      </c>
      <c r="BH118" s="134">
        <f t="shared" si="18"/>
        <v>0</v>
      </c>
      <c r="BI118" s="134">
        <f t="shared" si="19"/>
        <v>0</v>
      </c>
      <c r="BJ118" s="14" t="s">
        <v>76</v>
      </c>
      <c r="BK118" s="134">
        <f t="shared" si="20"/>
        <v>0</v>
      </c>
      <c r="BL118" s="14" t="s">
        <v>118</v>
      </c>
      <c r="BM118" s="133" t="s">
        <v>175</v>
      </c>
    </row>
    <row r="119" spans="2:65" s="1" customFormat="1" ht="16.5" customHeight="1">
      <c r="B119" s="121"/>
      <c r="C119" s="122">
        <v>31</v>
      </c>
      <c r="D119" s="236" t="s">
        <v>162</v>
      </c>
      <c r="E119" s="237" t="s">
        <v>616</v>
      </c>
      <c r="F119" s="238" t="s">
        <v>617</v>
      </c>
      <c r="G119" s="239" t="s">
        <v>117</v>
      </c>
      <c r="H119" s="240">
        <v>87.72</v>
      </c>
      <c r="I119" s="241"/>
      <c r="J119" s="241">
        <f t="shared" si="11"/>
        <v>0</v>
      </c>
      <c r="K119" s="238" t="s">
        <v>593</v>
      </c>
      <c r="L119" s="27"/>
      <c r="M119" s="129" t="s">
        <v>3</v>
      </c>
      <c r="N119" s="130" t="s">
        <v>40</v>
      </c>
      <c r="O119" s="131">
        <v>9.6000000000000002E-2</v>
      </c>
      <c r="P119" s="131">
        <f t="shared" si="12"/>
        <v>8.4211200000000002</v>
      </c>
      <c r="Q119" s="131">
        <v>0</v>
      </c>
      <c r="R119" s="131">
        <f t="shared" si="13"/>
        <v>0</v>
      </c>
      <c r="S119" s="131">
        <v>0</v>
      </c>
      <c r="T119" s="131">
        <f t="shared" si="14"/>
        <v>0</v>
      </c>
      <c r="U119" s="132" t="s">
        <v>3</v>
      </c>
      <c r="AR119" s="133" t="s">
        <v>118</v>
      </c>
      <c r="AT119" s="133" t="s">
        <v>116</v>
      </c>
      <c r="AU119" s="133" t="s">
        <v>78</v>
      </c>
      <c r="AY119" s="14" t="s">
        <v>114</v>
      </c>
      <c r="BE119" s="134">
        <f t="shared" si="15"/>
        <v>0</v>
      </c>
      <c r="BF119" s="134">
        <f t="shared" si="16"/>
        <v>0</v>
      </c>
      <c r="BG119" s="134">
        <f t="shared" si="17"/>
        <v>0</v>
      </c>
      <c r="BH119" s="134">
        <f t="shared" si="18"/>
        <v>0</v>
      </c>
      <c r="BI119" s="134">
        <f t="shared" si="19"/>
        <v>0</v>
      </c>
      <c r="BJ119" s="14" t="s">
        <v>76</v>
      </c>
      <c r="BK119" s="134">
        <f t="shared" si="20"/>
        <v>0</v>
      </c>
      <c r="BL119" s="14" t="s">
        <v>118</v>
      </c>
      <c r="BM119" s="133" t="s">
        <v>176</v>
      </c>
    </row>
    <row r="120" spans="2:65" s="1" customFormat="1" ht="16.5" customHeight="1">
      <c r="B120" s="121"/>
      <c r="C120" s="122">
        <v>32</v>
      </c>
      <c r="D120" s="236" t="s">
        <v>162</v>
      </c>
      <c r="E120" s="237" t="s">
        <v>620</v>
      </c>
      <c r="F120" s="238" t="s">
        <v>621</v>
      </c>
      <c r="G120" s="239" t="s">
        <v>117</v>
      </c>
      <c r="H120" s="240">
        <v>4.08</v>
      </c>
      <c r="I120" s="241"/>
      <c r="J120" s="241">
        <f t="shared" si="11"/>
        <v>0</v>
      </c>
      <c r="K120" s="238" t="s">
        <v>3</v>
      </c>
      <c r="L120" s="27"/>
      <c r="M120" s="129" t="s">
        <v>3</v>
      </c>
      <c r="N120" s="130" t="s">
        <v>40</v>
      </c>
      <c r="O120" s="131">
        <v>0.72</v>
      </c>
      <c r="P120" s="131">
        <f t="shared" si="12"/>
        <v>2.9375999999999998</v>
      </c>
      <c r="Q120" s="131">
        <v>8.9219999999999994E-2</v>
      </c>
      <c r="R120" s="131">
        <f t="shared" si="13"/>
        <v>0.3640176</v>
      </c>
      <c r="S120" s="131">
        <v>0</v>
      </c>
      <c r="T120" s="131">
        <f t="shared" si="14"/>
        <v>0</v>
      </c>
      <c r="U120" s="132" t="s">
        <v>3</v>
      </c>
      <c r="AR120" s="133" t="s">
        <v>118</v>
      </c>
      <c r="AT120" s="133" t="s">
        <v>116</v>
      </c>
      <c r="AU120" s="133" t="s">
        <v>78</v>
      </c>
      <c r="AY120" s="14" t="s">
        <v>114</v>
      </c>
      <c r="BE120" s="134">
        <f t="shared" si="15"/>
        <v>0</v>
      </c>
      <c r="BF120" s="134">
        <f t="shared" si="16"/>
        <v>0</v>
      </c>
      <c r="BG120" s="134">
        <f t="shared" si="17"/>
        <v>0</v>
      </c>
      <c r="BH120" s="134">
        <f t="shared" si="18"/>
        <v>0</v>
      </c>
      <c r="BI120" s="134">
        <f t="shared" si="19"/>
        <v>0</v>
      </c>
      <c r="BJ120" s="14" t="s">
        <v>76</v>
      </c>
      <c r="BK120" s="134">
        <f t="shared" si="20"/>
        <v>0</v>
      </c>
      <c r="BL120" s="14" t="s">
        <v>118</v>
      </c>
      <c r="BM120" s="133" t="s">
        <v>177</v>
      </c>
    </row>
    <row r="121" spans="2:65" s="1" customFormat="1" ht="16.5" customHeight="1">
      <c r="B121" s="121"/>
      <c r="C121" s="122">
        <v>33</v>
      </c>
      <c r="D121" s="236" t="s">
        <v>162</v>
      </c>
      <c r="E121" s="237" t="s">
        <v>622</v>
      </c>
      <c r="F121" s="238" t="s">
        <v>623</v>
      </c>
      <c r="G121" s="239" t="s">
        <v>117</v>
      </c>
      <c r="H121" s="240">
        <v>6.12</v>
      </c>
      <c r="I121" s="241"/>
      <c r="J121" s="241">
        <f t="shared" si="11"/>
        <v>0</v>
      </c>
      <c r="K121" s="238" t="s">
        <v>3</v>
      </c>
      <c r="L121" s="27"/>
      <c r="M121" s="129"/>
      <c r="N121" s="130"/>
      <c r="O121" s="131"/>
      <c r="P121" s="131"/>
      <c r="Q121" s="131"/>
      <c r="R121" s="131"/>
      <c r="S121" s="131"/>
      <c r="T121" s="131"/>
      <c r="U121" s="132"/>
      <c r="AR121" s="133"/>
      <c r="AT121" s="133"/>
      <c r="AU121" s="133"/>
      <c r="AY121" s="14"/>
      <c r="BE121" s="134"/>
      <c r="BF121" s="134"/>
      <c r="BG121" s="134"/>
      <c r="BH121" s="134"/>
      <c r="BI121" s="134"/>
      <c r="BJ121" s="14"/>
      <c r="BK121" s="134"/>
      <c r="BL121" s="14"/>
      <c r="BM121" s="133"/>
    </row>
    <row r="122" spans="2:65" s="1" customFormat="1" ht="40.200000000000003" customHeight="1">
      <c r="B122" s="121"/>
      <c r="C122" s="135">
        <v>34</v>
      </c>
      <c r="D122" s="230" t="s">
        <v>116</v>
      </c>
      <c r="E122" s="231" t="s">
        <v>624</v>
      </c>
      <c r="F122" s="232" t="s">
        <v>625</v>
      </c>
      <c r="G122" s="233" t="s">
        <v>117</v>
      </c>
      <c r="H122" s="234">
        <v>11</v>
      </c>
      <c r="I122" s="235"/>
      <c r="J122" s="235">
        <f t="shared" si="11"/>
        <v>0</v>
      </c>
      <c r="K122" s="232" t="s">
        <v>593</v>
      </c>
      <c r="L122" s="142"/>
      <c r="M122" s="143" t="s">
        <v>3</v>
      </c>
      <c r="N122" s="144" t="s">
        <v>40</v>
      </c>
      <c r="O122" s="131">
        <v>0</v>
      </c>
      <c r="P122" s="131">
        <f>O122*H122</f>
        <v>0</v>
      </c>
      <c r="Q122" s="131">
        <v>0.13200000000000001</v>
      </c>
      <c r="R122" s="131">
        <f>Q122*H122</f>
        <v>1.452</v>
      </c>
      <c r="S122" s="131">
        <v>0</v>
      </c>
      <c r="T122" s="131">
        <f>S122*H122</f>
        <v>0</v>
      </c>
      <c r="U122" s="132" t="s">
        <v>3</v>
      </c>
      <c r="AR122" s="133" t="s">
        <v>130</v>
      </c>
      <c r="AT122" s="133" t="s">
        <v>162</v>
      </c>
      <c r="AU122" s="133" t="s">
        <v>78</v>
      </c>
      <c r="AY122" s="14" t="s">
        <v>114</v>
      </c>
      <c r="BE122" s="134">
        <f>IF(N122="základní",J122,0)</f>
        <v>0</v>
      </c>
      <c r="BF122" s="134">
        <f>IF(N122="snížená",J122,0)</f>
        <v>0</v>
      </c>
      <c r="BG122" s="134">
        <f>IF(N122="zákl. přenesená",J122,0)</f>
        <v>0</v>
      </c>
      <c r="BH122" s="134">
        <f>IF(N122="sníž. přenesená",J122,0)</f>
        <v>0</v>
      </c>
      <c r="BI122" s="134">
        <f>IF(N122="nulová",J122,0)</f>
        <v>0</v>
      </c>
      <c r="BJ122" s="14" t="s">
        <v>76</v>
      </c>
      <c r="BK122" s="134">
        <f>ROUND(I122*H122,2)</f>
        <v>0</v>
      </c>
      <c r="BL122" s="14" t="s">
        <v>118</v>
      </c>
      <c r="BM122" s="133" t="s">
        <v>178</v>
      </c>
    </row>
    <row r="123" spans="2:65" s="11" customFormat="1" ht="22.8" customHeight="1">
      <c r="B123" s="110"/>
      <c r="D123" s="111" t="s">
        <v>68</v>
      </c>
      <c r="E123" s="119" t="s">
        <v>130</v>
      </c>
      <c r="F123" s="119" t="s">
        <v>179</v>
      </c>
      <c r="J123" s="120">
        <f>BK123</f>
        <v>0</v>
      </c>
      <c r="L123" s="110"/>
      <c r="M123" s="114"/>
      <c r="P123" s="115">
        <f>SUM(P124:P130)</f>
        <v>13.868</v>
      </c>
      <c r="R123" s="115">
        <f>SUM(R124:R130)</f>
        <v>0.81554120000000008</v>
      </c>
      <c r="T123" s="115">
        <f>SUM(T124:T130)</f>
        <v>0</v>
      </c>
      <c r="U123" s="116"/>
      <c r="AR123" s="111" t="s">
        <v>76</v>
      </c>
      <c r="AT123" s="117" t="s">
        <v>68</v>
      </c>
      <c r="AU123" s="117" t="s">
        <v>76</v>
      </c>
      <c r="AY123" s="111" t="s">
        <v>114</v>
      </c>
      <c r="BK123" s="118">
        <f>SUM(BK124:BK130)</f>
        <v>0</v>
      </c>
    </row>
    <row r="124" spans="2:65" s="1" customFormat="1" ht="25.8" customHeight="1">
      <c r="B124" s="121"/>
      <c r="C124" s="122">
        <v>35</v>
      </c>
      <c r="D124" s="230" t="s">
        <v>116</v>
      </c>
      <c r="E124" s="231" t="s">
        <v>180</v>
      </c>
      <c r="F124" s="232" t="s">
        <v>182</v>
      </c>
      <c r="G124" s="233" t="s">
        <v>136</v>
      </c>
      <c r="H124" s="234">
        <v>46</v>
      </c>
      <c r="I124" s="235"/>
      <c r="J124" s="235">
        <f t="shared" ref="J124:J130" si="21">ROUND(I124*H124,2)</f>
        <v>0</v>
      </c>
      <c r="K124" s="232" t="s">
        <v>593</v>
      </c>
      <c r="L124" s="27"/>
      <c r="M124" s="129" t="s">
        <v>3</v>
      </c>
      <c r="N124" s="130" t="s">
        <v>40</v>
      </c>
      <c r="O124" s="131">
        <v>3.5999999999999997E-2</v>
      </c>
      <c r="P124" s="131">
        <f t="shared" ref="P124:P130" si="22">O124*H124</f>
        <v>1.6559999999999999</v>
      </c>
      <c r="Q124" s="131">
        <v>0</v>
      </c>
      <c r="R124" s="131">
        <f t="shared" ref="R124:R130" si="23">Q124*H124</f>
        <v>0</v>
      </c>
      <c r="S124" s="131">
        <v>0</v>
      </c>
      <c r="T124" s="131">
        <f t="shared" ref="T124:T130" si="24">S124*H124</f>
        <v>0</v>
      </c>
      <c r="U124" s="132" t="s">
        <v>3</v>
      </c>
      <c r="AR124" s="133" t="s">
        <v>118</v>
      </c>
      <c r="AT124" s="133" t="s">
        <v>116</v>
      </c>
      <c r="AU124" s="133" t="s">
        <v>78</v>
      </c>
      <c r="AY124" s="14" t="s">
        <v>114</v>
      </c>
      <c r="BE124" s="134">
        <f t="shared" ref="BE124:BE130" si="25">IF(N124="základní",J124,0)</f>
        <v>0</v>
      </c>
      <c r="BF124" s="134">
        <f t="shared" ref="BF124:BF130" si="26">IF(N124="snížená",J124,0)</f>
        <v>0</v>
      </c>
      <c r="BG124" s="134">
        <f t="shared" ref="BG124:BG130" si="27">IF(N124="zákl. přenesená",J124,0)</f>
        <v>0</v>
      </c>
      <c r="BH124" s="134">
        <f t="shared" ref="BH124:BH130" si="28">IF(N124="sníž. přenesená",J124,0)</f>
        <v>0</v>
      </c>
      <c r="BI124" s="134">
        <f t="shared" ref="BI124:BI130" si="29">IF(N124="nulová",J124,0)</f>
        <v>0</v>
      </c>
      <c r="BJ124" s="14" t="s">
        <v>76</v>
      </c>
      <c r="BK124" s="134">
        <f t="shared" ref="BK124:BK130" si="30">ROUND(I124*H124,2)</f>
        <v>0</v>
      </c>
      <c r="BL124" s="14" t="s">
        <v>118</v>
      </c>
      <c r="BM124" s="133" t="s">
        <v>181</v>
      </c>
    </row>
    <row r="125" spans="2:65" s="1" customFormat="1" ht="24.15" customHeight="1">
      <c r="B125" s="121"/>
      <c r="C125" s="135">
        <v>36</v>
      </c>
      <c r="D125" s="236" t="s">
        <v>162</v>
      </c>
      <c r="E125" s="237" t="s">
        <v>183</v>
      </c>
      <c r="F125" s="238" t="s">
        <v>184</v>
      </c>
      <c r="G125" s="239" t="s">
        <v>136</v>
      </c>
      <c r="H125" s="240">
        <v>46.46</v>
      </c>
      <c r="I125" s="241"/>
      <c r="J125" s="241">
        <f t="shared" si="21"/>
        <v>0</v>
      </c>
      <c r="K125" s="238" t="s">
        <v>593</v>
      </c>
      <c r="L125" s="142"/>
      <c r="M125" s="143" t="s">
        <v>3</v>
      </c>
      <c r="N125" s="144" t="s">
        <v>40</v>
      </c>
      <c r="O125" s="131">
        <v>0</v>
      </c>
      <c r="P125" s="131">
        <f t="shared" si="22"/>
        <v>0</v>
      </c>
      <c r="Q125" s="131">
        <v>2.2000000000000001E-4</v>
      </c>
      <c r="R125" s="131">
        <f t="shared" si="23"/>
        <v>1.02212E-2</v>
      </c>
      <c r="S125" s="131">
        <v>0</v>
      </c>
      <c r="T125" s="131">
        <f t="shared" si="24"/>
        <v>0</v>
      </c>
      <c r="U125" s="132" t="s">
        <v>3</v>
      </c>
      <c r="AR125" s="133" t="s">
        <v>130</v>
      </c>
      <c r="AT125" s="133" t="s">
        <v>162</v>
      </c>
      <c r="AU125" s="133" t="s">
        <v>78</v>
      </c>
      <c r="AY125" s="14" t="s">
        <v>114</v>
      </c>
      <c r="BE125" s="134">
        <f t="shared" si="25"/>
        <v>0</v>
      </c>
      <c r="BF125" s="134">
        <f t="shared" si="26"/>
        <v>0</v>
      </c>
      <c r="BG125" s="134">
        <f t="shared" si="27"/>
        <v>0</v>
      </c>
      <c r="BH125" s="134">
        <f t="shared" si="28"/>
        <v>0</v>
      </c>
      <c r="BI125" s="134">
        <f t="shared" si="29"/>
        <v>0</v>
      </c>
      <c r="BJ125" s="14" t="s">
        <v>76</v>
      </c>
      <c r="BK125" s="134">
        <f t="shared" si="30"/>
        <v>0</v>
      </c>
      <c r="BL125" s="14" t="s">
        <v>118</v>
      </c>
      <c r="BM125" s="133" t="s">
        <v>185</v>
      </c>
    </row>
    <row r="126" spans="2:65" s="1" customFormat="1" ht="16.5" customHeight="1">
      <c r="B126" s="121"/>
      <c r="C126" s="122">
        <v>37</v>
      </c>
      <c r="D126" s="230" t="s">
        <v>116</v>
      </c>
      <c r="E126" s="231" t="s">
        <v>626</v>
      </c>
      <c r="F126" s="232" t="s">
        <v>627</v>
      </c>
      <c r="G126" s="233" t="s">
        <v>186</v>
      </c>
      <c r="H126" s="234">
        <v>2</v>
      </c>
      <c r="I126" s="235"/>
      <c r="J126" s="235">
        <f t="shared" si="21"/>
        <v>0</v>
      </c>
      <c r="K126" s="232" t="s">
        <v>593</v>
      </c>
      <c r="L126" s="27"/>
      <c r="M126" s="129" t="s">
        <v>3</v>
      </c>
      <c r="N126" s="130" t="s">
        <v>40</v>
      </c>
      <c r="O126" s="131">
        <v>2.11</v>
      </c>
      <c r="P126" s="131">
        <f t="shared" si="22"/>
        <v>4.22</v>
      </c>
      <c r="Q126" s="131">
        <v>0.12422</v>
      </c>
      <c r="R126" s="131">
        <f t="shared" si="23"/>
        <v>0.24843999999999999</v>
      </c>
      <c r="S126" s="131">
        <v>0</v>
      </c>
      <c r="T126" s="131">
        <f t="shared" si="24"/>
        <v>0</v>
      </c>
      <c r="U126" s="132" t="s">
        <v>3</v>
      </c>
      <c r="AR126" s="133" t="s">
        <v>118</v>
      </c>
      <c r="AT126" s="133" t="s">
        <v>116</v>
      </c>
      <c r="AU126" s="133" t="s">
        <v>78</v>
      </c>
      <c r="AY126" s="14" t="s">
        <v>114</v>
      </c>
      <c r="BE126" s="134">
        <f t="shared" si="25"/>
        <v>0</v>
      </c>
      <c r="BF126" s="134">
        <f t="shared" si="26"/>
        <v>0</v>
      </c>
      <c r="BG126" s="134">
        <f t="shared" si="27"/>
        <v>0</v>
      </c>
      <c r="BH126" s="134">
        <f t="shared" si="28"/>
        <v>0</v>
      </c>
      <c r="BI126" s="134">
        <f t="shared" si="29"/>
        <v>0</v>
      </c>
      <c r="BJ126" s="14" t="s">
        <v>76</v>
      </c>
      <c r="BK126" s="134">
        <f t="shared" si="30"/>
        <v>0</v>
      </c>
      <c r="BL126" s="14" t="s">
        <v>118</v>
      </c>
      <c r="BM126" s="133" t="s">
        <v>187</v>
      </c>
    </row>
    <row r="127" spans="2:65" s="1" customFormat="1" ht="16.5" customHeight="1">
      <c r="B127" s="121"/>
      <c r="C127" s="135">
        <v>38</v>
      </c>
      <c r="D127" s="236" t="s">
        <v>162</v>
      </c>
      <c r="E127" s="237" t="s">
        <v>628</v>
      </c>
      <c r="F127" s="238" t="s">
        <v>629</v>
      </c>
      <c r="G127" s="239" t="s">
        <v>186</v>
      </c>
      <c r="H127" s="240">
        <v>2</v>
      </c>
      <c r="I127" s="241"/>
      <c r="J127" s="241">
        <f t="shared" si="21"/>
        <v>0</v>
      </c>
      <c r="K127" s="238" t="s">
        <v>593</v>
      </c>
      <c r="L127" s="142"/>
      <c r="M127" s="143" t="s">
        <v>3</v>
      </c>
      <c r="N127" s="144" t="s">
        <v>40</v>
      </c>
      <c r="O127" s="131">
        <v>0</v>
      </c>
      <c r="P127" s="131">
        <f t="shared" si="22"/>
        <v>0</v>
      </c>
      <c r="Q127" s="131">
        <v>0.108</v>
      </c>
      <c r="R127" s="131">
        <f t="shared" si="23"/>
        <v>0.216</v>
      </c>
      <c r="S127" s="131">
        <v>0</v>
      </c>
      <c r="T127" s="131">
        <f t="shared" si="24"/>
        <v>0</v>
      </c>
      <c r="U127" s="132" t="s">
        <v>3</v>
      </c>
      <c r="AR127" s="133" t="s">
        <v>130</v>
      </c>
      <c r="AT127" s="133" t="s">
        <v>162</v>
      </c>
      <c r="AU127" s="133" t="s">
        <v>78</v>
      </c>
      <c r="AY127" s="14" t="s">
        <v>114</v>
      </c>
      <c r="BE127" s="134">
        <f t="shared" si="25"/>
        <v>0</v>
      </c>
      <c r="BF127" s="134">
        <f t="shared" si="26"/>
        <v>0</v>
      </c>
      <c r="BG127" s="134">
        <f t="shared" si="27"/>
        <v>0</v>
      </c>
      <c r="BH127" s="134">
        <f t="shared" si="28"/>
        <v>0</v>
      </c>
      <c r="BI127" s="134">
        <f t="shared" si="29"/>
        <v>0</v>
      </c>
      <c r="BJ127" s="14" t="s">
        <v>76</v>
      </c>
      <c r="BK127" s="134">
        <f t="shared" si="30"/>
        <v>0</v>
      </c>
      <c r="BL127" s="14" t="s">
        <v>118</v>
      </c>
      <c r="BM127" s="133" t="s">
        <v>188</v>
      </c>
    </row>
    <row r="128" spans="2:65" s="1" customFormat="1" ht="16.5" customHeight="1">
      <c r="B128" s="121"/>
      <c r="C128" s="122">
        <v>39</v>
      </c>
      <c r="D128" s="230" t="s">
        <v>116</v>
      </c>
      <c r="E128" s="231" t="s">
        <v>192</v>
      </c>
      <c r="F128" s="232" t="s">
        <v>193</v>
      </c>
      <c r="G128" s="233" t="s">
        <v>186</v>
      </c>
      <c r="H128" s="234">
        <v>2</v>
      </c>
      <c r="I128" s="235"/>
      <c r="J128" s="235">
        <f t="shared" si="21"/>
        <v>0</v>
      </c>
      <c r="K128" s="232" t="s">
        <v>593</v>
      </c>
      <c r="L128" s="27"/>
      <c r="M128" s="129" t="s">
        <v>3</v>
      </c>
      <c r="N128" s="130" t="s">
        <v>40</v>
      </c>
      <c r="O128" s="131">
        <v>1.998</v>
      </c>
      <c r="P128" s="131">
        <f t="shared" si="22"/>
        <v>3.996</v>
      </c>
      <c r="Q128" s="131">
        <v>2.972E-2</v>
      </c>
      <c r="R128" s="131">
        <f t="shared" si="23"/>
        <v>5.944E-2</v>
      </c>
      <c r="S128" s="131">
        <v>0</v>
      </c>
      <c r="T128" s="131">
        <f t="shared" si="24"/>
        <v>0</v>
      </c>
      <c r="U128" s="132" t="s">
        <v>3</v>
      </c>
      <c r="AR128" s="133" t="s">
        <v>118</v>
      </c>
      <c r="AT128" s="133" t="s">
        <v>116</v>
      </c>
      <c r="AU128" s="133" t="s">
        <v>78</v>
      </c>
      <c r="AY128" s="14" t="s">
        <v>114</v>
      </c>
      <c r="BE128" s="134">
        <f t="shared" si="25"/>
        <v>0</v>
      </c>
      <c r="BF128" s="134">
        <f t="shared" si="26"/>
        <v>0</v>
      </c>
      <c r="BG128" s="134">
        <f t="shared" si="27"/>
        <v>0</v>
      </c>
      <c r="BH128" s="134">
        <f t="shared" si="28"/>
        <v>0</v>
      </c>
      <c r="BI128" s="134">
        <f t="shared" si="29"/>
        <v>0</v>
      </c>
      <c r="BJ128" s="14" t="s">
        <v>76</v>
      </c>
      <c r="BK128" s="134">
        <f t="shared" si="30"/>
        <v>0</v>
      </c>
      <c r="BL128" s="14" t="s">
        <v>118</v>
      </c>
      <c r="BM128" s="133" t="s">
        <v>189</v>
      </c>
    </row>
    <row r="129" spans="2:65" s="1" customFormat="1" ht="16.5" customHeight="1">
      <c r="B129" s="121"/>
      <c r="C129" s="135">
        <v>40</v>
      </c>
      <c r="D129" s="236" t="s">
        <v>162</v>
      </c>
      <c r="E129" s="237" t="s">
        <v>630</v>
      </c>
      <c r="F129" s="238" t="s">
        <v>631</v>
      </c>
      <c r="G129" s="239" t="s">
        <v>186</v>
      </c>
      <c r="H129" s="240">
        <v>2</v>
      </c>
      <c r="I129" s="241"/>
      <c r="J129" s="241">
        <f t="shared" si="21"/>
        <v>0</v>
      </c>
      <c r="K129" s="238" t="s">
        <v>593</v>
      </c>
      <c r="L129" s="142"/>
      <c r="M129" s="143" t="s">
        <v>3</v>
      </c>
      <c r="N129" s="144" t="s">
        <v>40</v>
      </c>
      <c r="O129" s="131">
        <v>0</v>
      </c>
      <c r="P129" s="131">
        <f t="shared" si="22"/>
        <v>0</v>
      </c>
      <c r="Q129" s="131">
        <v>0.111</v>
      </c>
      <c r="R129" s="131">
        <f t="shared" si="23"/>
        <v>0.222</v>
      </c>
      <c r="S129" s="131">
        <v>0</v>
      </c>
      <c r="T129" s="131">
        <f t="shared" si="24"/>
        <v>0</v>
      </c>
      <c r="U129" s="132" t="s">
        <v>3</v>
      </c>
      <c r="AR129" s="133" t="s">
        <v>130</v>
      </c>
      <c r="AT129" s="133" t="s">
        <v>162</v>
      </c>
      <c r="AU129" s="133" t="s">
        <v>78</v>
      </c>
      <c r="AY129" s="14" t="s">
        <v>114</v>
      </c>
      <c r="BE129" s="134">
        <f t="shared" si="25"/>
        <v>0</v>
      </c>
      <c r="BF129" s="134">
        <f t="shared" si="26"/>
        <v>0</v>
      </c>
      <c r="BG129" s="134">
        <f t="shared" si="27"/>
        <v>0</v>
      </c>
      <c r="BH129" s="134">
        <f t="shared" si="28"/>
        <v>0</v>
      </c>
      <c r="BI129" s="134">
        <f t="shared" si="29"/>
        <v>0</v>
      </c>
      <c r="BJ129" s="14" t="s">
        <v>76</v>
      </c>
      <c r="BK129" s="134">
        <f t="shared" si="30"/>
        <v>0</v>
      </c>
      <c r="BL129" s="14" t="s">
        <v>118</v>
      </c>
      <c r="BM129" s="133" t="s">
        <v>190</v>
      </c>
    </row>
    <row r="130" spans="2:65" s="1" customFormat="1" ht="16.5" customHeight="1">
      <c r="B130" s="121"/>
      <c r="C130" s="122">
        <v>41</v>
      </c>
      <c r="D130" s="236" t="s">
        <v>162</v>
      </c>
      <c r="E130" s="237" t="s">
        <v>194</v>
      </c>
      <c r="F130" s="238" t="s">
        <v>195</v>
      </c>
      <c r="G130" s="239" t="s">
        <v>186</v>
      </c>
      <c r="H130" s="240">
        <v>2</v>
      </c>
      <c r="I130" s="241"/>
      <c r="J130" s="241">
        <f t="shared" si="21"/>
        <v>0</v>
      </c>
      <c r="K130" s="238" t="s">
        <v>593</v>
      </c>
      <c r="L130" s="27"/>
      <c r="M130" s="129" t="s">
        <v>3</v>
      </c>
      <c r="N130" s="130" t="s">
        <v>40</v>
      </c>
      <c r="O130" s="131">
        <v>1.998</v>
      </c>
      <c r="P130" s="131">
        <f t="shared" si="22"/>
        <v>3.996</v>
      </c>
      <c r="Q130" s="131">
        <v>2.972E-2</v>
      </c>
      <c r="R130" s="131">
        <f t="shared" si="23"/>
        <v>5.944E-2</v>
      </c>
      <c r="S130" s="131">
        <v>0</v>
      </c>
      <c r="T130" s="131">
        <f t="shared" si="24"/>
        <v>0</v>
      </c>
      <c r="U130" s="132" t="s">
        <v>3</v>
      </c>
      <c r="AR130" s="133" t="s">
        <v>118</v>
      </c>
      <c r="AT130" s="133" t="s">
        <v>116</v>
      </c>
      <c r="AU130" s="133" t="s">
        <v>78</v>
      </c>
      <c r="AY130" s="14" t="s">
        <v>114</v>
      </c>
      <c r="BE130" s="134">
        <f t="shared" si="25"/>
        <v>0</v>
      </c>
      <c r="BF130" s="134">
        <f t="shared" si="26"/>
        <v>0</v>
      </c>
      <c r="BG130" s="134">
        <f t="shared" si="27"/>
        <v>0</v>
      </c>
      <c r="BH130" s="134">
        <f t="shared" si="28"/>
        <v>0</v>
      </c>
      <c r="BI130" s="134">
        <f t="shared" si="29"/>
        <v>0</v>
      </c>
      <c r="BJ130" s="14" t="s">
        <v>76</v>
      </c>
      <c r="BK130" s="134">
        <f t="shared" si="30"/>
        <v>0</v>
      </c>
      <c r="BL130" s="14" t="s">
        <v>118</v>
      </c>
      <c r="BM130" s="133" t="s">
        <v>191</v>
      </c>
    </row>
    <row r="131" spans="2:65" s="11" customFormat="1" ht="22.8" customHeight="1">
      <c r="B131" s="110"/>
      <c r="D131" s="111" t="s">
        <v>68</v>
      </c>
      <c r="E131" s="119" t="s">
        <v>132</v>
      </c>
      <c r="F131" s="119" t="s">
        <v>196</v>
      </c>
      <c r="J131" s="120">
        <f>BK131</f>
        <v>0</v>
      </c>
      <c r="L131" s="110"/>
      <c r="M131" s="114"/>
      <c r="P131" s="115">
        <f>SUM(P132:P145)</f>
        <v>104.20100000000001</v>
      </c>
      <c r="R131" s="115">
        <f>SUM(R132:R145)</f>
        <v>27.435029000000004</v>
      </c>
      <c r="T131" s="115">
        <f>SUM(T132:T145)</f>
        <v>0</v>
      </c>
      <c r="U131" s="116"/>
      <c r="AR131" s="111" t="s">
        <v>76</v>
      </c>
      <c r="AT131" s="117" t="s">
        <v>68</v>
      </c>
      <c r="AU131" s="117" t="s">
        <v>76</v>
      </c>
      <c r="AY131" s="111" t="s">
        <v>114</v>
      </c>
      <c r="BK131" s="118">
        <f>SUM(BK132:BK145)</f>
        <v>0</v>
      </c>
    </row>
    <row r="132" spans="2:65" s="1" customFormat="1" ht="16.5" customHeight="1">
      <c r="B132" s="121"/>
      <c r="C132" s="122">
        <v>42</v>
      </c>
      <c r="D132" s="230" t="s">
        <v>116</v>
      </c>
      <c r="E132" s="231" t="s">
        <v>632</v>
      </c>
      <c r="F132" s="232" t="s">
        <v>633</v>
      </c>
      <c r="G132" s="233" t="s">
        <v>186</v>
      </c>
      <c r="H132" s="234">
        <v>2</v>
      </c>
      <c r="I132" s="235"/>
      <c r="J132" s="235">
        <f t="shared" ref="J132:J145" si="31">ROUND(I132*H132,2)</f>
        <v>0</v>
      </c>
      <c r="K132" s="232" t="s">
        <v>593</v>
      </c>
      <c r="L132" s="27"/>
      <c r="M132" s="129" t="s">
        <v>3</v>
      </c>
      <c r="N132" s="130" t="s">
        <v>40</v>
      </c>
      <c r="O132" s="131">
        <v>0.61</v>
      </c>
      <c r="P132" s="131">
        <f t="shared" ref="P132:P145" si="32">O132*H132</f>
        <v>1.22</v>
      </c>
      <c r="Q132" s="131">
        <v>3.0000000000000001E-5</v>
      </c>
      <c r="R132" s="131">
        <f t="shared" ref="R132:R145" si="33">Q132*H132</f>
        <v>6.0000000000000002E-5</v>
      </c>
      <c r="S132" s="131">
        <v>0</v>
      </c>
      <c r="T132" s="131">
        <f t="shared" ref="T132:T145" si="34">S132*H132</f>
        <v>0</v>
      </c>
      <c r="U132" s="132" t="s">
        <v>3</v>
      </c>
      <c r="AR132" s="133" t="s">
        <v>118</v>
      </c>
      <c r="AT132" s="133" t="s">
        <v>116</v>
      </c>
      <c r="AU132" s="133" t="s">
        <v>78</v>
      </c>
      <c r="AY132" s="14" t="s">
        <v>114</v>
      </c>
      <c r="BE132" s="134">
        <f t="shared" ref="BE132:BE145" si="35">IF(N132="základní",J132,0)</f>
        <v>0</v>
      </c>
      <c r="BF132" s="134">
        <f t="shared" ref="BF132:BF145" si="36">IF(N132="snížená",J132,0)</f>
        <v>0</v>
      </c>
      <c r="BG132" s="134">
        <f t="shared" ref="BG132:BG145" si="37">IF(N132="zákl. přenesená",J132,0)</f>
        <v>0</v>
      </c>
      <c r="BH132" s="134">
        <f t="shared" ref="BH132:BH145" si="38">IF(N132="sníž. přenesená",J132,0)</f>
        <v>0</v>
      </c>
      <c r="BI132" s="134">
        <f t="shared" ref="BI132:BI145" si="39">IF(N132="nulová",J132,0)</f>
        <v>0</v>
      </c>
      <c r="BJ132" s="14" t="s">
        <v>76</v>
      </c>
      <c r="BK132" s="134">
        <f t="shared" ref="BK132:BK145" si="40">ROUND(I132*H132,2)</f>
        <v>0</v>
      </c>
      <c r="BL132" s="14" t="s">
        <v>118</v>
      </c>
      <c r="BM132" s="133" t="s">
        <v>197</v>
      </c>
    </row>
    <row r="133" spans="2:65" s="1" customFormat="1" ht="16.5" customHeight="1">
      <c r="B133" s="121"/>
      <c r="C133" s="135">
        <v>43</v>
      </c>
      <c r="D133" s="236" t="s">
        <v>162</v>
      </c>
      <c r="E133" s="237" t="s">
        <v>201</v>
      </c>
      <c r="F133" s="238" t="s">
        <v>202</v>
      </c>
      <c r="G133" s="239" t="s">
        <v>186</v>
      </c>
      <c r="H133" s="240">
        <v>2</v>
      </c>
      <c r="I133" s="241"/>
      <c r="J133" s="241">
        <f t="shared" si="31"/>
        <v>0</v>
      </c>
      <c r="K133" s="238" t="s">
        <v>593</v>
      </c>
      <c r="L133" s="142"/>
      <c r="M133" s="143" t="s">
        <v>3</v>
      </c>
      <c r="N133" s="144" t="s">
        <v>40</v>
      </c>
      <c r="O133" s="131">
        <v>0</v>
      </c>
      <c r="P133" s="131">
        <f t="shared" si="32"/>
        <v>0</v>
      </c>
      <c r="Q133" s="131">
        <v>1.8E-3</v>
      </c>
      <c r="R133" s="131">
        <f t="shared" si="33"/>
        <v>3.5999999999999999E-3</v>
      </c>
      <c r="S133" s="131">
        <v>0</v>
      </c>
      <c r="T133" s="131">
        <f t="shared" si="34"/>
        <v>0</v>
      </c>
      <c r="U133" s="132" t="s">
        <v>3</v>
      </c>
      <c r="AR133" s="133" t="s">
        <v>130</v>
      </c>
      <c r="AT133" s="133" t="s">
        <v>162</v>
      </c>
      <c r="AU133" s="133" t="s">
        <v>78</v>
      </c>
      <c r="AY133" s="14" t="s">
        <v>114</v>
      </c>
      <c r="BE133" s="134">
        <f t="shared" si="35"/>
        <v>0</v>
      </c>
      <c r="BF133" s="134">
        <f t="shared" si="36"/>
        <v>0</v>
      </c>
      <c r="BG133" s="134">
        <f t="shared" si="37"/>
        <v>0</v>
      </c>
      <c r="BH133" s="134">
        <f t="shared" si="38"/>
        <v>0</v>
      </c>
      <c r="BI133" s="134">
        <f t="shared" si="39"/>
        <v>0</v>
      </c>
      <c r="BJ133" s="14" t="s">
        <v>76</v>
      </c>
      <c r="BK133" s="134">
        <f t="shared" si="40"/>
        <v>0</v>
      </c>
      <c r="BL133" s="14" t="s">
        <v>118</v>
      </c>
      <c r="BM133" s="133" t="s">
        <v>198</v>
      </c>
    </row>
    <row r="134" spans="2:65" s="1" customFormat="1" ht="16.5" customHeight="1">
      <c r="B134" s="121"/>
      <c r="C134" s="122">
        <v>44</v>
      </c>
      <c r="D134" s="230" t="s">
        <v>116</v>
      </c>
      <c r="E134" s="231" t="s">
        <v>206</v>
      </c>
      <c r="F134" s="232" t="s">
        <v>634</v>
      </c>
      <c r="G134" s="233" t="s">
        <v>186</v>
      </c>
      <c r="H134" s="234">
        <v>2</v>
      </c>
      <c r="I134" s="235"/>
      <c r="J134" s="235">
        <f t="shared" si="31"/>
        <v>0</v>
      </c>
      <c r="K134" s="232" t="s">
        <v>593</v>
      </c>
      <c r="L134" s="27"/>
      <c r="M134" s="129" t="s">
        <v>3</v>
      </c>
      <c r="N134" s="130" t="s">
        <v>40</v>
      </c>
      <c r="O134" s="131">
        <v>0.16600000000000001</v>
      </c>
      <c r="P134" s="131">
        <f t="shared" si="32"/>
        <v>0.33200000000000002</v>
      </c>
      <c r="Q134" s="131">
        <v>1.0000000000000001E-5</v>
      </c>
      <c r="R134" s="131">
        <f t="shared" si="33"/>
        <v>2.0000000000000002E-5</v>
      </c>
      <c r="S134" s="131">
        <v>0</v>
      </c>
      <c r="T134" s="131">
        <f t="shared" si="34"/>
        <v>0</v>
      </c>
      <c r="U134" s="132" t="s">
        <v>3</v>
      </c>
      <c r="AR134" s="133" t="s">
        <v>118</v>
      </c>
      <c r="AT134" s="133" t="s">
        <v>116</v>
      </c>
      <c r="AU134" s="133" t="s">
        <v>78</v>
      </c>
      <c r="AY134" s="14" t="s">
        <v>114</v>
      </c>
      <c r="BE134" s="134">
        <f t="shared" si="35"/>
        <v>0</v>
      </c>
      <c r="BF134" s="134">
        <f t="shared" si="36"/>
        <v>0</v>
      </c>
      <c r="BG134" s="134">
        <f t="shared" si="37"/>
        <v>0</v>
      </c>
      <c r="BH134" s="134">
        <f t="shared" si="38"/>
        <v>0</v>
      </c>
      <c r="BI134" s="134">
        <f t="shared" si="39"/>
        <v>0</v>
      </c>
      <c r="BJ134" s="14" t="s">
        <v>76</v>
      </c>
      <c r="BK134" s="134">
        <f t="shared" si="40"/>
        <v>0</v>
      </c>
      <c r="BL134" s="14" t="s">
        <v>118</v>
      </c>
      <c r="BM134" s="133" t="s">
        <v>199</v>
      </c>
    </row>
    <row r="135" spans="2:65" s="1" customFormat="1" ht="16.5" customHeight="1">
      <c r="B135" s="121"/>
      <c r="C135" s="135">
        <v>45</v>
      </c>
      <c r="D135" s="236" t="s">
        <v>162</v>
      </c>
      <c r="E135" s="237" t="s">
        <v>635</v>
      </c>
      <c r="F135" s="238" t="s">
        <v>636</v>
      </c>
      <c r="G135" s="239" t="s">
        <v>186</v>
      </c>
      <c r="H135" s="240">
        <v>2</v>
      </c>
      <c r="I135" s="241"/>
      <c r="J135" s="241">
        <f t="shared" si="31"/>
        <v>0</v>
      </c>
      <c r="K135" s="238" t="s">
        <v>593</v>
      </c>
      <c r="L135" s="142"/>
      <c r="M135" s="143" t="s">
        <v>3</v>
      </c>
      <c r="N135" s="144" t="s">
        <v>40</v>
      </c>
      <c r="O135" s="131">
        <v>0</v>
      </c>
      <c r="P135" s="131">
        <f t="shared" si="32"/>
        <v>0</v>
      </c>
      <c r="Q135" s="131">
        <v>2.5000000000000001E-3</v>
      </c>
      <c r="R135" s="131">
        <f t="shared" si="33"/>
        <v>5.0000000000000001E-3</v>
      </c>
      <c r="S135" s="131">
        <v>0</v>
      </c>
      <c r="T135" s="131">
        <f t="shared" si="34"/>
        <v>0</v>
      </c>
      <c r="U135" s="132" t="s">
        <v>3</v>
      </c>
      <c r="AR135" s="133" t="s">
        <v>130</v>
      </c>
      <c r="AT135" s="133" t="s">
        <v>162</v>
      </c>
      <c r="AU135" s="133" t="s">
        <v>78</v>
      </c>
      <c r="AY135" s="14" t="s">
        <v>114</v>
      </c>
      <c r="BE135" s="134">
        <f t="shared" si="35"/>
        <v>0</v>
      </c>
      <c r="BF135" s="134">
        <f t="shared" si="36"/>
        <v>0</v>
      </c>
      <c r="BG135" s="134">
        <f t="shared" si="37"/>
        <v>0</v>
      </c>
      <c r="BH135" s="134">
        <f t="shared" si="38"/>
        <v>0</v>
      </c>
      <c r="BI135" s="134">
        <f t="shared" si="39"/>
        <v>0</v>
      </c>
      <c r="BJ135" s="14" t="s">
        <v>76</v>
      </c>
      <c r="BK135" s="134">
        <f t="shared" si="40"/>
        <v>0</v>
      </c>
      <c r="BL135" s="14" t="s">
        <v>118</v>
      </c>
      <c r="BM135" s="133" t="s">
        <v>200</v>
      </c>
    </row>
    <row r="136" spans="2:65" s="1" customFormat="1" ht="16.5" customHeight="1">
      <c r="B136" s="121"/>
      <c r="C136" s="135">
        <v>46</v>
      </c>
      <c r="D136" s="236" t="s">
        <v>162</v>
      </c>
      <c r="E136" s="237" t="s">
        <v>637</v>
      </c>
      <c r="F136" s="238" t="s">
        <v>638</v>
      </c>
      <c r="G136" s="239" t="s">
        <v>186</v>
      </c>
      <c r="H136" s="240">
        <v>2</v>
      </c>
      <c r="I136" s="241"/>
      <c r="J136" s="241">
        <f t="shared" si="31"/>
        <v>0</v>
      </c>
      <c r="K136" s="238" t="s">
        <v>593</v>
      </c>
      <c r="L136" s="142"/>
      <c r="M136" s="143" t="s">
        <v>3</v>
      </c>
      <c r="N136" s="144" t="s">
        <v>40</v>
      </c>
      <c r="O136" s="131">
        <v>0</v>
      </c>
      <c r="P136" s="131">
        <f t="shared" si="32"/>
        <v>0</v>
      </c>
      <c r="Q136" s="131">
        <v>3.5000000000000001E-3</v>
      </c>
      <c r="R136" s="131">
        <f t="shared" si="33"/>
        <v>7.0000000000000001E-3</v>
      </c>
      <c r="S136" s="131">
        <v>0</v>
      </c>
      <c r="T136" s="131">
        <f t="shared" si="34"/>
        <v>0</v>
      </c>
      <c r="U136" s="132" t="s">
        <v>3</v>
      </c>
      <c r="AR136" s="133" t="s">
        <v>130</v>
      </c>
      <c r="AT136" s="133" t="s">
        <v>162</v>
      </c>
      <c r="AU136" s="133" t="s">
        <v>78</v>
      </c>
      <c r="AY136" s="14" t="s">
        <v>114</v>
      </c>
      <c r="BE136" s="134">
        <f t="shared" si="35"/>
        <v>0</v>
      </c>
      <c r="BF136" s="134">
        <f t="shared" si="36"/>
        <v>0</v>
      </c>
      <c r="BG136" s="134">
        <f t="shared" si="37"/>
        <v>0</v>
      </c>
      <c r="BH136" s="134">
        <f t="shared" si="38"/>
        <v>0</v>
      </c>
      <c r="BI136" s="134">
        <f t="shared" si="39"/>
        <v>0</v>
      </c>
      <c r="BJ136" s="14" t="s">
        <v>76</v>
      </c>
      <c r="BK136" s="134">
        <f t="shared" si="40"/>
        <v>0</v>
      </c>
      <c r="BL136" s="14" t="s">
        <v>118</v>
      </c>
      <c r="BM136" s="133" t="s">
        <v>203</v>
      </c>
    </row>
    <row r="137" spans="2:65" s="1" customFormat="1" ht="16.5" customHeight="1">
      <c r="B137" s="121"/>
      <c r="C137" s="135">
        <v>47</v>
      </c>
      <c r="D137" s="236" t="s">
        <v>162</v>
      </c>
      <c r="E137" s="237" t="s">
        <v>639</v>
      </c>
      <c r="F137" s="238" t="s">
        <v>640</v>
      </c>
      <c r="G137" s="239" t="s">
        <v>186</v>
      </c>
      <c r="H137" s="240">
        <v>4</v>
      </c>
      <c r="I137" s="241"/>
      <c r="J137" s="241">
        <f t="shared" si="31"/>
        <v>0</v>
      </c>
      <c r="K137" s="238" t="s">
        <v>593</v>
      </c>
      <c r="L137" s="142"/>
      <c r="M137" s="143" t="s">
        <v>3</v>
      </c>
      <c r="N137" s="144" t="s">
        <v>40</v>
      </c>
      <c r="O137" s="131">
        <v>0</v>
      </c>
      <c r="P137" s="131">
        <f t="shared" si="32"/>
        <v>0</v>
      </c>
      <c r="Q137" s="131">
        <v>1.2999999999999999E-3</v>
      </c>
      <c r="R137" s="131">
        <f t="shared" si="33"/>
        <v>5.1999999999999998E-3</v>
      </c>
      <c r="S137" s="131">
        <v>0</v>
      </c>
      <c r="T137" s="131">
        <f t="shared" si="34"/>
        <v>0</v>
      </c>
      <c r="U137" s="132" t="s">
        <v>3</v>
      </c>
      <c r="AR137" s="133" t="s">
        <v>130</v>
      </c>
      <c r="AT137" s="133" t="s">
        <v>162</v>
      </c>
      <c r="AU137" s="133" t="s">
        <v>78</v>
      </c>
      <c r="AY137" s="14" t="s">
        <v>114</v>
      </c>
      <c r="BE137" s="134">
        <f t="shared" si="35"/>
        <v>0</v>
      </c>
      <c r="BF137" s="134">
        <f t="shared" si="36"/>
        <v>0</v>
      </c>
      <c r="BG137" s="134">
        <f t="shared" si="37"/>
        <v>0</v>
      </c>
      <c r="BH137" s="134">
        <f t="shared" si="38"/>
        <v>0</v>
      </c>
      <c r="BI137" s="134">
        <f t="shared" si="39"/>
        <v>0</v>
      </c>
      <c r="BJ137" s="14" t="s">
        <v>76</v>
      </c>
      <c r="BK137" s="134">
        <f t="shared" si="40"/>
        <v>0</v>
      </c>
      <c r="BL137" s="14" t="s">
        <v>118</v>
      </c>
      <c r="BM137" s="133" t="s">
        <v>204</v>
      </c>
    </row>
    <row r="138" spans="2:65" s="1" customFormat="1" ht="23.4" customHeight="1">
      <c r="B138" s="121"/>
      <c r="C138" s="135">
        <v>48</v>
      </c>
      <c r="D138" s="230" t="s">
        <v>116</v>
      </c>
      <c r="E138" s="231" t="s">
        <v>214</v>
      </c>
      <c r="F138" s="232" t="s">
        <v>641</v>
      </c>
      <c r="G138" s="233" t="s">
        <v>136</v>
      </c>
      <c r="H138" s="234">
        <v>18</v>
      </c>
      <c r="I138" s="235"/>
      <c r="J138" s="235">
        <f t="shared" si="31"/>
        <v>0</v>
      </c>
      <c r="K138" s="232" t="s">
        <v>593</v>
      </c>
      <c r="L138" s="142"/>
      <c r="M138" s="143" t="s">
        <v>3</v>
      </c>
      <c r="N138" s="144" t="s">
        <v>40</v>
      </c>
      <c r="O138" s="131">
        <v>0</v>
      </c>
      <c r="P138" s="131">
        <f t="shared" si="32"/>
        <v>0</v>
      </c>
      <c r="Q138" s="131">
        <v>4.0000000000000001E-3</v>
      </c>
      <c r="R138" s="131">
        <f t="shared" si="33"/>
        <v>7.2000000000000008E-2</v>
      </c>
      <c r="S138" s="131">
        <v>0</v>
      </c>
      <c r="T138" s="131">
        <f t="shared" si="34"/>
        <v>0</v>
      </c>
      <c r="U138" s="132" t="s">
        <v>3</v>
      </c>
      <c r="AR138" s="133" t="s">
        <v>130</v>
      </c>
      <c r="AT138" s="133" t="s">
        <v>162</v>
      </c>
      <c r="AU138" s="133" t="s">
        <v>78</v>
      </c>
      <c r="AY138" s="14" t="s">
        <v>114</v>
      </c>
      <c r="BE138" s="134">
        <f t="shared" si="35"/>
        <v>0</v>
      </c>
      <c r="BF138" s="134">
        <f t="shared" si="36"/>
        <v>0</v>
      </c>
      <c r="BG138" s="134">
        <f t="shared" si="37"/>
        <v>0</v>
      </c>
      <c r="BH138" s="134">
        <f t="shared" si="38"/>
        <v>0</v>
      </c>
      <c r="BI138" s="134">
        <f t="shared" si="39"/>
        <v>0</v>
      </c>
      <c r="BJ138" s="14" t="s">
        <v>76</v>
      </c>
      <c r="BK138" s="134">
        <f t="shared" si="40"/>
        <v>0</v>
      </c>
      <c r="BL138" s="14" t="s">
        <v>118</v>
      </c>
      <c r="BM138" s="133" t="s">
        <v>205</v>
      </c>
    </row>
    <row r="139" spans="2:65" s="1" customFormat="1" ht="36.6" customHeight="1">
      <c r="B139" s="121"/>
      <c r="C139" s="122">
        <v>49</v>
      </c>
      <c r="D139" s="230" t="s">
        <v>116</v>
      </c>
      <c r="E139" s="231" t="s">
        <v>642</v>
      </c>
      <c r="F139" s="232" t="s">
        <v>643</v>
      </c>
      <c r="G139" s="233" t="s">
        <v>136</v>
      </c>
      <c r="H139" s="234">
        <v>242</v>
      </c>
      <c r="I139" s="235"/>
      <c r="J139" s="235">
        <f t="shared" si="31"/>
        <v>0</v>
      </c>
      <c r="K139" s="232" t="s">
        <v>593</v>
      </c>
      <c r="L139" s="27"/>
      <c r="M139" s="129" t="s">
        <v>3</v>
      </c>
      <c r="N139" s="130" t="s">
        <v>40</v>
      </c>
      <c r="O139" s="131">
        <v>0.41599999999999998</v>
      </c>
      <c r="P139" s="131">
        <f t="shared" si="32"/>
        <v>100.672</v>
      </c>
      <c r="Q139" s="131">
        <v>0.10940999999999999</v>
      </c>
      <c r="R139" s="131">
        <f t="shared" si="33"/>
        <v>26.477219999999999</v>
      </c>
      <c r="S139" s="131">
        <v>0</v>
      </c>
      <c r="T139" s="131">
        <f t="shared" si="34"/>
        <v>0</v>
      </c>
      <c r="U139" s="132" t="s">
        <v>3</v>
      </c>
      <c r="AR139" s="133" t="s">
        <v>118</v>
      </c>
      <c r="AT139" s="133" t="s">
        <v>116</v>
      </c>
      <c r="AU139" s="133" t="s">
        <v>78</v>
      </c>
      <c r="AY139" s="14" t="s">
        <v>114</v>
      </c>
      <c r="BE139" s="134">
        <f t="shared" si="35"/>
        <v>0</v>
      </c>
      <c r="BF139" s="134">
        <f t="shared" si="36"/>
        <v>0</v>
      </c>
      <c r="BG139" s="134">
        <f t="shared" si="37"/>
        <v>0</v>
      </c>
      <c r="BH139" s="134">
        <f t="shared" si="38"/>
        <v>0</v>
      </c>
      <c r="BI139" s="134">
        <f t="shared" si="39"/>
        <v>0</v>
      </c>
      <c r="BJ139" s="14" t="s">
        <v>76</v>
      </c>
      <c r="BK139" s="134">
        <f t="shared" si="40"/>
        <v>0</v>
      </c>
      <c r="BL139" s="14" t="s">
        <v>118</v>
      </c>
      <c r="BM139" s="133" t="s">
        <v>207</v>
      </c>
    </row>
    <row r="140" spans="2:65" s="1" customFormat="1" ht="16.5" customHeight="1">
      <c r="B140" s="121"/>
      <c r="C140" s="135">
        <v>50</v>
      </c>
      <c r="D140" s="236" t="s">
        <v>162</v>
      </c>
      <c r="E140" s="237" t="s">
        <v>644</v>
      </c>
      <c r="F140" s="238" t="s">
        <v>645</v>
      </c>
      <c r="G140" s="239" t="s">
        <v>136</v>
      </c>
      <c r="H140" s="240">
        <v>131.30000000000001</v>
      </c>
      <c r="I140" s="241"/>
      <c r="J140" s="241">
        <f t="shared" si="31"/>
        <v>0</v>
      </c>
      <c r="K140" s="238" t="s">
        <v>593</v>
      </c>
      <c r="L140" s="142"/>
      <c r="M140" s="143" t="s">
        <v>3</v>
      </c>
      <c r="N140" s="144" t="s">
        <v>40</v>
      </c>
      <c r="O140" s="131">
        <v>0</v>
      </c>
      <c r="P140" s="131">
        <f t="shared" si="32"/>
        <v>0</v>
      </c>
      <c r="Q140" s="131">
        <v>6.1000000000000004E-3</v>
      </c>
      <c r="R140" s="131">
        <f t="shared" si="33"/>
        <v>0.80093000000000014</v>
      </c>
      <c r="S140" s="131">
        <v>0</v>
      </c>
      <c r="T140" s="131">
        <f t="shared" si="34"/>
        <v>0</v>
      </c>
      <c r="U140" s="132" t="s">
        <v>3</v>
      </c>
      <c r="AR140" s="133" t="s">
        <v>130</v>
      </c>
      <c r="AT140" s="133" t="s">
        <v>162</v>
      </c>
      <c r="AU140" s="133" t="s">
        <v>78</v>
      </c>
      <c r="AY140" s="14" t="s">
        <v>114</v>
      </c>
      <c r="BE140" s="134">
        <f t="shared" si="35"/>
        <v>0</v>
      </c>
      <c r="BF140" s="134">
        <f t="shared" si="36"/>
        <v>0</v>
      </c>
      <c r="BG140" s="134">
        <f t="shared" si="37"/>
        <v>0</v>
      </c>
      <c r="BH140" s="134">
        <f t="shared" si="38"/>
        <v>0</v>
      </c>
      <c r="BI140" s="134">
        <f t="shared" si="39"/>
        <v>0</v>
      </c>
      <c r="BJ140" s="14" t="s">
        <v>76</v>
      </c>
      <c r="BK140" s="134">
        <f t="shared" si="40"/>
        <v>0</v>
      </c>
      <c r="BL140" s="14" t="s">
        <v>118</v>
      </c>
      <c r="BM140" s="133" t="s">
        <v>208</v>
      </c>
    </row>
    <row r="141" spans="2:65" s="1" customFormat="1" ht="16.5" customHeight="1">
      <c r="B141" s="121"/>
      <c r="C141" s="135">
        <v>51</v>
      </c>
      <c r="D141" s="236" t="s">
        <v>162</v>
      </c>
      <c r="E141" s="237" t="s">
        <v>646</v>
      </c>
      <c r="F141" s="238" t="s">
        <v>647</v>
      </c>
      <c r="G141" s="239" t="s">
        <v>136</v>
      </c>
      <c r="H141" s="240">
        <v>54.54</v>
      </c>
      <c r="I141" s="241"/>
      <c r="J141" s="241">
        <f t="shared" si="31"/>
        <v>0</v>
      </c>
      <c r="K141" s="238" t="s">
        <v>3</v>
      </c>
      <c r="L141" s="142"/>
      <c r="M141" s="143" t="s">
        <v>3</v>
      </c>
      <c r="N141" s="144" t="s">
        <v>40</v>
      </c>
      <c r="O141" s="131">
        <v>0</v>
      </c>
      <c r="P141" s="131">
        <f t="shared" si="32"/>
        <v>0</v>
      </c>
      <c r="Q141" s="131">
        <v>3.5E-4</v>
      </c>
      <c r="R141" s="131">
        <f t="shared" si="33"/>
        <v>1.9088999999999998E-2</v>
      </c>
      <c r="S141" s="131">
        <v>0</v>
      </c>
      <c r="T141" s="131">
        <f t="shared" si="34"/>
        <v>0</v>
      </c>
      <c r="U141" s="132" t="s">
        <v>3</v>
      </c>
      <c r="AR141" s="133" t="s">
        <v>130</v>
      </c>
      <c r="AT141" s="133" t="s">
        <v>162</v>
      </c>
      <c r="AU141" s="133" t="s">
        <v>78</v>
      </c>
      <c r="AY141" s="14" t="s">
        <v>114</v>
      </c>
      <c r="BE141" s="134">
        <f t="shared" si="35"/>
        <v>0</v>
      </c>
      <c r="BF141" s="134">
        <f t="shared" si="36"/>
        <v>0</v>
      </c>
      <c r="BG141" s="134">
        <f t="shared" si="37"/>
        <v>0</v>
      </c>
      <c r="BH141" s="134">
        <f t="shared" si="38"/>
        <v>0</v>
      </c>
      <c r="BI141" s="134">
        <f t="shared" si="39"/>
        <v>0</v>
      </c>
      <c r="BJ141" s="14" t="s">
        <v>76</v>
      </c>
      <c r="BK141" s="134">
        <f t="shared" si="40"/>
        <v>0</v>
      </c>
      <c r="BL141" s="14" t="s">
        <v>118</v>
      </c>
      <c r="BM141" s="133" t="s">
        <v>209</v>
      </c>
    </row>
    <row r="142" spans="2:65" s="1" customFormat="1" ht="35.4" customHeight="1">
      <c r="B142" s="121"/>
      <c r="C142" s="135">
        <v>52</v>
      </c>
      <c r="D142" s="230" t="s">
        <v>116</v>
      </c>
      <c r="E142" s="231" t="s">
        <v>648</v>
      </c>
      <c r="F142" s="232" t="s">
        <v>649</v>
      </c>
      <c r="G142" s="233" t="s">
        <v>136</v>
      </c>
      <c r="H142" s="234">
        <v>18</v>
      </c>
      <c r="I142" s="235"/>
      <c r="J142" s="235">
        <f t="shared" si="31"/>
        <v>0</v>
      </c>
      <c r="K142" s="232" t="s">
        <v>593</v>
      </c>
      <c r="L142" s="142"/>
      <c r="M142" s="143" t="s">
        <v>3</v>
      </c>
      <c r="N142" s="144" t="s">
        <v>40</v>
      </c>
      <c r="O142" s="131">
        <v>0</v>
      </c>
      <c r="P142" s="131">
        <f t="shared" si="32"/>
        <v>0</v>
      </c>
      <c r="Q142" s="131">
        <v>1E-4</v>
      </c>
      <c r="R142" s="131">
        <f t="shared" si="33"/>
        <v>1.8000000000000002E-3</v>
      </c>
      <c r="S142" s="131">
        <v>0</v>
      </c>
      <c r="T142" s="131">
        <f t="shared" si="34"/>
        <v>0</v>
      </c>
      <c r="U142" s="132" t="s">
        <v>3</v>
      </c>
      <c r="AR142" s="133" t="s">
        <v>130</v>
      </c>
      <c r="AT142" s="133" t="s">
        <v>162</v>
      </c>
      <c r="AU142" s="133" t="s">
        <v>78</v>
      </c>
      <c r="AY142" s="14" t="s">
        <v>114</v>
      </c>
      <c r="BE142" s="134">
        <f t="shared" si="35"/>
        <v>0</v>
      </c>
      <c r="BF142" s="134">
        <f t="shared" si="36"/>
        <v>0</v>
      </c>
      <c r="BG142" s="134">
        <f t="shared" si="37"/>
        <v>0</v>
      </c>
      <c r="BH142" s="134">
        <f t="shared" si="38"/>
        <v>0</v>
      </c>
      <c r="BI142" s="134">
        <f t="shared" si="39"/>
        <v>0</v>
      </c>
      <c r="BJ142" s="14" t="s">
        <v>76</v>
      </c>
      <c r="BK142" s="134">
        <f t="shared" si="40"/>
        <v>0</v>
      </c>
      <c r="BL142" s="14" t="s">
        <v>118</v>
      </c>
      <c r="BM142" s="133" t="s">
        <v>210</v>
      </c>
    </row>
    <row r="143" spans="2:65" s="1" customFormat="1" ht="29.4" customHeight="1">
      <c r="B143" s="121"/>
      <c r="C143" s="122">
        <v>53</v>
      </c>
      <c r="D143" s="230" t="s">
        <v>116</v>
      </c>
      <c r="E143" s="231" t="s">
        <v>215</v>
      </c>
      <c r="F143" s="232" t="s">
        <v>650</v>
      </c>
      <c r="G143" s="233" t="s">
        <v>117</v>
      </c>
      <c r="H143" s="234">
        <v>11</v>
      </c>
      <c r="I143" s="235"/>
      <c r="J143" s="235">
        <f t="shared" si="31"/>
        <v>0</v>
      </c>
      <c r="K143" s="232" t="s">
        <v>593</v>
      </c>
      <c r="L143" s="27"/>
      <c r="M143" s="129" t="s">
        <v>3</v>
      </c>
      <c r="N143" s="130" t="s">
        <v>40</v>
      </c>
      <c r="O143" s="131">
        <v>3.0000000000000001E-3</v>
      </c>
      <c r="P143" s="131">
        <f t="shared" si="32"/>
        <v>3.3000000000000002E-2</v>
      </c>
      <c r="Q143" s="131">
        <v>3.3E-4</v>
      </c>
      <c r="R143" s="131">
        <f t="shared" si="33"/>
        <v>3.63E-3</v>
      </c>
      <c r="S143" s="131">
        <v>0</v>
      </c>
      <c r="T143" s="131">
        <f t="shared" si="34"/>
        <v>0</v>
      </c>
      <c r="U143" s="132" t="s">
        <v>3</v>
      </c>
      <c r="AR143" s="133" t="s">
        <v>118</v>
      </c>
      <c r="AT143" s="133" t="s">
        <v>116</v>
      </c>
      <c r="AU143" s="133" t="s">
        <v>78</v>
      </c>
      <c r="AY143" s="14" t="s">
        <v>114</v>
      </c>
      <c r="BE143" s="134">
        <f t="shared" si="35"/>
        <v>0</v>
      </c>
      <c r="BF143" s="134">
        <f t="shared" si="36"/>
        <v>0</v>
      </c>
      <c r="BG143" s="134">
        <f t="shared" si="37"/>
        <v>0</v>
      </c>
      <c r="BH143" s="134">
        <f t="shared" si="38"/>
        <v>0</v>
      </c>
      <c r="BI143" s="134">
        <f t="shared" si="39"/>
        <v>0</v>
      </c>
      <c r="BJ143" s="14" t="s">
        <v>76</v>
      </c>
      <c r="BK143" s="134">
        <f t="shared" si="40"/>
        <v>0</v>
      </c>
      <c r="BL143" s="14" t="s">
        <v>118</v>
      </c>
      <c r="BM143" s="133" t="s">
        <v>211</v>
      </c>
    </row>
    <row r="144" spans="2:65" s="1" customFormat="1" ht="16.2" customHeight="1">
      <c r="B144" s="121"/>
      <c r="C144" s="122">
        <v>54</v>
      </c>
      <c r="D144" s="135" t="s">
        <v>162</v>
      </c>
      <c r="E144" s="136" t="s">
        <v>653</v>
      </c>
      <c r="F144" s="137" t="s">
        <v>654</v>
      </c>
      <c r="G144" s="138" t="s">
        <v>136</v>
      </c>
      <c r="H144" s="139">
        <v>3</v>
      </c>
      <c r="I144" s="140"/>
      <c r="J144" s="140">
        <f t="shared" si="31"/>
        <v>0</v>
      </c>
      <c r="K144" s="137" t="s">
        <v>3</v>
      </c>
      <c r="L144" s="27"/>
      <c r="M144" s="129" t="s">
        <v>3</v>
      </c>
      <c r="N144" s="130" t="s">
        <v>40</v>
      </c>
      <c r="O144" s="131">
        <v>3.0000000000000001E-3</v>
      </c>
      <c r="P144" s="131">
        <f t="shared" si="32"/>
        <v>9.0000000000000011E-3</v>
      </c>
      <c r="Q144" s="131">
        <v>1.6000000000000001E-4</v>
      </c>
      <c r="R144" s="131">
        <f t="shared" si="33"/>
        <v>4.8000000000000007E-4</v>
      </c>
      <c r="S144" s="131">
        <v>0</v>
      </c>
      <c r="T144" s="131">
        <f t="shared" si="34"/>
        <v>0</v>
      </c>
      <c r="U144" s="132" t="s">
        <v>3</v>
      </c>
      <c r="AR144" s="133" t="s">
        <v>118</v>
      </c>
      <c r="AT144" s="133" t="s">
        <v>116</v>
      </c>
      <c r="AU144" s="133" t="s">
        <v>78</v>
      </c>
      <c r="AY144" s="14" t="s">
        <v>114</v>
      </c>
      <c r="BE144" s="134">
        <f t="shared" si="35"/>
        <v>0</v>
      </c>
      <c r="BF144" s="134">
        <f t="shared" si="36"/>
        <v>0</v>
      </c>
      <c r="BG144" s="134">
        <f t="shared" si="37"/>
        <v>0</v>
      </c>
      <c r="BH144" s="134">
        <f t="shared" si="38"/>
        <v>0</v>
      </c>
      <c r="BI144" s="134">
        <f t="shared" si="39"/>
        <v>0</v>
      </c>
      <c r="BJ144" s="14" t="s">
        <v>76</v>
      </c>
      <c r="BK144" s="134">
        <f t="shared" si="40"/>
        <v>0</v>
      </c>
      <c r="BL144" s="14" t="s">
        <v>118</v>
      </c>
      <c r="BM144" s="133" t="s">
        <v>212</v>
      </c>
    </row>
    <row r="145" spans="2:65" s="1" customFormat="1" ht="16.5" customHeight="1">
      <c r="B145" s="121"/>
      <c r="C145" s="122">
        <v>55</v>
      </c>
      <c r="D145" s="135" t="s">
        <v>162</v>
      </c>
      <c r="E145" s="136" t="s">
        <v>655</v>
      </c>
      <c r="F145" s="137" t="s">
        <v>656</v>
      </c>
      <c r="G145" s="138" t="s">
        <v>136</v>
      </c>
      <c r="H145" s="139">
        <v>15</v>
      </c>
      <c r="I145" s="140"/>
      <c r="J145" s="140">
        <f t="shared" si="31"/>
        <v>0</v>
      </c>
      <c r="K145" s="137" t="s">
        <v>3</v>
      </c>
      <c r="L145" s="27"/>
      <c r="M145" s="129" t="s">
        <v>3</v>
      </c>
      <c r="N145" s="130" t="s">
        <v>40</v>
      </c>
      <c r="O145" s="131">
        <v>0.129</v>
      </c>
      <c r="P145" s="131">
        <f t="shared" si="32"/>
        <v>1.9350000000000001</v>
      </c>
      <c r="Q145" s="131">
        <v>2.5999999999999999E-3</v>
      </c>
      <c r="R145" s="131">
        <f t="shared" si="33"/>
        <v>3.9E-2</v>
      </c>
      <c r="S145" s="131">
        <v>0</v>
      </c>
      <c r="T145" s="131">
        <f t="shared" si="34"/>
        <v>0</v>
      </c>
      <c r="U145" s="132" t="s">
        <v>3</v>
      </c>
      <c r="AR145" s="133" t="s">
        <v>118</v>
      </c>
      <c r="AT145" s="133" t="s">
        <v>116</v>
      </c>
      <c r="AU145" s="133" t="s">
        <v>78</v>
      </c>
      <c r="AY145" s="14" t="s">
        <v>114</v>
      </c>
      <c r="BE145" s="134">
        <f t="shared" si="35"/>
        <v>0</v>
      </c>
      <c r="BF145" s="134">
        <f t="shared" si="36"/>
        <v>0</v>
      </c>
      <c r="BG145" s="134">
        <f t="shared" si="37"/>
        <v>0</v>
      </c>
      <c r="BH145" s="134">
        <f t="shared" si="38"/>
        <v>0</v>
      </c>
      <c r="BI145" s="134">
        <f t="shared" si="39"/>
        <v>0</v>
      </c>
      <c r="BJ145" s="14" t="s">
        <v>76</v>
      </c>
      <c r="BK145" s="134">
        <f t="shared" si="40"/>
        <v>0</v>
      </c>
      <c r="BL145" s="14" t="s">
        <v>118</v>
      </c>
      <c r="BM145" s="133" t="s">
        <v>213</v>
      </c>
    </row>
    <row r="146" spans="2:65" s="11" customFormat="1" ht="22.8" customHeight="1">
      <c r="B146" s="110"/>
      <c r="D146" s="111" t="s">
        <v>68</v>
      </c>
      <c r="E146" s="119" t="s">
        <v>216</v>
      </c>
      <c r="F146" s="119" t="s">
        <v>217</v>
      </c>
      <c r="J146" s="120">
        <f>BK146</f>
        <v>0</v>
      </c>
      <c r="L146" s="110"/>
      <c r="M146" s="114"/>
      <c r="P146" s="115">
        <f>SUM(P147:P147)</f>
        <v>51.470364000000004</v>
      </c>
      <c r="R146" s="115">
        <f>SUM(R147:R147)</f>
        <v>0</v>
      </c>
      <c r="T146" s="115">
        <f>SUM(T147:T147)</f>
        <v>0</v>
      </c>
      <c r="U146" s="116"/>
      <c r="AR146" s="111" t="s">
        <v>76</v>
      </c>
      <c r="AT146" s="117" t="s">
        <v>68</v>
      </c>
      <c r="AU146" s="117" t="s">
        <v>76</v>
      </c>
      <c r="AY146" s="111" t="s">
        <v>114</v>
      </c>
      <c r="BK146" s="118">
        <f>SUM(BK147:BK147)</f>
        <v>0</v>
      </c>
    </row>
    <row r="147" spans="2:65" s="1" customFormat="1" ht="21.75" customHeight="1">
      <c r="B147" s="121"/>
      <c r="C147" s="122">
        <v>56</v>
      </c>
      <c r="D147" s="230" t="s">
        <v>116</v>
      </c>
      <c r="E147" s="231" t="s">
        <v>651</v>
      </c>
      <c r="F147" s="232" t="s">
        <v>652</v>
      </c>
      <c r="G147" s="233" t="s">
        <v>155</v>
      </c>
      <c r="H147" s="234">
        <v>779.85400000000004</v>
      </c>
      <c r="I147" s="235"/>
      <c r="J147" s="235">
        <f>ROUND(I147*H147,2)</f>
        <v>0</v>
      </c>
      <c r="K147" s="232" t="s">
        <v>593</v>
      </c>
      <c r="L147" s="27"/>
      <c r="M147" s="129" t="s">
        <v>3</v>
      </c>
      <c r="N147" s="130" t="s">
        <v>40</v>
      </c>
      <c r="O147" s="131">
        <v>6.6000000000000003E-2</v>
      </c>
      <c r="P147" s="131">
        <f>O147*H147</f>
        <v>51.470364000000004</v>
      </c>
      <c r="Q147" s="131">
        <v>0</v>
      </c>
      <c r="R147" s="131">
        <f>Q147*H147</f>
        <v>0</v>
      </c>
      <c r="S147" s="131">
        <v>0</v>
      </c>
      <c r="T147" s="131">
        <f>S147*H147</f>
        <v>0</v>
      </c>
      <c r="U147" s="132" t="s">
        <v>3</v>
      </c>
      <c r="AR147" s="133" t="s">
        <v>118</v>
      </c>
      <c r="AT147" s="133" t="s">
        <v>116</v>
      </c>
      <c r="AU147" s="133" t="s">
        <v>78</v>
      </c>
      <c r="AY147" s="14" t="s">
        <v>114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4" t="s">
        <v>76</v>
      </c>
      <c r="BK147" s="134">
        <f>ROUND(I147*H147,2)</f>
        <v>0</v>
      </c>
      <c r="BL147" s="14" t="s">
        <v>118</v>
      </c>
      <c r="BM147" s="133" t="s">
        <v>218</v>
      </c>
    </row>
    <row r="148" spans="2:65" s="1" customFormat="1" ht="6.9" customHeight="1">
      <c r="B148" s="36"/>
      <c r="C148" s="37"/>
      <c r="D148" s="37"/>
      <c r="E148" s="37"/>
      <c r="F148" s="37"/>
      <c r="G148" s="37"/>
      <c r="H148" s="37"/>
      <c r="I148" s="37"/>
      <c r="J148" s="37"/>
      <c r="K148" s="37"/>
      <c r="L148" s="27"/>
    </row>
  </sheetData>
  <autoFilter ref="C84:K147" xr:uid="{00000000-0009-0000-0000-000001000000}"/>
  <mergeCells count="8">
    <mergeCell ref="E75:H75"/>
    <mergeCell ref="E77:H77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7"/>
  <sheetViews>
    <sheetView showGridLines="0" topLeftCell="A89" workbookViewId="0">
      <selection activeCell="F88" sqref="F8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0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80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2:46" ht="24.9" customHeight="1">
      <c r="B4" s="17"/>
      <c r="D4" s="18" t="s">
        <v>85</v>
      </c>
      <c r="L4" s="17"/>
      <c r="M4" s="80" t="s">
        <v>11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3" t="s">
        <v>14</v>
      </c>
      <c r="L6" s="17"/>
    </row>
    <row r="7" spans="2:46" ht="16.5" customHeight="1">
      <c r="B7" s="17"/>
      <c r="E7" s="275" t="str">
        <f>'Rekapitulace stavby'!K6</f>
        <v>Parkoviště u atraktivity CR Šluknovský zámek</v>
      </c>
      <c r="F7" s="276"/>
      <c r="G7" s="276"/>
      <c r="H7" s="276"/>
      <c r="L7" s="17"/>
    </row>
    <row r="8" spans="2:46" s="1" customFormat="1" ht="12" customHeight="1">
      <c r="B8" s="27"/>
      <c r="D8" s="23" t="s">
        <v>86</v>
      </c>
      <c r="L8" s="27"/>
    </row>
    <row r="9" spans="2:46" s="1" customFormat="1" ht="16.5" customHeight="1">
      <c r="B9" s="27"/>
      <c r="E9" s="242" t="s">
        <v>219</v>
      </c>
      <c r="F9" s="277"/>
      <c r="G9" s="277"/>
      <c r="H9" s="277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3" t="s">
        <v>15</v>
      </c>
      <c r="F11" s="21"/>
      <c r="I11" s="23" t="s">
        <v>17</v>
      </c>
      <c r="J11" s="21" t="s">
        <v>3</v>
      </c>
      <c r="L11" s="27"/>
    </row>
    <row r="12" spans="2:46" s="1" customFormat="1" ht="12" customHeight="1">
      <c r="B12" s="27"/>
      <c r="D12" s="23" t="s">
        <v>18</v>
      </c>
      <c r="F12" s="21" t="s">
        <v>588</v>
      </c>
      <c r="I12" s="23" t="s">
        <v>20</v>
      </c>
      <c r="J12" s="44">
        <f>'Rekapitulace stavby'!AN8</f>
        <v>0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3" t="s">
        <v>23</v>
      </c>
      <c r="I14" s="23" t="s">
        <v>24</v>
      </c>
      <c r="J14" s="21" t="s">
        <v>3</v>
      </c>
      <c r="L14" s="27"/>
    </row>
    <row r="15" spans="2:46" s="1" customFormat="1" ht="18" customHeight="1">
      <c r="B15" s="27"/>
      <c r="E15" s="21" t="s">
        <v>25</v>
      </c>
      <c r="I15" s="23" t="s">
        <v>26</v>
      </c>
      <c r="J15" s="21" t="s">
        <v>3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3" t="s">
        <v>27</v>
      </c>
      <c r="I17" s="23" t="s">
        <v>24</v>
      </c>
      <c r="J17" s="21" t="s">
        <v>3</v>
      </c>
      <c r="L17" s="27"/>
    </row>
    <row r="18" spans="2:12" s="1" customFormat="1" ht="18" customHeight="1">
      <c r="B18" s="27"/>
      <c r="E18" s="21" t="s">
        <v>28</v>
      </c>
      <c r="I18" s="23" t="s">
        <v>26</v>
      </c>
      <c r="J18" s="21" t="s">
        <v>3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3" t="s">
        <v>29</v>
      </c>
      <c r="I20" s="23" t="s">
        <v>24</v>
      </c>
      <c r="J20" s="21" t="s">
        <v>3</v>
      </c>
      <c r="L20" s="27"/>
    </row>
    <row r="21" spans="2:12" s="1" customFormat="1" ht="18" customHeight="1">
      <c r="B21" s="27"/>
      <c r="E21" s="21" t="s">
        <v>30</v>
      </c>
      <c r="I21" s="23" t="s">
        <v>26</v>
      </c>
      <c r="J21" s="21" t="s">
        <v>3</v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3" t="s">
        <v>32</v>
      </c>
      <c r="I23" s="23" t="s">
        <v>24</v>
      </c>
      <c r="J23" s="21" t="s">
        <v>3</v>
      </c>
      <c r="L23" s="27"/>
    </row>
    <row r="24" spans="2:12" s="1" customFormat="1" ht="18" customHeight="1">
      <c r="B24" s="27"/>
      <c r="E24" s="21" t="s">
        <v>30</v>
      </c>
      <c r="I24" s="23" t="s">
        <v>26</v>
      </c>
      <c r="J24" s="21" t="s">
        <v>3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3" t="s">
        <v>33</v>
      </c>
      <c r="L26" s="27"/>
    </row>
    <row r="27" spans="2:12" s="7" customFormat="1" ht="47.25" customHeight="1">
      <c r="B27" s="81"/>
      <c r="E27" s="266" t="s">
        <v>34</v>
      </c>
      <c r="F27" s="266"/>
      <c r="G27" s="266"/>
      <c r="H27" s="266"/>
      <c r="L27" s="81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2" t="s">
        <v>35</v>
      </c>
      <c r="J30" s="58">
        <f>ROUND(J84, 2)</f>
        <v>0</v>
      </c>
      <c r="L30" s="27"/>
    </row>
    <row r="31" spans="2:12" s="1" customFormat="1" ht="6.9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" customHeight="1">
      <c r="B32" s="27"/>
      <c r="F32" s="30" t="s">
        <v>37</v>
      </c>
      <c r="I32" s="30" t="s">
        <v>36</v>
      </c>
      <c r="J32" s="30" t="s">
        <v>38</v>
      </c>
      <c r="L32" s="27"/>
    </row>
    <row r="33" spans="2:12" s="1" customFormat="1" ht="14.4" customHeight="1">
      <c r="B33" s="27"/>
      <c r="D33" s="47" t="s">
        <v>39</v>
      </c>
      <c r="E33" s="23" t="s">
        <v>40</v>
      </c>
      <c r="F33" s="83">
        <f>ROUND((SUM(BE84:BE106)),  2)</f>
        <v>0</v>
      </c>
      <c r="I33" s="84">
        <v>0.21</v>
      </c>
      <c r="J33" s="83">
        <f>ROUND(((SUM(BE84:BE106))*I33),  2)</f>
        <v>0</v>
      </c>
      <c r="L33" s="27"/>
    </row>
    <row r="34" spans="2:12" s="1" customFormat="1" ht="14.4" customHeight="1">
      <c r="B34" s="27"/>
      <c r="E34" s="23" t="s">
        <v>41</v>
      </c>
      <c r="F34" s="83">
        <f>ROUND((SUM(BF84:BF106)),  2)</f>
        <v>0</v>
      </c>
      <c r="I34" s="84">
        <v>0.12</v>
      </c>
      <c r="J34" s="83">
        <f>ROUND(((SUM(BF84:BF106))*I34),  2)</f>
        <v>0</v>
      </c>
      <c r="L34" s="27"/>
    </row>
    <row r="35" spans="2:12" s="1" customFormat="1" ht="14.4" hidden="1" customHeight="1">
      <c r="B35" s="27"/>
      <c r="E35" s="23" t="s">
        <v>42</v>
      </c>
      <c r="F35" s="83">
        <f>ROUND((SUM(BG84:BG106)),  2)</f>
        <v>0</v>
      </c>
      <c r="I35" s="84">
        <v>0.21</v>
      </c>
      <c r="J35" s="83">
        <f>0</f>
        <v>0</v>
      </c>
      <c r="L35" s="27"/>
    </row>
    <row r="36" spans="2:12" s="1" customFormat="1" ht="14.4" hidden="1" customHeight="1">
      <c r="B36" s="27"/>
      <c r="E36" s="23" t="s">
        <v>43</v>
      </c>
      <c r="F36" s="83">
        <f>ROUND((SUM(BH84:BH106)),  2)</f>
        <v>0</v>
      </c>
      <c r="I36" s="84">
        <v>0.12</v>
      </c>
      <c r="J36" s="83">
        <f>0</f>
        <v>0</v>
      </c>
      <c r="L36" s="27"/>
    </row>
    <row r="37" spans="2:12" s="1" customFormat="1" ht="14.4" hidden="1" customHeight="1">
      <c r="B37" s="27"/>
      <c r="E37" s="23" t="s">
        <v>44</v>
      </c>
      <c r="F37" s="83">
        <f>ROUND((SUM(BI84:BI106)),  2)</f>
        <v>0</v>
      </c>
      <c r="I37" s="84">
        <v>0</v>
      </c>
      <c r="J37" s="83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5"/>
      <c r="D39" s="86" t="s">
        <v>45</v>
      </c>
      <c r="E39" s="49"/>
      <c r="F39" s="49"/>
      <c r="G39" s="87" t="s">
        <v>46</v>
      </c>
      <c r="H39" s="88" t="s">
        <v>47</v>
      </c>
      <c r="I39" s="49"/>
      <c r="J39" s="89">
        <f>SUM(J30:J37)</f>
        <v>0</v>
      </c>
      <c r="K39" s="90"/>
      <c r="L39" s="27"/>
    </row>
    <row r="40" spans="2:12" s="1" customFormat="1" ht="14.4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" customHeight="1">
      <c r="B45" s="27"/>
      <c r="C45" s="18" t="s">
        <v>88</v>
      </c>
      <c r="L45" s="27"/>
    </row>
    <row r="46" spans="2:12" s="1" customFormat="1" ht="6.9" customHeight="1">
      <c r="B46" s="27"/>
      <c r="L46" s="27"/>
    </row>
    <row r="47" spans="2:12" s="1" customFormat="1" ht="12" customHeight="1">
      <c r="B47" s="27"/>
      <c r="C47" s="23" t="s">
        <v>14</v>
      </c>
      <c r="L47" s="27"/>
    </row>
    <row r="48" spans="2:12" s="1" customFormat="1" ht="16.5" customHeight="1">
      <c r="B48" s="27"/>
      <c r="E48" s="275" t="str">
        <f>E7</f>
        <v>Parkoviště u atraktivity CR Šluknovský zámek</v>
      </c>
      <c r="F48" s="276"/>
      <c r="G48" s="276"/>
      <c r="H48" s="276"/>
      <c r="L48" s="27"/>
    </row>
    <row r="49" spans="2:47" s="1" customFormat="1" ht="12" customHeight="1">
      <c r="B49" s="27"/>
      <c r="C49" s="23" t="s">
        <v>86</v>
      </c>
      <c r="L49" s="27"/>
    </row>
    <row r="50" spans="2:47" s="1" customFormat="1" ht="16.5" customHeight="1">
      <c r="B50" s="27"/>
      <c r="E50" s="242" t="str">
        <f>E9</f>
        <v>SO-301 - Venkovní dešťová kanalizace</v>
      </c>
      <c r="F50" s="277"/>
      <c r="G50" s="277"/>
      <c r="H50" s="277"/>
      <c r="L50" s="27"/>
    </row>
    <row r="51" spans="2:47" s="1" customFormat="1" ht="6.9" customHeight="1">
      <c r="B51" s="27"/>
      <c r="L51" s="27"/>
    </row>
    <row r="52" spans="2:47" s="1" customFormat="1" ht="12" customHeight="1">
      <c r="B52" s="27"/>
      <c r="C52" s="23" t="s">
        <v>18</v>
      </c>
      <c r="F52" s="21" t="str">
        <f>F12</f>
        <v>Šluknov, ul. Zámecká</v>
      </c>
      <c r="I52" s="23" t="s">
        <v>20</v>
      </c>
      <c r="J52" s="44">
        <f>IF(J12="","",J12)</f>
        <v>0</v>
      </c>
      <c r="L52" s="27"/>
    </row>
    <row r="53" spans="2:47" s="1" customFormat="1" ht="6.9" customHeight="1">
      <c r="B53" s="27"/>
      <c r="L53" s="27"/>
    </row>
    <row r="54" spans="2:47" s="1" customFormat="1" ht="40.049999999999997" customHeight="1">
      <c r="B54" s="27"/>
      <c r="C54" s="23" t="s">
        <v>23</v>
      </c>
      <c r="F54" s="21" t="str">
        <f>E15</f>
        <v>Město Šluknov</v>
      </c>
      <c r="I54" s="23" t="s">
        <v>29</v>
      </c>
      <c r="J54" s="25" t="str">
        <f>E21</f>
        <v xml:space="preserve">KIP Ing. arch. Jiří Kňákal 473 01 Okrouhlá 70 </v>
      </c>
      <c r="L54" s="27"/>
    </row>
    <row r="55" spans="2:47" s="1" customFormat="1" ht="40.049999999999997" customHeight="1">
      <c r="B55" s="27"/>
      <c r="C55" s="23" t="s">
        <v>27</v>
      </c>
      <c r="F55" s="21" t="str">
        <f>IF(E18="","",E18)</f>
        <v xml:space="preserve"> Vyjde z výběrového řízení</v>
      </c>
      <c r="I55" s="23" t="s">
        <v>32</v>
      </c>
      <c r="J55" s="25" t="str">
        <f>E24</f>
        <v xml:space="preserve">KIP Ing. arch. Jiří Kňákal 473 01 Okrouhlá 70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89</v>
      </c>
      <c r="D57" s="85"/>
      <c r="E57" s="85"/>
      <c r="F57" s="85"/>
      <c r="G57" s="85"/>
      <c r="H57" s="85"/>
      <c r="I57" s="85"/>
      <c r="J57" s="92" t="s">
        <v>90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8" customHeight="1">
      <c r="B59" s="27"/>
      <c r="C59" s="93" t="s">
        <v>67</v>
      </c>
      <c r="J59" s="58">
        <f>J84</f>
        <v>0</v>
      </c>
      <c r="L59" s="27"/>
      <c r="AU59" s="14" t="s">
        <v>91</v>
      </c>
    </row>
    <row r="60" spans="2:47" s="8" customFormat="1" ht="24.9" customHeight="1">
      <c r="B60" s="94"/>
      <c r="D60" s="95" t="s">
        <v>92</v>
      </c>
      <c r="E60" s="96"/>
      <c r="F60" s="96"/>
      <c r="G60" s="96"/>
      <c r="H60" s="96"/>
      <c r="I60" s="96"/>
      <c r="J60" s="97">
        <f>J85</f>
        <v>0</v>
      </c>
      <c r="L60" s="94"/>
    </row>
    <row r="61" spans="2:47" s="9" customFormat="1" ht="19.95" customHeight="1">
      <c r="B61" s="98"/>
      <c r="D61" s="99" t="s">
        <v>93</v>
      </c>
      <c r="E61" s="100"/>
      <c r="F61" s="100"/>
      <c r="G61" s="100"/>
      <c r="H61" s="100"/>
      <c r="I61" s="100"/>
      <c r="J61" s="101">
        <f>J86</f>
        <v>0</v>
      </c>
      <c r="L61" s="98"/>
    </row>
    <row r="62" spans="2:47" s="9" customFormat="1" ht="19.95" customHeight="1">
      <c r="B62" s="98"/>
      <c r="D62" s="99" t="s">
        <v>220</v>
      </c>
      <c r="E62" s="100"/>
      <c r="F62" s="100"/>
      <c r="G62" s="100"/>
      <c r="H62" s="100"/>
      <c r="I62" s="100"/>
      <c r="J62" s="101">
        <f>J93</f>
        <v>0</v>
      </c>
      <c r="L62" s="98"/>
    </row>
    <row r="63" spans="2:47" s="9" customFormat="1" ht="19.95" customHeight="1">
      <c r="B63" s="98"/>
      <c r="D63" s="99" t="s">
        <v>221</v>
      </c>
      <c r="E63" s="100"/>
      <c r="F63" s="100"/>
      <c r="G63" s="100"/>
      <c r="H63" s="100"/>
      <c r="I63" s="100"/>
      <c r="J63" s="101">
        <f>J96</f>
        <v>0</v>
      </c>
      <c r="L63" s="98"/>
    </row>
    <row r="64" spans="2:47" s="9" customFormat="1" ht="19.95" customHeight="1">
      <c r="B64" s="98"/>
      <c r="D64" s="99" t="s">
        <v>222</v>
      </c>
      <c r="E64" s="100"/>
      <c r="F64" s="100"/>
      <c r="G64" s="100"/>
      <c r="H64" s="100"/>
      <c r="I64" s="100"/>
      <c r="J64" s="101">
        <f>J98</f>
        <v>0</v>
      </c>
      <c r="L64" s="98"/>
    </row>
    <row r="65" spans="2:12" s="1" customFormat="1" ht="21.75" customHeight="1">
      <c r="B65" s="27"/>
      <c r="L65" s="27"/>
    </row>
    <row r="66" spans="2:12" s="1" customFormat="1" ht="6.9" customHeight="1"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27"/>
    </row>
    <row r="70" spans="2:12" s="1" customFormat="1" ht="6.9" customHeight="1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27"/>
    </row>
    <row r="71" spans="2:12" s="1" customFormat="1" ht="24.9" customHeight="1">
      <c r="B71" s="27"/>
      <c r="C71" s="18" t="s">
        <v>98</v>
      </c>
      <c r="L71" s="27"/>
    </row>
    <row r="72" spans="2:12" s="1" customFormat="1" ht="6.9" customHeight="1">
      <c r="B72" s="27"/>
      <c r="L72" s="27"/>
    </row>
    <row r="73" spans="2:12" s="1" customFormat="1" ht="12" customHeight="1">
      <c r="B73" s="27"/>
      <c r="C73" s="23" t="s">
        <v>14</v>
      </c>
      <c r="L73" s="27"/>
    </row>
    <row r="74" spans="2:12" s="1" customFormat="1" ht="16.5" customHeight="1">
      <c r="B74" s="27"/>
      <c r="E74" s="275" t="str">
        <f>E7</f>
        <v>Parkoviště u atraktivity CR Šluknovský zámek</v>
      </c>
      <c r="F74" s="276"/>
      <c r="G74" s="276"/>
      <c r="H74" s="276"/>
      <c r="L74" s="27"/>
    </row>
    <row r="75" spans="2:12" s="1" customFormat="1" ht="12" customHeight="1">
      <c r="B75" s="27"/>
      <c r="C75" s="23" t="s">
        <v>86</v>
      </c>
      <c r="L75" s="27"/>
    </row>
    <row r="76" spans="2:12" s="1" customFormat="1" ht="16.5" customHeight="1">
      <c r="B76" s="27"/>
      <c r="E76" s="242" t="str">
        <f>E9</f>
        <v>SO-301 - Venkovní dešťová kanalizace</v>
      </c>
      <c r="F76" s="277"/>
      <c r="G76" s="277"/>
      <c r="H76" s="277"/>
      <c r="L76" s="27"/>
    </row>
    <row r="77" spans="2:12" s="1" customFormat="1" ht="6.9" customHeight="1">
      <c r="B77" s="27"/>
      <c r="L77" s="27"/>
    </row>
    <row r="78" spans="2:12" s="1" customFormat="1" ht="12" customHeight="1">
      <c r="B78" s="27"/>
      <c r="C78" s="23" t="s">
        <v>18</v>
      </c>
      <c r="F78" s="21" t="s">
        <v>588</v>
      </c>
      <c r="I78" s="23" t="s">
        <v>20</v>
      </c>
      <c r="J78" s="44">
        <f>IF(J12="","",J12)</f>
        <v>0</v>
      </c>
      <c r="L78" s="27"/>
    </row>
    <row r="79" spans="2:12" s="1" customFormat="1" ht="6.9" customHeight="1">
      <c r="B79" s="27"/>
      <c r="L79" s="27"/>
    </row>
    <row r="80" spans="2:12" s="1" customFormat="1" ht="40.049999999999997" customHeight="1">
      <c r="B80" s="27"/>
      <c r="C80" s="23" t="s">
        <v>23</v>
      </c>
      <c r="F80" s="21" t="str">
        <f>E15</f>
        <v>Město Šluknov</v>
      </c>
      <c r="I80" s="23" t="s">
        <v>29</v>
      </c>
      <c r="J80" s="25" t="str">
        <f>E21</f>
        <v xml:space="preserve">KIP Ing. arch. Jiří Kňákal 473 01 Okrouhlá 70 </v>
      </c>
      <c r="L80" s="27"/>
    </row>
    <row r="81" spans="2:65" s="1" customFormat="1" ht="40.049999999999997" customHeight="1">
      <c r="B81" s="27"/>
      <c r="C81" s="23" t="s">
        <v>27</v>
      </c>
      <c r="F81" s="21" t="str">
        <f>IF(E18="","",E18)</f>
        <v xml:space="preserve"> Vyjde z výběrového řízení</v>
      </c>
      <c r="I81" s="23" t="s">
        <v>32</v>
      </c>
      <c r="J81" s="25" t="str">
        <f>E24</f>
        <v xml:space="preserve">KIP Ing. arch. Jiří Kňákal 473 01 Okrouhlá 70 </v>
      </c>
      <c r="L81" s="27"/>
    </row>
    <row r="82" spans="2:65" s="1" customFormat="1" ht="10.35" customHeight="1">
      <c r="B82" s="27"/>
      <c r="L82" s="27"/>
    </row>
    <row r="83" spans="2:65" s="10" customFormat="1" ht="29.25" customHeight="1">
      <c r="B83" s="102"/>
      <c r="C83" s="103" t="s">
        <v>99</v>
      </c>
      <c r="D83" s="104" t="s">
        <v>54</v>
      </c>
      <c r="E83" s="104" t="s">
        <v>50</v>
      </c>
      <c r="F83" s="104" t="s">
        <v>51</v>
      </c>
      <c r="G83" s="104" t="s">
        <v>100</v>
      </c>
      <c r="H83" s="104" t="s">
        <v>101</v>
      </c>
      <c r="I83" s="104" t="s">
        <v>102</v>
      </c>
      <c r="J83" s="105" t="s">
        <v>90</v>
      </c>
      <c r="K83" s="106" t="s">
        <v>103</v>
      </c>
      <c r="L83" s="102"/>
      <c r="M83" s="51" t="s">
        <v>3</v>
      </c>
      <c r="N83" s="52" t="s">
        <v>39</v>
      </c>
      <c r="O83" s="52" t="s">
        <v>104</v>
      </c>
      <c r="P83" s="52" t="s">
        <v>105</v>
      </c>
      <c r="Q83" s="52" t="s">
        <v>106</v>
      </c>
      <c r="R83" s="52" t="s">
        <v>107</v>
      </c>
      <c r="S83" s="52" t="s">
        <v>108</v>
      </c>
      <c r="T83" s="52" t="s">
        <v>109</v>
      </c>
      <c r="U83" s="53" t="s">
        <v>110</v>
      </c>
    </row>
    <row r="84" spans="2:65" s="1" customFormat="1" ht="22.8" customHeight="1">
      <c r="B84" s="27"/>
      <c r="C84" s="56" t="s">
        <v>111</v>
      </c>
      <c r="J84" s="107">
        <f>J85</f>
        <v>0</v>
      </c>
      <c r="L84" s="27"/>
      <c r="M84" s="54"/>
      <c r="N84" s="45"/>
      <c r="O84" s="45"/>
      <c r="P84" s="108" t="e">
        <f>P85</f>
        <v>#REF!</v>
      </c>
      <c r="Q84" s="45"/>
      <c r="R84" s="108" t="e">
        <f>R85</f>
        <v>#REF!</v>
      </c>
      <c r="S84" s="45"/>
      <c r="T84" s="108" t="e">
        <f>T85</f>
        <v>#REF!</v>
      </c>
      <c r="U84" s="46"/>
      <c r="AT84" s="14" t="s">
        <v>68</v>
      </c>
      <c r="AU84" s="14" t="s">
        <v>91</v>
      </c>
      <c r="BK84" s="109" t="e">
        <f>BK85</f>
        <v>#REF!</v>
      </c>
    </row>
    <row r="85" spans="2:65" s="11" customFormat="1" ht="25.95" customHeight="1">
      <c r="B85" s="110"/>
      <c r="D85" s="111" t="s">
        <v>68</v>
      </c>
      <c r="E85" s="112" t="s">
        <v>112</v>
      </c>
      <c r="F85" s="112" t="s">
        <v>113</v>
      </c>
      <c r="J85" s="113">
        <f>J86+J93+J96+J98</f>
        <v>0</v>
      </c>
      <c r="L85" s="110"/>
      <c r="M85" s="114"/>
      <c r="P85" s="115" t="e">
        <f>P86+#REF!+P93+P96+P98+#REF!</f>
        <v>#REF!</v>
      </c>
      <c r="R85" s="115" t="e">
        <f>R86+#REF!+R93+R96+R98+#REF!</f>
        <v>#REF!</v>
      </c>
      <c r="T85" s="115" t="e">
        <f>T86+#REF!+T93+T96+T98+#REF!</f>
        <v>#REF!</v>
      </c>
      <c r="U85" s="116"/>
      <c r="AR85" s="111" t="s">
        <v>76</v>
      </c>
      <c r="AT85" s="117" t="s">
        <v>68</v>
      </c>
      <c r="AU85" s="117" t="s">
        <v>69</v>
      </c>
      <c r="AY85" s="111" t="s">
        <v>114</v>
      </c>
      <c r="BK85" s="118" t="e">
        <f>BK86+#REF!+BK93+BK96+BK98+#REF!</f>
        <v>#REF!</v>
      </c>
    </row>
    <row r="86" spans="2:65" s="11" customFormat="1" ht="22.8" customHeight="1">
      <c r="B86" s="110"/>
      <c r="D86" s="111" t="s">
        <v>68</v>
      </c>
      <c r="E86" s="119" t="s">
        <v>76</v>
      </c>
      <c r="F86" s="119" t="s">
        <v>115</v>
      </c>
      <c r="J86" s="120">
        <f>BK86</f>
        <v>0</v>
      </c>
      <c r="L86" s="110"/>
      <c r="M86" s="114"/>
      <c r="P86" s="115">
        <f>SUM(P87:P92)</f>
        <v>41.162160000000007</v>
      </c>
      <c r="R86" s="115">
        <f>SUM(R87:R92)</f>
        <v>0</v>
      </c>
      <c r="T86" s="115">
        <f>SUM(T87:T92)</f>
        <v>0</v>
      </c>
      <c r="U86" s="116"/>
      <c r="AR86" s="111" t="s">
        <v>76</v>
      </c>
      <c r="AT86" s="117" t="s">
        <v>68</v>
      </c>
      <c r="AU86" s="117" t="s">
        <v>76</v>
      </c>
      <c r="AY86" s="111" t="s">
        <v>114</v>
      </c>
      <c r="BK86" s="118">
        <f>SUM(BK87:BK92)</f>
        <v>0</v>
      </c>
    </row>
    <row r="87" spans="2:65" s="1" customFormat="1" ht="16.5" customHeight="1">
      <c r="B87" s="121"/>
      <c r="C87" s="122" t="s">
        <v>76</v>
      </c>
      <c r="D87" s="122" t="s">
        <v>116</v>
      </c>
      <c r="E87" s="123" t="s">
        <v>223</v>
      </c>
      <c r="F87" s="124" t="s">
        <v>224</v>
      </c>
      <c r="G87" s="125" t="s">
        <v>143</v>
      </c>
      <c r="H87" s="126">
        <v>30</v>
      </c>
      <c r="I87" s="127"/>
      <c r="J87" s="127">
        <f t="shared" ref="J87:J92" si="0">ROUND(I87*H87,2)</f>
        <v>0</v>
      </c>
      <c r="K87" s="128"/>
      <c r="L87" s="27"/>
      <c r="M87" s="129" t="s">
        <v>3</v>
      </c>
      <c r="N87" s="130" t="s">
        <v>40</v>
      </c>
      <c r="O87" s="131">
        <v>0.214</v>
      </c>
      <c r="P87" s="131">
        <f t="shared" ref="P87:P92" si="1">O87*H87</f>
        <v>6.42</v>
      </c>
      <c r="Q87" s="131">
        <v>0</v>
      </c>
      <c r="R87" s="131">
        <f t="shared" ref="R87:R92" si="2">Q87*H87</f>
        <v>0</v>
      </c>
      <c r="S87" s="131">
        <v>0</v>
      </c>
      <c r="T87" s="131">
        <f t="shared" ref="T87:T92" si="3">S87*H87</f>
        <v>0</v>
      </c>
      <c r="U87" s="132" t="s">
        <v>3</v>
      </c>
      <c r="AR87" s="133" t="s">
        <v>118</v>
      </c>
      <c r="AT87" s="133" t="s">
        <v>116</v>
      </c>
      <c r="AU87" s="133" t="s">
        <v>78</v>
      </c>
      <c r="AY87" s="14" t="s">
        <v>114</v>
      </c>
      <c r="BE87" s="134">
        <f t="shared" ref="BE87:BE92" si="4">IF(N87="základní",J87,0)</f>
        <v>0</v>
      </c>
      <c r="BF87" s="134">
        <f t="shared" ref="BF87:BF92" si="5">IF(N87="snížená",J87,0)</f>
        <v>0</v>
      </c>
      <c r="BG87" s="134">
        <f t="shared" ref="BG87:BG92" si="6">IF(N87="zákl. přenesená",J87,0)</f>
        <v>0</v>
      </c>
      <c r="BH87" s="134">
        <f t="shared" ref="BH87:BH92" si="7">IF(N87="sníž. přenesená",J87,0)</f>
        <v>0</v>
      </c>
      <c r="BI87" s="134">
        <f t="shared" ref="BI87:BI92" si="8">IF(N87="nulová",J87,0)</f>
        <v>0</v>
      </c>
      <c r="BJ87" s="14" t="s">
        <v>76</v>
      </c>
      <c r="BK87" s="134">
        <f t="shared" ref="BK87:BK92" si="9">ROUND(I87*H87,2)</f>
        <v>0</v>
      </c>
      <c r="BL87" s="14" t="s">
        <v>118</v>
      </c>
      <c r="BM87" s="133" t="s">
        <v>225</v>
      </c>
    </row>
    <row r="88" spans="2:65" s="1" customFormat="1" ht="21.75" customHeight="1">
      <c r="B88" s="121"/>
      <c r="C88" s="122" t="s">
        <v>78</v>
      </c>
      <c r="D88" s="122" t="s">
        <v>116</v>
      </c>
      <c r="E88" s="123" t="s">
        <v>226</v>
      </c>
      <c r="F88" s="124" t="s">
        <v>227</v>
      </c>
      <c r="G88" s="125" t="s">
        <v>143</v>
      </c>
      <c r="H88" s="126">
        <v>12.96</v>
      </c>
      <c r="I88" s="127"/>
      <c r="J88" s="127">
        <f t="shared" si="0"/>
        <v>0</v>
      </c>
      <c r="K88" s="128"/>
      <c r="L88" s="27"/>
      <c r="M88" s="129" t="s">
        <v>3</v>
      </c>
      <c r="N88" s="130" t="s">
        <v>40</v>
      </c>
      <c r="O88" s="131">
        <v>0.374</v>
      </c>
      <c r="P88" s="131">
        <f t="shared" si="1"/>
        <v>4.8470400000000007</v>
      </c>
      <c r="Q88" s="131">
        <v>0</v>
      </c>
      <c r="R88" s="131">
        <f t="shared" si="2"/>
        <v>0</v>
      </c>
      <c r="S88" s="131">
        <v>0</v>
      </c>
      <c r="T88" s="131">
        <f t="shared" si="3"/>
        <v>0</v>
      </c>
      <c r="U88" s="132" t="s">
        <v>3</v>
      </c>
      <c r="AR88" s="133" t="s">
        <v>118</v>
      </c>
      <c r="AT88" s="133" t="s">
        <v>116</v>
      </c>
      <c r="AU88" s="133" t="s">
        <v>78</v>
      </c>
      <c r="AY88" s="14" t="s">
        <v>114</v>
      </c>
      <c r="BE88" s="134">
        <f t="shared" si="4"/>
        <v>0</v>
      </c>
      <c r="BF88" s="134">
        <f t="shared" si="5"/>
        <v>0</v>
      </c>
      <c r="BG88" s="134">
        <f t="shared" si="6"/>
        <v>0</v>
      </c>
      <c r="BH88" s="134">
        <f t="shared" si="7"/>
        <v>0</v>
      </c>
      <c r="BI88" s="134">
        <f t="shared" si="8"/>
        <v>0</v>
      </c>
      <c r="BJ88" s="14" t="s">
        <v>76</v>
      </c>
      <c r="BK88" s="134">
        <f t="shared" si="9"/>
        <v>0</v>
      </c>
      <c r="BL88" s="14" t="s">
        <v>118</v>
      </c>
      <c r="BM88" s="133" t="s">
        <v>228</v>
      </c>
    </row>
    <row r="89" spans="2:65" s="1" customFormat="1" ht="21.75" customHeight="1">
      <c r="B89" s="121"/>
      <c r="C89" s="122" t="s">
        <v>121</v>
      </c>
      <c r="D89" s="122" t="s">
        <v>116</v>
      </c>
      <c r="E89" s="123" t="s">
        <v>229</v>
      </c>
      <c r="F89" s="124" t="s">
        <v>581</v>
      </c>
      <c r="G89" s="125" t="s">
        <v>143</v>
      </c>
      <c r="H89" s="126">
        <v>42.96</v>
      </c>
      <c r="I89" s="127"/>
      <c r="J89" s="127">
        <f t="shared" si="0"/>
        <v>0</v>
      </c>
      <c r="K89" s="128"/>
      <c r="L89" s="27"/>
      <c r="M89" s="129" t="s">
        <v>3</v>
      </c>
      <c r="N89" s="130" t="s">
        <v>40</v>
      </c>
      <c r="O89" s="131">
        <v>8.6999999999999994E-2</v>
      </c>
      <c r="P89" s="131">
        <f t="shared" si="1"/>
        <v>3.73752</v>
      </c>
      <c r="Q89" s="131">
        <v>0</v>
      </c>
      <c r="R89" s="131">
        <f t="shared" si="2"/>
        <v>0</v>
      </c>
      <c r="S89" s="131">
        <v>0</v>
      </c>
      <c r="T89" s="131">
        <f t="shared" si="3"/>
        <v>0</v>
      </c>
      <c r="U89" s="132" t="s">
        <v>3</v>
      </c>
      <c r="AR89" s="133" t="s">
        <v>118</v>
      </c>
      <c r="AT89" s="133" t="s">
        <v>116</v>
      </c>
      <c r="AU89" s="133" t="s">
        <v>78</v>
      </c>
      <c r="AY89" s="14" t="s">
        <v>114</v>
      </c>
      <c r="BE89" s="134">
        <f t="shared" si="4"/>
        <v>0</v>
      </c>
      <c r="BF89" s="134">
        <f t="shared" si="5"/>
        <v>0</v>
      </c>
      <c r="BG89" s="134">
        <f t="shared" si="6"/>
        <v>0</v>
      </c>
      <c r="BH89" s="134">
        <f t="shared" si="7"/>
        <v>0</v>
      </c>
      <c r="BI89" s="134">
        <f t="shared" si="8"/>
        <v>0</v>
      </c>
      <c r="BJ89" s="14" t="s">
        <v>76</v>
      </c>
      <c r="BK89" s="134">
        <f t="shared" si="9"/>
        <v>0</v>
      </c>
      <c r="BL89" s="14" t="s">
        <v>118</v>
      </c>
      <c r="BM89" s="133" t="s">
        <v>230</v>
      </c>
    </row>
    <row r="90" spans="2:65" s="1" customFormat="1" ht="16.5" customHeight="1">
      <c r="B90" s="121"/>
      <c r="C90" s="122" t="s">
        <v>118</v>
      </c>
      <c r="D90" s="122" t="s">
        <v>116</v>
      </c>
      <c r="E90" s="123" t="s">
        <v>154</v>
      </c>
      <c r="F90" s="124" t="s">
        <v>579</v>
      </c>
      <c r="G90" s="125" t="s">
        <v>580</v>
      </c>
      <c r="H90" s="126">
        <v>1</v>
      </c>
      <c r="I90" s="127"/>
      <c r="J90" s="127">
        <f t="shared" si="0"/>
        <v>0</v>
      </c>
      <c r="K90" s="128"/>
      <c r="L90" s="27"/>
      <c r="M90" s="129" t="s">
        <v>3</v>
      </c>
      <c r="N90" s="130" t="s">
        <v>40</v>
      </c>
      <c r="O90" s="131">
        <v>0</v>
      </c>
      <c r="P90" s="131">
        <f t="shared" si="1"/>
        <v>0</v>
      </c>
      <c r="Q90" s="131">
        <v>0</v>
      </c>
      <c r="R90" s="131">
        <f t="shared" si="2"/>
        <v>0</v>
      </c>
      <c r="S90" s="131">
        <v>0</v>
      </c>
      <c r="T90" s="131">
        <f t="shared" si="3"/>
        <v>0</v>
      </c>
      <c r="U90" s="132" t="s">
        <v>3</v>
      </c>
      <c r="AR90" s="133" t="s">
        <v>118</v>
      </c>
      <c r="AT90" s="133" t="s">
        <v>116</v>
      </c>
      <c r="AU90" s="133" t="s">
        <v>78</v>
      </c>
      <c r="AY90" s="14" t="s">
        <v>114</v>
      </c>
      <c r="BE90" s="134">
        <f t="shared" si="4"/>
        <v>0</v>
      </c>
      <c r="BF90" s="134">
        <f t="shared" si="5"/>
        <v>0</v>
      </c>
      <c r="BG90" s="134">
        <f t="shared" si="6"/>
        <v>0</v>
      </c>
      <c r="BH90" s="134">
        <f t="shared" si="7"/>
        <v>0</v>
      </c>
      <c r="BI90" s="134">
        <f t="shared" si="8"/>
        <v>0</v>
      </c>
      <c r="BJ90" s="14" t="s">
        <v>76</v>
      </c>
      <c r="BK90" s="134">
        <f t="shared" si="9"/>
        <v>0</v>
      </c>
      <c r="BL90" s="14" t="s">
        <v>118</v>
      </c>
      <c r="BM90" s="133" t="s">
        <v>231</v>
      </c>
    </row>
    <row r="91" spans="2:65" s="1" customFormat="1" ht="16.5" customHeight="1">
      <c r="B91" s="121"/>
      <c r="C91" s="122" t="s">
        <v>124</v>
      </c>
      <c r="D91" s="122" t="s">
        <v>116</v>
      </c>
      <c r="E91" s="123" t="s">
        <v>232</v>
      </c>
      <c r="F91" s="124" t="s">
        <v>233</v>
      </c>
      <c r="G91" s="125" t="s">
        <v>143</v>
      </c>
      <c r="H91" s="126">
        <v>26.85</v>
      </c>
      <c r="I91" s="127"/>
      <c r="J91" s="127">
        <f t="shared" si="0"/>
        <v>0</v>
      </c>
      <c r="K91" s="128"/>
      <c r="L91" s="27"/>
      <c r="M91" s="129" t="s">
        <v>3</v>
      </c>
      <c r="N91" s="130" t="s">
        <v>40</v>
      </c>
      <c r="O91" s="131">
        <v>0.70899999999999996</v>
      </c>
      <c r="P91" s="131">
        <f t="shared" si="1"/>
        <v>19.036650000000002</v>
      </c>
      <c r="Q91" s="131">
        <v>0</v>
      </c>
      <c r="R91" s="131">
        <f t="shared" si="2"/>
        <v>0</v>
      </c>
      <c r="S91" s="131">
        <v>0</v>
      </c>
      <c r="T91" s="131">
        <f t="shared" si="3"/>
        <v>0</v>
      </c>
      <c r="U91" s="132" t="s">
        <v>3</v>
      </c>
      <c r="AR91" s="133" t="s">
        <v>118</v>
      </c>
      <c r="AT91" s="133" t="s">
        <v>116</v>
      </c>
      <c r="AU91" s="133" t="s">
        <v>78</v>
      </c>
      <c r="AY91" s="14" t="s">
        <v>114</v>
      </c>
      <c r="BE91" s="134">
        <f t="shared" si="4"/>
        <v>0</v>
      </c>
      <c r="BF91" s="134">
        <f t="shared" si="5"/>
        <v>0</v>
      </c>
      <c r="BG91" s="134">
        <f t="shared" si="6"/>
        <v>0</v>
      </c>
      <c r="BH91" s="134">
        <f t="shared" si="7"/>
        <v>0</v>
      </c>
      <c r="BI91" s="134">
        <f t="shared" si="8"/>
        <v>0</v>
      </c>
      <c r="BJ91" s="14" t="s">
        <v>76</v>
      </c>
      <c r="BK91" s="134">
        <f t="shared" si="9"/>
        <v>0</v>
      </c>
      <c r="BL91" s="14" t="s">
        <v>118</v>
      </c>
      <c r="BM91" s="133" t="s">
        <v>234</v>
      </c>
    </row>
    <row r="92" spans="2:65" s="1" customFormat="1" ht="16.5" customHeight="1">
      <c r="B92" s="121"/>
      <c r="C92" s="122" t="s">
        <v>126</v>
      </c>
      <c r="D92" s="122" t="s">
        <v>116</v>
      </c>
      <c r="E92" s="123" t="s">
        <v>160</v>
      </c>
      <c r="F92" s="124" t="s">
        <v>161</v>
      </c>
      <c r="G92" s="125" t="s">
        <v>143</v>
      </c>
      <c r="H92" s="126">
        <v>16.37</v>
      </c>
      <c r="I92" s="127"/>
      <c r="J92" s="127">
        <f t="shared" si="0"/>
        <v>0</v>
      </c>
      <c r="K92" s="128"/>
      <c r="L92" s="27"/>
      <c r="M92" s="129" t="s">
        <v>3</v>
      </c>
      <c r="N92" s="130" t="s">
        <v>40</v>
      </c>
      <c r="O92" s="131">
        <v>0.435</v>
      </c>
      <c r="P92" s="131">
        <f t="shared" si="1"/>
        <v>7.1209500000000006</v>
      </c>
      <c r="Q92" s="131">
        <v>0</v>
      </c>
      <c r="R92" s="131">
        <f t="shared" si="2"/>
        <v>0</v>
      </c>
      <c r="S92" s="131">
        <v>0</v>
      </c>
      <c r="T92" s="131">
        <f t="shared" si="3"/>
        <v>0</v>
      </c>
      <c r="U92" s="132" t="s">
        <v>3</v>
      </c>
      <c r="AR92" s="133" t="s">
        <v>118</v>
      </c>
      <c r="AT92" s="133" t="s">
        <v>116</v>
      </c>
      <c r="AU92" s="133" t="s">
        <v>78</v>
      </c>
      <c r="AY92" s="14" t="s">
        <v>114</v>
      </c>
      <c r="BE92" s="134">
        <f t="shared" si="4"/>
        <v>0</v>
      </c>
      <c r="BF92" s="134">
        <f t="shared" si="5"/>
        <v>0</v>
      </c>
      <c r="BG92" s="134">
        <f t="shared" si="6"/>
        <v>0</v>
      </c>
      <c r="BH92" s="134">
        <f t="shared" si="7"/>
        <v>0</v>
      </c>
      <c r="BI92" s="134">
        <f t="shared" si="8"/>
        <v>0</v>
      </c>
      <c r="BJ92" s="14" t="s">
        <v>76</v>
      </c>
      <c r="BK92" s="134">
        <f t="shared" si="9"/>
        <v>0</v>
      </c>
      <c r="BL92" s="14" t="s">
        <v>118</v>
      </c>
      <c r="BM92" s="133" t="s">
        <v>235</v>
      </c>
    </row>
    <row r="93" spans="2:65" s="11" customFormat="1" ht="22.8" customHeight="1">
      <c r="B93" s="110"/>
      <c r="D93" s="111" t="s">
        <v>68</v>
      </c>
      <c r="E93" s="119" t="s">
        <v>121</v>
      </c>
      <c r="F93" s="119" t="s">
        <v>237</v>
      </c>
      <c r="J93" s="120">
        <f>BK93</f>
        <v>0</v>
      </c>
      <c r="L93" s="110"/>
      <c r="M93" s="114"/>
      <c r="P93" s="115">
        <f>SUM(P94:P95)</f>
        <v>1.5</v>
      </c>
      <c r="R93" s="115">
        <f>SUM(R94:R95)</f>
        <v>0.105</v>
      </c>
      <c r="T93" s="115">
        <f>SUM(T94:T95)</f>
        <v>0</v>
      </c>
      <c r="U93" s="116"/>
      <c r="AR93" s="111" t="s">
        <v>76</v>
      </c>
      <c r="AT93" s="117" t="s">
        <v>68</v>
      </c>
      <c r="AU93" s="117" t="s">
        <v>76</v>
      </c>
      <c r="AY93" s="111" t="s">
        <v>114</v>
      </c>
      <c r="BK93" s="118">
        <f>SUM(BK94:BK95)</f>
        <v>0</v>
      </c>
    </row>
    <row r="94" spans="2:65" s="1" customFormat="1" ht="16.5" customHeight="1">
      <c r="B94" s="121"/>
      <c r="C94" s="122">
        <v>7</v>
      </c>
      <c r="D94" s="122" t="s">
        <v>116</v>
      </c>
      <c r="E94" s="123" t="s">
        <v>238</v>
      </c>
      <c r="F94" s="124" t="s">
        <v>239</v>
      </c>
      <c r="G94" s="125" t="s">
        <v>186</v>
      </c>
      <c r="H94" s="126">
        <v>1</v>
      </c>
      <c r="I94" s="127"/>
      <c r="J94" s="127">
        <f>ROUND(I94*H94,2)</f>
        <v>0</v>
      </c>
      <c r="K94" s="128"/>
      <c r="L94" s="27"/>
      <c r="M94" s="129" t="s">
        <v>3</v>
      </c>
      <c r="N94" s="130" t="s">
        <v>40</v>
      </c>
      <c r="O94" s="131">
        <v>1.5</v>
      </c>
      <c r="P94" s="131">
        <f>O94*H94</f>
        <v>1.5</v>
      </c>
      <c r="Q94" s="131">
        <v>0</v>
      </c>
      <c r="R94" s="131">
        <f>Q94*H94</f>
        <v>0</v>
      </c>
      <c r="S94" s="131">
        <v>0</v>
      </c>
      <c r="T94" s="131">
        <f>S94*H94</f>
        <v>0</v>
      </c>
      <c r="U94" s="132" t="s">
        <v>3</v>
      </c>
      <c r="AR94" s="133" t="s">
        <v>118</v>
      </c>
      <c r="AT94" s="133" t="s">
        <v>116</v>
      </c>
      <c r="AU94" s="133" t="s">
        <v>78</v>
      </c>
      <c r="AY94" s="14" t="s">
        <v>114</v>
      </c>
      <c r="BE94" s="134">
        <f>IF(N94="základní",J94,0)</f>
        <v>0</v>
      </c>
      <c r="BF94" s="134">
        <f>IF(N94="snížená",J94,0)</f>
        <v>0</v>
      </c>
      <c r="BG94" s="134">
        <f>IF(N94="zákl. přenesená",J94,0)</f>
        <v>0</v>
      </c>
      <c r="BH94" s="134">
        <f>IF(N94="sníž. přenesená",J94,0)</f>
        <v>0</v>
      </c>
      <c r="BI94" s="134">
        <f>IF(N94="nulová",J94,0)</f>
        <v>0</v>
      </c>
      <c r="BJ94" s="14" t="s">
        <v>76</v>
      </c>
      <c r="BK94" s="134">
        <f>ROUND(I94*H94,2)</f>
        <v>0</v>
      </c>
      <c r="BL94" s="14" t="s">
        <v>118</v>
      </c>
      <c r="BM94" s="133" t="s">
        <v>240</v>
      </c>
    </row>
    <row r="95" spans="2:65" s="1" customFormat="1" ht="16.5" customHeight="1">
      <c r="B95" s="121"/>
      <c r="C95" s="135">
        <v>8</v>
      </c>
      <c r="D95" s="135" t="s">
        <v>162</v>
      </c>
      <c r="E95" s="136" t="s">
        <v>241</v>
      </c>
      <c r="F95" s="137" t="s">
        <v>242</v>
      </c>
      <c r="G95" s="138" t="s">
        <v>186</v>
      </c>
      <c r="H95" s="139">
        <v>1</v>
      </c>
      <c r="I95" s="140"/>
      <c r="J95" s="140">
        <f>ROUND(I95*H95,2)</f>
        <v>0</v>
      </c>
      <c r="K95" s="141"/>
      <c r="L95" s="142"/>
      <c r="M95" s="143" t="s">
        <v>3</v>
      </c>
      <c r="N95" s="144" t="s">
        <v>40</v>
      </c>
      <c r="O95" s="131">
        <v>0</v>
      </c>
      <c r="P95" s="131">
        <f>O95*H95</f>
        <v>0</v>
      </c>
      <c r="Q95" s="131">
        <v>0.105</v>
      </c>
      <c r="R95" s="131">
        <f>Q95*H95</f>
        <v>0.105</v>
      </c>
      <c r="S95" s="131">
        <v>0</v>
      </c>
      <c r="T95" s="131">
        <f>S95*H95</f>
        <v>0</v>
      </c>
      <c r="U95" s="132" t="s">
        <v>3</v>
      </c>
      <c r="AR95" s="133" t="s">
        <v>130</v>
      </c>
      <c r="AT95" s="133" t="s">
        <v>162</v>
      </c>
      <c r="AU95" s="133" t="s">
        <v>78</v>
      </c>
      <c r="AY95" s="14" t="s">
        <v>114</v>
      </c>
      <c r="BE95" s="134">
        <f>IF(N95="základní",J95,0)</f>
        <v>0</v>
      </c>
      <c r="BF95" s="134">
        <f>IF(N95="snížená",J95,0)</f>
        <v>0</v>
      </c>
      <c r="BG95" s="134">
        <f>IF(N95="zákl. přenesená",J95,0)</f>
        <v>0</v>
      </c>
      <c r="BH95" s="134">
        <f>IF(N95="sníž. přenesená",J95,0)</f>
        <v>0</v>
      </c>
      <c r="BI95" s="134">
        <f>IF(N95="nulová",J95,0)</f>
        <v>0</v>
      </c>
      <c r="BJ95" s="14" t="s">
        <v>76</v>
      </c>
      <c r="BK95" s="134">
        <f>ROUND(I95*H95,2)</f>
        <v>0</v>
      </c>
      <c r="BL95" s="14" t="s">
        <v>118</v>
      </c>
      <c r="BM95" s="133" t="s">
        <v>243</v>
      </c>
    </row>
    <row r="96" spans="2:65" s="11" customFormat="1" ht="22.8" customHeight="1">
      <c r="B96" s="110"/>
      <c r="D96" s="111" t="s">
        <v>68</v>
      </c>
      <c r="E96" s="119" t="s">
        <v>118</v>
      </c>
      <c r="F96" s="119" t="s">
        <v>244</v>
      </c>
      <c r="J96" s="120">
        <f>BK96</f>
        <v>0</v>
      </c>
      <c r="L96" s="110"/>
      <c r="M96" s="114"/>
      <c r="P96" s="115">
        <f>SUM(P97:P97)</f>
        <v>6.93255</v>
      </c>
      <c r="R96" s="115">
        <f>SUM(R97:R97)</f>
        <v>0</v>
      </c>
      <c r="T96" s="115">
        <f>SUM(T97:T97)</f>
        <v>0</v>
      </c>
      <c r="U96" s="116"/>
      <c r="AR96" s="111" t="s">
        <v>76</v>
      </c>
      <c r="AT96" s="117" t="s">
        <v>68</v>
      </c>
      <c r="AU96" s="117" t="s">
        <v>76</v>
      </c>
      <c r="AY96" s="111" t="s">
        <v>114</v>
      </c>
      <c r="BK96" s="118">
        <f>SUM(BK97:BK97)</f>
        <v>0</v>
      </c>
    </row>
    <row r="97" spans="2:65" s="1" customFormat="1" ht="16.5" customHeight="1">
      <c r="B97" s="121"/>
      <c r="C97" s="122">
        <v>9</v>
      </c>
      <c r="D97" s="122" t="s">
        <v>116</v>
      </c>
      <c r="E97" s="123" t="s">
        <v>245</v>
      </c>
      <c r="F97" s="124" t="s">
        <v>246</v>
      </c>
      <c r="G97" s="125" t="s">
        <v>143</v>
      </c>
      <c r="H97" s="126">
        <v>4.09</v>
      </c>
      <c r="I97" s="127"/>
      <c r="J97" s="127">
        <f>ROUND(I97*H97,2)</f>
        <v>0</v>
      </c>
      <c r="K97" s="128"/>
      <c r="L97" s="27"/>
      <c r="M97" s="129" t="s">
        <v>3</v>
      </c>
      <c r="N97" s="130" t="s">
        <v>40</v>
      </c>
      <c r="O97" s="131">
        <v>1.6950000000000001</v>
      </c>
      <c r="P97" s="131">
        <f>O97*H97</f>
        <v>6.93255</v>
      </c>
      <c r="Q97" s="131">
        <v>0</v>
      </c>
      <c r="R97" s="131">
        <f>Q97*H97</f>
        <v>0</v>
      </c>
      <c r="S97" s="131">
        <v>0</v>
      </c>
      <c r="T97" s="131">
        <f>S97*H97</f>
        <v>0</v>
      </c>
      <c r="U97" s="132" t="s">
        <v>3</v>
      </c>
      <c r="AR97" s="133" t="s">
        <v>118</v>
      </c>
      <c r="AT97" s="133" t="s">
        <v>116</v>
      </c>
      <c r="AU97" s="133" t="s">
        <v>78</v>
      </c>
      <c r="AY97" s="14" t="s">
        <v>114</v>
      </c>
      <c r="BE97" s="134">
        <f>IF(N97="základní",J97,0)</f>
        <v>0</v>
      </c>
      <c r="BF97" s="134">
        <f>IF(N97="snížená",J97,0)</f>
        <v>0</v>
      </c>
      <c r="BG97" s="134">
        <f>IF(N97="zákl. přenesená",J97,0)</f>
        <v>0</v>
      </c>
      <c r="BH97" s="134">
        <f>IF(N97="sníž. přenesená",J97,0)</f>
        <v>0</v>
      </c>
      <c r="BI97" s="134">
        <f>IF(N97="nulová",J97,0)</f>
        <v>0</v>
      </c>
      <c r="BJ97" s="14" t="s">
        <v>76</v>
      </c>
      <c r="BK97" s="134">
        <f>ROUND(I97*H97,2)</f>
        <v>0</v>
      </c>
      <c r="BL97" s="14" t="s">
        <v>118</v>
      </c>
      <c r="BM97" s="133" t="s">
        <v>247</v>
      </c>
    </row>
    <row r="98" spans="2:65" s="11" customFormat="1" ht="22.8" customHeight="1">
      <c r="B98" s="110"/>
      <c r="D98" s="111" t="s">
        <v>68</v>
      </c>
      <c r="E98" s="119" t="s">
        <v>130</v>
      </c>
      <c r="F98" s="119" t="s">
        <v>248</v>
      </c>
      <c r="J98" s="120">
        <f>BK98</f>
        <v>0</v>
      </c>
      <c r="L98" s="110"/>
      <c r="M98" s="114"/>
      <c r="P98" s="115">
        <f>SUM(P99:P106)</f>
        <v>63.463200000000001</v>
      </c>
      <c r="R98" s="115">
        <f>SUM(R99:R106)</f>
        <v>0.18870000000000001</v>
      </c>
      <c r="T98" s="115">
        <f>SUM(T99:T106)</f>
        <v>0</v>
      </c>
      <c r="U98" s="116"/>
      <c r="AR98" s="111" t="s">
        <v>76</v>
      </c>
      <c r="AT98" s="117" t="s">
        <v>68</v>
      </c>
      <c r="AU98" s="117" t="s">
        <v>76</v>
      </c>
      <c r="AY98" s="111" t="s">
        <v>114</v>
      </c>
      <c r="BK98" s="118">
        <f>SUM(BK99:BK106)</f>
        <v>0</v>
      </c>
    </row>
    <row r="99" spans="2:65" s="1" customFormat="1" ht="16.5" customHeight="1">
      <c r="B99" s="121"/>
      <c r="C99" s="122">
        <v>10</v>
      </c>
      <c r="D99" s="122" t="s">
        <v>116</v>
      </c>
      <c r="E99" s="123" t="s">
        <v>249</v>
      </c>
      <c r="F99" s="124" t="s">
        <v>250</v>
      </c>
      <c r="G99" s="125" t="s">
        <v>136</v>
      </c>
      <c r="H99" s="126">
        <v>2</v>
      </c>
      <c r="I99" s="127"/>
      <c r="J99" s="127">
        <f t="shared" ref="J99:J106" si="10">ROUND(I99*H99,2)</f>
        <v>0</v>
      </c>
      <c r="K99" s="128"/>
      <c r="L99" s="27"/>
      <c r="M99" s="129" t="s">
        <v>3</v>
      </c>
      <c r="N99" s="130" t="s">
        <v>40</v>
      </c>
      <c r="O99" s="131">
        <v>0.25800000000000001</v>
      </c>
      <c r="P99" s="131">
        <f t="shared" ref="P99:P106" si="11">O99*H99</f>
        <v>0.51600000000000001</v>
      </c>
      <c r="Q99" s="131">
        <v>2.7599999999999999E-3</v>
      </c>
      <c r="R99" s="131">
        <f t="shared" ref="R99:R106" si="12">Q99*H99</f>
        <v>5.5199999999999997E-3</v>
      </c>
      <c r="S99" s="131">
        <v>0</v>
      </c>
      <c r="T99" s="131">
        <f t="shared" ref="T99:T106" si="13">S99*H99</f>
        <v>0</v>
      </c>
      <c r="U99" s="132" t="s">
        <v>3</v>
      </c>
      <c r="AR99" s="133" t="s">
        <v>118</v>
      </c>
      <c r="AT99" s="133" t="s">
        <v>116</v>
      </c>
      <c r="AU99" s="133" t="s">
        <v>78</v>
      </c>
      <c r="AY99" s="14" t="s">
        <v>114</v>
      </c>
      <c r="BE99" s="134">
        <f t="shared" ref="BE99:BE106" si="14">IF(N99="základní",J99,0)</f>
        <v>0</v>
      </c>
      <c r="BF99" s="134">
        <f t="shared" ref="BF99:BF106" si="15">IF(N99="snížená",J99,0)</f>
        <v>0</v>
      </c>
      <c r="BG99" s="134">
        <f t="shared" ref="BG99:BG106" si="16">IF(N99="zákl. přenesená",J99,0)</f>
        <v>0</v>
      </c>
      <c r="BH99" s="134">
        <f t="shared" ref="BH99:BH106" si="17">IF(N99="sníž. přenesená",J99,0)</f>
        <v>0</v>
      </c>
      <c r="BI99" s="134">
        <f t="shared" ref="BI99:BI106" si="18">IF(N99="nulová",J99,0)</f>
        <v>0</v>
      </c>
      <c r="BJ99" s="14" t="s">
        <v>76</v>
      </c>
      <c r="BK99" s="134">
        <f t="shared" ref="BK99:BK106" si="19">ROUND(I99*H99,2)</f>
        <v>0</v>
      </c>
      <c r="BL99" s="14" t="s">
        <v>118</v>
      </c>
      <c r="BM99" s="133" t="s">
        <v>251</v>
      </c>
    </row>
    <row r="100" spans="2:65" s="1" customFormat="1" ht="16.5" customHeight="1">
      <c r="B100" s="121"/>
      <c r="C100" s="122">
        <v>11</v>
      </c>
      <c r="D100" s="122" t="s">
        <v>116</v>
      </c>
      <c r="E100" s="123" t="s">
        <v>252</v>
      </c>
      <c r="F100" s="124" t="s">
        <v>253</v>
      </c>
      <c r="G100" s="125" t="s">
        <v>136</v>
      </c>
      <c r="H100" s="126">
        <v>18</v>
      </c>
      <c r="I100" s="127"/>
      <c r="J100" s="127">
        <f t="shared" si="10"/>
        <v>0</v>
      </c>
      <c r="K100" s="128"/>
      <c r="L100" s="27"/>
      <c r="M100" s="129" t="s">
        <v>3</v>
      </c>
      <c r="N100" s="130" t="s">
        <v>40</v>
      </c>
      <c r="O100" s="131">
        <v>0.29199999999999998</v>
      </c>
      <c r="P100" s="131">
        <f t="shared" si="11"/>
        <v>5.2559999999999993</v>
      </c>
      <c r="Q100" s="131">
        <v>4.4000000000000003E-3</v>
      </c>
      <c r="R100" s="131">
        <f t="shared" si="12"/>
        <v>7.9200000000000007E-2</v>
      </c>
      <c r="S100" s="131">
        <v>0</v>
      </c>
      <c r="T100" s="131">
        <f t="shared" si="13"/>
        <v>0</v>
      </c>
      <c r="U100" s="132" t="s">
        <v>3</v>
      </c>
      <c r="AR100" s="133" t="s">
        <v>118</v>
      </c>
      <c r="AT100" s="133" t="s">
        <v>116</v>
      </c>
      <c r="AU100" s="133" t="s">
        <v>78</v>
      </c>
      <c r="AY100" s="14" t="s">
        <v>114</v>
      </c>
      <c r="BE100" s="134">
        <f t="shared" si="14"/>
        <v>0</v>
      </c>
      <c r="BF100" s="134">
        <f t="shared" si="15"/>
        <v>0</v>
      </c>
      <c r="BG100" s="134">
        <f t="shared" si="16"/>
        <v>0</v>
      </c>
      <c r="BH100" s="134">
        <f t="shared" si="17"/>
        <v>0</v>
      </c>
      <c r="BI100" s="134">
        <f t="shared" si="18"/>
        <v>0</v>
      </c>
      <c r="BJ100" s="14" t="s">
        <v>76</v>
      </c>
      <c r="BK100" s="134">
        <f t="shared" si="19"/>
        <v>0</v>
      </c>
      <c r="BL100" s="14" t="s">
        <v>118</v>
      </c>
      <c r="BM100" s="133" t="s">
        <v>254</v>
      </c>
    </row>
    <row r="101" spans="2:65" s="1" customFormat="1" ht="16.5" customHeight="1">
      <c r="B101" s="121"/>
      <c r="C101" s="122">
        <v>12</v>
      </c>
      <c r="D101" s="122" t="s">
        <v>116</v>
      </c>
      <c r="E101" s="123" t="s">
        <v>255</v>
      </c>
      <c r="F101" s="124" t="s">
        <v>256</v>
      </c>
      <c r="G101" s="125" t="s">
        <v>257</v>
      </c>
      <c r="H101" s="126">
        <v>1</v>
      </c>
      <c r="I101" s="127"/>
      <c r="J101" s="127">
        <f t="shared" si="10"/>
        <v>0</v>
      </c>
      <c r="K101" s="128"/>
      <c r="L101" s="27"/>
      <c r="M101" s="129" t="s">
        <v>3</v>
      </c>
      <c r="N101" s="130" t="s">
        <v>40</v>
      </c>
      <c r="O101" s="131">
        <v>0.82799999999999996</v>
      </c>
      <c r="P101" s="131">
        <f t="shared" si="11"/>
        <v>0.82799999999999996</v>
      </c>
      <c r="Q101" s="131">
        <v>1E-4</v>
      </c>
      <c r="R101" s="131">
        <f t="shared" si="12"/>
        <v>1E-4</v>
      </c>
      <c r="S101" s="131">
        <v>0</v>
      </c>
      <c r="T101" s="131">
        <f t="shared" si="13"/>
        <v>0</v>
      </c>
      <c r="U101" s="132" t="s">
        <v>3</v>
      </c>
      <c r="AR101" s="133" t="s">
        <v>118</v>
      </c>
      <c r="AT101" s="133" t="s">
        <v>116</v>
      </c>
      <c r="AU101" s="133" t="s">
        <v>78</v>
      </c>
      <c r="AY101" s="14" t="s">
        <v>114</v>
      </c>
      <c r="BE101" s="134">
        <f t="shared" si="14"/>
        <v>0</v>
      </c>
      <c r="BF101" s="134">
        <f t="shared" si="15"/>
        <v>0</v>
      </c>
      <c r="BG101" s="134">
        <f t="shared" si="16"/>
        <v>0</v>
      </c>
      <c r="BH101" s="134">
        <f t="shared" si="17"/>
        <v>0</v>
      </c>
      <c r="BI101" s="134">
        <f t="shared" si="18"/>
        <v>0</v>
      </c>
      <c r="BJ101" s="14" t="s">
        <v>76</v>
      </c>
      <c r="BK101" s="134">
        <f t="shared" si="19"/>
        <v>0</v>
      </c>
      <c r="BL101" s="14" t="s">
        <v>118</v>
      </c>
      <c r="BM101" s="133" t="s">
        <v>258</v>
      </c>
    </row>
    <row r="102" spans="2:65" s="1" customFormat="1" ht="16.5" customHeight="1">
      <c r="B102" s="121"/>
      <c r="C102" s="122">
        <v>13</v>
      </c>
      <c r="D102" s="122" t="s">
        <v>116</v>
      </c>
      <c r="E102" s="123" t="s">
        <v>259</v>
      </c>
      <c r="F102" s="124" t="s">
        <v>260</v>
      </c>
      <c r="G102" s="125" t="s">
        <v>257</v>
      </c>
      <c r="H102" s="126">
        <v>1</v>
      </c>
      <c r="I102" s="127"/>
      <c r="J102" s="127">
        <f t="shared" si="10"/>
        <v>0</v>
      </c>
      <c r="K102" s="128"/>
      <c r="L102" s="27"/>
      <c r="M102" s="129" t="s">
        <v>3</v>
      </c>
      <c r="N102" s="130" t="s">
        <v>40</v>
      </c>
      <c r="O102" s="131">
        <v>0.82799999999999996</v>
      </c>
      <c r="P102" s="131">
        <f t="shared" si="11"/>
        <v>0.82799999999999996</v>
      </c>
      <c r="Q102" s="131">
        <v>1.8000000000000001E-4</v>
      </c>
      <c r="R102" s="131">
        <f t="shared" si="12"/>
        <v>1.8000000000000001E-4</v>
      </c>
      <c r="S102" s="131">
        <v>0</v>
      </c>
      <c r="T102" s="131">
        <f t="shared" si="13"/>
        <v>0</v>
      </c>
      <c r="U102" s="132" t="s">
        <v>3</v>
      </c>
      <c r="AR102" s="133" t="s">
        <v>118</v>
      </c>
      <c r="AT102" s="133" t="s">
        <v>116</v>
      </c>
      <c r="AU102" s="133" t="s">
        <v>78</v>
      </c>
      <c r="AY102" s="14" t="s">
        <v>114</v>
      </c>
      <c r="BE102" s="134">
        <f t="shared" si="14"/>
        <v>0</v>
      </c>
      <c r="BF102" s="134">
        <f t="shared" si="15"/>
        <v>0</v>
      </c>
      <c r="BG102" s="134">
        <f t="shared" si="16"/>
        <v>0</v>
      </c>
      <c r="BH102" s="134">
        <f t="shared" si="17"/>
        <v>0</v>
      </c>
      <c r="BI102" s="134">
        <f t="shared" si="18"/>
        <v>0</v>
      </c>
      <c r="BJ102" s="14" t="s">
        <v>76</v>
      </c>
      <c r="BK102" s="134">
        <f t="shared" si="19"/>
        <v>0</v>
      </c>
      <c r="BL102" s="14" t="s">
        <v>118</v>
      </c>
      <c r="BM102" s="133" t="s">
        <v>261</v>
      </c>
    </row>
    <row r="103" spans="2:65" s="1" customFormat="1" ht="16.5" customHeight="1">
      <c r="B103" s="121"/>
      <c r="C103" s="122">
        <v>14</v>
      </c>
      <c r="D103" s="122" t="s">
        <v>116</v>
      </c>
      <c r="E103" s="123" t="s">
        <v>578</v>
      </c>
      <c r="F103" s="124" t="s">
        <v>657</v>
      </c>
      <c r="G103" s="125" t="s">
        <v>186</v>
      </c>
      <c r="H103" s="126">
        <v>10</v>
      </c>
      <c r="I103" s="127"/>
      <c r="J103" s="127">
        <f t="shared" si="10"/>
        <v>0</v>
      </c>
      <c r="K103" s="128"/>
      <c r="L103" s="27"/>
      <c r="M103" s="129" t="s">
        <v>3</v>
      </c>
      <c r="N103" s="130" t="s">
        <v>40</v>
      </c>
      <c r="O103" s="131">
        <v>1.5620000000000001</v>
      </c>
      <c r="P103" s="131">
        <f t="shared" si="11"/>
        <v>15.620000000000001</v>
      </c>
      <c r="Q103" s="131">
        <v>1.0189999999999999E-2</v>
      </c>
      <c r="R103" s="131">
        <f t="shared" si="12"/>
        <v>0.10189999999999999</v>
      </c>
      <c r="S103" s="131">
        <v>0</v>
      </c>
      <c r="T103" s="131">
        <f t="shared" si="13"/>
        <v>0</v>
      </c>
      <c r="U103" s="132" t="s">
        <v>3</v>
      </c>
      <c r="AR103" s="133" t="s">
        <v>118</v>
      </c>
      <c r="AT103" s="133" t="s">
        <v>116</v>
      </c>
      <c r="AU103" s="133" t="s">
        <v>78</v>
      </c>
      <c r="AY103" s="14" t="s">
        <v>114</v>
      </c>
      <c r="BE103" s="134">
        <f t="shared" si="14"/>
        <v>0</v>
      </c>
      <c r="BF103" s="134">
        <f t="shared" si="15"/>
        <v>0</v>
      </c>
      <c r="BG103" s="134">
        <f t="shared" si="16"/>
        <v>0</v>
      </c>
      <c r="BH103" s="134">
        <f t="shared" si="17"/>
        <v>0</v>
      </c>
      <c r="BI103" s="134">
        <f t="shared" si="18"/>
        <v>0</v>
      </c>
      <c r="BJ103" s="14" t="s">
        <v>76</v>
      </c>
      <c r="BK103" s="134">
        <f t="shared" si="19"/>
        <v>0</v>
      </c>
      <c r="BL103" s="14" t="s">
        <v>118</v>
      </c>
      <c r="BM103" s="133" t="s">
        <v>262</v>
      </c>
    </row>
    <row r="104" spans="2:65" s="1" customFormat="1" ht="16.5" customHeight="1">
      <c r="B104" s="121"/>
      <c r="C104" s="122">
        <v>15</v>
      </c>
      <c r="D104" s="122" t="s">
        <v>116</v>
      </c>
      <c r="E104" s="123" t="s">
        <v>263</v>
      </c>
      <c r="F104" s="124" t="s">
        <v>264</v>
      </c>
      <c r="G104" s="125" t="s">
        <v>143</v>
      </c>
      <c r="H104" s="126">
        <v>8</v>
      </c>
      <c r="I104" s="127"/>
      <c r="J104" s="127">
        <f t="shared" si="10"/>
        <v>0</v>
      </c>
      <c r="K104" s="128"/>
      <c r="L104" s="27"/>
      <c r="M104" s="129" t="s">
        <v>3</v>
      </c>
      <c r="N104" s="130" t="s">
        <v>40</v>
      </c>
      <c r="O104" s="131">
        <v>1.319</v>
      </c>
      <c r="P104" s="131">
        <f t="shared" si="11"/>
        <v>10.552</v>
      </c>
      <c r="Q104" s="131">
        <v>0</v>
      </c>
      <c r="R104" s="131">
        <f t="shared" si="12"/>
        <v>0</v>
      </c>
      <c r="S104" s="131">
        <v>0</v>
      </c>
      <c r="T104" s="131">
        <f t="shared" si="13"/>
        <v>0</v>
      </c>
      <c r="U104" s="132" t="s">
        <v>3</v>
      </c>
      <c r="AR104" s="133" t="s">
        <v>118</v>
      </c>
      <c r="AT104" s="133" t="s">
        <v>116</v>
      </c>
      <c r="AU104" s="133" t="s">
        <v>78</v>
      </c>
      <c r="AY104" s="14" t="s">
        <v>114</v>
      </c>
      <c r="BE104" s="134">
        <f t="shared" si="14"/>
        <v>0</v>
      </c>
      <c r="BF104" s="134">
        <f t="shared" si="15"/>
        <v>0</v>
      </c>
      <c r="BG104" s="134">
        <f t="shared" si="16"/>
        <v>0</v>
      </c>
      <c r="BH104" s="134">
        <f t="shared" si="17"/>
        <v>0</v>
      </c>
      <c r="BI104" s="134">
        <f t="shared" si="18"/>
        <v>0</v>
      </c>
      <c r="BJ104" s="14" t="s">
        <v>76</v>
      </c>
      <c r="BK104" s="134">
        <f t="shared" si="19"/>
        <v>0</v>
      </c>
      <c r="BL104" s="14" t="s">
        <v>118</v>
      </c>
      <c r="BM104" s="133" t="s">
        <v>265</v>
      </c>
    </row>
    <row r="105" spans="2:65" s="1" customFormat="1" ht="16.5" customHeight="1">
      <c r="B105" s="121"/>
      <c r="C105" s="122">
        <v>16</v>
      </c>
      <c r="D105" s="122" t="s">
        <v>116</v>
      </c>
      <c r="E105" s="123" t="s">
        <v>266</v>
      </c>
      <c r="F105" s="124" t="s">
        <v>267</v>
      </c>
      <c r="G105" s="125" t="s">
        <v>136</v>
      </c>
      <c r="H105" s="126">
        <v>20</v>
      </c>
      <c r="I105" s="127"/>
      <c r="J105" s="127">
        <f t="shared" si="10"/>
        <v>0</v>
      </c>
      <c r="K105" s="128"/>
      <c r="L105" s="27"/>
      <c r="M105" s="129" t="s">
        <v>3</v>
      </c>
      <c r="N105" s="130" t="s">
        <v>40</v>
      </c>
      <c r="O105" s="131">
        <v>2.5000000000000001E-2</v>
      </c>
      <c r="P105" s="131">
        <f t="shared" si="11"/>
        <v>0.5</v>
      </c>
      <c r="Q105" s="131">
        <v>9.0000000000000006E-5</v>
      </c>
      <c r="R105" s="131">
        <f t="shared" si="12"/>
        <v>1.8000000000000002E-3</v>
      </c>
      <c r="S105" s="131">
        <v>0</v>
      </c>
      <c r="T105" s="131">
        <f t="shared" si="13"/>
        <v>0</v>
      </c>
      <c r="U105" s="132" t="s">
        <v>3</v>
      </c>
      <c r="AR105" s="133" t="s">
        <v>118</v>
      </c>
      <c r="AT105" s="133" t="s">
        <v>116</v>
      </c>
      <c r="AU105" s="133" t="s">
        <v>78</v>
      </c>
      <c r="AY105" s="14" t="s">
        <v>114</v>
      </c>
      <c r="BE105" s="134">
        <f t="shared" si="14"/>
        <v>0</v>
      </c>
      <c r="BF105" s="134">
        <f t="shared" si="15"/>
        <v>0</v>
      </c>
      <c r="BG105" s="134">
        <f t="shared" si="16"/>
        <v>0</v>
      </c>
      <c r="BH105" s="134">
        <f t="shared" si="17"/>
        <v>0</v>
      </c>
      <c r="BI105" s="134">
        <f t="shared" si="18"/>
        <v>0</v>
      </c>
      <c r="BJ105" s="14" t="s">
        <v>76</v>
      </c>
      <c r="BK105" s="134">
        <f t="shared" si="19"/>
        <v>0</v>
      </c>
      <c r="BL105" s="14" t="s">
        <v>118</v>
      </c>
      <c r="BM105" s="133" t="s">
        <v>268</v>
      </c>
    </row>
    <row r="106" spans="2:65" s="1" customFormat="1" ht="16.5" customHeight="1">
      <c r="B106" s="121"/>
      <c r="C106" s="122">
        <v>17</v>
      </c>
      <c r="D106" s="122" t="s">
        <v>116</v>
      </c>
      <c r="E106" s="123" t="s">
        <v>269</v>
      </c>
      <c r="F106" s="124" t="s">
        <v>270</v>
      </c>
      <c r="G106" s="125" t="s">
        <v>155</v>
      </c>
      <c r="H106" s="126">
        <v>19.84</v>
      </c>
      <c r="I106" s="127"/>
      <c r="J106" s="127">
        <f t="shared" si="10"/>
        <v>0</v>
      </c>
      <c r="K106" s="128"/>
      <c r="L106" s="27"/>
      <c r="M106" s="129" t="s">
        <v>3</v>
      </c>
      <c r="N106" s="130" t="s">
        <v>40</v>
      </c>
      <c r="O106" s="131">
        <v>1.48</v>
      </c>
      <c r="P106" s="131">
        <f t="shared" si="11"/>
        <v>29.363199999999999</v>
      </c>
      <c r="Q106" s="131">
        <v>0</v>
      </c>
      <c r="R106" s="131">
        <f t="shared" si="12"/>
        <v>0</v>
      </c>
      <c r="S106" s="131">
        <v>0</v>
      </c>
      <c r="T106" s="131">
        <f t="shared" si="13"/>
        <v>0</v>
      </c>
      <c r="U106" s="132" t="s">
        <v>3</v>
      </c>
      <c r="AR106" s="133" t="s">
        <v>118</v>
      </c>
      <c r="AT106" s="133" t="s">
        <v>116</v>
      </c>
      <c r="AU106" s="133" t="s">
        <v>78</v>
      </c>
      <c r="AY106" s="14" t="s">
        <v>114</v>
      </c>
      <c r="BE106" s="134">
        <f t="shared" si="14"/>
        <v>0</v>
      </c>
      <c r="BF106" s="134">
        <f t="shared" si="15"/>
        <v>0</v>
      </c>
      <c r="BG106" s="134">
        <f t="shared" si="16"/>
        <v>0</v>
      </c>
      <c r="BH106" s="134">
        <f t="shared" si="17"/>
        <v>0</v>
      </c>
      <c r="BI106" s="134">
        <f t="shared" si="18"/>
        <v>0</v>
      </c>
      <c r="BJ106" s="14" t="s">
        <v>76</v>
      </c>
      <c r="BK106" s="134">
        <f t="shared" si="19"/>
        <v>0</v>
      </c>
      <c r="BL106" s="14" t="s">
        <v>118</v>
      </c>
      <c r="BM106" s="133" t="s">
        <v>271</v>
      </c>
    </row>
    <row r="107" spans="2:65" s="1" customFormat="1" ht="6.9" customHeight="1"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27"/>
    </row>
  </sheetData>
  <autoFilter ref="C83:K106" xr:uid="{00000000-0009-0000-0000-000002000000}"/>
  <mergeCells count="8">
    <mergeCell ref="E74:H74"/>
    <mergeCell ref="E76:H76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15"/>
  <sheetViews>
    <sheetView showGridLines="0" topLeftCell="A99" workbookViewId="0">
      <selection activeCell="F94" sqref="F9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0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82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2:46" ht="24.9" customHeight="1">
      <c r="B4" s="17"/>
      <c r="D4" s="18" t="s">
        <v>85</v>
      </c>
      <c r="L4" s="17"/>
      <c r="M4" s="80" t="s">
        <v>11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3" t="s">
        <v>14</v>
      </c>
      <c r="L6" s="17"/>
    </row>
    <row r="7" spans="2:46" ht="16.5" customHeight="1">
      <c r="B7" s="17"/>
      <c r="E7" s="275" t="str">
        <f>'Rekapitulace stavby'!K6</f>
        <v>Parkoviště u atraktivity CR Šluknovský zámek</v>
      </c>
      <c r="F7" s="276"/>
      <c r="G7" s="276"/>
      <c r="H7" s="276"/>
      <c r="L7" s="17"/>
    </row>
    <row r="8" spans="2:46" s="1" customFormat="1" ht="12" customHeight="1">
      <c r="B8" s="27"/>
      <c r="D8" s="23" t="s">
        <v>86</v>
      </c>
      <c r="L8" s="27"/>
    </row>
    <row r="9" spans="2:46" s="1" customFormat="1" ht="16.5" customHeight="1">
      <c r="B9" s="27"/>
      <c r="E9" s="242" t="s">
        <v>272</v>
      </c>
      <c r="F9" s="277"/>
      <c r="G9" s="277"/>
      <c r="H9" s="277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3" t="s">
        <v>15</v>
      </c>
      <c r="F11" s="21" t="s">
        <v>3</v>
      </c>
      <c r="I11" s="23" t="s">
        <v>17</v>
      </c>
      <c r="J11" s="21" t="s">
        <v>3</v>
      </c>
      <c r="L11" s="27"/>
    </row>
    <row r="12" spans="2:46" s="1" customFormat="1" ht="12" customHeight="1">
      <c r="B12" s="27"/>
      <c r="D12" s="23" t="s">
        <v>18</v>
      </c>
      <c r="F12" s="21" t="s">
        <v>588</v>
      </c>
      <c r="I12" s="23" t="s">
        <v>20</v>
      </c>
      <c r="J12" s="44">
        <f>'Rekapitulace stavby'!AN8</f>
        <v>0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3" t="s">
        <v>23</v>
      </c>
      <c r="I14" s="23" t="s">
        <v>24</v>
      </c>
      <c r="J14" s="21" t="s">
        <v>3</v>
      </c>
      <c r="L14" s="27"/>
    </row>
    <row r="15" spans="2:46" s="1" customFormat="1" ht="18" customHeight="1">
      <c r="B15" s="27"/>
      <c r="E15" s="21" t="s">
        <v>25</v>
      </c>
      <c r="I15" s="23" t="s">
        <v>26</v>
      </c>
      <c r="J15" s="21" t="s">
        <v>3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3" t="s">
        <v>27</v>
      </c>
      <c r="I17" s="23" t="s">
        <v>24</v>
      </c>
      <c r="J17" s="21" t="s">
        <v>3</v>
      </c>
      <c r="L17" s="27"/>
    </row>
    <row r="18" spans="2:12" s="1" customFormat="1" ht="18" customHeight="1">
      <c r="B18" s="27"/>
      <c r="E18" s="21" t="s">
        <v>28</v>
      </c>
      <c r="I18" s="23" t="s">
        <v>26</v>
      </c>
      <c r="J18" s="21" t="s">
        <v>3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3" t="s">
        <v>29</v>
      </c>
      <c r="I20" s="23" t="s">
        <v>24</v>
      </c>
      <c r="J20" s="21" t="s">
        <v>3</v>
      </c>
      <c r="L20" s="27"/>
    </row>
    <row r="21" spans="2:12" s="1" customFormat="1" ht="18" customHeight="1">
      <c r="B21" s="27"/>
      <c r="E21" s="21" t="s">
        <v>30</v>
      </c>
      <c r="I21" s="23" t="s">
        <v>26</v>
      </c>
      <c r="J21" s="21" t="s">
        <v>3</v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3" t="s">
        <v>32</v>
      </c>
      <c r="I23" s="23" t="s">
        <v>24</v>
      </c>
      <c r="J23" s="21" t="s">
        <v>3</v>
      </c>
      <c r="L23" s="27"/>
    </row>
    <row r="24" spans="2:12" s="1" customFormat="1" ht="18" customHeight="1">
      <c r="B24" s="27"/>
      <c r="E24" s="21" t="s">
        <v>30</v>
      </c>
      <c r="I24" s="23" t="s">
        <v>26</v>
      </c>
      <c r="J24" s="21" t="s">
        <v>3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3" t="s">
        <v>33</v>
      </c>
      <c r="L26" s="27"/>
    </row>
    <row r="27" spans="2:12" s="7" customFormat="1" ht="47.25" customHeight="1">
      <c r="B27" s="81"/>
      <c r="E27" s="266" t="s">
        <v>34</v>
      </c>
      <c r="F27" s="266"/>
      <c r="G27" s="266"/>
      <c r="H27" s="266"/>
      <c r="L27" s="81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2" t="s">
        <v>35</v>
      </c>
      <c r="J30" s="58">
        <f>ROUND(J85, 2)</f>
        <v>0</v>
      </c>
      <c r="L30" s="27"/>
    </row>
    <row r="31" spans="2:12" s="1" customFormat="1" ht="6.9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" customHeight="1">
      <c r="B32" s="27"/>
      <c r="F32" s="30" t="s">
        <v>37</v>
      </c>
      <c r="I32" s="30" t="s">
        <v>36</v>
      </c>
      <c r="J32" s="30" t="s">
        <v>38</v>
      </c>
      <c r="L32" s="27"/>
    </row>
    <row r="33" spans="2:12" s="1" customFormat="1" ht="14.4" customHeight="1">
      <c r="B33" s="27"/>
      <c r="D33" s="47" t="s">
        <v>39</v>
      </c>
      <c r="E33" s="23" t="s">
        <v>40</v>
      </c>
      <c r="F33" s="83">
        <f>ROUND((SUM(BE85:BE114)),  2)</f>
        <v>0</v>
      </c>
      <c r="I33" s="84">
        <v>0.21</v>
      </c>
      <c r="J33" s="83">
        <f>ROUND(((SUM(BE85:BE114))*I33),  2)</f>
        <v>0</v>
      </c>
      <c r="L33" s="27"/>
    </row>
    <row r="34" spans="2:12" s="1" customFormat="1" ht="14.4" customHeight="1">
      <c r="B34" s="27"/>
      <c r="E34" s="23" t="s">
        <v>41</v>
      </c>
      <c r="F34" s="83">
        <f>ROUND((SUM(BF85:BF114)),  2)</f>
        <v>0</v>
      </c>
      <c r="I34" s="84">
        <v>0.12</v>
      </c>
      <c r="J34" s="83">
        <f>ROUND(((SUM(BF85:BF114))*I34),  2)</f>
        <v>0</v>
      </c>
      <c r="L34" s="27"/>
    </row>
    <row r="35" spans="2:12" s="1" customFormat="1" ht="14.4" hidden="1" customHeight="1">
      <c r="B35" s="27"/>
      <c r="E35" s="23" t="s">
        <v>42</v>
      </c>
      <c r="F35" s="83">
        <f>ROUND((SUM(BG85:BG114)),  2)</f>
        <v>0</v>
      </c>
      <c r="I35" s="84">
        <v>0.21</v>
      </c>
      <c r="J35" s="83">
        <f>0</f>
        <v>0</v>
      </c>
      <c r="L35" s="27"/>
    </row>
    <row r="36" spans="2:12" s="1" customFormat="1" ht="14.4" hidden="1" customHeight="1">
      <c r="B36" s="27"/>
      <c r="E36" s="23" t="s">
        <v>43</v>
      </c>
      <c r="F36" s="83">
        <f>ROUND((SUM(BH85:BH114)),  2)</f>
        <v>0</v>
      </c>
      <c r="I36" s="84">
        <v>0.12</v>
      </c>
      <c r="J36" s="83">
        <f>0</f>
        <v>0</v>
      </c>
      <c r="L36" s="27"/>
    </row>
    <row r="37" spans="2:12" s="1" customFormat="1" ht="14.4" hidden="1" customHeight="1">
      <c r="B37" s="27"/>
      <c r="E37" s="23" t="s">
        <v>44</v>
      </c>
      <c r="F37" s="83">
        <f>ROUND((SUM(BI85:BI114)),  2)</f>
        <v>0</v>
      </c>
      <c r="I37" s="84">
        <v>0</v>
      </c>
      <c r="J37" s="83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5"/>
      <c r="D39" s="86" t="s">
        <v>45</v>
      </c>
      <c r="E39" s="49"/>
      <c r="F39" s="49"/>
      <c r="G39" s="87" t="s">
        <v>46</v>
      </c>
      <c r="H39" s="88" t="s">
        <v>47</v>
      </c>
      <c r="I39" s="49"/>
      <c r="J39" s="89">
        <f>SUM(J30:J37)</f>
        <v>0</v>
      </c>
      <c r="K39" s="90"/>
      <c r="L39" s="27"/>
    </row>
    <row r="40" spans="2:12" s="1" customFormat="1" ht="14.4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" customHeight="1">
      <c r="B45" s="27"/>
      <c r="C45" s="18" t="s">
        <v>88</v>
      </c>
      <c r="L45" s="27"/>
    </row>
    <row r="46" spans="2:12" s="1" customFormat="1" ht="6.9" customHeight="1">
      <c r="B46" s="27"/>
      <c r="L46" s="27"/>
    </row>
    <row r="47" spans="2:12" s="1" customFormat="1" ht="12" customHeight="1">
      <c r="B47" s="27"/>
      <c r="C47" s="23" t="s">
        <v>14</v>
      </c>
      <c r="L47" s="27"/>
    </row>
    <row r="48" spans="2:12" s="1" customFormat="1" ht="16.5" customHeight="1">
      <c r="B48" s="27"/>
      <c r="E48" s="275" t="str">
        <f>E7</f>
        <v>Parkoviště u atraktivity CR Šluknovský zámek</v>
      </c>
      <c r="F48" s="276"/>
      <c r="G48" s="276"/>
      <c r="H48" s="276"/>
      <c r="L48" s="27"/>
    </row>
    <row r="49" spans="2:47" s="1" customFormat="1" ht="12" customHeight="1">
      <c r="B49" s="27"/>
      <c r="C49" s="23" t="s">
        <v>86</v>
      </c>
      <c r="L49" s="27"/>
    </row>
    <row r="50" spans="2:47" s="1" customFormat="1" ht="16.5" customHeight="1">
      <c r="B50" s="27"/>
      <c r="E50" s="242" t="str">
        <f>E9</f>
        <v>SO-401 - Veřejné osvětlení</v>
      </c>
      <c r="F50" s="277"/>
      <c r="G50" s="277"/>
      <c r="H50" s="277"/>
      <c r="L50" s="27"/>
    </row>
    <row r="51" spans="2:47" s="1" customFormat="1" ht="6.9" customHeight="1">
      <c r="B51" s="27"/>
      <c r="L51" s="27"/>
    </row>
    <row r="52" spans="2:47" s="1" customFormat="1" ht="12" customHeight="1">
      <c r="B52" s="27"/>
      <c r="C52" s="23" t="s">
        <v>18</v>
      </c>
      <c r="F52" s="21" t="str">
        <f>F12</f>
        <v>Šluknov, ul. Zámecká</v>
      </c>
      <c r="I52" s="23" t="s">
        <v>20</v>
      </c>
      <c r="J52" s="44">
        <f>IF(J12="","",J12)</f>
        <v>0</v>
      </c>
      <c r="L52" s="27"/>
    </row>
    <row r="53" spans="2:47" s="1" customFormat="1" ht="6.9" customHeight="1">
      <c r="B53" s="27"/>
      <c r="L53" s="27"/>
    </row>
    <row r="54" spans="2:47" s="1" customFormat="1" ht="40.049999999999997" customHeight="1">
      <c r="B54" s="27"/>
      <c r="C54" s="23" t="s">
        <v>23</v>
      </c>
      <c r="F54" s="21" t="str">
        <f>E15</f>
        <v>Město Šluknov</v>
      </c>
      <c r="I54" s="23" t="s">
        <v>29</v>
      </c>
      <c r="J54" s="25" t="str">
        <f>E21</f>
        <v xml:space="preserve">KIP Ing. arch. Jiří Kňákal 473 01 Okrouhlá 70 </v>
      </c>
      <c r="L54" s="27"/>
    </row>
    <row r="55" spans="2:47" s="1" customFormat="1" ht="40.049999999999997" customHeight="1">
      <c r="B55" s="27"/>
      <c r="C55" s="23" t="s">
        <v>27</v>
      </c>
      <c r="F55" s="21" t="str">
        <f>IF(E18="","",E18)</f>
        <v xml:space="preserve"> Vyjde z výběrového řízení</v>
      </c>
      <c r="I55" s="23" t="s">
        <v>32</v>
      </c>
      <c r="J55" s="25" t="str">
        <f>E24</f>
        <v xml:space="preserve">KIP Ing. arch. Jiří Kňákal 473 01 Okrouhlá 70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89</v>
      </c>
      <c r="D57" s="85"/>
      <c r="E57" s="85"/>
      <c r="F57" s="85"/>
      <c r="G57" s="85"/>
      <c r="H57" s="85"/>
      <c r="I57" s="85"/>
      <c r="J57" s="92" t="s">
        <v>90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8" customHeight="1">
      <c r="B59" s="27"/>
      <c r="C59" s="93" t="s">
        <v>67</v>
      </c>
      <c r="J59" s="58">
        <f>J85</f>
        <v>0</v>
      </c>
      <c r="L59" s="27"/>
      <c r="AU59" s="14" t="s">
        <v>91</v>
      </c>
    </row>
    <row r="60" spans="2:47" s="8" customFormat="1" ht="24.9" customHeight="1">
      <c r="B60" s="94"/>
      <c r="D60" s="95" t="s">
        <v>273</v>
      </c>
      <c r="E60" s="96"/>
      <c r="F60" s="96"/>
      <c r="G60" s="96"/>
      <c r="H60" s="96"/>
      <c r="I60" s="96"/>
      <c r="J60" s="97">
        <f>J86</f>
        <v>0</v>
      </c>
      <c r="L60" s="94"/>
    </row>
    <row r="61" spans="2:47" s="8" customFormat="1" ht="24.9" customHeight="1">
      <c r="B61" s="94"/>
      <c r="D61" s="95" t="s">
        <v>274</v>
      </c>
      <c r="E61" s="96"/>
      <c r="F61" s="96"/>
      <c r="G61" s="96"/>
      <c r="H61" s="96"/>
      <c r="I61" s="96"/>
      <c r="J61" s="97">
        <f>J94</f>
        <v>0</v>
      </c>
      <c r="L61" s="94"/>
    </row>
    <row r="62" spans="2:47" s="8" customFormat="1" ht="24.9" customHeight="1">
      <c r="B62" s="94"/>
      <c r="D62" s="95" t="s">
        <v>275</v>
      </c>
      <c r="E62" s="96"/>
      <c r="F62" s="96"/>
      <c r="G62" s="96"/>
      <c r="H62" s="96"/>
      <c r="I62" s="96"/>
      <c r="J62" s="97">
        <f>J101</f>
        <v>0</v>
      </c>
      <c r="L62" s="94"/>
    </row>
    <row r="63" spans="2:47" s="8" customFormat="1" ht="24.9" customHeight="1">
      <c r="B63" s="94"/>
      <c r="D63" s="95" t="s">
        <v>276</v>
      </c>
      <c r="E63" s="96"/>
      <c r="F63" s="96"/>
      <c r="G63" s="96"/>
      <c r="H63" s="96"/>
      <c r="I63" s="96"/>
      <c r="J63" s="97">
        <f>J110</f>
        <v>0</v>
      </c>
      <c r="L63" s="94"/>
    </row>
    <row r="64" spans="2:47" s="8" customFormat="1" ht="24.9" customHeight="1">
      <c r="B64" s="94"/>
      <c r="D64" s="95" t="s">
        <v>277</v>
      </c>
      <c r="E64" s="96"/>
      <c r="F64" s="96"/>
      <c r="G64" s="96"/>
      <c r="H64" s="96"/>
      <c r="I64" s="96"/>
      <c r="J64" s="97">
        <f>J112</f>
        <v>0</v>
      </c>
      <c r="L64" s="94"/>
    </row>
    <row r="65" spans="2:12" s="9" customFormat="1" ht="19.95" customHeight="1">
      <c r="B65" s="98"/>
      <c r="D65" s="99" t="s">
        <v>278</v>
      </c>
      <c r="E65" s="100"/>
      <c r="F65" s="100"/>
      <c r="G65" s="100"/>
      <c r="H65" s="100"/>
      <c r="I65" s="100"/>
      <c r="J65" s="101">
        <f>J113</f>
        <v>0</v>
      </c>
      <c r="L65" s="98"/>
    </row>
    <row r="66" spans="2:12" s="1" customFormat="1" ht="21.75" customHeight="1">
      <c r="B66" s="27"/>
      <c r="L66" s="27"/>
    </row>
    <row r="67" spans="2:12" s="1" customFormat="1" ht="6.9" customHeight="1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27"/>
    </row>
    <row r="71" spans="2:12" s="1" customFormat="1" ht="6.9" customHeight="1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7"/>
    </row>
    <row r="72" spans="2:12" s="1" customFormat="1" ht="24.9" customHeight="1">
      <c r="B72" s="27"/>
      <c r="C72" s="18" t="s">
        <v>98</v>
      </c>
      <c r="L72" s="27"/>
    </row>
    <row r="73" spans="2:12" s="1" customFormat="1" ht="6.9" customHeight="1">
      <c r="B73" s="27"/>
      <c r="L73" s="27"/>
    </row>
    <row r="74" spans="2:12" s="1" customFormat="1" ht="12" customHeight="1">
      <c r="B74" s="27"/>
      <c r="C74" s="23" t="s">
        <v>14</v>
      </c>
      <c r="L74" s="27"/>
    </row>
    <row r="75" spans="2:12" s="1" customFormat="1" ht="16.5" customHeight="1">
      <c r="B75" s="27"/>
      <c r="E75" s="275" t="str">
        <f>E7</f>
        <v>Parkoviště u atraktivity CR Šluknovský zámek</v>
      </c>
      <c r="F75" s="276"/>
      <c r="G75" s="276"/>
      <c r="H75" s="276"/>
      <c r="L75" s="27"/>
    </row>
    <row r="76" spans="2:12" s="1" customFormat="1" ht="12" customHeight="1">
      <c r="B76" s="27"/>
      <c r="C76" s="23" t="s">
        <v>86</v>
      </c>
      <c r="L76" s="27"/>
    </row>
    <row r="77" spans="2:12" s="1" customFormat="1" ht="16.5" customHeight="1">
      <c r="B77" s="27"/>
      <c r="E77" s="242" t="str">
        <f>E9</f>
        <v>SO-401 - Veřejné osvětlení</v>
      </c>
      <c r="F77" s="277"/>
      <c r="G77" s="277"/>
      <c r="H77" s="277"/>
      <c r="L77" s="27"/>
    </row>
    <row r="78" spans="2:12" s="1" customFormat="1" ht="6.9" customHeight="1">
      <c r="B78" s="27"/>
      <c r="L78" s="27"/>
    </row>
    <row r="79" spans="2:12" s="1" customFormat="1" ht="12" customHeight="1">
      <c r="B79" s="27"/>
      <c r="C79" s="23" t="s">
        <v>18</v>
      </c>
      <c r="F79" s="21" t="str">
        <f>F12</f>
        <v>Šluknov, ul. Zámecká</v>
      </c>
      <c r="I79" s="23" t="s">
        <v>20</v>
      </c>
      <c r="J79" s="44">
        <f>IF(J12="","",J12)</f>
        <v>0</v>
      </c>
      <c r="L79" s="27"/>
    </row>
    <row r="80" spans="2:12" s="1" customFormat="1" ht="6.9" customHeight="1">
      <c r="B80" s="27"/>
      <c r="L80" s="27"/>
    </row>
    <row r="81" spans="2:65" s="1" customFormat="1" ht="40.049999999999997" customHeight="1">
      <c r="B81" s="27"/>
      <c r="C81" s="23" t="s">
        <v>23</v>
      </c>
      <c r="F81" s="21" t="str">
        <f>E15</f>
        <v>Město Šluknov</v>
      </c>
      <c r="I81" s="23" t="s">
        <v>29</v>
      </c>
      <c r="J81" s="25" t="str">
        <f>E21</f>
        <v xml:space="preserve">KIP Ing. arch. Jiří Kňákal 473 01 Okrouhlá 70 </v>
      </c>
      <c r="L81" s="27"/>
    </row>
    <row r="82" spans="2:65" s="1" customFormat="1" ht="40.049999999999997" customHeight="1">
      <c r="B82" s="27"/>
      <c r="C82" s="23" t="s">
        <v>27</v>
      </c>
      <c r="F82" s="21" t="str">
        <f>IF(E18="","",E18)</f>
        <v xml:space="preserve"> Vyjde z výběrového řízení</v>
      </c>
      <c r="I82" s="23" t="s">
        <v>32</v>
      </c>
      <c r="J82" s="25" t="str">
        <f>E24</f>
        <v xml:space="preserve">KIP Ing. arch. Jiří Kňákal 473 01 Okrouhlá 70 </v>
      </c>
      <c r="L82" s="27"/>
    </row>
    <row r="83" spans="2:65" s="1" customFormat="1" ht="10.35" customHeight="1">
      <c r="B83" s="27"/>
      <c r="L83" s="27"/>
    </row>
    <row r="84" spans="2:65" s="10" customFormat="1" ht="29.25" customHeight="1">
      <c r="B84" s="102"/>
      <c r="C84" s="103" t="s">
        <v>99</v>
      </c>
      <c r="D84" s="104" t="s">
        <v>54</v>
      </c>
      <c r="E84" s="104" t="s">
        <v>50</v>
      </c>
      <c r="F84" s="104" t="s">
        <v>51</v>
      </c>
      <c r="G84" s="104" t="s">
        <v>100</v>
      </c>
      <c r="H84" s="104" t="s">
        <v>101</v>
      </c>
      <c r="I84" s="104" t="s">
        <v>102</v>
      </c>
      <c r="J84" s="105" t="s">
        <v>90</v>
      </c>
      <c r="K84" s="106" t="s">
        <v>103</v>
      </c>
      <c r="L84" s="102"/>
      <c r="M84" s="51" t="s">
        <v>3</v>
      </c>
      <c r="N84" s="52" t="s">
        <v>39</v>
      </c>
      <c r="O84" s="52" t="s">
        <v>104</v>
      </c>
      <c r="P84" s="52" t="s">
        <v>105</v>
      </c>
      <c r="Q84" s="52" t="s">
        <v>106</v>
      </c>
      <c r="R84" s="52" t="s">
        <v>107</v>
      </c>
      <c r="S84" s="52" t="s">
        <v>108</v>
      </c>
      <c r="T84" s="52" t="s">
        <v>109</v>
      </c>
      <c r="U84" s="53" t="s">
        <v>110</v>
      </c>
    </row>
    <row r="85" spans="2:65" s="1" customFormat="1" ht="22.8" customHeight="1">
      <c r="B85" s="27"/>
      <c r="C85" s="56" t="s">
        <v>111</v>
      </c>
      <c r="J85" s="107">
        <f>J86+J94+J101+J110+J112</f>
        <v>0</v>
      </c>
      <c r="L85" s="27"/>
      <c r="M85" s="54"/>
      <c r="N85" s="45"/>
      <c r="O85" s="45"/>
      <c r="P85" s="108" t="e">
        <f>P86+P94+#REF!+P101+P110+P112</f>
        <v>#REF!</v>
      </c>
      <c r="Q85" s="45"/>
      <c r="R85" s="108" t="e">
        <f>R86+R94+#REF!+R101+R110+R112</f>
        <v>#REF!</v>
      </c>
      <c r="S85" s="45"/>
      <c r="T85" s="108" t="e">
        <f>T86+T94+#REF!+T101+T110+T112</f>
        <v>#REF!</v>
      </c>
      <c r="U85" s="46"/>
      <c r="AT85" s="14" t="s">
        <v>68</v>
      </c>
      <c r="AU85" s="14" t="s">
        <v>91</v>
      </c>
      <c r="BK85" s="109" t="e">
        <f>BK86+BK94+#REF!+BK101+BK110+BK112</f>
        <v>#REF!</v>
      </c>
    </row>
    <row r="86" spans="2:65" s="11" customFormat="1" ht="25.95" customHeight="1">
      <c r="B86" s="110"/>
      <c r="D86" s="111" t="s">
        <v>68</v>
      </c>
      <c r="E86" s="112" t="s">
        <v>279</v>
      </c>
      <c r="F86" s="112" t="s">
        <v>280</v>
      </c>
      <c r="J86" s="113">
        <f>BK86</f>
        <v>0</v>
      </c>
      <c r="L86" s="110"/>
      <c r="M86" s="114"/>
      <c r="P86" s="115">
        <f>SUM(P87:P93)</f>
        <v>0</v>
      </c>
      <c r="R86" s="115">
        <f>SUM(R87:R93)</f>
        <v>0</v>
      </c>
      <c r="T86" s="115">
        <f>SUM(T87:T93)</f>
        <v>0</v>
      </c>
      <c r="U86" s="116"/>
      <c r="AR86" s="111" t="s">
        <v>76</v>
      </c>
      <c r="AT86" s="117" t="s">
        <v>68</v>
      </c>
      <c r="AU86" s="117" t="s">
        <v>69</v>
      </c>
      <c r="AY86" s="111" t="s">
        <v>114</v>
      </c>
      <c r="BK86" s="118">
        <f>SUM(BK87:BK93)</f>
        <v>0</v>
      </c>
    </row>
    <row r="87" spans="2:65" s="1" customFormat="1" ht="16.5" customHeight="1">
      <c r="B87" s="121"/>
      <c r="C87" s="122" t="s">
        <v>76</v>
      </c>
      <c r="D87" s="122" t="s">
        <v>116</v>
      </c>
      <c r="E87" s="123" t="s">
        <v>281</v>
      </c>
      <c r="F87" s="124" t="s">
        <v>282</v>
      </c>
      <c r="G87" s="125" t="s">
        <v>186</v>
      </c>
      <c r="H87" s="126">
        <v>5</v>
      </c>
      <c r="I87" s="127"/>
      <c r="J87" s="127">
        <f t="shared" ref="J87:J93" si="0">ROUND(I87*H87,2)</f>
        <v>0</v>
      </c>
      <c r="K87" s="128"/>
      <c r="L87" s="27"/>
      <c r="M87" s="129" t="s">
        <v>3</v>
      </c>
      <c r="N87" s="130" t="s">
        <v>40</v>
      </c>
      <c r="O87" s="131">
        <v>0</v>
      </c>
      <c r="P87" s="131">
        <f t="shared" ref="P87:P93" si="1">O87*H87</f>
        <v>0</v>
      </c>
      <c r="Q87" s="131">
        <v>0</v>
      </c>
      <c r="R87" s="131">
        <f t="shared" ref="R87:R93" si="2">Q87*H87</f>
        <v>0</v>
      </c>
      <c r="S87" s="131">
        <v>0</v>
      </c>
      <c r="T87" s="131">
        <f t="shared" ref="T87:T93" si="3">S87*H87</f>
        <v>0</v>
      </c>
      <c r="U87" s="132" t="s">
        <v>3</v>
      </c>
      <c r="AR87" s="133" t="s">
        <v>118</v>
      </c>
      <c r="AT87" s="133" t="s">
        <v>116</v>
      </c>
      <c r="AU87" s="133" t="s">
        <v>76</v>
      </c>
      <c r="AY87" s="14" t="s">
        <v>114</v>
      </c>
      <c r="BE87" s="134">
        <f t="shared" ref="BE87:BE93" si="4">IF(N87="základní",J87,0)</f>
        <v>0</v>
      </c>
      <c r="BF87" s="134">
        <f t="shared" ref="BF87:BF93" si="5">IF(N87="snížená",J87,0)</f>
        <v>0</v>
      </c>
      <c r="BG87" s="134">
        <f t="shared" ref="BG87:BG93" si="6">IF(N87="zákl. přenesená",J87,0)</f>
        <v>0</v>
      </c>
      <c r="BH87" s="134">
        <f t="shared" ref="BH87:BH93" si="7">IF(N87="sníž. přenesená",J87,0)</f>
        <v>0</v>
      </c>
      <c r="BI87" s="134">
        <f t="shared" ref="BI87:BI93" si="8">IF(N87="nulová",J87,0)</f>
        <v>0</v>
      </c>
      <c r="BJ87" s="14" t="s">
        <v>76</v>
      </c>
      <c r="BK87" s="134">
        <f t="shared" ref="BK87:BK93" si="9">ROUND(I87*H87,2)</f>
        <v>0</v>
      </c>
      <c r="BL87" s="14" t="s">
        <v>118</v>
      </c>
      <c r="BM87" s="133" t="s">
        <v>283</v>
      </c>
    </row>
    <row r="88" spans="2:65" s="1" customFormat="1" ht="16.5" customHeight="1">
      <c r="B88" s="121"/>
      <c r="C88" s="122" t="s">
        <v>78</v>
      </c>
      <c r="D88" s="122" t="s">
        <v>116</v>
      </c>
      <c r="E88" s="123" t="s">
        <v>284</v>
      </c>
      <c r="F88" s="124" t="s">
        <v>285</v>
      </c>
      <c r="G88" s="125" t="s">
        <v>186</v>
      </c>
      <c r="H88" s="126">
        <v>5</v>
      </c>
      <c r="I88" s="127"/>
      <c r="J88" s="127">
        <f t="shared" si="0"/>
        <v>0</v>
      </c>
      <c r="K88" s="128"/>
      <c r="L88" s="27"/>
      <c r="M88" s="129" t="s">
        <v>3</v>
      </c>
      <c r="N88" s="130" t="s">
        <v>40</v>
      </c>
      <c r="O88" s="131">
        <v>0</v>
      </c>
      <c r="P88" s="131">
        <f t="shared" si="1"/>
        <v>0</v>
      </c>
      <c r="Q88" s="131">
        <v>0</v>
      </c>
      <c r="R88" s="131">
        <f t="shared" si="2"/>
        <v>0</v>
      </c>
      <c r="S88" s="131">
        <v>0</v>
      </c>
      <c r="T88" s="131">
        <f t="shared" si="3"/>
        <v>0</v>
      </c>
      <c r="U88" s="132" t="s">
        <v>3</v>
      </c>
      <c r="AR88" s="133" t="s">
        <v>118</v>
      </c>
      <c r="AT88" s="133" t="s">
        <v>116</v>
      </c>
      <c r="AU88" s="133" t="s">
        <v>76</v>
      </c>
      <c r="AY88" s="14" t="s">
        <v>114</v>
      </c>
      <c r="BE88" s="134">
        <f t="shared" si="4"/>
        <v>0</v>
      </c>
      <c r="BF88" s="134">
        <f t="shared" si="5"/>
        <v>0</v>
      </c>
      <c r="BG88" s="134">
        <f t="shared" si="6"/>
        <v>0</v>
      </c>
      <c r="BH88" s="134">
        <f t="shared" si="7"/>
        <v>0</v>
      </c>
      <c r="BI88" s="134">
        <f t="shared" si="8"/>
        <v>0</v>
      </c>
      <c r="BJ88" s="14" t="s">
        <v>76</v>
      </c>
      <c r="BK88" s="134">
        <f t="shared" si="9"/>
        <v>0</v>
      </c>
      <c r="BL88" s="14" t="s">
        <v>118</v>
      </c>
      <c r="BM88" s="133" t="s">
        <v>286</v>
      </c>
    </row>
    <row r="89" spans="2:65" s="1" customFormat="1" ht="16.5" customHeight="1">
      <c r="B89" s="121"/>
      <c r="C89" s="122" t="s">
        <v>121</v>
      </c>
      <c r="D89" s="122" t="s">
        <v>116</v>
      </c>
      <c r="E89" s="123" t="s">
        <v>287</v>
      </c>
      <c r="F89" s="124" t="s">
        <v>288</v>
      </c>
      <c r="G89" s="125" t="s">
        <v>186</v>
      </c>
      <c r="H89" s="126">
        <v>5</v>
      </c>
      <c r="I89" s="127"/>
      <c r="J89" s="127">
        <f t="shared" si="0"/>
        <v>0</v>
      </c>
      <c r="K89" s="128"/>
      <c r="L89" s="27"/>
      <c r="M89" s="129" t="s">
        <v>3</v>
      </c>
      <c r="N89" s="130" t="s">
        <v>40</v>
      </c>
      <c r="O89" s="131">
        <v>0</v>
      </c>
      <c r="P89" s="131">
        <f t="shared" si="1"/>
        <v>0</v>
      </c>
      <c r="Q89" s="131">
        <v>0</v>
      </c>
      <c r="R89" s="131">
        <f t="shared" si="2"/>
        <v>0</v>
      </c>
      <c r="S89" s="131">
        <v>0</v>
      </c>
      <c r="T89" s="131">
        <f t="shared" si="3"/>
        <v>0</v>
      </c>
      <c r="U89" s="132" t="s">
        <v>3</v>
      </c>
      <c r="AR89" s="133" t="s">
        <v>118</v>
      </c>
      <c r="AT89" s="133" t="s">
        <v>116</v>
      </c>
      <c r="AU89" s="133" t="s">
        <v>76</v>
      </c>
      <c r="AY89" s="14" t="s">
        <v>114</v>
      </c>
      <c r="BE89" s="134">
        <f t="shared" si="4"/>
        <v>0</v>
      </c>
      <c r="BF89" s="134">
        <f t="shared" si="5"/>
        <v>0</v>
      </c>
      <c r="BG89" s="134">
        <f t="shared" si="6"/>
        <v>0</v>
      </c>
      <c r="BH89" s="134">
        <f t="shared" si="7"/>
        <v>0</v>
      </c>
      <c r="BI89" s="134">
        <f t="shared" si="8"/>
        <v>0</v>
      </c>
      <c r="BJ89" s="14" t="s">
        <v>76</v>
      </c>
      <c r="BK89" s="134">
        <f t="shared" si="9"/>
        <v>0</v>
      </c>
      <c r="BL89" s="14" t="s">
        <v>118</v>
      </c>
      <c r="BM89" s="133" t="s">
        <v>289</v>
      </c>
    </row>
    <row r="90" spans="2:65" s="1" customFormat="1" ht="16.5" customHeight="1">
      <c r="B90" s="121"/>
      <c r="C90" s="122" t="s">
        <v>118</v>
      </c>
      <c r="D90" s="122" t="s">
        <v>116</v>
      </c>
      <c r="E90" s="123" t="s">
        <v>290</v>
      </c>
      <c r="F90" s="124" t="s">
        <v>291</v>
      </c>
      <c r="G90" s="125" t="s">
        <v>136</v>
      </c>
      <c r="H90" s="126">
        <v>105</v>
      </c>
      <c r="I90" s="127"/>
      <c r="J90" s="127">
        <f t="shared" si="0"/>
        <v>0</v>
      </c>
      <c r="K90" s="128"/>
      <c r="L90" s="27"/>
      <c r="M90" s="129" t="s">
        <v>3</v>
      </c>
      <c r="N90" s="130" t="s">
        <v>40</v>
      </c>
      <c r="O90" s="131">
        <v>0</v>
      </c>
      <c r="P90" s="131">
        <f t="shared" si="1"/>
        <v>0</v>
      </c>
      <c r="Q90" s="131">
        <v>0</v>
      </c>
      <c r="R90" s="131">
        <f t="shared" si="2"/>
        <v>0</v>
      </c>
      <c r="S90" s="131">
        <v>0</v>
      </c>
      <c r="T90" s="131">
        <f t="shared" si="3"/>
        <v>0</v>
      </c>
      <c r="U90" s="132" t="s">
        <v>3</v>
      </c>
      <c r="AR90" s="133" t="s">
        <v>118</v>
      </c>
      <c r="AT90" s="133" t="s">
        <v>116</v>
      </c>
      <c r="AU90" s="133" t="s">
        <v>76</v>
      </c>
      <c r="AY90" s="14" t="s">
        <v>114</v>
      </c>
      <c r="BE90" s="134">
        <f t="shared" si="4"/>
        <v>0</v>
      </c>
      <c r="BF90" s="134">
        <f t="shared" si="5"/>
        <v>0</v>
      </c>
      <c r="BG90" s="134">
        <f t="shared" si="6"/>
        <v>0</v>
      </c>
      <c r="BH90" s="134">
        <f t="shared" si="7"/>
        <v>0</v>
      </c>
      <c r="BI90" s="134">
        <f t="shared" si="8"/>
        <v>0</v>
      </c>
      <c r="BJ90" s="14" t="s">
        <v>76</v>
      </c>
      <c r="BK90" s="134">
        <f t="shared" si="9"/>
        <v>0</v>
      </c>
      <c r="BL90" s="14" t="s">
        <v>118</v>
      </c>
      <c r="BM90" s="133" t="s">
        <v>292</v>
      </c>
    </row>
    <row r="91" spans="2:65" s="1" customFormat="1" ht="16.5" customHeight="1">
      <c r="B91" s="121"/>
      <c r="C91" s="122" t="s">
        <v>124</v>
      </c>
      <c r="D91" s="122" t="s">
        <v>116</v>
      </c>
      <c r="E91" s="123" t="s">
        <v>293</v>
      </c>
      <c r="F91" s="124" t="s">
        <v>294</v>
      </c>
      <c r="G91" s="125" t="s">
        <v>136</v>
      </c>
      <c r="H91" s="126">
        <v>115</v>
      </c>
      <c r="I91" s="127"/>
      <c r="J91" s="127">
        <f t="shared" si="0"/>
        <v>0</v>
      </c>
      <c r="K91" s="128"/>
      <c r="L91" s="27"/>
      <c r="M91" s="129" t="s">
        <v>3</v>
      </c>
      <c r="N91" s="130" t="s">
        <v>40</v>
      </c>
      <c r="O91" s="131">
        <v>0</v>
      </c>
      <c r="P91" s="131">
        <f t="shared" si="1"/>
        <v>0</v>
      </c>
      <c r="Q91" s="131">
        <v>0</v>
      </c>
      <c r="R91" s="131">
        <f t="shared" si="2"/>
        <v>0</v>
      </c>
      <c r="S91" s="131">
        <v>0</v>
      </c>
      <c r="T91" s="131">
        <f t="shared" si="3"/>
        <v>0</v>
      </c>
      <c r="U91" s="132" t="s">
        <v>3</v>
      </c>
      <c r="AR91" s="133" t="s">
        <v>118</v>
      </c>
      <c r="AT91" s="133" t="s">
        <v>116</v>
      </c>
      <c r="AU91" s="133" t="s">
        <v>76</v>
      </c>
      <c r="AY91" s="14" t="s">
        <v>114</v>
      </c>
      <c r="BE91" s="134">
        <f t="shared" si="4"/>
        <v>0</v>
      </c>
      <c r="BF91" s="134">
        <f t="shared" si="5"/>
        <v>0</v>
      </c>
      <c r="BG91" s="134">
        <f t="shared" si="6"/>
        <v>0</v>
      </c>
      <c r="BH91" s="134">
        <f t="shared" si="7"/>
        <v>0</v>
      </c>
      <c r="BI91" s="134">
        <f t="shared" si="8"/>
        <v>0</v>
      </c>
      <c r="BJ91" s="14" t="s">
        <v>76</v>
      </c>
      <c r="BK91" s="134">
        <f t="shared" si="9"/>
        <v>0</v>
      </c>
      <c r="BL91" s="14" t="s">
        <v>118</v>
      </c>
      <c r="BM91" s="133" t="s">
        <v>295</v>
      </c>
    </row>
    <row r="92" spans="2:65" s="1" customFormat="1" ht="16.5" customHeight="1">
      <c r="B92" s="121"/>
      <c r="C92" s="122" t="s">
        <v>126</v>
      </c>
      <c r="D92" s="122" t="s">
        <v>116</v>
      </c>
      <c r="E92" s="123" t="s">
        <v>296</v>
      </c>
      <c r="F92" s="124" t="s">
        <v>297</v>
      </c>
      <c r="G92" s="125" t="s">
        <v>136</v>
      </c>
      <c r="H92" s="126">
        <v>36</v>
      </c>
      <c r="I92" s="127"/>
      <c r="J92" s="127">
        <f t="shared" si="0"/>
        <v>0</v>
      </c>
      <c r="K92" s="128"/>
      <c r="L92" s="27"/>
      <c r="M92" s="129" t="s">
        <v>3</v>
      </c>
      <c r="N92" s="130" t="s">
        <v>40</v>
      </c>
      <c r="O92" s="131">
        <v>0</v>
      </c>
      <c r="P92" s="131">
        <f t="shared" si="1"/>
        <v>0</v>
      </c>
      <c r="Q92" s="131">
        <v>0</v>
      </c>
      <c r="R92" s="131">
        <f t="shared" si="2"/>
        <v>0</v>
      </c>
      <c r="S92" s="131">
        <v>0</v>
      </c>
      <c r="T92" s="131">
        <f t="shared" si="3"/>
        <v>0</v>
      </c>
      <c r="U92" s="132" t="s">
        <v>3</v>
      </c>
      <c r="AR92" s="133" t="s">
        <v>118</v>
      </c>
      <c r="AT92" s="133" t="s">
        <v>116</v>
      </c>
      <c r="AU92" s="133" t="s">
        <v>76</v>
      </c>
      <c r="AY92" s="14" t="s">
        <v>114</v>
      </c>
      <c r="BE92" s="134">
        <f t="shared" si="4"/>
        <v>0</v>
      </c>
      <c r="BF92" s="134">
        <f t="shared" si="5"/>
        <v>0</v>
      </c>
      <c r="BG92" s="134">
        <f t="shared" si="6"/>
        <v>0</v>
      </c>
      <c r="BH92" s="134">
        <f t="shared" si="7"/>
        <v>0</v>
      </c>
      <c r="BI92" s="134">
        <f t="shared" si="8"/>
        <v>0</v>
      </c>
      <c r="BJ92" s="14" t="s">
        <v>76</v>
      </c>
      <c r="BK92" s="134">
        <f t="shared" si="9"/>
        <v>0</v>
      </c>
      <c r="BL92" s="14" t="s">
        <v>118</v>
      </c>
      <c r="BM92" s="133" t="s">
        <v>298</v>
      </c>
    </row>
    <row r="93" spans="2:65" s="1" customFormat="1" ht="16.5" customHeight="1">
      <c r="B93" s="121"/>
      <c r="C93" s="122" t="s">
        <v>128</v>
      </c>
      <c r="D93" s="122" t="s">
        <v>116</v>
      </c>
      <c r="E93" s="123" t="s">
        <v>299</v>
      </c>
      <c r="F93" s="124" t="s">
        <v>300</v>
      </c>
      <c r="G93" s="125" t="s">
        <v>136</v>
      </c>
      <c r="H93" s="126">
        <v>115</v>
      </c>
      <c r="I93" s="127"/>
      <c r="J93" s="127">
        <f t="shared" si="0"/>
        <v>0</v>
      </c>
      <c r="K93" s="128"/>
      <c r="L93" s="27"/>
      <c r="M93" s="129" t="s">
        <v>3</v>
      </c>
      <c r="N93" s="130" t="s">
        <v>40</v>
      </c>
      <c r="O93" s="131">
        <v>0</v>
      </c>
      <c r="P93" s="131">
        <f t="shared" si="1"/>
        <v>0</v>
      </c>
      <c r="Q93" s="131">
        <v>0</v>
      </c>
      <c r="R93" s="131">
        <f t="shared" si="2"/>
        <v>0</v>
      </c>
      <c r="S93" s="131">
        <v>0</v>
      </c>
      <c r="T93" s="131">
        <f t="shared" si="3"/>
        <v>0</v>
      </c>
      <c r="U93" s="132" t="s">
        <v>3</v>
      </c>
      <c r="AR93" s="133" t="s">
        <v>118</v>
      </c>
      <c r="AT93" s="133" t="s">
        <v>116</v>
      </c>
      <c r="AU93" s="133" t="s">
        <v>76</v>
      </c>
      <c r="AY93" s="14" t="s">
        <v>114</v>
      </c>
      <c r="BE93" s="134">
        <f t="shared" si="4"/>
        <v>0</v>
      </c>
      <c r="BF93" s="134">
        <f t="shared" si="5"/>
        <v>0</v>
      </c>
      <c r="BG93" s="134">
        <f t="shared" si="6"/>
        <v>0</v>
      </c>
      <c r="BH93" s="134">
        <f t="shared" si="7"/>
        <v>0</v>
      </c>
      <c r="BI93" s="134">
        <f t="shared" si="8"/>
        <v>0</v>
      </c>
      <c r="BJ93" s="14" t="s">
        <v>76</v>
      </c>
      <c r="BK93" s="134">
        <f t="shared" si="9"/>
        <v>0</v>
      </c>
      <c r="BL93" s="14" t="s">
        <v>118</v>
      </c>
      <c r="BM93" s="133" t="s">
        <v>301</v>
      </c>
    </row>
    <row r="94" spans="2:65" s="11" customFormat="1" ht="25.95" customHeight="1">
      <c r="B94" s="110"/>
      <c r="D94" s="111" t="s">
        <v>68</v>
      </c>
      <c r="E94" s="112" t="s">
        <v>302</v>
      </c>
      <c r="F94" s="112" t="s">
        <v>303</v>
      </c>
      <c r="J94" s="113">
        <f>BK94</f>
        <v>0</v>
      </c>
      <c r="L94" s="110"/>
      <c r="M94" s="114"/>
      <c r="P94" s="115">
        <f>SUM(P95:P100)</f>
        <v>0</v>
      </c>
      <c r="R94" s="115">
        <f>SUM(R95:R100)</f>
        <v>3.15625</v>
      </c>
      <c r="T94" s="115">
        <f>SUM(T95:T100)</f>
        <v>0</v>
      </c>
      <c r="U94" s="116"/>
      <c r="AR94" s="111" t="s">
        <v>76</v>
      </c>
      <c r="AT94" s="117" t="s">
        <v>68</v>
      </c>
      <c r="AU94" s="117" t="s">
        <v>69</v>
      </c>
      <c r="AY94" s="111" t="s">
        <v>114</v>
      </c>
      <c r="BK94" s="118">
        <f>SUM(BK95:BK100)</f>
        <v>0</v>
      </c>
    </row>
    <row r="95" spans="2:65" s="1" customFormat="1" ht="16.5" customHeight="1">
      <c r="B95" s="121"/>
      <c r="C95" s="122" t="s">
        <v>130</v>
      </c>
      <c r="D95" s="122" t="s">
        <v>116</v>
      </c>
      <c r="E95" s="123" t="s">
        <v>304</v>
      </c>
      <c r="F95" s="124" t="s">
        <v>305</v>
      </c>
      <c r="G95" s="125" t="s">
        <v>186</v>
      </c>
      <c r="H95" s="126">
        <v>5</v>
      </c>
      <c r="I95" s="127"/>
      <c r="J95" s="127">
        <f t="shared" ref="J95:J100" si="10">ROUND(I95*H95,2)</f>
        <v>0</v>
      </c>
      <c r="K95" s="128"/>
      <c r="L95" s="27"/>
      <c r="M95" s="129" t="s">
        <v>3</v>
      </c>
      <c r="N95" s="130" t="s">
        <v>40</v>
      </c>
      <c r="O95" s="131">
        <v>0</v>
      </c>
      <c r="P95" s="131">
        <f t="shared" ref="P95:P100" si="11">O95*H95</f>
        <v>0</v>
      </c>
      <c r="Q95" s="131">
        <v>0</v>
      </c>
      <c r="R95" s="131">
        <f t="shared" ref="R95:R100" si="12">Q95*H95</f>
        <v>0</v>
      </c>
      <c r="S95" s="131">
        <v>0</v>
      </c>
      <c r="T95" s="131">
        <f t="shared" ref="T95:T100" si="13">S95*H95</f>
        <v>0</v>
      </c>
      <c r="U95" s="132" t="s">
        <v>3</v>
      </c>
      <c r="AR95" s="133" t="s">
        <v>118</v>
      </c>
      <c r="AT95" s="133" t="s">
        <v>116</v>
      </c>
      <c r="AU95" s="133" t="s">
        <v>76</v>
      </c>
      <c r="AY95" s="14" t="s">
        <v>114</v>
      </c>
      <c r="BE95" s="134">
        <f t="shared" ref="BE95:BE100" si="14">IF(N95="základní",J95,0)</f>
        <v>0</v>
      </c>
      <c r="BF95" s="134">
        <f t="shared" ref="BF95:BF100" si="15">IF(N95="snížená",J95,0)</f>
        <v>0</v>
      </c>
      <c r="BG95" s="134">
        <f t="shared" ref="BG95:BG100" si="16">IF(N95="zákl. přenesená",J95,0)</f>
        <v>0</v>
      </c>
      <c r="BH95" s="134">
        <f t="shared" ref="BH95:BH100" si="17">IF(N95="sníž. přenesená",J95,0)</f>
        <v>0</v>
      </c>
      <c r="BI95" s="134">
        <f t="shared" ref="BI95:BI100" si="18">IF(N95="nulová",J95,0)</f>
        <v>0</v>
      </c>
      <c r="BJ95" s="14" t="s">
        <v>76</v>
      </c>
      <c r="BK95" s="134">
        <f t="shared" ref="BK95:BK100" si="19">ROUND(I95*H95,2)</f>
        <v>0</v>
      </c>
      <c r="BL95" s="14" t="s">
        <v>118</v>
      </c>
      <c r="BM95" s="133" t="s">
        <v>306</v>
      </c>
    </row>
    <row r="96" spans="2:65" s="1" customFormat="1" ht="16.5" customHeight="1">
      <c r="B96" s="121"/>
      <c r="C96" s="122" t="s">
        <v>132</v>
      </c>
      <c r="D96" s="122" t="s">
        <v>116</v>
      </c>
      <c r="E96" s="123" t="s">
        <v>307</v>
      </c>
      <c r="F96" s="124" t="s">
        <v>308</v>
      </c>
      <c r="G96" s="125" t="s">
        <v>143</v>
      </c>
      <c r="H96" s="126">
        <v>1.25</v>
      </c>
      <c r="I96" s="127"/>
      <c r="J96" s="127">
        <f t="shared" si="10"/>
        <v>0</v>
      </c>
      <c r="K96" s="128"/>
      <c r="L96" s="27"/>
      <c r="M96" s="129" t="s">
        <v>3</v>
      </c>
      <c r="N96" s="130" t="s">
        <v>40</v>
      </c>
      <c r="O96" s="131">
        <v>0</v>
      </c>
      <c r="P96" s="131">
        <f t="shared" si="11"/>
        <v>0</v>
      </c>
      <c r="Q96" s="131">
        <v>2.5249999999999999</v>
      </c>
      <c r="R96" s="131">
        <f t="shared" si="12"/>
        <v>3.15625</v>
      </c>
      <c r="S96" s="131">
        <v>0</v>
      </c>
      <c r="T96" s="131">
        <f t="shared" si="13"/>
        <v>0</v>
      </c>
      <c r="U96" s="132" t="s">
        <v>3</v>
      </c>
      <c r="AR96" s="133" t="s">
        <v>118</v>
      </c>
      <c r="AT96" s="133" t="s">
        <v>116</v>
      </c>
      <c r="AU96" s="133" t="s">
        <v>76</v>
      </c>
      <c r="AY96" s="14" t="s">
        <v>114</v>
      </c>
      <c r="BE96" s="134">
        <f t="shared" si="14"/>
        <v>0</v>
      </c>
      <c r="BF96" s="134">
        <f t="shared" si="15"/>
        <v>0</v>
      </c>
      <c r="BG96" s="134">
        <f t="shared" si="16"/>
        <v>0</v>
      </c>
      <c r="BH96" s="134">
        <f t="shared" si="17"/>
        <v>0</v>
      </c>
      <c r="BI96" s="134">
        <f t="shared" si="18"/>
        <v>0</v>
      </c>
      <c r="BJ96" s="14" t="s">
        <v>76</v>
      </c>
      <c r="BK96" s="134">
        <f t="shared" si="19"/>
        <v>0</v>
      </c>
      <c r="BL96" s="14" t="s">
        <v>118</v>
      </c>
      <c r="BM96" s="133" t="s">
        <v>309</v>
      </c>
    </row>
    <row r="97" spans="2:65" s="1" customFormat="1" ht="16.5" customHeight="1">
      <c r="B97" s="121"/>
      <c r="C97" s="122" t="s">
        <v>134</v>
      </c>
      <c r="D97" s="122" t="s">
        <v>116</v>
      </c>
      <c r="E97" s="123" t="s">
        <v>310</v>
      </c>
      <c r="F97" s="124" t="s">
        <v>311</v>
      </c>
      <c r="G97" s="125" t="s">
        <v>136</v>
      </c>
      <c r="H97" s="126">
        <v>105</v>
      </c>
      <c r="I97" s="127"/>
      <c r="J97" s="127">
        <f t="shared" si="10"/>
        <v>0</v>
      </c>
      <c r="K97" s="128"/>
      <c r="L97" s="27"/>
      <c r="M97" s="129" t="s">
        <v>3</v>
      </c>
      <c r="N97" s="130" t="s">
        <v>40</v>
      </c>
      <c r="O97" s="131">
        <v>0</v>
      </c>
      <c r="P97" s="131">
        <f t="shared" si="11"/>
        <v>0</v>
      </c>
      <c r="Q97" s="131">
        <v>0</v>
      </c>
      <c r="R97" s="131">
        <f t="shared" si="12"/>
        <v>0</v>
      </c>
      <c r="S97" s="131">
        <v>0</v>
      </c>
      <c r="T97" s="131">
        <f t="shared" si="13"/>
        <v>0</v>
      </c>
      <c r="U97" s="132" t="s">
        <v>3</v>
      </c>
      <c r="AR97" s="133" t="s">
        <v>118</v>
      </c>
      <c r="AT97" s="133" t="s">
        <v>116</v>
      </c>
      <c r="AU97" s="133" t="s">
        <v>76</v>
      </c>
      <c r="AY97" s="14" t="s">
        <v>114</v>
      </c>
      <c r="BE97" s="134">
        <f t="shared" si="14"/>
        <v>0</v>
      </c>
      <c r="BF97" s="134">
        <f t="shared" si="15"/>
        <v>0</v>
      </c>
      <c r="BG97" s="134">
        <f t="shared" si="16"/>
        <v>0</v>
      </c>
      <c r="BH97" s="134">
        <f t="shared" si="17"/>
        <v>0</v>
      </c>
      <c r="BI97" s="134">
        <f t="shared" si="18"/>
        <v>0</v>
      </c>
      <c r="BJ97" s="14" t="s">
        <v>76</v>
      </c>
      <c r="BK97" s="134">
        <f t="shared" si="19"/>
        <v>0</v>
      </c>
      <c r="BL97" s="14" t="s">
        <v>118</v>
      </c>
      <c r="BM97" s="133" t="s">
        <v>312</v>
      </c>
    </row>
    <row r="98" spans="2:65" s="1" customFormat="1" ht="16.5" customHeight="1">
      <c r="B98" s="121"/>
      <c r="C98" s="122" t="s">
        <v>138</v>
      </c>
      <c r="D98" s="122" t="s">
        <v>116</v>
      </c>
      <c r="E98" s="123" t="s">
        <v>313</v>
      </c>
      <c r="F98" s="124" t="s">
        <v>314</v>
      </c>
      <c r="G98" s="125" t="s">
        <v>136</v>
      </c>
      <c r="H98" s="126">
        <v>105</v>
      </c>
      <c r="I98" s="127"/>
      <c r="J98" s="127">
        <f t="shared" si="10"/>
        <v>0</v>
      </c>
      <c r="K98" s="128"/>
      <c r="L98" s="27"/>
      <c r="M98" s="129" t="s">
        <v>3</v>
      </c>
      <c r="N98" s="130" t="s">
        <v>40</v>
      </c>
      <c r="O98" s="131">
        <v>0</v>
      </c>
      <c r="P98" s="131">
        <f t="shared" si="11"/>
        <v>0</v>
      </c>
      <c r="Q98" s="131">
        <v>0</v>
      </c>
      <c r="R98" s="131">
        <f t="shared" si="12"/>
        <v>0</v>
      </c>
      <c r="S98" s="131">
        <v>0</v>
      </c>
      <c r="T98" s="131">
        <f t="shared" si="13"/>
        <v>0</v>
      </c>
      <c r="U98" s="132" t="s">
        <v>3</v>
      </c>
      <c r="AR98" s="133" t="s">
        <v>118</v>
      </c>
      <c r="AT98" s="133" t="s">
        <v>116</v>
      </c>
      <c r="AU98" s="133" t="s">
        <v>76</v>
      </c>
      <c r="AY98" s="14" t="s">
        <v>114</v>
      </c>
      <c r="BE98" s="134">
        <f t="shared" si="14"/>
        <v>0</v>
      </c>
      <c r="BF98" s="134">
        <f t="shared" si="15"/>
        <v>0</v>
      </c>
      <c r="BG98" s="134">
        <f t="shared" si="16"/>
        <v>0</v>
      </c>
      <c r="BH98" s="134">
        <f t="shared" si="17"/>
        <v>0</v>
      </c>
      <c r="BI98" s="134">
        <f t="shared" si="18"/>
        <v>0</v>
      </c>
      <c r="BJ98" s="14" t="s">
        <v>76</v>
      </c>
      <c r="BK98" s="134">
        <f t="shared" si="19"/>
        <v>0</v>
      </c>
      <c r="BL98" s="14" t="s">
        <v>118</v>
      </c>
      <c r="BM98" s="133" t="s">
        <v>315</v>
      </c>
    </row>
    <row r="99" spans="2:65" s="1" customFormat="1" ht="16.5" customHeight="1">
      <c r="B99" s="121"/>
      <c r="C99" s="122" t="s">
        <v>9</v>
      </c>
      <c r="D99" s="122" t="s">
        <v>116</v>
      </c>
      <c r="E99" s="123" t="s">
        <v>316</v>
      </c>
      <c r="F99" s="124" t="s">
        <v>590</v>
      </c>
      <c r="G99" s="125" t="s">
        <v>143</v>
      </c>
      <c r="H99" s="126">
        <v>25</v>
      </c>
      <c r="I99" s="127"/>
      <c r="J99" s="127">
        <f t="shared" si="10"/>
        <v>0</v>
      </c>
      <c r="K99" s="128"/>
      <c r="L99" s="27"/>
      <c r="M99" s="129" t="s">
        <v>3</v>
      </c>
      <c r="N99" s="130" t="s">
        <v>40</v>
      </c>
      <c r="O99" s="131">
        <v>0</v>
      </c>
      <c r="P99" s="131">
        <f t="shared" si="11"/>
        <v>0</v>
      </c>
      <c r="Q99" s="131">
        <v>0</v>
      </c>
      <c r="R99" s="131">
        <f t="shared" si="12"/>
        <v>0</v>
      </c>
      <c r="S99" s="131">
        <v>0</v>
      </c>
      <c r="T99" s="131">
        <f t="shared" si="13"/>
        <v>0</v>
      </c>
      <c r="U99" s="132" t="s">
        <v>3</v>
      </c>
      <c r="AR99" s="133" t="s">
        <v>118</v>
      </c>
      <c r="AT99" s="133" t="s">
        <v>116</v>
      </c>
      <c r="AU99" s="133" t="s">
        <v>76</v>
      </c>
      <c r="AY99" s="14" t="s">
        <v>114</v>
      </c>
      <c r="BE99" s="134">
        <f t="shared" si="14"/>
        <v>0</v>
      </c>
      <c r="BF99" s="134">
        <f t="shared" si="15"/>
        <v>0</v>
      </c>
      <c r="BG99" s="134">
        <f t="shared" si="16"/>
        <v>0</v>
      </c>
      <c r="BH99" s="134">
        <f t="shared" si="17"/>
        <v>0</v>
      </c>
      <c r="BI99" s="134">
        <f t="shared" si="18"/>
        <v>0</v>
      </c>
      <c r="BJ99" s="14" t="s">
        <v>76</v>
      </c>
      <c r="BK99" s="134">
        <f t="shared" si="19"/>
        <v>0</v>
      </c>
      <c r="BL99" s="14" t="s">
        <v>118</v>
      </c>
      <c r="BM99" s="133" t="s">
        <v>317</v>
      </c>
    </row>
    <row r="100" spans="2:65" s="1" customFormat="1" ht="16.5" customHeight="1">
      <c r="B100" s="121"/>
      <c r="C100" s="122" t="s">
        <v>141</v>
      </c>
      <c r="D100" s="122" t="s">
        <v>116</v>
      </c>
      <c r="E100" s="123" t="s">
        <v>318</v>
      </c>
      <c r="F100" s="124" t="s">
        <v>319</v>
      </c>
      <c r="G100" s="125" t="s">
        <v>117</v>
      </c>
      <c r="H100" s="126">
        <v>48</v>
      </c>
      <c r="I100" s="127"/>
      <c r="J100" s="127">
        <f t="shared" si="10"/>
        <v>0</v>
      </c>
      <c r="K100" s="128"/>
      <c r="L100" s="27"/>
      <c r="M100" s="129" t="s">
        <v>3</v>
      </c>
      <c r="N100" s="130" t="s">
        <v>40</v>
      </c>
      <c r="O100" s="131">
        <v>0</v>
      </c>
      <c r="P100" s="131">
        <f t="shared" si="11"/>
        <v>0</v>
      </c>
      <c r="Q100" s="131">
        <v>0</v>
      </c>
      <c r="R100" s="131">
        <f t="shared" si="12"/>
        <v>0</v>
      </c>
      <c r="S100" s="131">
        <v>0</v>
      </c>
      <c r="T100" s="131">
        <f t="shared" si="13"/>
        <v>0</v>
      </c>
      <c r="U100" s="132" t="s">
        <v>3</v>
      </c>
      <c r="AR100" s="133" t="s">
        <v>118</v>
      </c>
      <c r="AT100" s="133" t="s">
        <v>116</v>
      </c>
      <c r="AU100" s="133" t="s">
        <v>76</v>
      </c>
      <c r="AY100" s="14" t="s">
        <v>114</v>
      </c>
      <c r="BE100" s="134">
        <f t="shared" si="14"/>
        <v>0</v>
      </c>
      <c r="BF100" s="134">
        <f t="shared" si="15"/>
        <v>0</v>
      </c>
      <c r="BG100" s="134">
        <f t="shared" si="16"/>
        <v>0</v>
      </c>
      <c r="BH100" s="134">
        <f t="shared" si="17"/>
        <v>0</v>
      </c>
      <c r="BI100" s="134">
        <f t="shared" si="18"/>
        <v>0</v>
      </c>
      <c r="BJ100" s="14" t="s">
        <v>76</v>
      </c>
      <c r="BK100" s="134">
        <f t="shared" si="19"/>
        <v>0</v>
      </c>
      <c r="BL100" s="14" t="s">
        <v>118</v>
      </c>
      <c r="BM100" s="133" t="s">
        <v>320</v>
      </c>
    </row>
    <row r="101" spans="2:65" s="11" customFormat="1" ht="25.95" customHeight="1">
      <c r="B101" s="110"/>
      <c r="D101" s="111" t="s">
        <v>68</v>
      </c>
      <c r="E101" s="112" t="s">
        <v>321</v>
      </c>
      <c r="F101" s="112" t="s">
        <v>322</v>
      </c>
      <c r="J101" s="113">
        <f>BK101</f>
        <v>0</v>
      </c>
      <c r="L101" s="110"/>
      <c r="M101" s="114"/>
      <c r="P101" s="115">
        <f>SUM(P102:P109)</f>
        <v>0</v>
      </c>
      <c r="R101" s="115">
        <f>SUM(R102:R109)</f>
        <v>9.7759999999999986E-2</v>
      </c>
      <c r="T101" s="115">
        <f>SUM(T102:T109)</f>
        <v>0</v>
      </c>
      <c r="U101" s="116"/>
      <c r="AR101" s="111" t="s">
        <v>76</v>
      </c>
      <c r="AT101" s="117" t="s">
        <v>68</v>
      </c>
      <c r="AU101" s="117" t="s">
        <v>69</v>
      </c>
      <c r="AY101" s="111" t="s">
        <v>114</v>
      </c>
      <c r="BK101" s="118">
        <f>SUM(BK102:BK109)</f>
        <v>0</v>
      </c>
    </row>
    <row r="102" spans="2:65" s="1" customFormat="1" ht="16.5" customHeight="1">
      <c r="B102" s="121"/>
      <c r="C102" s="122">
        <v>14</v>
      </c>
      <c r="D102" s="122" t="s">
        <v>116</v>
      </c>
      <c r="E102" s="123" t="s">
        <v>323</v>
      </c>
      <c r="F102" s="124" t="s">
        <v>324</v>
      </c>
      <c r="G102" s="125" t="s">
        <v>325</v>
      </c>
      <c r="H102" s="126">
        <v>5</v>
      </c>
      <c r="I102" s="127"/>
      <c r="J102" s="127">
        <f t="shared" ref="J102:J109" si="20">ROUND(I102*H102,2)</f>
        <v>0</v>
      </c>
      <c r="K102" s="128"/>
      <c r="L102" s="27"/>
      <c r="M102" s="129" t="s">
        <v>3</v>
      </c>
      <c r="N102" s="130" t="s">
        <v>40</v>
      </c>
      <c r="O102" s="131">
        <v>0</v>
      </c>
      <c r="P102" s="131">
        <f t="shared" ref="P102:P109" si="21">O102*H102</f>
        <v>0</v>
      </c>
      <c r="Q102" s="131">
        <v>0</v>
      </c>
      <c r="R102" s="131">
        <f t="shared" ref="R102:R109" si="22">Q102*H102</f>
        <v>0</v>
      </c>
      <c r="S102" s="131">
        <v>0</v>
      </c>
      <c r="T102" s="131">
        <f t="shared" ref="T102:T109" si="23">S102*H102</f>
        <v>0</v>
      </c>
      <c r="U102" s="132" t="s">
        <v>3</v>
      </c>
      <c r="AR102" s="133" t="s">
        <v>118</v>
      </c>
      <c r="AT102" s="133" t="s">
        <v>116</v>
      </c>
      <c r="AU102" s="133" t="s">
        <v>76</v>
      </c>
      <c r="AY102" s="14" t="s">
        <v>114</v>
      </c>
      <c r="BE102" s="134">
        <f t="shared" ref="BE102:BE109" si="24">IF(N102="základní",J102,0)</f>
        <v>0</v>
      </c>
      <c r="BF102" s="134">
        <f t="shared" ref="BF102:BF109" si="25">IF(N102="snížená",J102,0)</f>
        <v>0</v>
      </c>
      <c r="BG102" s="134">
        <f t="shared" ref="BG102:BG109" si="26">IF(N102="zákl. přenesená",J102,0)</f>
        <v>0</v>
      </c>
      <c r="BH102" s="134">
        <f t="shared" ref="BH102:BH109" si="27">IF(N102="sníž. přenesená",J102,0)</f>
        <v>0</v>
      </c>
      <c r="BI102" s="134">
        <f t="shared" ref="BI102:BI109" si="28">IF(N102="nulová",J102,0)</f>
        <v>0</v>
      </c>
      <c r="BJ102" s="14" t="s">
        <v>76</v>
      </c>
      <c r="BK102" s="134">
        <f t="shared" ref="BK102:BK109" si="29">ROUND(I102*H102,2)</f>
        <v>0</v>
      </c>
      <c r="BL102" s="14" t="s">
        <v>118</v>
      </c>
      <c r="BM102" s="133" t="s">
        <v>326</v>
      </c>
    </row>
    <row r="103" spans="2:65" s="1" customFormat="1" ht="16.5" customHeight="1">
      <c r="B103" s="121"/>
      <c r="C103" s="122">
        <v>15</v>
      </c>
      <c r="D103" s="122" t="s">
        <v>116</v>
      </c>
      <c r="E103" s="123" t="s">
        <v>327</v>
      </c>
      <c r="F103" s="124" t="s">
        <v>328</v>
      </c>
      <c r="G103" s="125" t="s">
        <v>325</v>
      </c>
      <c r="H103" s="126">
        <v>5</v>
      </c>
      <c r="I103" s="127"/>
      <c r="J103" s="127">
        <f t="shared" si="20"/>
        <v>0</v>
      </c>
      <c r="K103" s="128"/>
      <c r="L103" s="27"/>
      <c r="M103" s="129" t="s">
        <v>3</v>
      </c>
      <c r="N103" s="130" t="s">
        <v>40</v>
      </c>
      <c r="O103" s="131">
        <v>0</v>
      </c>
      <c r="P103" s="131">
        <f t="shared" si="21"/>
        <v>0</v>
      </c>
      <c r="Q103" s="131">
        <v>0</v>
      </c>
      <c r="R103" s="131">
        <f t="shared" si="22"/>
        <v>0</v>
      </c>
      <c r="S103" s="131">
        <v>0</v>
      </c>
      <c r="T103" s="131">
        <f t="shared" si="23"/>
        <v>0</v>
      </c>
      <c r="U103" s="132" t="s">
        <v>3</v>
      </c>
      <c r="AR103" s="133" t="s">
        <v>118</v>
      </c>
      <c r="AT103" s="133" t="s">
        <v>116</v>
      </c>
      <c r="AU103" s="133" t="s">
        <v>76</v>
      </c>
      <c r="AY103" s="14" t="s">
        <v>114</v>
      </c>
      <c r="BE103" s="134">
        <f t="shared" si="24"/>
        <v>0</v>
      </c>
      <c r="BF103" s="134">
        <f t="shared" si="25"/>
        <v>0</v>
      </c>
      <c r="BG103" s="134">
        <f t="shared" si="26"/>
        <v>0</v>
      </c>
      <c r="BH103" s="134">
        <f t="shared" si="27"/>
        <v>0</v>
      </c>
      <c r="BI103" s="134">
        <f t="shared" si="28"/>
        <v>0</v>
      </c>
      <c r="BJ103" s="14" t="s">
        <v>76</v>
      </c>
      <c r="BK103" s="134">
        <f t="shared" si="29"/>
        <v>0</v>
      </c>
      <c r="BL103" s="14" t="s">
        <v>118</v>
      </c>
      <c r="BM103" s="133" t="s">
        <v>329</v>
      </c>
    </row>
    <row r="104" spans="2:65" s="1" customFormat="1" ht="16.5" customHeight="1">
      <c r="B104" s="121"/>
      <c r="C104" s="122">
        <v>16</v>
      </c>
      <c r="D104" s="122" t="s">
        <v>116</v>
      </c>
      <c r="E104" s="123" t="s">
        <v>330</v>
      </c>
      <c r="F104" s="124" t="s">
        <v>331</v>
      </c>
      <c r="G104" s="125" t="s">
        <v>325</v>
      </c>
      <c r="H104" s="126">
        <v>5</v>
      </c>
      <c r="I104" s="127"/>
      <c r="J104" s="127">
        <f t="shared" si="20"/>
        <v>0</v>
      </c>
      <c r="K104" s="128"/>
      <c r="L104" s="27"/>
      <c r="M104" s="129" t="s">
        <v>3</v>
      </c>
      <c r="N104" s="130" t="s">
        <v>40</v>
      </c>
      <c r="O104" s="131">
        <v>0</v>
      </c>
      <c r="P104" s="131">
        <f t="shared" si="21"/>
        <v>0</v>
      </c>
      <c r="Q104" s="131">
        <v>0</v>
      </c>
      <c r="R104" s="131">
        <f t="shared" si="22"/>
        <v>0</v>
      </c>
      <c r="S104" s="131">
        <v>0</v>
      </c>
      <c r="T104" s="131">
        <f t="shared" si="23"/>
        <v>0</v>
      </c>
      <c r="U104" s="132" t="s">
        <v>3</v>
      </c>
      <c r="AR104" s="133" t="s">
        <v>118</v>
      </c>
      <c r="AT104" s="133" t="s">
        <v>116</v>
      </c>
      <c r="AU104" s="133" t="s">
        <v>76</v>
      </c>
      <c r="AY104" s="14" t="s">
        <v>114</v>
      </c>
      <c r="BE104" s="134">
        <f t="shared" si="24"/>
        <v>0</v>
      </c>
      <c r="BF104" s="134">
        <f t="shared" si="25"/>
        <v>0</v>
      </c>
      <c r="BG104" s="134">
        <f t="shared" si="26"/>
        <v>0</v>
      </c>
      <c r="BH104" s="134">
        <f t="shared" si="27"/>
        <v>0</v>
      </c>
      <c r="BI104" s="134">
        <f t="shared" si="28"/>
        <v>0</v>
      </c>
      <c r="BJ104" s="14" t="s">
        <v>76</v>
      </c>
      <c r="BK104" s="134">
        <f t="shared" si="29"/>
        <v>0</v>
      </c>
      <c r="BL104" s="14" t="s">
        <v>118</v>
      </c>
      <c r="BM104" s="133" t="s">
        <v>332</v>
      </c>
    </row>
    <row r="105" spans="2:65" s="1" customFormat="1" ht="16.5" customHeight="1">
      <c r="B105" s="121"/>
      <c r="C105" s="122">
        <v>17</v>
      </c>
      <c r="D105" s="122" t="s">
        <v>116</v>
      </c>
      <c r="E105" s="123" t="s">
        <v>333</v>
      </c>
      <c r="F105" s="124" t="s">
        <v>334</v>
      </c>
      <c r="G105" s="125" t="s">
        <v>136</v>
      </c>
      <c r="H105" s="126">
        <v>36</v>
      </c>
      <c r="I105" s="127"/>
      <c r="J105" s="127">
        <f t="shared" si="20"/>
        <v>0</v>
      </c>
      <c r="K105" s="128"/>
      <c r="L105" s="27"/>
      <c r="M105" s="129" t="s">
        <v>3</v>
      </c>
      <c r="N105" s="130" t="s">
        <v>40</v>
      </c>
      <c r="O105" s="131">
        <v>0</v>
      </c>
      <c r="P105" s="131">
        <f t="shared" si="21"/>
        <v>0</v>
      </c>
      <c r="Q105" s="131">
        <v>1.6000000000000001E-4</v>
      </c>
      <c r="R105" s="131">
        <f t="shared" si="22"/>
        <v>5.7600000000000004E-3</v>
      </c>
      <c r="S105" s="131">
        <v>0</v>
      </c>
      <c r="T105" s="131">
        <f t="shared" si="23"/>
        <v>0</v>
      </c>
      <c r="U105" s="132" t="s">
        <v>3</v>
      </c>
      <c r="AR105" s="133" t="s">
        <v>118</v>
      </c>
      <c r="AT105" s="133" t="s">
        <v>116</v>
      </c>
      <c r="AU105" s="133" t="s">
        <v>76</v>
      </c>
      <c r="AY105" s="14" t="s">
        <v>114</v>
      </c>
      <c r="BE105" s="134">
        <f t="shared" si="24"/>
        <v>0</v>
      </c>
      <c r="BF105" s="134">
        <f t="shared" si="25"/>
        <v>0</v>
      </c>
      <c r="BG105" s="134">
        <f t="shared" si="26"/>
        <v>0</v>
      </c>
      <c r="BH105" s="134">
        <f t="shared" si="27"/>
        <v>0</v>
      </c>
      <c r="BI105" s="134">
        <f t="shared" si="28"/>
        <v>0</v>
      </c>
      <c r="BJ105" s="14" t="s">
        <v>76</v>
      </c>
      <c r="BK105" s="134">
        <f t="shared" si="29"/>
        <v>0</v>
      </c>
      <c r="BL105" s="14" t="s">
        <v>118</v>
      </c>
      <c r="BM105" s="133" t="s">
        <v>335</v>
      </c>
    </row>
    <row r="106" spans="2:65" s="1" customFormat="1" ht="16.5" customHeight="1">
      <c r="B106" s="121"/>
      <c r="C106" s="122">
        <v>18</v>
      </c>
      <c r="D106" s="122" t="s">
        <v>116</v>
      </c>
      <c r="E106" s="123" t="s">
        <v>336</v>
      </c>
      <c r="F106" s="124" t="s">
        <v>337</v>
      </c>
      <c r="G106" s="125" t="s">
        <v>136</v>
      </c>
      <c r="H106" s="126">
        <v>115</v>
      </c>
      <c r="I106" s="127"/>
      <c r="J106" s="127">
        <f t="shared" si="20"/>
        <v>0</v>
      </c>
      <c r="K106" s="128"/>
      <c r="L106" s="27"/>
      <c r="M106" s="129" t="s">
        <v>3</v>
      </c>
      <c r="N106" s="130" t="s">
        <v>40</v>
      </c>
      <c r="O106" s="131">
        <v>0</v>
      </c>
      <c r="P106" s="131">
        <f t="shared" si="21"/>
        <v>0</v>
      </c>
      <c r="Q106" s="131">
        <v>6.0999999999999997E-4</v>
      </c>
      <c r="R106" s="131">
        <f t="shared" si="22"/>
        <v>7.014999999999999E-2</v>
      </c>
      <c r="S106" s="131">
        <v>0</v>
      </c>
      <c r="T106" s="131">
        <f t="shared" si="23"/>
        <v>0</v>
      </c>
      <c r="U106" s="132" t="s">
        <v>3</v>
      </c>
      <c r="AR106" s="133" t="s">
        <v>118</v>
      </c>
      <c r="AT106" s="133" t="s">
        <v>116</v>
      </c>
      <c r="AU106" s="133" t="s">
        <v>76</v>
      </c>
      <c r="AY106" s="14" t="s">
        <v>114</v>
      </c>
      <c r="BE106" s="134">
        <f t="shared" si="24"/>
        <v>0</v>
      </c>
      <c r="BF106" s="134">
        <f t="shared" si="25"/>
        <v>0</v>
      </c>
      <c r="BG106" s="134">
        <f t="shared" si="26"/>
        <v>0</v>
      </c>
      <c r="BH106" s="134">
        <f t="shared" si="27"/>
        <v>0</v>
      </c>
      <c r="BI106" s="134">
        <f t="shared" si="28"/>
        <v>0</v>
      </c>
      <c r="BJ106" s="14" t="s">
        <v>76</v>
      </c>
      <c r="BK106" s="134">
        <f t="shared" si="29"/>
        <v>0</v>
      </c>
      <c r="BL106" s="14" t="s">
        <v>118</v>
      </c>
      <c r="BM106" s="133" t="s">
        <v>338</v>
      </c>
    </row>
    <row r="107" spans="2:65" s="1" customFormat="1" ht="16.5" customHeight="1">
      <c r="B107" s="121"/>
      <c r="C107" s="122">
        <v>19</v>
      </c>
      <c r="D107" s="122" t="s">
        <v>116</v>
      </c>
      <c r="E107" s="123" t="s">
        <v>339</v>
      </c>
      <c r="F107" s="124" t="s">
        <v>340</v>
      </c>
      <c r="G107" s="125" t="s">
        <v>136</v>
      </c>
      <c r="H107" s="126">
        <v>115</v>
      </c>
      <c r="I107" s="127"/>
      <c r="J107" s="127">
        <f t="shared" si="20"/>
        <v>0</v>
      </c>
      <c r="K107" s="128"/>
      <c r="L107" s="27"/>
      <c r="M107" s="129" t="s">
        <v>3</v>
      </c>
      <c r="N107" s="130" t="s">
        <v>40</v>
      </c>
      <c r="O107" s="131">
        <v>0</v>
      </c>
      <c r="P107" s="131">
        <f t="shared" si="21"/>
        <v>0</v>
      </c>
      <c r="Q107" s="131">
        <v>1.9000000000000001E-4</v>
      </c>
      <c r="R107" s="131">
        <f t="shared" si="22"/>
        <v>2.1850000000000001E-2</v>
      </c>
      <c r="S107" s="131">
        <v>0</v>
      </c>
      <c r="T107" s="131">
        <f t="shared" si="23"/>
        <v>0</v>
      </c>
      <c r="U107" s="132" t="s">
        <v>3</v>
      </c>
      <c r="AR107" s="133" t="s">
        <v>118</v>
      </c>
      <c r="AT107" s="133" t="s">
        <v>116</v>
      </c>
      <c r="AU107" s="133" t="s">
        <v>76</v>
      </c>
      <c r="AY107" s="14" t="s">
        <v>114</v>
      </c>
      <c r="BE107" s="134">
        <f t="shared" si="24"/>
        <v>0</v>
      </c>
      <c r="BF107" s="134">
        <f t="shared" si="25"/>
        <v>0</v>
      </c>
      <c r="BG107" s="134">
        <f t="shared" si="26"/>
        <v>0</v>
      </c>
      <c r="BH107" s="134">
        <f t="shared" si="27"/>
        <v>0</v>
      </c>
      <c r="BI107" s="134">
        <f t="shared" si="28"/>
        <v>0</v>
      </c>
      <c r="BJ107" s="14" t="s">
        <v>76</v>
      </c>
      <c r="BK107" s="134">
        <f t="shared" si="29"/>
        <v>0</v>
      </c>
      <c r="BL107" s="14" t="s">
        <v>118</v>
      </c>
      <c r="BM107" s="133" t="s">
        <v>341</v>
      </c>
    </row>
    <row r="108" spans="2:65" s="1" customFormat="1" ht="16.5" customHeight="1">
      <c r="B108" s="121"/>
      <c r="C108" s="122">
        <v>20</v>
      </c>
      <c r="D108" s="122" t="s">
        <v>116</v>
      </c>
      <c r="E108" s="123" t="s">
        <v>342</v>
      </c>
      <c r="F108" s="124" t="s">
        <v>343</v>
      </c>
      <c r="G108" s="125" t="s">
        <v>165</v>
      </c>
      <c r="H108" s="126">
        <v>105</v>
      </c>
      <c r="I108" s="127"/>
      <c r="J108" s="127">
        <f t="shared" si="20"/>
        <v>0</v>
      </c>
      <c r="K108" s="128"/>
      <c r="L108" s="27"/>
      <c r="M108" s="129" t="s">
        <v>3</v>
      </c>
      <c r="N108" s="130" t="s">
        <v>40</v>
      </c>
      <c r="O108" s="131">
        <v>0</v>
      </c>
      <c r="P108" s="131">
        <f t="shared" si="21"/>
        <v>0</v>
      </c>
      <c r="Q108" s="131">
        <v>0</v>
      </c>
      <c r="R108" s="131">
        <f t="shared" si="22"/>
        <v>0</v>
      </c>
      <c r="S108" s="131">
        <v>0</v>
      </c>
      <c r="T108" s="131">
        <f t="shared" si="23"/>
        <v>0</v>
      </c>
      <c r="U108" s="132" t="s">
        <v>3</v>
      </c>
      <c r="AR108" s="133" t="s">
        <v>118</v>
      </c>
      <c r="AT108" s="133" t="s">
        <v>116</v>
      </c>
      <c r="AU108" s="133" t="s">
        <v>76</v>
      </c>
      <c r="AY108" s="14" t="s">
        <v>114</v>
      </c>
      <c r="BE108" s="134">
        <f t="shared" si="24"/>
        <v>0</v>
      </c>
      <c r="BF108" s="134">
        <f t="shared" si="25"/>
        <v>0</v>
      </c>
      <c r="BG108" s="134">
        <f t="shared" si="26"/>
        <v>0</v>
      </c>
      <c r="BH108" s="134">
        <f t="shared" si="27"/>
        <v>0</v>
      </c>
      <c r="BI108" s="134">
        <f t="shared" si="28"/>
        <v>0</v>
      </c>
      <c r="BJ108" s="14" t="s">
        <v>76</v>
      </c>
      <c r="BK108" s="134">
        <f t="shared" si="29"/>
        <v>0</v>
      </c>
      <c r="BL108" s="14" t="s">
        <v>118</v>
      </c>
      <c r="BM108" s="133" t="s">
        <v>344</v>
      </c>
    </row>
    <row r="109" spans="2:65" s="1" customFormat="1" ht="16.5" customHeight="1">
      <c r="B109" s="121"/>
      <c r="C109" s="122">
        <v>21</v>
      </c>
      <c r="D109" s="122" t="s">
        <v>116</v>
      </c>
      <c r="E109" s="123" t="s">
        <v>345</v>
      </c>
      <c r="F109" s="124" t="s">
        <v>346</v>
      </c>
      <c r="G109" s="125" t="s">
        <v>347</v>
      </c>
      <c r="H109" s="126">
        <v>1</v>
      </c>
      <c r="I109" s="127"/>
      <c r="J109" s="127">
        <f t="shared" si="20"/>
        <v>0</v>
      </c>
      <c r="K109" s="128"/>
      <c r="L109" s="27"/>
      <c r="M109" s="129" t="s">
        <v>3</v>
      </c>
      <c r="N109" s="130" t="s">
        <v>40</v>
      </c>
      <c r="O109" s="131">
        <v>0</v>
      </c>
      <c r="P109" s="131">
        <f t="shared" si="21"/>
        <v>0</v>
      </c>
      <c r="Q109" s="131">
        <v>0</v>
      </c>
      <c r="R109" s="131">
        <f t="shared" si="22"/>
        <v>0</v>
      </c>
      <c r="S109" s="131">
        <v>0</v>
      </c>
      <c r="T109" s="131">
        <f t="shared" si="23"/>
        <v>0</v>
      </c>
      <c r="U109" s="132" t="s">
        <v>3</v>
      </c>
      <c r="AR109" s="133" t="s">
        <v>118</v>
      </c>
      <c r="AT109" s="133" t="s">
        <v>116</v>
      </c>
      <c r="AU109" s="133" t="s">
        <v>76</v>
      </c>
      <c r="AY109" s="14" t="s">
        <v>114</v>
      </c>
      <c r="BE109" s="134">
        <f t="shared" si="24"/>
        <v>0</v>
      </c>
      <c r="BF109" s="134">
        <f t="shared" si="25"/>
        <v>0</v>
      </c>
      <c r="BG109" s="134">
        <f t="shared" si="26"/>
        <v>0</v>
      </c>
      <c r="BH109" s="134">
        <f t="shared" si="27"/>
        <v>0</v>
      </c>
      <c r="BI109" s="134">
        <f t="shared" si="28"/>
        <v>0</v>
      </c>
      <c r="BJ109" s="14" t="s">
        <v>76</v>
      </c>
      <c r="BK109" s="134">
        <f t="shared" si="29"/>
        <v>0</v>
      </c>
      <c r="BL109" s="14" t="s">
        <v>118</v>
      </c>
      <c r="BM109" s="133" t="s">
        <v>348</v>
      </c>
    </row>
    <row r="110" spans="2:65" s="11" customFormat="1" ht="25.95" customHeight="1">
      <c r="B110" s="110"/>
      <c r="D110" s="111" t="s">
        <v>68</v>
      </c>
      <c r="E110" s="112" t="s">
        <v>349</v>
      </c>
      <c r="F110" s="112" t="s">
        <v>350</v>
      </c>
      <c r="J110" s="113">
        <f>BK110</f>
        <v>0</v>
      </c>
      <c r="L110" s="110"/>
      <c r="M110" s="114"/>
      <c r="P110" s="115">
        <f>SUM(P111:P111)</f>
        <v>2</v>
      </c>
      <c r="R110" s="115">
        <f>SUM(R111:R111)</f>
        <v>0</v>
      </c>
      <c r="T110" s="115">
        <f>SUM(T111:T111)</f>
        <v>0</v>
      </c>
      <c r="U110" s="116"/>
      <c r="AR110" s="111" t="s">
        <v>118</v>
      </c>
      <c r="AT110" s="117" t="s">
        <v>68</v>
      </c>
      <c r="AU110" s="117" t="s">
        <v>69</v>
      </c>
      <c r="AY110" s="111" t="s">
        <v>114</v>
      </c>
      <c r="BK110" s="118">
        <f>SUM(BK111:BK111)</f>
        <v>0</v>
      </c>
    </row>
    <row r="111" spans="2:65" s="1" customFormat="1" ht="16.5" customHeight="1">
      <c r="B111" s="121"/>
      <c r="C111" s="122">
        <v>22</v>
      </c>
      <c r="D111" s="122" t="s">
        <v>116</v>
      </c>
      <c r="E111" s="123" t="s">
        <v>351</v>
      </c>
      <c r="F111" s="124" t="s">
        <v>352</v>
      </c>
      <c r="G111" s="125" t="s">
        <v>353</v>
      </c>
      <c r="H111" s="126">
        <v>2</v>
      </c>
      <c r="I111" s="127"/>
      <c r="J111" s="127">
        <f>ROUND(I111*H111,2)</f>
        <v>0</v>
      </c>
      <c r="K111" s="128"/>
      <c r="L111" s="27"/>
      <c r="M111" s="129" t="s">
        <v>3</v>
      </c>
      <c r="N111" s="130" t="s">
        <v>40</v>
      </c>
      <c r="O111" s="131">
        <v>1</v>
      </c>
      <c r="P111" s="131">
        <f>O111*H111</f>
        <v>2</v>
      </c>
      <c r="Q111" s="131">
        <v>0</v>
      </c>
      <c r="R111" s="131">
        <f>Q111*H111</f>
        <v>0</v>
      </c>
      <c r="S111" s="131">
        <v>0</v>
      </c>
      <c r="T111" s="131">
        <f>S111*H111</f>
        <v>0</v>
      </c>
      <c r="U111" s="132" t="s">
        <v>3</v>
      </c>
      <c r="AR111" s="133" t="s">
        <v>354</v>
      </c>
      <c r="AT111" s="133" t="s">
        <v>116</v>
      </c>
      <c r="AU111" s="133" t="s">
        <v>76</v>
      </c>
      <c r="AY111" s="14" t="s">
        <v>114</v>
      </c>
      <c r="BE111" s="134">
        <f>IF(N111="základní",J111,0)</f>
        <v>0</v>
      </c>
      <c r="BF111" s="134">
        <f>IF(N111="snížená",J111,0)</f>
        <v>0</v>
      </c>
      <c r="BG111" s="134">
        <f>IF(N111="zákl. přenesená",J111,0)</f>
        <v>0</v>
      </c>
      <c r="BH111" s="134">
        <f>IF(N111="sníž. přenesená",J111,0)</f>
        <v>0</v>
      </c>
      <c r="BI111" s="134">
        <f>IF(N111="nulová",J111,0)</f>
        <v>0</v>
      </c>
      <c r="BJ111" s="14" t="s">
        <v>76</v>
      </c>
      <c r="BK111" s="134">
        <f>ROUND(I111*H111,2)</f>
        <v>0</v>
      </c>
      <c r="BL111" s="14" t="s">
        <v>354</v>
      </c>
      <c r="BM111" s="133" t="s">
        <v>355</v>
      </c>
    </row>
    <row r="112" spans="2:65" s="11" customFormat="1" ht="25.95" customHeight="1">
      <c r="B112" s="110"/>
      <c r="D112" s="111" t="s">
        <v>68</v>
      </c>
      <c r="E112" s="112" t="s">
        <v>83</v>
      </c>
      <c r="F112" s="112" t="s">
        <v>356</v>
      </c>
      <c r="J112" s="113">
        <f>BK112</f>
        <v>0</v>
      </c>
      <c r="L112" s="110"/>
      <c r="M112" s="114"/>
      <c r="P112" s="115">
        <f>P113</f>
        <v>0</v>
      </c>
      <c r="R112" s="115">
        <f>R113</f>
        <v>0</v>
      </c>
      <c r="T112" s="115">
        <f>T113</f>
        <v>0</v>
      </c>
      <c r="U112" s="116"/>
      <c r="AR112" s="111" t="s">
        <v>124</v>
      </c>
      <c r="AT112" s="117" t="s">
        <v>68</v>
      </c>
      <c r="AU112" s="117" t="s">
        <v>69</v>
      </c>
      <c r="AY112" s="111" t="s">
        <v>114</v>
      </c>
      <c r="BK112" s="118">
        <f>BK113</f>
        <v>0</v>
      </c>
    </row>
    <row r="113" spans="2:65" s="11" customFormat="1" ht="22.8" customHeight="1">
      <c r="B113" s="110"/>
      <c r="D113" s="111" t="s">
        <v>68</v>
      </c>
      <c r="E113" s="119" t="s">
        <v>357</v>
      </c>
      <c r="F113" s="119" t="s">
        <v>358</v>
      </c>
      <c r="J113" s="120">
        <f>BK113</f>
        <v>0</v>
      </c>
      <c r="L113" s="110"/>
      <c r="M113" s="114"/>
      <c r="P113" s="115">
        <f>SUM(P114:P114)</f>
        <v>0</v>
      </c>
      <c r="R113" s="115">
        <f>SUM(R114:R114)</f>
        <v>0</v>
      </c>
      <c r="T113" s="115">
        <f>SUM(T114:T114)</f>
        <v>0</v>
      </c>
      <c r="U113" s="116"/>
      <c r="AR113" s="111" t="s">
        <v>124</v>
      </c>
      <c r="AT113" s="117" t="s">
        <v>68</v>
      </c>
      <c r="AU113" s="117" t="s">
        <v>76</v>
      </c>
      <c r="AY113" s="111" t="s">
        <v>114</v>
      </c>
      <c r="BK113" s="118">
        <f>SUM(BK114:BK114)</f>
        <v>0</v>
      </c>
    </row>
    <row r="114" spans="2:65" s="1" customFormat="1" ht="16.5" customHeight="1">
      <c r="B114" s="121"/>
      <c r="C114" s="122">
        <v>23</v>
      </c>
      <c r="D114" s="122" t="s">
        <v>116</v>
      </c>
      <c r="E114" s="123" t="s">
        <v>359</v>
      </c>
      <c r="F114" s="124" t="s">
        <v>360</v>
      </c>
      <c r="G114" s="125" t="s">
        <v>658</v>
      </c>
      <c r="H114" s="126">
        <v>1</v>
      </c>
      <c r="I114" s="127"/>
      <c r="J114" s="127">
        <f>ROUND(I114*H114,2)</f>
        <v>0</v>
      </c>
      <c r="K114" s="128"/>
      <c r="L114" s="27"/>
      <c r="M114" s="129" t="s">
        <v>3</v>
      </c>
      <c r="N114" s="130" t="s">
        <v>40</v>
      </c>
      <c r="O114" s="131">
        <v>0</v>
      </c>
      <c r="P114" s="131">
        <f>O114*H114</f>
        <v>0</v>
      </c>
      <c r="Q114" s="131">
        <v>0</v>
      </c>
      <c r="R114" s="131">
        <f>Q114*H114</f>
        <v>0</v>
      </c>
      <c r="S114" s="131">
        <v>0</v>
      </c>
      <c r="T114" s="131">
        <f>S114*H114</f>
        <v>0</v>
      </c>
      <c r="U114" s="132" t="s">
        <v>3</v>
      </c>
      <c r="AR114" s="133" t="s">
        <v>362</v>
      </c>
      <c r="AT114" s="133" t="s">
        <v>116</v>
      </c>
      <c r="AU114" s="133" t="s">
        <v>78</v>
      </c>
      <c r="AY114" s="14" t="s">
        <v>114</v>
      </c>
      <c r="BE114" s="134">
        <f>IF(N114="základní",J114,0)</f>
        <v>0</v>
      </c>
      <c r="BF114" s="134">
        <f>IF(N114="snížená",J114,0)</f>
        <v>0</v>
      </c>
      <c r="BG114" s="134">
        <f>IF(N114="zákl. přenesená",J114,0)</f>
        <v>0</v>
      </c>
      <c r="BH114" s="134">
        <f>IF(N114="sníž. přenesená",J114,0)</f>
        <v>0</v>
      </c>
      <c r="BI114" s="134">
        <f>IF(N114="nulová",J114,0)</f>
        <v>0</v>
      </c>
      <c r="BJ114" s="14" t="s">
        <v>76</v>
      </c>
      <c r="BK114" s="134">
        <f>ROUND(I114*H114,2)</f>
        <v>0</v>
      </c>
      <c r="BL114" s="14" t="s">
        <v>362</v>
      </c>
      <c r="BM114" s="133" t="s">
        <v>363</v>
      </c>
    </row>
    <row r="115" spans="2:65" s="1" customFormat="1" ht="6.9" customHeight="1"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27"/>
    </row>
  </sheetData>
  <autoFilter ref="C84:K114" xr:uid="{00000000-0009-0000-0000-000003000000}"/>
  <mergeCells count="8">
    <mergeCell ref="E75:H75"/>
    <mergeCell ref="E77:H77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00"/>
  <sheetViews>
    <sheetView showGridLines="0" tabSelected="1" topLeftCell="A83" workbookViewId="0">
      <selection activeCell="F91" sqref="F9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1" width="14.140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70" t="s">
        <v>6</v>
      </c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4" t="s">
        <v>84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2:46" ht="24.9" customHeight="1">
      <c r="B4" s="17"/>
      <c r="D4" s="18" t="s">
        <v>85</v>
      </c>
      <c r="L4" s="17"/>
      <c r="M4" s="80" t="s">
        <v>11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3" t="s">
        <v>14</v>
      </c>
      <c r="L6" s="17"/>
    </row>
    <row r="7" spans="2:46" ht="16.5" customHeight="1">
      <c r="B7" s="17"/>
      <c r="E7" s="275" t="str">
        <f>'Rekapitulace stavby'!K6</f>
        <v>Parkoviště u atraktivity CR Šluknovský zámek</v>
      </c>
      <c r="F7" s="276"/>
      <c r="G7" s="276"/>
      <c r="H7" s="276"/>
      <c r="L7" s="17"/>
    </row>
    <row r="8" spans="2:46" s="1" customFormat="1" ht="12" customHeight="1">
      <c r="B8" s="27"/>
      <c r="D8" s="23" t="s">
        <v>86</v>
      </c>
      <c r="L8" s="27"/>
    </row>
    <row r="9" spans="2:46" s="1" customFormat="1" ht="16.5" customHeight="1">
      <c r="B9" s="27"/>
      <c r="E9" s="242" t="s">
        <v>364</v>
      </c>
      <c r="F9" s="277"/>
      <c r="G9" s="277"/>
      <c r="H9" s="277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3" t="s">
        <v>15</v>
      </c>
      <c r="F11" s="21" t="s">
        <v>16</v>
      </c>
      <c r="I11" s="23" t="s">
        <v>17</v>
      </c>
      <c r="J11" s="21" t="s">
        <v>3</v>
      </c>
      <c r="L11" s="27"/>
    </row>
    <row r="12" spans="2:46" s="1" customFormat="1" ht="12" customHeight="1">
      <c r="B12" s="27"/>
      <c r="D12" s="23" t="s">
        <v>18</v>
      </c>
      <c r="F12" s="21" t="s">
        <v>588</v>
      </c>
      <c r="I12" s="23" t="s">
        <v>20</v>
      </c>
      <c r="J12" s="44">
        <f>'Rekapitulace stavby'!AN8</f>
        <v>0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3" t="s">
        <v>23</v>
      </c>
      <c r="I14" s="23" t="s">
        <v>24</v>
      </c>
      <c r="J14" s="21" t="s">
        <v>3</v>
      </c>
      <c r="L14" s="27"/>
    </row>
    <row r="15" spans="2:46" s="1" customFormat="1" ht="18" customHeight="1">
      <c r="B15" s="27"/>
      <c r="E15" s="21" t="s">
        <v>25</v>
      </c>
      <c r="I15" s="23" t="s">
        <v>26</v>
      </c>
      <c r="J15" s="21" t="s">
        <v>3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3" t="s">
        <v>27</v>
      </c>
      <c r="I17" s="23" t="s">
        <v>24</v>
      </c>
      <c r="J17" s="21" t="s">
        <v>3</v>
      </c>
      <c r="L17" s="27"/>
    </row>
    <row r="18" spans="2:12" s="1" customFormat="1" ht="18" customHeight="1">
      <c r="B18" s="27"/>
      <c r="E18" s="21" t="s">
        <v>28</v>
      </c>
      <c r="I18" s="23" t="s">
        <v>26</v>
      </c>
      <c r="J18" s="21" t="s">
        <v>3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3" t="s">
        <v>29</v>
      </c>
      <c r="I20" s="23" t="s">
        <v>24</v>
      </c>
      <c r="J20" s="21" t="s">
        <v>3</v>
      </c>
      <c r="L20" s="27"/>
    </row>
    <row r="21" spans="2:12" s="1" customFormat="1" ht="18" customHeight="1">
      <c r="B21" s="27"/>
      <c r="E21" s="21" t="s">
        <v>30</v>
      </c>
      <c r="I21" s="23" t="s">
        <v>26</v>
      </c>
      <c r="J21" s="21" t="s">
        <v>3</v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3" t="s">
        <v>32</v>
      </c>
      <c r="I23" s="23" t="s">
        <v>24</v>
      </c>
      <c r="J23" s="21" t="s">
        <v>3</v>
      </c>
      <c r="L23" s="27"/>
    </row>
    <row r="24" spans="2:12" s="1" customFormat="1" ht="18" customHeight="1">
      <c r="B24" s="27"/>
      <c r="E24" s="21" t="s">
        <v>30</v>
      </c>
      <c r="I24" s="23" t="s">
        <v>26</v>
      </c>
      <c r="J24" s="21" t="s">
        <v>3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3" t="s">
        <v>33</v>
      </c>
      <c r="L26" s="27"/>
    </row>
    <row r="27" spans="2:12" s="7" customFormat="1" ht="47.25" customHeight="1">
      <c r="B27" s="81"/>
      <c r="E27" s="266" t="s">
        <v>34</v>
      </c>
      <c r="F27" s="266"/>
      <c r="G27" s="266"/>
      <c r="H27" s="266"/>
      <c r="L27" s="81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82" t="s">
        <v>35</v>
      </c>
      <c r="J30" s="58">
        <f>ROUND(J85, 2)</f>
        <v>0</v>
      </c>
      <c r="L30" s="27"/>
    </row>
    <row r="31" spans="2:12" s="1" customFormat="1" ht="6.9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" customHeight="1">
      <c r="B32" s="27"/>
      <c r="F32" s="30" t="s">
        <v>37</v>
      </c>
      <c r="I32" s="30" t="s">
        <v>36</v>
      </c>
      <c r="J32" s="30" t="s">
        <v>38</v>
      </c>
      <c r="L32" s="27"/>
    </row>
    <row r="33" spans="2:12" s="1" customFormat="1" ht="14.4" customHeight="1">
      <c r="B33" s="27"/>
      <c r="D33" s="47" t="s">
        <v>39</v>
      </c>
      <c r="E33" s="23" t="s">
        <v>40</v>
      </c>
      <c r="F33" s="83">
        <f>ROUND((SUM(BE85:BE99)),  2)</f>
        <v>0</v>
      </c>
      <c r="I33" s="84">
        <v>0.21</v>
      </c>
      <c r="J33" s="83">
        <f>ROUND(((SUM(BE85:BE99))*I33),  2)</f>
        <v>0</v>
      </c>
      <c r="L33" s="27"/>
    </row>
    <row r="34" spans="2:12" s="1" customFormat="1" ht="14.4" customHeight="1">
      <c r="B34" s="27"/>
      <c r="E34" s="23" t="s">
        <v>41</v>
      </c>
      <c r="F34" s="83">
        <f>ROUND((SUM(BF85:BF99)),  2)</f>
        <v>0</v>
      </c>
      <c r="I34" s="84">
        <v>0.12</v>
      </c>
      <c r="J34" s="83">
        <f>ROUND(((SUM(BF85:BF99))*I34),  2)</f>
        <v>0</v>
      </c>
      <c r="L34" s="27"/>
    </row>
    <row r="35" spans="2:12" s="1" customFormat="1" ht="14.4" hidden="1" customHeight="1">
      <c r="B35" s="27"/>
      <c r="E35" s="23" t="s">
        <v>42</v>
      </c>
      <c r="F35" s="83">
        <f>ROUND((SUM(BG85:BG99)),  2)</f>
        <v>0</v>
      </c>
      <c r="I35" s="84">
        <v>0.21</v>
      </c>
      <c r="J35" s="83">
        <f>0</f>
        <v>0</v>
      </c>
      <c r="L35" s="27"/>
    </row>
    <row r="36" spans="2:12" s="1" customFormat="1" ht="14.4" hidden="1" customHeight="1">
      <c r="B36" s="27"/>
      <c r="E36" s="23" t="s">
        <v>43</v>
      </c>
      <c r="F36" s="83">
        <f>ROUND((SUM(BH85:BH99)),  2)</f>
        <v>0</v>
      </c>
      <c r="I36" s="84">
        <v>0.12</v>
      </c>
      <c r="J36" s="83">
        <f>0</f>
        <v>0</v>
      </c>
      <c r="L36" s="27"/>
    </row>
    <row r="37" spans="2:12" s="1" customFormat="1" ht="14.4" hidden="1" customHeight="1">
      <c r="B37" s="27"/>
      <c r="E37" s="23" t="s">
        <v>44</v>
      </c>
      <c r="F37" s="83">
        <f>ROUND((SUM(BI85:BI99)),  2)</f>
        <v>0</v>
      </c>
      <c r="I37" s="84">
        <v>0</v>
      </c>
      <c r="J37" s="83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5"/>
      <c r="D39" s="86" t="s">
        <v>45</v>
      </c>
      <c r="E39" s="49"/>
      <c r="F39" s="49"/>
      <c r="G39" s="87" t="s">
        <v>46</v>
      </c>
      <c r="H39" s="88" t="s">
        <v>47</v>
      </c>
      <c r="I39" s="49"/>
      <c r="J39" s="89">
        <f>SUM(J30:J37)</f>
        <v>0</v>
      </c>
      <c r="K39" s="90"/>
      <c r="L39" s="27"/>
    </row>
    <row r="40" spans="2:12" s="1" customFormat="1" ht="14.4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" customHeight="1">
      <c r="B45" s="27"/>
      <c r="C45" s="18" t="s">
        <v>88</v>
      </c>
      <c r="L45" s="27"/>
    </row>
    <row r="46" spans="2:12" s="1" customFormat="1" ht="6.9" customHeight="1">
      <c r="B46" s="27"/>
      <c r="L46" s="27"/>
    </row>
    <row r="47" spans="2:12" s="1" customFormat="1" ht="12" customHeight="1">
      <c r="B47" s="27"/>
      <c r="C47" s="23" t="s">
        <v>14</v>
      </c>
      <c r="L47" s="27"/>
    </row>
    <row r="48" spans="2:12" s="1" customFormat="1" ht="16.5" customHeight="1">
      <c r="B48" s="27"/>
      <c r="E48" s="275" t="str">
        <f>E7</f>
        <v>Parkoviště u atraktivity CR Šluknovský zámek</v>
      </c>
      <c r="F48" s="276"/>
      <c r="G48" s="276"/>
      <c r="H48" s="276"/>
      <c r="L48" s="27"/>
    </row>
    <row r="49" spans="2:47" s="1" customFormat="1" ht="12" customHeight="1">
      <c r="B49" s="27"/>
      <c r="C49" s="23" t="s">
        <v>86</v>
      </c>
      <c r="L49" s="27"/>
    </row>
    <row r="50" spans="2:47" s="1" customFormat="1" ht="16.5" customHeight="1">
      <c r="B50" s="27"/>
      <c r="E50" s="242" t="str">
        <f>E9</f>
        <v>VRN - Vedlejší rozpočtové náklady Parkoviště</v>
      </c>
      <c r="F50" s="277"/>
      <c r="G50" s="277"/>
      <c r="H50" s="277"/>
      <c r="L50" s="27"/>
    </row>
    <row r="51" spans="2:47" s="1" customFormat="1" ht="6.9" customHeight="1">
      <c r="B51" s="27"/>
      <c r="L51" s="27"/>
    </row>
    <row r="52" spans="2:47" s="1" customFormat="1" ht="12" customHeight="1">
      <c r="B52" s="27"/>
      <c r="C52" s="23" t="s">
        <v>18</v>
      </c>
      <c r="F52" s="21" t="str">
        <f>F12</f>
        <v>Šluknov, ul. Zámecká</v>
      </c>
      <c r="I52" s="23" t="s">
        <v>20</v>
      </c>
      <c r="J52" s="44">
        <f>IF(J12="","",J12)</f>
        <v>0</v>
      </c>
      <c r="L52" s="27"/>
    </row>
    <row r="53" spans="2:47" s="1" customFormat="1" ht="6.9" customHeight="1">
      <c r="B53" s="27"/>
      <c r="L53" s="27"/>
    </row>
    <row r="54" spans="2:47" s="1" customFormat="1" ht="40.049999999999997" customHeight="1">
      <c r="B54" s="27"/>
      <c r="C54" s="23" t="s">
        <v>23</v>
      </c>
      <c r="F54" s="21" t="str">
        <f>E15</f>
        <v>Město Šluknov</v>
      </c>
      <c r="I54" s="23" t="s">
        <v>29</v>
      </c>
      <c r="J54" s="25" t="str">
        <f>E21</f>
        <v xml:space="preserve">KIP Ing. arch. Jiří Kňákal 473 01 Okrouhlá 70 </v>
      </c>
      <c r="L54" s="27"/>
    </row>
    <row r="55" spans="2:47" s="1" customFormat="1" ht="40.049999999999997" customHeight="1">
      <c r="B55" s="27"/>
      <c r="C55" s="23" t="s">
        <v>27</v>
      </c>
      <c r="F55" s="21" t="str">
        <f>IF(E18="","",E18)</f>
        <v xml:space="preserve"> Vyjde z výběrového řízení</v>
      </c>
      <c r="I55" s="23" t="s">
        <v>32</v>
      </c>
      <c r="J55" s="25" t="str">
        <f>E24</f>
        <v xml:space="preserve">KIP Ing. arch. Jiří Kňákal 473 01 Okrouhlá 70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91" t="s">
        <v>89</v>
      </c>
      <c r="D57" s="85"/>
      <c r="E57" s="85"/>
      <c r="F57" s="85"/>
      <c r="G57" s="85"/>
      <c r="H57" s="85"/>
      <c r="I57" s="85"/>
      <c r="J57" s="92" t="s">
        <v>90</v>
      </c>
      <c r="K57" s="85"/>
      <c r="L57" s="27"/>
    </row>
    <row r="58" spans="2:47" s="1" customFormat="1" ht="10.35" customHeight="1">
      <c r="B58" s="27"/>
      <c r="L58" s="27"/>
    </row>
    <row r="59" spans="2:47" s="1" customFormat="1" ht="22.8" customHeight="1">
      <c r="B59" s="27"/>
      <c r="C59" s="93" t="s">
        <v>67</v>
      </c>
      <c r="J59" s="58">
        <f>J85</f>
        <v>0</v>
      </c>
      <c r="L59" s="27"/>
      <c r="AU59" s="14" t="s">
        <v>91</v>
      </c>
    </row>
    <row r="60" spans="2:47" s="8" customFormat="1" ht="24.9" customHeight="1">
      <c r="B60" s="94"/>
      <c r="D60" s="95" t="s">
        <v>277</v>
      </c>
      <c r="E60" s="96"/>
      <c r="F60" s="96"/>
      <c r="G60" s="96"/>
      <c r="H60" s="96"/>
      <c r="I60" s="96"/>
      <c r="J60" s="97">
        <f>J86</f>
        <v>0</v>
      </c>
      <c r="L60" s="94"/>
    </row>
    <row r="61" spans="2:47" s="9" customFormat="1" ht="19.95" customHeight="1">
      <c r="B61" s="98"/>
      <c r="D61" s="99" t="s">
        <v>278</v>
      </c>
      <c r="E61" s="100"/>
      <c r="F61" s="100"/>
      <c r="G61" s="100"/>
      <c r="H61" s="100"/>
      <c r="I61" s="100"/>
      <c r="J61" s="101">
        <f>J87</f>
        <v>0</v>
      </c>
      <c r="L61" s="98"/>
    </row>
    <row r="62" spans="2:47" s="9" customFormat="1" ht="19.95" customHeight="1">
      <c r="B62" s="98"/>
      <c r="D62" s="99" t="s">
        <v>365</v>
      </c>
      <c r="E62" s="100"/>
      <c r="F62" s="100"/>
      <c r="G62" s="100"/>
      <c r="H62" s="100"/>
      <c r="I62" s="100"/>
      <c r="J62" s="101">
        <f>J92</f>
        <v>0</v>
      </c>
      <c r="L62" s="98"/>
    </row>
    <row r="63" spans="2:47" s="9" customFormat="1" ht="19.95" customHeight="1">
      <c r="B63" s="98"/>
      <c r="D63" s="99" t="s">
        <v>366</v>
      </c>
      <c r="E63" s="100"/>
      <c r="F63" s="100"/>
      <c r="G63" s="100"/>
      <c r="H63" s="100"/>
      <c r="I63" s="100"/>
      <c r="J63" s="101">
        <f>J94</f>
        <v>0</v>
      </c>
      <c r="L63" s="98"/>
    </row>
    <row r="64" spans="2:47" s="9" customFormat="1" ht="19.95" customHeight="1">
      <c r="B64" s="98"/>
      <c r="D64" s="99" t="s">
        <v>367</v>
      </c>
      <c r="E64" s="100"/>
      <c r="F64" s="100"/>
      <c r="G64" s="100"/>
      <c r="H64" s="100"/>
      <c r="I64" s="100"/>
      <c r="J64" s="101">
        <f>J96</f>
        <v>0</v>
      </c>
      <c r="L64" s="98"/>
    </row>
    <row r="65" spans="2:12" s="9" customFormat="1" ht="19.95" customHeight="1">
      <c r="B65" s="98"/>
      <c r="D65" s="99" t="s">
        <v>368</v>
      </c>
      <c r="E65" s="100"/>
      <c r="F65" s="100"/>
      <c r="G65" s="100"/>
      <c r="H65" s="100"/>
      <c r="I65" s="100"/>
      <c r="J65" s="101">
        <f>J98</f>
        <v>0</v>
      </c>
      <c r="L65" s="98"/>
    </row>
    <row r="66" spans="2:12" s="1" customFormat="1" ht="21.75" customHeight="1">
      <c r="B66" s="27"/>
      <c r="L66" s="27"/>
    </row>
    <row r="67" spans="2:12" s="1" customFormat="1" ht="6.9" customHeight="1"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27"/>
    </row>
    <row r="71" spans="2:12" s="1" customFormat="1" ht="6.9" customHeight="1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27"/>
    </row>
    <row r="72" spans="2:12" s="1" customFormat="1" ht="24.9" customHeight="1">
      <c r="B72" s="27"/>
      <c r="C72" s="18" t="s">
        <v>98</v>
      </c>
      <c r="L72" s="27"/>
    </row>
    <row r="73" spans="2:12" s="1" customFormat="1" ht="6.9" customHeight="1">
      <c r="B73" s="27"/>
      <c r="L73" s="27"/>
    </row>
    <row r="74" spans="2:12" s="1" customFormat="1" ht="12" customHeight="1">
      <c r="B74" s="27"/>
      <c r="C74" s="23" t="s">
        <v>14</v>
      </c>
      <c r="L74" s="27"/>
    </row>
    <row r="75" spans="2:12" s="1" customFormat="1" ht="16.5" customHeight="1">
      <c r="B75" s="27"/>
      <c r="E75" s="275" t="str">
        <f>E7</f>
        <v>Parkoviště u atraktivity CR Šluknovský zámek</v>
      </c>
      <c r="F75" s="276"/>
      <c r="G75" s="276"/>
      <c r="H75" s="276"/>
      <c r="L75" s="27"/>
    </row>
    <row r="76" spans="2:12" s="1" customFormat="1" ht="12" customHeight="1">
      <c r="B76" s="27"/>
      <c r="C76" s="23" t="s">
        <v>86</v>
      </c>
      <c r="L76" s="27"/>
    </row>
    <row r="77" spans="2:12" s="1" customFormat="1" ht="16.5" customHeight="1">
      <c r="B77" s="27"/>
      <c r="E77" s="242" t="str">
        <f>E9</f>
        <v>VRN - Vedlejší rozpočtové náklady Parkoviště</v>
      </c>
      <c r="F77" s="277"/>
      <c r="G77" s="277"/>
      <c r="H77" s="277"/>
      <c r="L77" s="27"/>
    </row>
    <row r="78" spans="2:12" s="1" customFormat="1" ht="6.9" customHeight="1">
      <c r="B78" s="27"/>
      <c r="L78" s="27"/>
    </row>
    <row r="79" spans="2:12" s="1" customFormat="1" ht="12" customHeight="1">
      <c r="B79" s="27"/>
      <c r="C79" s="23" t="s">
        <v>18</v>
      </c>
      <c r="F79" s="21" t="str">
        <f>F12</f>
        <v>Šluknov, ul. Zámecká</v>
      </c>
      <c r="I79" s="23" t="s">
        <v>20</v>
      </c>
      <c r="J79" s="44">
        <f>IF(J12="","",J12)</f>
        <v>0</v>
      </c>
      <c r="L79" s="27"/>
    </row>
    <row r="80" spans="2:12" s="1" customFormat="1" ht="6.9" customHeight="1">
      <c r="B80" s="27"/>
      <c r="L80" s="27"/>
    </row>
    <row r="81" spans="2:65" s="1" customFormat="1" ht="40.049999999999997" customHeight="1">
      <c r="B81" s="27"/>
      <c r="C81" s="23" t="s">
        <v>23</v>
      </c>
      <c r="F81" s="21" t="str">
        <f>E15</f>
        <v>Město Šluknov</v>
      </c>
      <c r="I81" s="23" t="s">
        <v>29</v>
      </c>
      <c r="J81" s="25" t="str">
        <f>E21</f>
        <v xml:space="preserve">KIP Ing. arch. Jiří Kňákal 473 01 Okrouhlá 70 </v>
      </c>
      <c r="L81" s="27"/>
    </row>
    <row r="82" spans="2:65" s="1" customFormat="1" ht="40.049999999999997" customHeight="1">
      <c r="B82" s="27"/>
      <c r="C82" s="23" t="s">
        <v>27</v>
      </c>
      <c r="F82" s="21" t="str">
        <f>IF(E18="","",E18)</f>
        <v xml:space="preserve"> Vyjde z výběrového řízení</v>
      </c>
      <c r="I82" s="23" t="s">
        <v>32</v>
      </c>
      <c r="J82" s="25" t="str">
        <f>E24</f>
        <v xml:space="preserve">KIP Ing. arch. Jiří Kňákal 473 01 Okrouhlá 70 </v>
      </c>
      <c r="L82" s="27"/>
    </row>
    <row r="83" spans="2:65" s="1" customFormat="1" ht="10.35" customHeight="1">
      <c r="B83" s="27"/>
      <c r="L83" s="27"/>
    </row>
    <row r="84" spans="2:65" s="10" customFormat="1" ht="29.25" customHeight="1">
      <c r="B84" s="102"/>
      <c r="C84" s="103" t="s">
        <v>99</v>
      </c>
      <c r="D84" s="104" t="s">
        <v>54</v>
      </c>
      <c r="E84" s="104" t="s">
        <v>50</v>
      </c>
      <c r="F84" s="104" t="s">
        <v>51</v>
      </c>
      <c r="G84" s="104" t="s">
        <v>100</v>
      </c>
      <c r="H84" s="104" t="s">
        <v>101</v>
      </c>
      <c r="I84" s="104" t="s">
        <v>102</v>
      </c>
      <c r="J84" s="105" t="s">
        <v>90</v>
      </c>
      <c r="K84" s="106" t="s">
        <v>103</v>
      </c>
      <c r="L84" s="102"/>
      <c r="M84" s="51" t="s">
        <v>3</v>
      </c>
      <c r="N84" s="52" t="s">
        <v>39</v>
      </c>
      <c r="O84" s="52" t="s">
        <v>104</v>
      </c>
      <c r="P84" s="52" t="s">
        <v>105</v>
      </c>
      <c r="Q84" s="52" t="s">
        <v>106</v>
      </c>
      <c r="R84" s="52" t="s">
        <v>107</v>
      </c>
      <c r="S84" s="52" t="s">
        <v>108</v>
      </c>
      <c r="T84" s="52" t="s">
        <v>109</v>
      </c>
      <c r="U84" s="53" t="s">
        <v>110</v>
      </c>
    </row>
    <row r="85" spans="2:65" s="1" customFormat="1" ht="22.8" customHeight="1">
      <c r="B85" s="27"/>
      <c r="C85" s="56" t="s">
        <v>111</v>
      </c>
      <c r="J85" s="107">
        <f>BK85</f>
        <v>0</v>
      </c>
      <c r="L85" s="27"/>
      <c r="M85" s="54"/>
      <c r="N85" s="45"/>
      <c r="O85" s="45"/>
      <c r="P85" s="108">
        <f>P86</f>
        <v>0</v>
      </c>
      <c r="Q85" s="45"/>
      <c r="R85" s="108">
        <f>R86</f>
        <v>0</v>
      </c>
      <c r="S85" s="45"/>
      <c r="T85" s="108">
        <f>T86</f>
        <v>0</v>
      </c>
      <c r="U85" s="46"/>
      <c r="AT85" s="14" t="s">
        <v>68</v>
      </c>
      <c r="AU85" s="14" t="s">
        <v>91</v>
      </c>
      <c r="BK85" s="109">
        <f>BK86</f>
        <v>0</v>
      </c>
    </row>
    <row r="86" spans="2:65" s="11" customFormat="1" ht="25.95" customHeight="1">
      <c r="B86" s="110"/>
      <c r="D86" s="111" t="s">
        <v>68</v>
      </c>
      <c r="E86" s="112" t="s">
        <v>83</v>
      </c>
      <c r="F86" s="112" t="s">
        <v>356</v>
      </c>
      <c r="J86" s="113">
        <f>BK86</f>
        <v>0</v>
      </c>
      <c r="L86" s="110"/>
      <c r="M86" s="114"/>
      <c r="P86" s="115">
        <f>P87+P92+P94+P96+P98</f>
        <v>0</v>
      </c>
      <c r="R86" s="115">
        <f>R87+R92+R94+R96+R98</f>
        <v>0</v>
      </c>
      <c r="T86" s="115">
        <f>T87+T92+T94+T96+T98</f>
        <v>0</v>
      </c>
      <c r="U86" s="116"/>
      <c r="AR86" s="111" t="s">
        <v>124</v>
      </c>
      <c r="AT86" s="117" t="s">
        <v>68</v>
      </c>
      <c r="AU86" s="117" t="s">
        <v>69</v>
      </c>
      <c r="AY86" s="111" t="s">
        <v>114</v>
      </c>
      <c r="BK86" s="118">
        <f>BK87+BK92+BK94+BK96+BK98</f>
        <v>0</v>
      </c>
    </row>
    <row r="87" spans="2:65" s="11" customFormat="1" ht="22.8" customHeight="1">
      <c r="B87" s="110"/>
      <c r="D87" s="111" t="s">
        <v>68</v>
      </c>
      <c r="E87" s="119" t="s">
        <v>357</v>
      </c>
      <c r="F87" s="119" t="s">
        <v>358</v>
      </c>
      <c r="J87" s="120">
        <f>BK87</f>
        <v>0</v>
      </c>
      <c r="L87" s="110"/>
      <c r="M87" s="114"/>
      <c r="P87" s="115">
        <f>SUM(P88:P91)</f>
        <v>0</v>
      </c>
      <c r="R87" s="115">
        <f>SUM(R88:R91)</f>
        <v>0</v>
      </c>
      <c r="T87" s="115">
        <f>SUM(T88:T91)</f>
        <v>0</v>
      </c>
      <c r="U87" s="116"/>
      <c r="AR87" s="111" t="s">
        <v>124</v>
      </c>
      <c r="AT87" s="117" t="s">
        <v>68</v>
      </c>
      <c r="AU87" s="117" t="s">
        <v>76</v>
      </c>
      <c r="AY87" s="111" t="s">
        <v>114</v>
      </c>
      <c r="BK87" s="118">
        <f>SUM(BK88:BK91)</f>
        <v>0</v>
      </c>
    </row>
    <row r="88" spans="2:65" s="1" customFormat="1" ht="16.5" customHeight="1">
      <c r="B88" s="121"/>
      <c r="C88" s="122" t="s">
        <v>76</v>
      </c>
      <c r="D88" s="122" t="s">
        <v>116</v>
      </c>
      <c r="E88" s="123" t="s">
        <v>369</v>
      </c>
      <c r="F88" s="124" t="s">
        <v>370</v>
      </c>
      <c r="G88" s="125" t="s">
        <v>371</v>
      </c>
      <c r="H88" s="126">
        <v>1</v>
      </c>
      <c r="I88" s="127"/>
      <c r="J88" s="127">
        <f>ROUND(I88*H88,2)</f>
        <v>0</v>
      </c>
      <c r="K88" s="128"/>
      <c r="L88" s="27"/>
      <c r="M88" s="129" t="s">
        <v>3</v>
      </c>
      <c r="N88" s="130" t="s">
        <v>40</v>
      </c>
      <c r="O88" s="131">
        <v>0</v>
      </c>
      <c r="P88" s="131">
        <f>O88*H88</f>
        <v>0</v>
      </c>
      <c r="Q88" s="131">
        <v>0</v>
      </c>
      <c r="R88" s="131">
        <f>Q88*H88</f>
        <v>0</v>
      </c>
      <c r="S88" s="131">
        <v>0</v>
      </c>
      <c r="T88" s="131">
        <f>S88*H88</f>
        <v>0</v>
      </c>
      <c r="U88" s="132" t="s">
        <v>3</v>
      </c>
      <c r="AR88" s="133" t="s">
        <v>362</v>
      </c>
      <c r="AT88" s="133" t="s">
        <v>116</v>
      </c>
      <c r="AU88" s="133" t="s">
        <v>78</v>
      </c>
      <c r="AY88" s="14" t="s">
        <v>114</v>
      </c>
      <c r="BE88" s="134">
        <f>IF(N88="základní",J88,0)</f>
        <v>0</v>
      </c>
      <c r="BF88" s="134">
        <f>IF(N88="snížená",J88,0)</f>
        <v>0</v>
      </c>
      <c r="BG88" s="134">
        <f>IF(N88="zákl. přenesená",J88,0)</f>
        <v>0</v>
      </c>
      <c r="BH88" s="134">
        <f>IF(N88="sníž. přenesená",J88,0)</f>
        <v>0</v>
      </c>
      <c r="BI88" s="134">
        <f>IF(N88="nulová",J88,0)</f>
        <v>0</v>
      </c>
      <c r="BJ88" s="14" t="s">
        <v>76</v>
      </c>
      <c r="BK88" s="134">
        <f>ROUND(I88*H88,2)</f>
        <v>0</v>
      </c>
      <c r="BL88" s="14" t="s">
        <v>362</v>
      </c>
      <c r="BM88" s="133" t="s">
        <v>372</v>
      </c>
    </row>
    <row r="89" spans="2:65" s="1" customFormat="1" ht="16.5" customHeight="1">
      <c r="B89" s="121"/>
      <c r="C89" s="122">
        <v>2</v>
      </c>
      <c r="D89" s="122" t="s">
        <v>116</v>
      </c>
      <c r="E89" s="123" t="s">
        <v>373</v>
      </c>
      <c r="F89" s="124" t="s">
        <v>582</v>
      </c>
      <c r="G89" s="125" t="s">
        <v>371</v>
      </c>
      <c r="H89" s="126">
        <v>1</v>
      </c>
      <c r="I89" s="127"/>
      <c r="J89" s="127">
        <f>ROUND(I89*H89,2)</f>
        <v>0</v>
      </c>
      <c r="K89" s="128"/>
      <c r="L89" s="27"/>
      <c r="M89" s="129" t="s">
        <v>3</v>
      </c>
      <c r="N89" s="130" t="s">
        <v>40</v>
      </c>
      <c r="O89" s="131">
        <v>0</v>
      </c>
      <c r="P89" s="131">
        <f>O89*H89</f>
        <v>0</v>
      </c>
      <c r="Q89" s="131">
        <v>0</v>
      </c>
      <c r="R89" s="131">
        <f>Q89*H89</f>
        <v>0</v>
      </c>
      <c r="S89" s="131">
        <v>0</v>
      </c>
      <c r="T89" s="131">
        <f>S89*H89</f>
        <v>0</v>
      </c>
      <c r="U89" s="132" t="s">
        <v>3</v>
      </c>
      <c r="AR89" s="133" t="s">
        <v>362</v>
      </c>
      <c r="AT89" s="133" t="s">
        <v>116</v>
      </c>
      <c r="AU89" s="133" t="s">
        <v>78</v>
      </c>
      <c r="AY89" s="14" t="s">
        <v>114</v>
      </c>
      <c r="BE89" s="134">
        <f>IF(N89="základní",J89,0)</f>
        <v>0</v>
      </c>
      <c r="BF89" s="134">
        <f>IF(N89="snížená",J89,0)</f>
        <v>0</v>
      </c>
      <c r="BG89" s="134">
        <f>IF(N89="zákl. přenesená",J89,0)</f>
        <v>0</v>
      </c>
      <c r="BH89" s="134">
        <f>IF(N89="sníž. přenesená",J89,0)</f>
        <v>0</v>
      </c>
      <c r="BI89" s="134">
        <f>IF(N89="nulová",J89,0)</f>
        <v>0</v>
      </c>
      <c r="BJ89" s="14" t="s">
        <v>76</v>
      </c>
      <c r="BK89" s="134">
        <f>ROUND(I89*H89,2)</f>
        <v>0</v>
      </c>
      <c r="BL89" s="14" t="s">
        <v>362</v>
      </c>
      <c r="BM89" s="133" t="s">
        <v>374</v>
      </c>
    </row>
    <row r="90" spans="2:65" s="1" customFormat="1" ht="16.5" customHeight="1">
      <c r="B90" s="121"/>
      <c r="C90" s="122">
        <v>3</v>
      </c>
      <c r="D90" s="122" t="s">
        <v>116</v>
      </c>
      <c r="E90" s="123" t="s">
        <v>375</v>
      </c>
      <c r="F90" s="124" t="s">
        <v>660</v>
      </c>
      <c r="G90" s="125" t="s">
        <v>371</v>
      </c>
      <c r="H90" s="126">
        <v>1</v>
      </c>
      <c r="I90" s="127"/>
      <c r="J90" s="127">
        <f>ROUND(I90*H90,2)</f>
        <v>0</v>
      </c>
      <c r="K90" s="128"/>
      <c r="L90" s="27"/>
      <c r="M90" s="129" t="s">
        <v>3</v>
      </c>
      <c r="N90" s="130" t="s">
        <v>40</v>
      </c>
      <c r="O90" s="131">
        <v>0</v>
      </c>
      <c r="P90" s="131">
        <f>O90*H90</f>
        <v>0</v>
      </c>
      <c r="Q90" s="131">
        <v>0</v>
      </c>
      <c r="R90" s="131">
        <f>Q90*H90</f>
        <v>0</v>
      </c>
      <c r="S90" s="131">
        <v>0</v>
      </c>
      <c r="T90" s="131">
        <f>S90*H90</f>
        <v>0</v>
      </c>
      <c r="U90" s="132" t="s">
        <v>3</v>
      </c>
      <c r="AR90" s="133" t="s">
        <v>362</v>
      </c>
      <c r="AT90" s="133" t="s">
        <v>116</v>
      </c>
      <c r="AU90" s="133" t="s">
        <v>78</v>
      </c>
      <c r="AY90" s="14" t="s">
        <v>114</v>
      </c>
      <c r="BE90" s="134">
        <f>IF(N90="základní",J90,0)</f>
        <v>0</v>
      </c>
      <c r="BF90" s="134">
        <f>IF(N90="snížená",J90,0)</f>
        <v>0</v>
      </c>
      <c r="BG90" s="134">
        <f>IF(N90="zákl. přenesená",J90,0)</f>
        <v>0</v>
      </c>
      <c r="BH90" s="134">
        <f>IF(N90="sníž. přenesená",J90,0)</f>
        <v>0</v>
      </c>
      <c r="BI90" s="134">
        <f>IF(N90="nulová",J90,0)</f>
        <v>0</v>
      </c>
      <c r="BJ90" s="14" t="s">
        <v>76</v>
      </c>
      <c r="BK90" s="134">
        <f>ROUND(I90*H90,2)</f>
        <v>0</v>
      </c>
      <c r="BL90" s="14" t="s">
        <v>362</v>
      </c>
      <c r="BM90" s="133" t="s">
        <v>376</v>
      </c>
    </row>
    <row r="91" spans="2:65" s="1" customFormat="1" ht="16.5" customHeight="1">
      <c r="B91" s="121"/>
      <c r="C91" s="122">
        <v>4</v>
      </c>
      <c r="D91" s="122" t="s">
        <v>116</v>
      </c>
      <c r="E91" s="123" t="s">
        <v>359</v>
      </c>
      <c r="F91" s="124" t="s">
        <v>661</v>
      </c>
      <c r="G91" s="125" t="s">
        <v>361</v>
      </c>
      <c r="H91" s="126">
        <v>1</v>
      </c>
      <c r="I91" s="127"/>
      <c r="J91" s="127">
        <f>ROUND(I91*H91,2)</f>
        <v>0</v>
      </c>
      <c r="K91" s="128"/>
      <c r="L91" s="27"/>
      <c r="M91" s="129" t="s">
        <v>3</v>
      </c>
      <c r="N91" s="130" t="s">
        <v>40</v>
      </c>
      <c r="O91" s="131">
        <v>0</v>
      </c>
      <c r="P91" s="131">
        <f>O91*H91</f>
        <v>0</v>
      </c>
      <c r="Q91" s="131">
        <v>0</v>
      </c>
      <c r="R91" s="131">
        <f>Q91*H91</f>
        <v>0</v>
      </c>
      <c r="S91" s="131">
        <v>0</v>
      </c>
      <c r="T91" s="131">
        <f>S91*H91</f>
        <v>0</v>
      </c>
      <c r="U91" s="132" t="s">
        <v>3</v>
      </c>
      <c r="AR91" s="133" t="s">
        <v>362</v>
      </c>
      <c r="AT91" s="133" t="s">
        <v>116</v>
      </c>
      <c r="AU91" s="133" t="s">
        <v>78</v>
      </c>
      <c r="AY91" s="14" t="s">
        <v>114</v>
      </c>
      <c r="BE91" s="134">
        <f>IF(N91="základní",J91,0)</f>
        <v>0</v>
      </c>
      <c r="BF91" s="134">
        <f>IF(N91="snížená",J91,0)</f>
        <v>0</v>
      </c>
      <c r="BG91" s="134">
        <f>IF(N91="zákl. přenesená",J91,0)</f>
        <v>0</v>
      </c>
      <c r="BH91" s="134">
        <f>IF(N91="sníž. přenesená",J91,0)</f>
        <v>0</v>
      </c>
      <c r="BI91" s="134">
        <f>IF(N91="nulová",J91,0)</f>
        <v>0</v>
      </c>
      <c r="BJ91" s="14" t="s">
        <v>76</v>
      </c>
      <c r="BK91" s="134">
        <f>ROUND(I91*H91,2)</f>
        <v>0</v>
      </c>
      <c r="BL91" s="14" t="s">
        <v>362</v>
      </c>
      <c r="BM91" s="133" t="s">
        <v>377</v>
      </c>
    </row>
    <row r="92" spans="2:65" s="11" customFormat="1" ht="22.8" customHeight="1">
      <c r="B92" s="110"/>
      <c r="D92" s="111" t="s">
        <v>68</v>
      </c>
      <c r="E92" s="119" t="s">
        <v>378</v>
      </c>
      <c r="F92" s="119" t="s">
        <v>379</v>
      </c>
      <c r="J92" s="120">
        <f>BK92</f>
        <v>0</v>
      </c>
      <c r="L92" s="110"/>
      <c r="M92" s="114"/>
      <c r="P92" s="115">
        <f>SUM(P93:P93)</f>
        <v>0</v>
      </c>
      <c r="R92" s="115">
        <f>SUM(R93:R93)</f>
        <v>0</v>
      </c>
      <c r="T92" s="115">
        <f>SUM(T93:T93)</f>
        <v>0</v>
      </c>
      <c r="U92" s="116"/>
      <c r="AR92" s="111" t="s">
        <v>124</v>
      </c>
      <c r="AT92" s="117" t="s">
        <v>68</v>
      </c>
      <c r="AU92" s="117" t="s">
        <v>76</v>
      </c>
      <c r="AY92" s="111" t="s">
        <v>114</v>
      </c>
      <c r="BK92" s="118">
        <f>SUM(BK93:BK93)</f>
        <v>0</v>
      </c>
    </row>
    <row r="93" spans="2:65" s="1" customFormat="1" ht="16.5" customHeight="1">
      <c r="B93" s="121"/>
      <c r="C93" s="122">
        <v>5</v>
      </c>
      <c r="D93" s="122" t="s">
        <v>116</v>
      </c>
      <c r="E93" s="123" t="s">
        <v>586</v>
      </c>
      <c r="F93" s="124" t="s">
        <v>587</v>
      </c>
      <c r="G93" s="125" t="s">
        <v>371</v>
      </c>
      <c r="H93" s="126">
        <v>1</v>
      </c>
      <c r="I93" s="127"/>
      <c r="J93" s="127">
        <f>ROUND(I93*H93,2)</f>
        <v>0</v>
      </c>
      <c r="K93" s="128"/>
      <c r="L93" s="27"/>
      <c r="M93" s="129" t="s">
        <v>3</v>
      </c>
      <c r="N93" s="130" t="s">
        <v>40</v>
      </c>
      <c r="O93" s="131">
        <v>0</v>
      </c>
      <c r="P93" s="131">
        <f>O93*H93</f>
        <v>0</v>
      </c>
      <c r="Q93" s="131">
        <v>0</v>
      </c>
      <c r="R93" s="131">
        <f>Q93*H93</f>
        <v>0</v>
      </c>
      <c r="S93" s="131">
        <v>0</v>
      </c>
      <c r="T93" s="131">
        <f>S93*H93</f>
        <v>0</v>
      </c>
      <c r="U93" s="132" t="s">
        <v>3</v>
      </c>
      <c r="AR93" s="133" t="s">
        <v>362</v>
      </c>
      <c r="AT93" s="133" t="s">
        <v>116</v>
      </c>
      <c r="AU93" s="133" t="s">
        <v>78</v>
      </c>
      <c r="AY93" s="14" t="s">
        <v>114</v>
      </c>
      <c r="BE93" s="134">
        <f>IF(N93="základní",J93,0)</f>
        <v>0</v>
      </c>
      <c r="BF93" s="134">
        <f>IF(N93="snížená",J93,0)</f>
        <v>0</v>
      </c>
      <c r="BG93" s="134">
        <f>IF(N93="zákl. přenesená",J93,0)</f>
        <v>0</v>
      </c>
      <c r="BH93" s="134">
        <f>IF(N93="sníž. přenesená",J93,0)</f>
        <v>0</v>
      </c>
      <c r="BI93" s="134">
        <f>IF(N93="nulová",J93,0)</f>
        <v>0</v>
      </c>
      <c r="BJ93" s="14" t="s">
        <v>76</v>
      </c>
      <c r="BK93" s="134">
        <f>ROUND(I93*H93,2)</f>
        <v>0</v>
      </c>
      <c r="BL93" s="14" t="s">
        <v>362</v>
      </c>
      <c r="BM93" s="133" t="s">
        <v>380</v>
      </c>
    </row>
    <row r="94" spans="2:65" s="11" customFormat="1" ht="22.8" customHeight="1">
      <c r="B94" s="110"/>
      <c r="D94" s="111" t="s">
        <v>68</v>
      </c>
      <c r="E94" s="119" t="s">
        <v>381</v>
      </c>
      <c r="F94" s="119" t="s">
        <v>382</v>
      </c>
      <c r="J94" s="120">
        <f>BK94</f>
        <v>0</v>
      </c>
      <c r="L94" s="110"/>
      <c r="M94" s="114"/>
      <c r="P94" s="115">
        <f>SUM(P95:P95)</f>
        <v>0</v>
      </c>
      <c r="R94" s="115">
        <f>SUM(R95:R95)</f>
        <v>0</v>
      </c>
      <c r="T94" s="115">
        <f>SUM(T95:T95)</f>
        <v>0</v>
      </c>
      <c r="U94" s="116"/>
      <c r="AR94" s="111" t="s">
        <v>124</v>
      </c>
      <c r="AT94" s="117" t="s">
        <v>68</v>
      </c>
      <c r="AU94" s="117" t="s">
        <v>76</v>
      </c>
      <c r="AY94" s="111" t="s">
        <v>114</v>
      </c>
      <c r="BK94" s="118">
        <f>SUM(BK95:BK95)</f>
        <v>0</v>
      </c>
    </row>
    <row r="95" spans="2:65" s="1" customFormat="1" ht="16.5" customHeight="1">
      <c r="B95" s="121"/>
      <c r="C95" s="122">
        <v>6</v>
      </c>
      <c r="D95" s="122" t="s">
        <v>116</v>
      </c>
      <c r="E95" s="123" t="s">
        <v>383</v>
      </c>
      <c r="F95" s="124" t="s">
        <v>659</v>
      </c>
      <c r="G95" s="125" t="s">
        <v>658</v>
      </c>
      <c r="H95" s="126">
        <v>1</v>
      </c>
      <c r="I95" s="127"/>
      <c r="J95" s="127">
        <f>ROUND(I95*H95,2)</f>
        <v>0</v>
      </c>
      <c r="K95" s="128"/>
      <c r="L95" s="27"/>
      <c r="M95" s="129" t="s">
        <v>3</v>
      </c>
      <c r="N95" s="130" t="s">
        <v>40</v>
      </c>
      <c r="O95" s="131">
        <v>0</v>
      </c>
      <c r="P95" s="131">
        <f>O95*H95</f>
        <v>0</v>
      </c>
      <c r="Q95" s="131">
        <v>0</v>
      </c>
      <c r="R95" s="131">
        <f>Q95*H95</f>
        <v>0</v>
      </c>
      <c r="S95" s="131">
        <v>0</v>
      </c>
      <c r="T95" s="131">
        <f>S95*H95</f>
        <v>0</v>
      </c>
      <c r="U95" s="132" t="s">
        <v>3</v>
      </c>
      <c r="AR95" s="133" t="s">
        <v>362</v>
      </c>
      <c r="AT95" s="133" t="s">
        <v>116</v>
      </c>
      <c r="AU95" s="133" t="s">
        <v>78</v>
      </c>
      <c r="AY95" s="14" t="s">
        <v>114</v>
      </c>
      <c r="BE95" s="134">
        <f>IF(N95="základní",J95,0)</f>
        <v>0</v>
      </c>
      <c r="BF95" s="134">
        <f>IF(N95="snížená",J95,0)</f>
        <v>0</v>
      </c>
      <c r="BG95" s="134">
        <f>IF(N95="zákl. přenesená",J95,0)</f>
        <v>0</v>
      </c>
      <c r="BH95" s="134">
        <f>IF(N95="sníž. přenesená",J95,0)</f>
        <v>0</v>
      </c>
      <c r="BI95" s="134">
        <f>IF(N95="nulová",J95,0)</f>
        <v>0</v>
      </c>
      <c r="BJ95" s="14" t="s">
        <v>76</v>
      </c>
      <c r="BK95" s="134">
        <f>ROUND(I95*H95,2)</f>
        <v>0</v>
      </c>
      <c r="BL95" s="14" t="s">
        <v>362</v>
      </c>
      <c r="BM95" s="133" t="s">
        <v>384</v>
      </c>
    </row>
    <row r="96" spans="2:65" s="11" customFormat="1" ht="22.8" customHeight="1">
      <c r="B96" s="110"/>
      <c r="D96" s="111" t="s">
        <v>68</v>
      </c>
      <c r="E96" s="119" t="s">
        <v>385</v>
      </c>
      <c r="F96" s="119" t="s">
        <v>386</v>
      </c>
      <c r="J96" s="120">
        <f>BK96</f>
        <v>0</v>
      </c>
      <c r="L96" s="110"/>
      <c r="M96" s="114"/>
      <c r="P96" s="115">
        <f>SUM(P97:P97)</f>
        <v>0</v>
      </c>
      <c r="R96" s="115">
        <f>SUM(R97:R97)</f>
        <v>0</v>
      </c>
      <c r="T96" s="115">
        <f>SUM(T97:T97)</f>
        <v>0</v>
      </c>
      <c r="U96" s="116"/>
      <c r="AR96" s="111" t="s">
        <v>124</v>
      </c>
      <c r="AT96" s="117" t="s">
        <v>68</v>
      </c>
      <c r="AU96" s="117" t="s">
        <v>76</v>
      </c>
      <c r="AY96" s="111" t="s">
        <v>114</v>
      </c>
      <c r="BK96" s="118">
        <f>SUM(BK97:BK97)</f>
        <v>0</v>
      </c>
    </row>
    <row r="97" spans="2:65" s="1" customFormat="1" ht="16.5" customHeight="1">
      <c r="B97" s="121"/>
      <c r="C97" s="122">
        <v>7</v>
      </c>
      <c r="D97" s="122" t="s">
        <v>116</v>
      </c>
      <c r="E97" s="123" t="s">
        <v>584</v>
      </c>
      <c r="F97" s="124" t="s">
        <v>585</v>
      </c>
      <c r="G97" s="125" t="s">
        <v>371</v>
      </c>
      <c r="H97" s="126">
        <v>1</v>
      </c>
      <c r="I97" s="127"/>
      <c r="J97" s="127">
        <f>ROUND(I97*H97,2)</f>
        <v>0</v>
      </c>
      <c r="K97" s="128"/>
      <c r="L97" s="27"/>
      <c r="M97" s="129" t="s">
        <v>3</v>
      </c>
      <c r="N97" s="130" t="s">
        <v>40</v>
      </c>
      <c r="O97" s="131">
        <v>0</v>
      </c>
      <c r="P97" s="131">
        <f>O97*H97</f>
        <v>0</v>
      </c>
      <c r="Q97" s="131">
        <v>0</v>
      </c>
      <c r="R97" s="131">
        <f>Q97*H97</f>
        <v>0</v>
      </c>
      <c r="S97" s="131">
        <v>0</v>
      </c>
      <c r="T97" s="131">
        <f>S97*H97</f>
        <v>0</v>
      </c>
      <c r="U97" s="132" t="s">
        <v>3</v>
      </c>
      <c r="AR97" s="133" t="s">
        <v>362</v>
      </c>
      <c r="AT97" s="133" t="s">
        <v>116</v>
      </c>
      <c r="AU97" s="133" t="s">
        <v>78</v>
      </c>
      <c r="AY97" s="14" t="s">
        <v>114</v>
      </c>
      <c r="BE97" s="134">
        <f>IF(N97="základní",J97,0)</f>
        <v>0</v>
      </c>
      <c r="BF97" s="134">
        <f>IF(N97="snížená",J97,0)</f>
        <v>0</v>
      </c>
      <c r="BG97" s="134">
        <f>IF(N97="zákl. přenesená",J97,0)</f>
        <v>0</v>
      </c>
      <c r="BH97" s="134">
        <f>IF(N97="sníž. přenesená",J97,0)</f>
        <v>0</v>
      </c>
      <c r="BI97" s="134">
        <f>IF(N97="nulová",J97,0)</f>
        <v>0</v>
      </c>
      <c r="BJ97" s="14" t="s">
        <v>76</v>
      </c>
      <c r="BK97" s="134">
        <f>ROUND(I97*H97,2)</f>
        <v>0</v>
      </c>
      <c r="BL97" s="14" t="s">
        <v>362</v>
      </c>
      <c r="BM97" s="133" t="s">
        <v>387</v>
      </c>
    </row>
    <row r="98" spans="2:65" s="11" customFormat="1" ht="22.8" customHeight="1">
      <c r="B98" s="110"/>
      <c r="D98" s="111" t="s">
        <v>68</v>
      </c>
      <c r="E98" s="119" t="s">
        <v>388</v>
      </c>
      <c r="F98" s="119" t="s">
        <v>389</v>
      </c>
      <c r="J98" s="120">
        <f>BK98</f>
        <v>0</v>
      </c>
      <c r="L98" s="110"/>
      <c r="M98" s="114"/>
      <c r="P98" s="115">
        <f>SUM(P99:P99)</f>
        <v>0</v>
      </c>
      <c r="R98" s="115">
        <f>SUM(R99:R99)</f>
        <v>0</v>
      </c>
      <c r="T98" s="115">
        <f>SUM(T99:T99)</f>
        <v>0</v>
      </c>
      <c r="U98" s="116"/>
      <c r="AR98" s="111" t="s">
        <v>124</v>
      </c>
      <c r="AT98" s="117" t="s">
        <v>68</v>
      </c>
      <c r="AU98" s="117" t="s">
        <v>76</v>
      </c>
      <c r="AY98" s="111" t="s">
        <v>114</v>
      </c>
      <c r="BK98" s="118">
        <f>SUM(BK99:BK99)</f>
        <v>0</v>
      </c>
    </row>
    <row r="99" spans="2:65" s="1" customFormat="1" ht="16.5" customHeight="1">
      <c r="B99" s="121"/>
      <c r="C99" s="122">
        <v>8</v>
      </c>
      <c r="D99" s="122" t="s">
        <v>116</v>
      </c>
      <c r="E99" s="123" t="s">
        <v>578</v>
      </c>
      <c r="F99" s="124" t="s">
        <v>583</v>
      </c>
      <c r="G99" s="125" t="s">
        <v>580</v>
      </c>
      <c r="H99" s="126">
        <v>1</v>
      </c>
      <c r="I99" s="127"/>
      <c r="J99" s="127">
        <f>ROUND(I99*H99,2)</f>
        <v>0</v>
      </c>
      <c r="K99" s="128"/>
      <c r="L99" s="27"/>
      <c r="M99" s="129" t="s">
        <v>3</v>
      </c>
      <c r="N99" s="130" t="s">
        <v>40</v>
      </c>
      <c r="O99" s="131">
        <v>0</v>
      </c>
      <c r="P99" s="131">
        <f>O99*H99</f>
        <v>0</v>
      </c>
      <c r="Q99" s="131">
        <v>0</v>
      </c>
      <c r="R99" s="131">
        <f>Q99*H99</f>
        <v>0</v>
      </c>
      <c r="S99" s="131">
        <v>0</v>
      </c>
      <c r="T99" s="131">
        <f>S99*H99</f>
        <v>0</v>
      </c>
      <c r="U99" s="132" t="s">
        <v>3</v>
      </c>
      <c r="AR99" s="133" t="s">
        <v>362</v>
      </c>
      <c r="AT99" s="133" t="s">
        <v>116</v>
      </c>
      <c r="AU99" s="133" t="s">
        <v>78</v>
      </c>
      <c r="AY99" s="14" t="s">
        <v>114</v>
      </c>
      <c r="BE99" s="134">
        <f>IF(N99="základní",J99,0)</f>
        <v>0</v>
      </c>
      <c r="BF99" s="134">
        <f>IF(N99="snížená",J99,0)</f>
        <v>0</v>
      </c>
      <c r="BG99" s="134">
        <f>IF(N99="zákl. přenesená",J99,0)</f>
        <v>0</v>
      </c>
      <c r="BH99" s="134">
        <f>IF(N99="sníž. přenesená",J99,0)</f>
        <v>0</v>
      </c>
      <c r="BI99" s="134">
        <f>IF(N99="nulová",J99,0)</f>
        <v>0</v>
      </c>
      <c r="BJ99" s="14" t="s">
        <v>76</v>
      </c>
      <c r="BK99" s="134">
        <f>ROUND(I99*H99,2)</f>
        <v>0</v>
      </c>
      <c r="BL99" s="14" t="s">
        <v>362</v>
      </c>
      <c r="BM99" s="133" t="s">
        <v>390</v>
      </c>
    </row>
    <row r="100" spans="2:65" s="1" customFormat="1" ht="6.9" customHeight="1"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27"/>
    </row>
  </sheetData>
  <autoFilter ref="C84:K99" xr:uid="{00000000-0009-0000-0000-000004000000}"/>
  <mergeCells count="8">
    <mergeCell ref="E75:H75"/>
    <mergeCell ref="E77:H77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145" customWidth="1"/>
    <col min="2" max="2" width="1.7109375" style="145" customWidth="1"/>
    <col min="3" max="4" width="5" style="145" customWidth="1"/>
    <col min="5" max="5" width="11.7109375" style="145" customWidth="1"/>
    <col min="6" max="6" width="9.140625" style="145" customWidth="1"/>
    <col min="7" max="7" width="5" style="145" customWidth="1"/>
    <col min="8" max="8" width="77.85546875" style="145" customWidth="1"/>
    <col min="9" max="10" width="20" style="145" customWidth="1"/>
    <col min="11" max="11" width="1.7109375" style="145" customWidth="1"/>
  </cols>
  <sheetData>
    <row r="1" spans="2:11" customFormat="1" ht="37.5" customHeight="1"/>
    <row r="2" spans="2:11" customFormat="1" ht="7.5" customHeight="1">
      <c r="B2" s="146"/>
      <c r="C2" s="147"/>
      <c r="D2" s="147"/>
      <c r="E2" s="147"/>
      <c r="F2" s="147"/>
      <c r="G2" s="147"/>
      <c r="H2" s="147"/>
      <c r="I2" s="147"/>
      <c r="J2" s="147"/>
      <c r="K2" s="148"/>
    </row>
    <row r="3" spans="2:11" s="12" customFormat="1" ht="45" customHeight="1">
      <c r="B3" s="149"/>
      <c r="C3" s="280" t="s">
        <v>391</v>
      </c>
      <c r="D3" s="280"/>
      <c r="E3" s="280"/>
      <c r="F3" s="280"/>
      <c r="G3" s="280"/>
      <c r="H3" s="280"/>
      <c r="I3" s="280"/>
      <c r="J3" s="280"/>
      <c r="K3" s="150"/>
    </row>
    <row r="4" spans="2:11" customFormat="1" ht="25.5" customHeight="1">
      <c r="B4" s="151"/>
      <c r="C4" s="279" t="s">
        <v>392</v>
      </c>
      <c r="D4" s="279"/>
      <c r="E4" s="279"/>
      <c r="F4" s="279"/>
      <c r="G4" s="279"/>
      <c r="H4" s="279"/>
      <c r="I4" s="279"/>
      <c r="J4" s="279"/>
      <c r="K4" s="152"/>
    </row>
    <row r="5" spans="2:11" customFormat="1" ht="5.25" customHeight="1">
      <c r="B5" s="151"/>
      <c r="C5" s="153"/>
      <c r="D5" s="153"/>
      <c r="E5" s="153"/>
      <c r="F5" s="153"/>
      <c r="G5" s="153"/>
      <c r="H5" s="153"/>
      <c r="I5" s="153"/>
      <c r="J5" s="153"/>
      <c r="K5" s="152"/>
    </row>
    <row r="6" spans="2:11" customFormat="1" ht="15" customHeight="1">
      <c r="B6" s="151"/>
      <c r="C6" s="278" t="s">
        <v>393</v>
      </c>
      <c r="D6" s="278"/>
      <c r="E6" s="278"/>
      <c r="F6" s="278"/>
      <c r="G6" s="278"/>
      <c r="H6" s="278"/>
      <c r="I6" s="278"/>
      <c r="J6" s="278"/>
      <c r="K6" s="152"/>
    </row>
    <row r="7" spans="2:11" customFormat="1" ht="15" customHeight="1">
      <c r="B7" s="155"/>
      <c r="C7" s="278" t="s">
        <v>394</v>
      </c>
      <c r="D7" s="278"/>
      <c r="E7" s="278"/>
      <c r="F7" s="278"/>
      <c r="G7" s="278"/>
      <c r="H7" s="278"/>
      <c r="I7" s="278"/>
      <c r="J7" s="278"/>
      <c r="K7" s="152"/>
    </row>
    <row r="8" spans="2:11" customFormat="1" ht="12.75" customHeight="1">
      <c r="B8" s="155"/>
      <c r="C8" s="154"/>
      <c r="D8" s="154"/>
      <c r="E8" s="154"/>
      <c r="F8" s="154"/>
      <c r="G8" s="154"/>
      <c r="H8" s="154"/>
      <c r="I8" s="154"/>
      <c r="J8" s="154"/>
      <c r="K8" s="152"/>
    </row>
    <row r="9" spans="2:11" customFormat="1" ht="15" customHeight="1">
      <c r="B9" s="155"/>
      <c r="C9" s="278" t="s">
        <v>395</v>
      </c>
      <c r="D9" s="278"/>
      <c r="E9" s="278"/>
      <c r="F9" s="278"/>
      <c r="G9" s="278"/>
      <c r="H9" s="278"/>
      <c r="I9" s="278"/>
      <c r="J9" s="278"/>
      <c r="K9" s="152"/>
    </row>
    <row r="10" spans="2:11" customFormat="1" ht="15" customHeight="1">
      <c r="B10" s="155"/>
      <c r="C10" s="154"/>
      <c r="D10" s="278" t="s">
        <v>396</v>
      </c>
      <c r="E10" s="278"/>
      <c r="F10" s="278"/>
      <c r="G10" s="278"/>
      <c r="H10" s="278"/>
      <c r="I10" s="278"/>
      <c r="J10" s="278"/>
      <c r="K10" s="152"/>
    </row>
    <row r="11" spans="2:11" customFormat="1" ht="15" customHeight="1">
      <c r="B11" s="155"/>
      <c r="C11" s="156"/>
      <c r="D11" s="278" t="s">
        <v>397</v>
      </c>
      <c r="E11" s="278"/>
      <c r="F11" s="278"/>
      <c r="G11" s="278"/>
      <c r="H11" s="278"/>
      <c r="I11" s="278"/>
      <c r="J11" s="278"/>
      <c r="K11" s="152"/>
    </row>
    <row r="12" spans="2:11" customFormat="1" ht="15" customHeight="1">
      <c r="B12" s="155"/>
      <c r="C12" s="156"/>
      <c r="D12" s="154"/>
      <c r="E12" s="154"/>
      <c r="F12" s="154"/>
      <c r="G12" s="154"/>
      <c r="H12" s="154"/>
      <c r="I12" s="154"/>
      <c r="J12" s="154"/>
      <c r="K12" s="152"/>
    </row>
    <row r="13" spans="2:11" customFormat="1" ht="15" customHeight="1">
      <c r="B13" s="155"/>
      <c r="C13" s="156"/>
      <c r="D13" s="157" t="s">
        <v>398</v>
      </c>
      <c r="E13" s="154"/>
      <c r="F13" s="154"/>
      <c r="G13" s="154"/>
      <c r="H13" s="154"/>
      <c r="I13" s="154"/>
      <c r="J13" s="154"/>
      <c r="K13" s="152"/>
    </row>
    <row r="14" spans="2:11" customFormat="1" ht="12.75" customHeight="1">
      <c r="B14" s="155"/>
      <c r="C14" s="156"/>
      <c r="D14" s="156"/>
      <c r="E14" s="156"/>
      <c r="F14" s="156"/>
      <c r="G14" s="156"/>
      <c r="H14" s="156"/>
      <c r="I14" s="156"/>
      <c r="J14" s="156"/>
      <c r="K14" s="152"/>
    </row>
    <row r="15" spans="2:11" customFormat="1" ht="15" customHeight="1">
      <c r="B15" s="155"/>
      <c r="C15" s="156"/>
      <c r="D15" s="278" t="s">
        <v>399</v>
      </c>
      <c r="E15" s="278"/>
      <c r="F15" s="278"/>
      <c r="G15" s="278"/>
      <c r="H15" s="278"/>
      <c r="I15" s="278"/>
      <c r="J15" s="278"/>
      <c r="K15" s="152"/>
    </row>
    <row r="16" spans="2:11" customFormat="1" ht="15" customHeight="1">
      <c r="B16" s="155"/>
      <c r="C16" s="156"/>
      <c r="D16" s="278" t="s">
        <v>400</v>
      </c>
      <c r="E16" s="278"/>
      <c r="F16" s="278"/>
      <c r="G16" s="278"/>
      <c r="H16" s="278"/>
      <c r="I16" s="278"/>
      <c r="J16" s="278"/>
      <c r="K16" s="152"/>
    </row>
    <row r="17" spans="2:11" customFormat="1" ht="15" customHeight="1">
      <c r="B17" s="155"/>
      <c r="C17" s="156"/>
      <c r="D17" s="278" t="s">
        <v>401</v>
      </c>
      <c r="E17" s="278"/>
      <c r="F17" s="278"/>
      <c r="G17" s="278"/>
      <c r="H17" s="278"/>
      <c r="I17" s="278"/>
      <c r="J17" s="278"/>
      <c r="K17" s="152"/>
    </row>
    <row r="18" spans="2:11" customFormat="1" ht="15" customHeight="1">
      <c r="B18" s="155"/>
      <c r="C18" s="156"/>
      <c r="D18" s="156"/>
      <c r="E18" s="158" t="s">
        <v>75</v>
      </c>
      <c r="F18" s="278" t="s">
        <v>402</v>
      </c>
      <c r="G18" s="278"/>
      <c r="H18" s="278"/>
      <c r="I18" s="278"/>
      <c r="J18" s="278"/>
      <c r="K18" s="152"/>
    </row>
    <row r="19" spans="2:11" customFormat="1" ht="15" customHeight="1">
      <c r="B19" s="155"/>
      <c r="C19" s="156"/>
      <c r="D19" s="156"/>
      <c r="E19" s="158" t="s">
        <v>403</v>
      </c>
      <c r="F19" s="278" t="s">
        <v>404</v>
      </c>
      <c r="G19" s="278"/>
      <c r="H19" s="278"/>
      <c r="I19" s="278"/>
      <c r="J19" s="278"/>
      <c r="K19" s="152"/>
    </row>
    <row r="20" spans="2:11" customFormat="1" ht="15" customHeight="1">
      <c r="B20" s="155"/>
      <c r="C20" s="156"/>
      <c r="D20" s="156"/>
      <c r="E20" s="158" t="s">
        <v>405</v>
      </c>
      <c r="F20" s="278" t="s">
        <v>406</v>
      </c>
      <c r="G20" s="278"/>
      <c r="H20" s="278"/>
      <c r="I20" s="278"/>
      <c r="J20" s="278"/>
      <c r="K20" s="152"/>
    </row>
    <row r="21" spans="2:11" customFormat="1" ht="15" customHeight="1">
      <c r="B21" s="155"/>
      <c r="C21" s="156"/>
      <c r="D21" s="156"/>
      <c r="E21" s="158" t="s">
        <v>407</v>
      </c>
      <c r="F21" s="278" t="s">
        <v>408</v>
      </c>
      <c r="G21" s="278"/>
      <c r="H21" s="278"/>
      <c r="I21" s="278"/>
      <c r="J21" s="278"/>
      <c r="K21" s="152"/>
    </row>
    <row r="22" spans="2:11" customFormat="1" ht="15" customHeight="1">
      <c r="B22" s="155"/>
      <c r="C22" s="156"/>
      <c r="D22" s="156"/>
      <c r="E22" s="158" t="s">
        <v>409</v>
      </c>
      <c r="F22" s="278" t="s">
        <v>410</v>
      </c>
      <c r="G22" s="278"/>
      <c r="H22" s="278"/>
      <c r="I22" s="278"/>
      <c r="J22" s="278"/>
      <c r="K22" s="152"/>
    </row>
    <row r="23" spans="2:11" customFormat="1" ht="15" customHeight="1">
      <c r="B23" s="155"/>
      <c r="C23" s="156"/>
      <c r="D23" s="156"/>
      <c r="E23" s="158" t="s">
        <v>411</v>
      </c>
      <c r="F23" s="278" t="s">
        <v>412</v>
      </c>
      <c r="G23" s="278"/>
      <c r="H23" s="278"/>
      <c r="I23" s="278"/>
      <c r="J23" s="278"/>
      <c r="K23" s="152"/>
    </row>
    <row r="24" spans="2:11" customFormat="1" ht="12.75" customHeight="1">
      <c r="B24" s="155"/>
      <c r="C24" s="156"/>
      <c r="D24" s="156"/>
      <c r="E24" s="156"/>
      <c r="F24" s="156"/>
      <c r="G24" s="156"/>
      <c r="H24" s="156"/>
      <c r="I24" s="156"/>
      <c r="J24" s="156"/>
      <c r="K24" s="152"/>
    </row>
    <row r="25" spans="2:11" customFormat="1" ht="15" customHeight="1">
      <c r="B25" s="155"/>
      <c r="C25" s="278" t="s">
        <v>413</v>
      </c>
      <c r="D25" s="278"/>
      <c r="E25" s="278"/>
      <c r="F25" s="278"/>
      <c r="G25" s="278"/>
      <c r="H25" s="278"/>
      <c r="I25" s="278"/>
      <c r="J25" s="278"/>
      <c r="K25" s="152"/>
    </row>
    <row r="26" spans="2:11" customFormat="1" ht="15" customHeight="1">
      <c r="B26" s="155"/>
      <c r="C26" s="278" t="s">
        <v>414</v>
      </c>
      <c r="D26" s="278"/>
      <c r="E26" s="278"/>
      <c r="F26" s="278"/>
      <c r="G26" s="278"/>
      <c r="H26" s="278"/>
      <c r="I26" s="278"/>
      <c r="J26" s="278"/>
      <c r="K26" s="152"/>
    </row>
    <row r="27" spans="2:11" customFormat="1" ht="15" customHeight="1">
      <c r="B27" s="155"/>
      <c r="C27" s="154"/>
      <c r="D27" s="278" t="s">
        <v>415</v>
      </c>
      <c r="E27" s="278"/>
      <c r="F27" s="278"/>
      <c r="G27" s="278"/>
      <c r="H27" s="278"/>
      <c r="I27" s="278"/>
      <c r="J27" s="278"/>
      <c r="K27" s="152"/>
    </row>
    <row r="28" spans="2:11" customFormat="1" ht="15" customHeight="1">
      <c r="B28" s="155"/>
      <c r="C28" s="156"/>
      <c r="D28" s="278" t="s">
        <v>416</v>
      </c>
      <c r="E28" s="278"/>
      <c r="F28" s="278"/>
      <c r="G28" s="278"/>
      <c r="H28" s="278"/>
      <c r="I28" s="278"/>
      <c r="J28" s="278"/>
      <c r="K28" s="152"/>
    </row>
    <row r="29" spans="2:11" customFormat="1" ht="12.75" customHeight="1">
      <c r="B29" s="155"/>
      <c r="C29" s="156"/>
      <c r="D29" s="156"/>
      <c r="E29" s="156"/>
      <c r="F29" s="156"/>
      <c r="G29" s="156"/>
      <c r="H29" s="156"/>
      <c r="I29" s="156"/>
      <c r="J29" s="156"/>
      <c r="K29" s="152"/>
    </row>
    <row r="30" spans="2:11" customFormat="1" ht="15" customHeight="1">
      <c r="B30" s="155"/>
      <c r="C30" s="156"/>
      <c r="D30" s="278" t="s">
        <v>417</v>
      </c>
      <c r="E30" s="278"/>
      <c r="F30" s="278"/>
      <c r="G30" s="278"/>
      <c r="H30" s="278"/>
      <c r="I30" s="278"/>
      <c r="J30" s="278"/>
      <c r="K30" s="152"/>
    </row>
    <row r="31" spans="2:11" customFormat="1" ht="15" customHeight="1">
      <c r="B31" s="155"/>
      <c r="C31" s="156"/>
      <c r="D31" s="278" t="s">
        <v>418</v>
      </c>
      <c r="E31" s="278"/>
      <c r="F31" s="278"/>
      <c r="G31" s="278"/>
      <c r="H31" s="278"/>
      <c r="I31" s="278"/>
      <c r="J31" s="278"/>
      <c r="K31" s="152"/>
    </row>
    <row r="32" spans="2:11" customFormat="1" ht="12.75" customHeight="1">
      <c r="B32" s="155"/>
      <c r="C32" s="156"/>
      <c r="D32" s="156"/>
      <c r="E32" s="156"/>
      <c r="F32" s="156"/>
      <c r="G32" s="156"/>
      <c r="H32" s="156"/>
      <c r="I32" s="156"/>
      <c r="J32" s="156"/>
      <c r="K32" s="152"/>
    </row>
    <row r="33" spans="2:11" customFormat="1" ht="15" customHeight="1">
      <c r="B33" s="155"/>
      <c r="C33" s="156"/>
      <c r="D33" s="278" t="s">
        <v>419</v>
      </c>
      <c r="E33" s="278"/>
      <c r="F33" s="278"/>
      <c r="G33" s="278"/>
      <c r="H33" s="278"/>
      <c r="I33" s="278"/>
      <c r="J33" s="278"/>
      <c r="K33" s="152"/>
    </row>
    <row r="34" spans="2:11" customFormat="1" ht="15" customHeight="1">
      <c r="B34" s="155"/>
      <c r="C34" s="156"/>
      <c r="D34" s="278" t="s">
        <v>420</v>
      </c>
      <c r="E34" s="278"/>
      <c r="F34" s="278"/>
      <c r="G34" s="278"/>
      <c r="H34" s="278"/>
      <c r="I34" s="278"/>
      <c r="J34" s="278"/>
      <c r="K34" s="152"/>
    </row>
    <row r="35" spans="2:11" customFormat="1" ht="15" customHeight="1">
      <c r="B35" s="155"/>
      <c r="C35" s="156"/>
      <c r="D35" s="278" t="s">
        <v>421</v>
      </c>
      <c r="E35" s="278"/>
      <c r="F35" s="278"/>
      <c r="G35" s="278"/>
      <c r="H35" s="278"/>
      <c r="I35" s="278"/>
      <c r="J35" s="278"/>
      <c r="K35" s="152"/>
    </row>
    <row r="36" spans="2:11" customFormat="1" ht="15" customHeight="1">
      <c r="B36" s="155"/>
      <c r="C36" s="156"/>
      <c r="D36" s="154"/>
      <c r="E36" s="157" t="s">
        <v>99</v>
      </c>
      <c r="F36" s="154"/>
      <c r="G36" s="278" t="s">
        <v>422</v>
      </c>
      <c r="H36" s="278"/>
      <c r="I36" s="278"/>
      <c r="J36" s="278"/>
      <c r="K36" s="152"/>
    </row>
    <row r="37" spans="2:11" customFormat="1" ht="30.75" customHeight="1">
      <c r="B37" s="155"/>
      <c r="C37" s="156"/>
      <c r="D37" s="154"/>
      <c r="E37" s="157" t="s">
        <v>423</v>
      </c>
      <c r="F37" s="154"/>
      <c r="G37" s="278" t="s">
        <v>424</v>
      </c>
      <c r="H37" s="278"/>
      <c r="I37" s="278"/>
      <c r="J37" s="278"/>
      <c r="K37" s="152"/>
    </row>
    <row r="38" spans="2:11" customFormat="1" ht="15" customHeight="1">
      <c r="B38" s="155"/>
      <c r="C38" s="156"/>
      <c r="D38" s="154"/>
      <c r="E38" s="157" t="s">
        <v>50</v>
      </c>
      <c r="F38" s="154"/>
      <c r="G38" s="278" t="s">
        <v>425</v>
      </c>
      <c r="H38" s="278"/>
      <c r="I38" s="278"/>
      <c r="J38" s="278"/>
      <c r="K38" s="152"/>
    </row>
    <row r="39" spans="2:11" customFormat="1" ht="15" customHeight="1">
      <c r="B39" s="155"/>
      <c r="C39" s="156"/>
      <c r="D39" s="154"/>
      <c r="E39" s="157" t="s">
        <v>51</v>
      </c>
      <c r="F39" s="154"/>
      <c r="G39" s="278" t="s">
        <v>426</v>
      </c>
      <c r="H39" s="278"/>
      <c r="I39" s="278"/>
      <c r="J39" s="278"/>
      <c r="K39" s="152"/>
    </row>
    <row r="40" spans="2:11" customFormat="1" ht="15" customHeight="1">
      <c r="B40" s="155"/>
      <c r="C40" s="156"/>
      <c r="D40" s="154"/>
      <c r="E40" s="157" t="s">
        <v>100</v>
      </c>
      <c r="F40" s="154"/>
      <c r="G40" s="278" t="s">
        <v>427</v>
      </c>
      <c r="H40" s="278"/>
      <c r="I40" s="278"/>
      <c r="J40" s="278"/>
      <c r="K40" s="152"/>
    </row>
    <row r="41" spans="2:11" customFormat="1" ht="15" customHeight="1">
      <c r="B41" s="155"/>
      <c r="C41" s="156"/>
      <c r="D41" s="154"/>
      <c r="E41" s="157" t="s">
        <v>101</v>
      </c>
      <c r="F41" s="154"/>
      <c r="G41" s="278" t="s">
        <v>428</v>
      </c>
      <c r="H41" s="278"/>
      <c r="I41" s="278"/>
      <c r="J41" s="278"/>
      <c r="K41" s="152"/>
    </row>
    <row r="42" spans="2:11" customFormat="1" ht="15" customHeight="1">
      <c r="B42" s="155"/>
      <c r="C42" s="156"/>
      <c r="D42" s="154"/>
      <c r="E42" s="157" t="s">
        <v>429</v>
      </c>
      <c r="F42" s="154"/>
      <c r="G42" s="278" t="s">
        <v>430</v>
      </c>
      <c r="H42" s="278"/>
      <c r="I42" s="278"/>
      <c r="J42" s="278"/>
      <c r="K42" s="152"/>
    </row>
    <row r="43" spans="2:11" customFormat="1" ht="15" customHeight="1">
      <c r="B43" s="155"/>
      <c r="C43" s="156"/>
      <c r="D43" s="154"/>
      <c r="E43" s="157"/>
      <c r="F43" s="154"/>
      <c r="G43" s="278" t="s">
        <v>431</v>
      </c>
      <c r="H43" s="278"/>
      <c r="I43" s="278"/>
      <c r="J43" s="278"/>
      <c r="K43" s="152"/>
    </row>
    <row r="44" spans="2:11" customFormat="1" ht="15" customHeight="1">
      <c r="B44" s="155"/>
      <c r="C44" s="156"/>
      <c r="D44" s="154"/>
      <c r="E44" s="157" t="s">
        <v>432</v>
      </c>
      <c r="F44" s="154"/>
      <c r="G44" s="278" t="s">
        <v>433</v>
      </c>
      <c r="H44" s="278"/>
      <c r="I44" s="278"/>
      <c r="J44" s="278"/>
      <c r="K44" s="152"/>
    </row>
    <row r="45" spans="2:11" customFormat="1" ht="15" customHeight="1">
      <c r="B45" s="155"/>
      <c r="C45" s="156"/>
      <c r="D45" s="154"/>
      <c r="E45" s="157" t="s">
        <v>103</v>
      </c>
      <c r="F45" s="154"/>
      <c r="G45" s="278" t="s">
        <v>434</v>
      </c>
      <c r="H45" s="278"/>
      <c r="I45" s="278"/>
      <c r="J45" s="278"/>
      <c r="K45" s="152"/>
    </row>
    <row r="46" spans="2:11" customFormat="1" ht="12.75" customHeight="1">
      <c r="B46" s="155"/>
      <c r="C46" s="156"/>
      <c r="D46" s="154"/>
      <c r="E46" s="154"/>
      <c r="F46" s="154"/>
      <c r="G46" s="154"/>
      <c r="H46" s="154"/>
      <c r="I46" s="154"/>
      <c r="J46" s="154"/>
      <c r="K46" s="152"/>
    </row>
    <row r="47" spans="2:11" customFormat="1" ht="15" customHeight="1">
      <c r="B47" s="155"/>
      <c r="C47" s="156"/>
      <c r="D47" s="278" t="s">
        <v>435</v>
      </c>
      <c r="E47" s="278"/>
      <c r="F47" s="278"/>
      <c r="G47" s="278"/>
      <c r="H47" s="278"/>
      <c r="I47" s="278"/>
      <c r="J47" s="278"/>
      <c r="K47" s="152"/>
    </row>
    <row r="48" spans="2:11" customFormat="1" ht="15" customHeight="1">
      <c r="B48" s="155"/>
      <c r="C48" s="156"/>
      <c r="D48" s="156"/>
      <c r="E48" s="278" t="s">
        <v>436</v>
      </c>
      <c r="F48" s="278"/>
      <c r="G48" s="278"/>
      <c r="H48" s="278"/>
      <c r="I48" s="278"/>
      <c r="J48" s="278"/>
      <c r="K48" s="152"/>
    </row>
    <row r="49" spans="2:11" customFormat="1" ht="15" customHeight="1">
      <c r="B49" s="155"/>
      <c r="C49" s="156"/>
      <c r="D49" s="156"/>
      <c r="E49" s="278" t="s">
        <v>437</v>
      </c>
      <c r="F49" s="278"/>
      <c r="G49" s="278"/>
      <c r="H49" s="278"/>
      <c r="I49" s="278"/>
      <c r="J49" s="278"/>
      <c r="K49" s="152"/>
    </row>
    <row r="50" spans="2:11" customFormat="1" ht="15" customHeight="1">
      <c r="B50" s="155"/>
      <c r="C50" s="156"/>
      <c r="D50" s="156"/>
      <c r="E50" s="278" t="s">
        <v>438</v>
      </c>
      <c r="F50" s="278"/>
      <c r="G50" s="278"/>
      <c r="H50" s="278"/>
      <c r="I50" s="278"/>
      <c r="J50" s="278"/>
      <c r="K50" s="152"/>
    </row>
    <row r="51" spans="2:11" customFormat="1" ht="15" customHeight="1">
      <c r="B51" s="155"/>
      <c r="C51" s="156"/>
      <c r="D51" s="278" t="s">
        <v>439</v>
      </c>
      <c r="E51" s="278"/>
      <c r="F51" s="278"/>
      <c r="G51" s="278"/>
      <c r="H51" s="278"/>
      <c r="I51" s="278"/>
      <c r="J51" s="278"/>
      <c r="K51" s="152"/>
    </row>
    <row r="52" spans="2:11" customFormat="1" ht="25.5" customHeight="1">
      <c r="B52" s="151"/>
      <c r="C52" s="279" t="s">
        <v>440</v>
      </c>
      <c r="D52" s="279"/>
      <c r="E52" s="279"/>
      <c r="F52" s="279"/>
      <c r="G52" s="279"/>
      <c r="H52" s="279"/>
      <c r="I52" s="279"/>
      <c r="J52" s="279"/>
      <c r="K52" s="152"/>
    </row>
    <row r="53" spans="2:11" customFormat="1" ht="5.25" customHeight="1">
      <c r="B53" s="151"/>
      <c r="C53" s="153"/>
      <c r="D53" s="153"/>
      <c r="E53" s="153"/>
      <c r="F53" s="153"/>
      <c r="G53" s="153"/>
      <c r="H53" s="153"/>
      <c r="I53" s="153"/>
      <c r="J53" s="153"/>
      <c r="K53" s="152"/>
    </row>
    <row r="54" spans="2:11" customFormat="1" ht="15" customHeight="1">
      <c r="B54" s="151"/>
      <c r="C54" s="278" t="s">
        <v>441</v>
      </c>
      <c r="D54" s="278"/>
      <c r="E54" s="278"/>
      <c r="F54" s="278"/>
      <c r="G54" s="278"/>
      <c r="H54" s="278"/>
      <c r="I54" s="278"/>
      <c r="J54" s="278"/>
      <c r="K54" s="152"/>
    </row>
    <row r="55" spans="2:11" customFormat="1" ht="15" customHeight="1">
      <c r="B55" s="151"/>
      <c r="C55" s="278" t="s">
        <v>442</v>
      </c>
      <c r="D55" s="278"/>
      <c r="E55" s="278"/>
      <c r="F55" s="278"/>
      <c r="G55" s="278"/>
      <c r="H55" s="278"/>
      <c r="I55" s="278"/>
      <c r="J55" s="278"/>
      <c r="K55" s="152"/>
    </row>
    <row r="56" spans="2:11" customFormat="1" ht="12.75" customHeight="1">
      <c r="B56" s="151"/>
      <c r="C56" s="154"/>
      <c r="D56" s="154"/>
      <c r="E56" s="154"/>
      <c r="F56" s="154"/>
      <c r="G56" s="154"/>
      <c r="H56" s="154"/>
      <c r="I56" s="154"/>
      <c r="J56" s="154"/>
      <c r="K56" s="152"/>
    </row>
    <row r="57" spans="2:11" customFormat="1" ht="15" customHeight="1">
      <c r="B57" s="151"/>
      <c r="C57" s="278" t="s">
        <v>443</v>
      </c>
      <c r="D57" s="278"/>
      <c r="E57" s="278"/>
      <c r="F57" s="278"/>
      <c r="G57" s="278"/>
      <c r="H57" s="278"/>
      <c r="I57" s="278"/>
      <c r="J57" s="278"/>
      <c r="K57" s="152"/>
    </row>
    <row r="58" spans="2:11" customFormat="1" ht="15" customHeight="1">
      <c r="B58" s="151"/>
      <c r="C58" s="156"/>
      <c r="D58" s="278" t="s">
        <v>444</v>
      </c>
      <c r="E58" s="278"/>
      <c r="F58" s="278"/>
      <c r="G58" s="278"/>
      <c r="H58" s="278"/>
      <c r="I58" s="278"/>
      <c r="J58" s="278"/>
      <c r="K58" s="152"/>
    </row>
    <row r="59" spans="2:11" customFormat="1" ht="15" customHeight="1">
      <c r="B59" s="151"/>
      <c r="C59" s="156"/>
      <c r="D59" s="278" t="s">
        <v>445</v>
      </c>
      <c r="E59" s="278"/>
      <c r="F59" s="278"/>
      <c r="G59" s="278"/>
      <c r="H59" s="278"/>
      <c r="I59" s="278"/>
      <c r="J59" s="278"/>
      <c r="K59" s="152"/>
    </row>
    <row r="60" spans="2:11" customFormat="1" ht="15" customHeight="1">
      <c r="B60" s="151"/>
      <c r="C60" s="156"/>
      <c r="D60" s="278" t="s">
        <v>446</v>
      </c>
      <c r="E60" s="278"/>
      <c r="F60" s="278"/>
      <c r="G60" s="278"/>
      <c r="H60" s="278"/>
      <c r="I60" s="278"/>
      <c r="J60" s="278"/>
      <c r="K60" s="152"/>
    </row>
    <row r="61" spans="2:11" customFormat="1" ht="15" customHeight="1">
      <c r="B61" s="151"/>
      <c r="C61" s="156"/>
      <c r="D61" s="278" t="s">
        <v>447</v>
      </c>
      <c r="E61" s="278"/>
      <c r="F61" s="278"/>
      <c r="G61" s="278"/>
      <c r="H61" s="278"/>
      <c r="I61" s="278"/>
      <c r="J61" s="278"/>
      <c r="K61" s="152"/>
    </row>
    <row r="62" spans="2:11" customFormat="1" ht="15" customHeight="1">
      <c r="B62" s="151"/>
      <c r="C62" s="156"/>
      <c r="D62" s="281" t="s">
        <v>448</v>
      </c>
      <c r="E62" s="281"/>
      <c r="F62" s="281"/>
      <c r="G62" s="281"/>
      <c r="H62" s="281"/>
      <c r="I62" s="281"/>
      <c r="J62" s="281"/>
      <c r="K62" s="152"/>
    </row>
    <row r="63" spans="2:11" customFormat="1" ht="15" customHeight="1">
      <c r="B63" s="151"/>
      <c r="C63" s="156"/>
      <c r="D63" s="278" t="s">
        <v>449</v>
      </c>
      <c r="E63" s="278"/>
      <c r="F63" s="278"/>
      <c r="G63" s="278"/>
      <c r="H63" s="278"/>
      <c r="I63" s="278"/>
      <c r="J63" s="278"/>
      <c r="K63" s="152"/>
    </row>
    <row r="64" spans="2:11" customFormat="1" ht="12.75" customHeight="1">
      <c r="B64" s="151"/>
      <c r="C64" s="156"/>
      <c r="D64" s="156"/>
      <c r="E64" s="159"/>
      <c r="F64" s="156"/>
      <c r="G64" s="156"/>
      <c r="H64" s="156"/>
      <c r="I64" s="156"/>
      <c r="J64" s="156"/>
      <c r="K64" s="152"/>
    </row>
    <row r="65" spans="2:11" customFormat="1" ht="15" customHeight="1">
      <c r="B65" s="151"/>
      <c r="C65" s="156"/>
      <c r="D65" s="278" t="s">
        <v>450</v>
      </c>
      <c r="E65" s="278"/>
      <c r="F65" s="278"/>
      <c r="G65" s="278"/>
      <c r="H65" s="278"/>
      <c r="I65" s="278"/>
      <c r="J65" s="278"/>
      <c r="K65" s="152"/>
    </row>
    <row r="66" spans="2:11" customFormat="1" ht="15" customHeight="1">
      <c r="B66" s="151"/>
      <c r="C66" s="156"/>
      <c r="D66" s="281" t="s">
        <v>451</v>
      </c>
      <c r="E66" s="281"/>
      <c r="F66" s="281"/>
      <c r="G66" s="281"/>
      <c r="H66" s="281"/>
      <c r="I66" s="281"/>
      <c r="J66" s="281"/>
      <c r="K66" s="152"/>
    </row>
    <row r="67" spans="2:11" customFormat="1" ht="15" customHeight="1">
      <c r="B67" s="151"/>
      <c r="C67" s="156"/>
      <c r="D67" s="278" t="s">
        <v>452</v>
      </c>
      <c r="E67" s="278"/>
      <c r="F67" s="278"/>
      <c r="G67" s="278"/>
      <c r="H67" s="278"/>
      <c r="I67" s="278"/>
      <c r="J67" s="278"/>
      <c r="K67" s="152"/>
    </row>
    <row r="68" spans="2:11" customFormat="1" ht="15" customHeight="1">
      <c r="B68" s="151"/>
      <c r="C68" s="156"/>
      <c r="D68" s="278" t="s">
        <v>453</v>
      </c>
      <c r="E68" s="278"/>
      <c r="F68" s="278"/>
      <c r="G68" s="278"/>
      <c r="H68" s="278"/>
      <c r="I68" s="278"/>
      <c r="J68" s="278"/>
      <c r="K68" s="152"/>
    </row>
    <row r="69" spans="2:11" customFormat="1" ht="15" customHeight="1">
      <c r="B69" s="151"/>
      <c r="C69" s="156"/>
      <c r="D69" s="278" t="s">
        <v>454</v>
      </c>
      <c r="E69" s="278"/>
      <c r="F69" s="278"/>
      <c r="G69" s="278"/>
      <c r="H69" s="278"/>
      <c r="I69" s="278"/>
      <c r="J69" s="278"/>
      <c r="K69" s="152"/>
    </row>
    <row r="70" spans="2:11" customFormat="1" ht="15" customHeight="1">
      <c r="B70" s="151"/>
      <c r="C70" s="156"/>
      <c r="D70" s="278" t="s">
        <v>455</v>
      </c>
      <c r="E70" s="278"/>
      <c r="F70" s="278"/>
      <c r="G70" s="278"/>
      <c r="H70" s="278"/>
      <c r="I70" s="278"/>
      <c r="J70" s="278"/>
      <c r="K70" s="152"/>
    </row>
    <row r="71" spans="2:11" customFormat="1" ht="12.75" customHeight="1">
      <c r="B71" s="160"/>
      <c r="C71" s="161"/>
      <c r="D71" s="161"/>
      <c r="E71" s="161"/>
      <c r="F71" s="161"/>
      <c r="G71" s="161"/>
      <c r="H71" s="161"/>
      <c r="I71" s="161"/>
      <c r="J71" s="161"/>
      <c r="K71" s="162"/>
    </row>
    <row r="72" spans="2:11" customFormat="1" ht="18.75" customHeight="1">
      <c r="B72" s="163"/>
      <c r="C72" s="163"/>
      <c r="D72" s="163"/>
      <c r="E72" s="163"/>
      <c r="F72" s="163"/>
      <c r="G72" s="163"/>
      <c r="H72" s="163"/>
      <c r="I72" s="163"/>
      <c r="J72" s="163"/>
      <c r="K72" s="164"/>
    </row>
    <row r="73" spans="2:11" customFormat="1" ht="18.75" customHeight="1">
      <c r="B73" s="164"/>
      <c r="C73" s="164"/>
      <c r="D73" s="164"/>
      <c r="E73" s="164"/>
      <c r="F73" s="164"/>
      <c r="G73" s="164"/>
      <c r="H73" s="164"/>
      <c r="I73" s="164"/>
      <c r="J73" s="164"/>
      <c r="K73" s="164"/>
    </row>
    <row r="74" spans="2:11" customFormat="1" ht="7.5" customHeight="1">
      <c r="B74" s="165"/>
      <c r="C74" s="166"/>
      <c r="D74" s="166"/>
      <c r="E74" s="166"/>
      <c r="F74" s="166"/>
      <c r="G74" s="166"/>
      <c r="H74" s="166"/>
      <c r="I74" s="166"/>
      <c r="J74" s="166"/>
      <c r="K74" s="167"/>
    </row>
    <row r="75" spans="2:11" customFormat="1" ht="45" customHeight="1">
      <c r="B75" s="168"/>
      <c r="C75" s="282" t="s">
        <v>456</v>
      </c>
      <c r="D75" s="282"/>
      <c r="E75" s="282"/>
      <c r="F75" s="282"/>
      <c r="G75" s="282"/>
      <c r="H75" s="282"/>
      <c r="I75" s="282"/>
      <c r="J75" s="282"/>
      <c r="K75" s="169"/>
    </row>
    <row r="76" spans="2:11" customFormat="1" ht="17.25" customHeight="1">
      <c r="B76" s="168"/>
      <c r="C76" s="170" t="s">
        <v>457</v>
      </c>
      <c r="D76" s="170"/>
      <c r="E76" s="170"/>
      <c r="F76" s="170" t="s">
        <v>458</v>
      </c>
      <c r="G76" s="171"/>
      <c r="H76" s="170" t="s">
        <v>51</v>
      </c>
      <c r="I76" s="170" t="s">
        <v>54</v>
      </c>
      <c r="J76" s="170" t="s">
        <v>459</v>
      </c>
      <c r="K76" s="169"/>
    </row>
    <row r="77" spans="2:11" customFormat="1" ht="17.25" customHeight="1">
      <c r="B77" s="168"/>
      <c r="C77" s="172" t="s">
        <v>460</v>
      </c>
      <c r="D77" s="172"/>
      <c r="E77" s="172"/>
      <c r="F77" s="173" t="s">
        <v>461</v>
      </c>
      <c r="G77" s="174"/>
      <c r="H77" s="172"/>
      <c r="I77" s="172"/>
      <c r="J77" s="172" t="s">
        <v>462</v>
      </c>
      <c r="K77" s="169"/>
    </row>
    <row r="78" spans="2:11" customFormat="1" ht="5.25" customHeight="1">
      <c r="B78" s="168"/>
      <c r="C78" s="175"/>
      <c r="D78" s="175"/>
      <c r="E78" s="175"/>
      <c r="F78" s="175"/>
      <c r="G78" s="176"/>
      <c r="H78" s="175"/>
      <c r="I78" s="175"/>
      <c r="J78" s="175"/>
      <c r="K78" s="169"/>
    </row>
    <row r="79" spans="2:11" customFormat="1" ht="15" customHeight="1">
      <c r="B79" s="168"/>
      <c r="C79" s="157" t="s">
        <v>50</v>
      </c>
      <c r="D79" s="177"/>
      <c r="E79" s="177"/>
      <c r="F79" s="178" t="s">
        <v>463</v>
      </c>
      <c r="G79" s="179"/>
      <c r="H79" s="157" t="s">
        <v>464</v>
      </c>
      <c r="I79" s="157" t="s">
        <v>465</v>
      </c>
      <c r="J79" s="157">
        <v>20</v>
      </c>
      <c r="K79" s="169"/>
    </row>
    <row r="80" spans="2:11" customFormat="1" ht="15" customHeight="1">
      <c r="B80" s="168"/>
      <c r="C80" s="157" t="s">
        <v>466</v>
      </c>
      <c r="D80" s="157"/>
      <c r="E80" s="157"/>
      <c r="F80" s="178" t="s">
        <v>463</v>
      </c>
      <c r="G80" s="179"/>
      <c r="H80" s="157" t="s">
        <v>467</v>
      </c>
      <c r="I80" s="157" t="s">
        <v>465</v>
      </c>
      <c r="J80" s="157">
        <v>120</v>
      </c>
      <c r="K80" s="169"/>
    </row>
    <row r="81" spans="2:11" customFormat="1" ht="15" customHeight="1">
      <c r="B81" s="180"/>
      <c r="C81" s="157" t="s">
        <v>468</v>
      </c>
      <c r="D81" s="157"/>
      <c r="E81" s="157"/>
      <c r="F81" s="178" t="s">
        <v>469</v>
      </c>
      <c r="G81" s="179"/>
      <c r="H81" s="157" t="s">
        <v>470</v>
      </c>
      <c r="I81" s="157" t="s">
        <v>465</v>
      </c>
      <c r="J81" s="157">
        <v>50</v>
      </c>
      <c r="K81" s="169"/>
    </row>
    <row r="82" spans="2:11" customFormat="1" ht="15" customHeight="1">
      <c r="B82" s="180"/>
      <c r="C82" s="157" t="s">
        <v>471</v>
      </c>
      <c r="D82" s="157"/>
      <c r="E82" s="157"/>
      <c r="F82" s="178" t="s">
        <v>463</v>
      </c>
      <c r="G82" s="179"/>
      <c r="H82" s="157" t="s">
        <v>472</v>
      </c>
      <c r="I82" s="157" t="s">
        <v>473</v>
      </c>
      <c r="J82" s="157"/>
      <c r="K82" s="169"/>
    </row>
    <row r="83" spans="2:11" customFormat="1" ht="15" customHeight="1">
      <c r="B83" s="180"/>
      <c r="C83" s="157" t="s">
        <v>474</v>
      </c>
      <c r="D83" s="157"/>
      <c r="E83" s="157"/>
      <c r="F83" s="178" t="s">
        <v>469</v>
      </c>
      <c r="G83" s="157"/>
      <c r="H83" s="157" t="s">
        <v>475</v>
      </c>
      <c r="I83" s="157" t="s">
        <v>465</v>
      </c>
      <c r="J83" s="157">
        <v>15</v>
      </c>
      <c r="K83" s="169"/>
    </row>
    <row r="84" spans="2:11" customFormat="1" ht="15" customHeight="1">
      <c r="B84" s="180"/>
      <c r="C84" s="157" t="s">
        <v>476</v>
      </c>
      <c r="D84" s="157"/>
      <c r="E84" s="157"/>
      <c r="F84" s="178" t="s">
        <v>469</v>
      </c>
      <c r="G84" s="157"/>
      <c r="H84" s="157" t="s">
        <v>477</v>
      </c>
      <c r="I84" s="157" t="s">
        <v>465</v>
      </c>
      <c r="J84" s="157">
        <v>15</v>
      </c>
      <c r="K84" s="169"/>
    </row>
    <row r="85" spans="2:11" customFormat="1" ht="15" customHeight="1">
      <c r="B85" s="180"/>
      <c r="C85" s="157" t="s">
        <v>478</v>
      </c>
      <c r="D85" s="157"/>
      <c r="E85" s="157"/>
      <c r="F85" s="178" t="s">
        <v>469</v>
      </c>
      <c r="G85" s="157"/>
      <c r="H85" s="157" t="s">
        <v>479</v>
      </c>
      <c r="I85" s="157" t="s">
        <v>465</v>
      </c>
      <c r="J85" s="157">
        <v>20</v>
      </c>
      <c r="K85" s="169"/>
    </row>
    <row r="86" spans="2:11" customFormat="1" ht="15" customHeight="1">
      <c r="B86" s="180"/>
      <c r="C86" s="157" t="s">
        <v>480</v>
      </c>
      <c r="D86" s="157"/>
      <c r="E86" s="157"/>
      <c r="F86" s="178" t="s">
        <v>469</v>
      </c>
      <c r="G86" s="157"/>
      <c r="H86" s="157" t="s">
        <v>481</v>
      </c>
      <c r="I86" s="157" t="s">
        <v>465</v>
      </c>
      <c r="J86" s="157">
        <v>20</v>
      </c>
      <c r="K86" s="169"/>
    </row>
    <row r="87" spans="2:11" customFormat="1" ht="15" customHeight="1">
      <c r="B87" s="180"/>
      <c r="C87" s="157" t="s">
        <v>482</v>
      </c>
      <c r="D87" s="157"/>
      <c r="E87" s="157"/>
      <c r="F87" s="178" t="s">
        <v>469</v>
      </c>
      <c r="G87" s="179"/>
      <c r="H87" s="157" t="s">
        <v>483</v>
      </c>
      <c r="I87" s="157" t="s">
        <v>465</v>
      </c>
      <c r="J87" s="157">
        <v>50</v>
      </c>
      <c r="K87" s="169"/>
    </row>
    <row r="88" spans="2:11" customFormat="1" ht="15" customHeight="1">
      <c r="B88" s="180"/>
      <c r="C88" s="157" t="s">
        <v>484</v>
      </c>
      <c r="D88" s="157"/>
      <c r="E88" s="157"/>
      <c r="F88" s="178" t="s">
        <v>469</v>
      </c>
      <c r="G88" s="179"/>
      <c r="H88" s="157" t="s">
        <v>485</v>
      </c>
      <c r="I88" s="157" t="s">
        <v>465</v>
      </c>
      <c r="J88" s="157">
        <v>20</v>
      </c>
      <c r="K88" s="169"/>
    </row>
    <row r="89" spans="2:11" customFormat="1" ht="15" customHeight="1">
      <c r="B89" s="180"/>
      <c r="C89" s="157" t="s">
        <v>486</v>
      </c>
      <c r="D89" s="157"/>
      <c r="E89" s="157"/>
      <c r="F89" s="178" t="s">
        <v>469</v>
      </c>
      <c r="G89" s="179"/>
      <c r="H89" s="157" t="s">
        <v>487</v>
      </c>
      <c r="I89" s="157" t="s">
        <v>465</v>
      </c>
      <c r="J89" s="157">
        <v>20</v>
      </c>
      <c r="K89" s="169"/>
    </row>
    <row r="90" spans="2:11" customFormat="1" ht="15" customHeight="1">
      <c r="B90" s="180"/>
      <c r="C90" s="157" t="s">
        <v>488</v>
      </c>
      <c r="D90" s="157"/>
      <c r="E90" s="157"/>
      <c r="F90" s="178" t="s">
        <v>469</v>
      </c>
      <c r="G90" s="179"/>
      <c r="H90" s="157" t="s">
        <v>489</v>
      </c>
      <c r="I90" s="157" t="s">
        <v>465</v>
      </c>
      <c r="J90" s="157">
        <v>50</v>
      </c>
      <c r="K90" s="169"/>
    </row>
    <row r="91" spans="2:11" customFormat="1" ht="15" customHeight="1">
      <c r="B91" s="180"/>
      <c r="C91" s="157" t="s">
        <v>490</v>
      </c>
      <c r="D91" s="157"/>
      <c r="E91" s="157"/>
      <c r="F91" s="178" t="s">
        <v>469</v>
      </c>
      <c r="G91" s="179"/>
      <c r="H91" s="157" t="s">
        <v>490</v>
      </c>
      <c r="I91" s="157" t="s">
        <v>465</v>
      </c>
      <c r="J91" s="157">
        <v>50</v>
      </c>
      <c r="K91" s="169"/>
    </row>
    <row r="92" spans="2:11" customFormat="1" ht="15" customHeight="1">
      <c r="B92" s="180"/>
      <c r="C92" s="157" t="s">
        <v>491</v>
      </c>
      <c r="D92" s="157"/>
      <c r="E92" s="157"/>
      <c r="F92" s="178" t="s">
        <v>469</v>
      </c>
      <c r="G92" s="179"/>
      <c r="H92" s="157" t="s">
        <v>492</v>
      </c>
      <c r="I92" s="157" t="s">
        <v>465</v>
      </c>
      <c r="J92" s="157">
        <v>255</v>
      </c>
      <c r="K92" s="169"/>
    </row>
    <row r="93" spans="2:11" customFormat="1" ht="15" customHeight="1">
      <c r="B93" s="180"/>
      <c r="C93" s="157" t="s">
        <v>493</v>
      </c>
      <c r="D93" s="157"/>
      <c r="E93" s="157"/>
      <c r="F93" s="178" t="s">
        <v>463</v>
      </c>
      <c r="G93" s="179"/>
      <c r="H93" s="157" t="s">
        <v>494</v>
      </c>
      <c r="I93" s="157" t="s">
        <v>495</v>
      </c>
      <c r="J93" s="157"/>
      <c r="K93" s="169"/>
    </row>
    <row r="94" spans="2:11" customFormat="1" ht="15" customHeight="1">
      <c r="B94" s="180"/>
      <c r="C94" s="157" t="s">
        <v>496</v>
      </c>
      <c r="D94" s="157"/>
      <c r="E94" s="157"/>
      <c r="F94" s="178" t="s">
        <v>463</v>
      </c>
      <c r="G94" s="179"/>
      <c r="H94" s="157" t="s">
        <v>497</v>
      </c>
      <c r="I94" s="157" t="s">
        <v>498</v>
      </c>
      <c r="J94" s="157"/>
      <c r="K94" s="169"/>
    </row>
    <row r="95" spans="2:11" customFormat="1" ht="15" customHeight="1">
      <c r="B95" s="180"/>
      <c r="C95" s="157" t="s">
        <v>499</v>
      </c>
      <c r="D95" s="157"/>
      <c r="E95" s="157"/>
      <c r="F95" s="178" t="s">
        <v>463</v>
      </c>
      <c r="G95" s="179"/>
      <c r="H95" s="157" t="s">
        <v>499</v>
      </c>
      <c r="I95" s="157" t="s">
        <v>498</v>
      </c>
      <c r="J95" s="157"/>
      <c r="K95" s="169"/>
    </row>
    <row r="96" spans="2:11" customFormat="1" ht="15" customHeight="1">
      <c r="B96" s="180"/>
      <c r="C96" s="157" t="s">
        <v>35</v>
      </c>
      <c r="D96" s="157"/>
      <c r="E96" s="157"/>
      <c r="F96" s="178" t="s">
        <v>463</v>
      </c>
      <c r="G96" s="179"/>
      <c r="H96" s="157" t="s">
        <v>500</v>
      </c>
      <c r="I96" s="157" t="s">
        <v>498</v>
      </c>
      <c r="J96" s="157"/>
      <c r="K96" s="169"/>
    </row>
    <row r="97" spans="2:11" customFormat="1" ht="15" customHeight="1">
      <c r="B97" s="180"/>
      <c r="C97" s="157" t="s">
        <v>45</v>
      </c>
      <c r="D97" s="157"/>
      <c r="E97" s="157"/>
      <c r="F97" s="178" t="s">
        <v>463</v>
      </c>
      <c r="G97" s="179"/>
      <c r="H97" s="157" t="s">
        <v>501</v>
      </c>
      <c r="I97" s="157" t="s">
        <v>498</v>
      </c>
      <c r="J97" s="157"/>
      <c r="K97" s="169"/>
    </row>
    <row r="98" spans="2:11" customFormat="1" ht="15" customHeight="1">
      <c r="B98" s="181"/>
      <c r="C98" s="182"/>
      <c r="D98" s="182"/>
      <c r="E98" s="182"/>
      <c r="F98" s="182"/>
      <c r="G98" s="182"/>
      <c r="H98" s="182"/>
      <c r="I98" s="182"/>
      <c r="J98" s="182"/>
      <c r="K98" s="183"/>
    </row>
    <row r="99" spans="2:11" customFormat="1" ht="18.75" customHeight="1">
      <c r="B99" s="184"/>
      <c r="C99" s="185"/>
      <c r="D99" s="185"/>
      <c r="E99" s="185"/>
      <c r="F99" s="185"/>
      <c r="G99" s="185"/>
      <c r="H99" s="185"/>
      <c r="I99" s="185"/>
      <c r="J99" s="185"/>
      <c r="K99" s="184"/>
    </row>
    <row r="100" spans="2:11" customFormat="1" ht="18.75" customHeight="1"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</row>
    <row r="101" spans="2:11" customFormat="1" ht="7.5" customHeight="1">
      <c r="B101" s="165"/>
      <c r="C101" s="166"/>
      <c r="D101" s="166"/>
      <c r="E101" s="166"/>
      <c r="F101" s="166"/>
      <c r="G101" s="166"/>
      <c r="H101" s="166"/>
      <c r="I101" s="166"/>
      <c r="J101" s="166"/>
      <c r="K101" s="167"/>
    </row>
    <row r="102" spans="2:11" customFormat="1" ht="45" customHeight="1">
      <c r="B102" s="168"/>
      <c r="C102" s="282" t="s">
        <v>502</v>
      </c>
      <c r="D102" s="282"/>
      <c r="E102" s="282"/>
      <c r="F102" s="282"/>
      <c r="G102" s="282"/>
      <c r="H102" s="282"/>
      <c r="I102" s="282"/>
      <c r="J102" s="282"/>
      <c r="K102" s="169"/>
    </row>
    <row r="103" spans="2:11" customFormat="1" ht="17.25" customHeight="1">
      <c r="B103" s="168"/>
      <c r="C103" s="170" t="s">
        <v>457</v>
      </c>
      <c r="D103" s="170"/>
      <c r="E103" s="170"/>
      <c r="F103" s="170" t="s">
        <v>458</v>
      </c>
      <c r="G103" s="171"/>
      <c r="H103" s="170" t="s">
        <v>51</v>
      </c>
      <c r="I103" s="170" t="s">
        <v>54</v>
      </c>
      <c r="J103" s="170" t="s">
        <v>459</v>
      </c>
      <c r="K103" s="169"/>
    </row>
    <row r="104" spans="2:11" customFormat="1" ht="17.25" customHeight="1">
      <c r="B104" s="168"/>
      <c r="C104" s="172" t="s">
        <v>460</v>
      </c>
      <c r="D104" s="172"/>
      <c r="E104" s="172"/>
      <c r="F104" s="173" t="s">
        <v>461</v>
      </c>
      <c r="G104" s="174"/>
      <c r="H104" s="172"/>
      <c r="I104" s="172"/>
      <c r="J104" s="172" t="s">
        <v>462</v>
      </c>
      <c r="K104" s="169"/>
    </row>
    <row r="105" spans="2:11" customFormat="1" ht="5.25" customHeight="1">
      <c r="B105" s="168"/>
      <c r="C105" s="170"/>
      <c r="D105" s="170"/>
      <c r="E105" s="170"/>
      <c r="F105" s="170"/>
      <c r="G105" s="186"/>
      <c r="H105" s="170"/>
      <c r="I105" s="170"/>
      <c r="J105" s="170"/>
      <c r="K105" s="169"/>
    </row>
    <row r="106" spans="2:11" customFormat="1" ht="15" customHeight="1">
      <c r="B106" s="168"/>
      <c r="C106" s="157" t="s">
        <v>50</v>
      </c>
      <c r="D106" s="177"/>
      <c r="E106" s="177"/>
      <c r="F106" s="178" t="s">
        <v>463</v>
      </c>
      <c r="G106" s="157"/>
      <c r="H106" s="157" t="s">
        <v>503</v>
      </c>
      <c r="I106" s="157" t="s">
        <v>465</v>
      </c>
      <c r="J106" s="157">
        <v>20</v>
      </c>
      <c r="K106" s="169"/>
    </row>
    <row r="107" spans="2:11" customFormat="1" ht="15" customHeight="1">
      <c r="B107" s="168"/>
      <c r="C107" s="157" t="s">
        <v>466</v>
      </c>
      <c r="D107" s="157"/>
      <c r="E107" s="157"/>
      <c r="F107" s="178" t="s">
        <v>463</v>
      </c>
      <c r="G107" s="157"/>
      <c r="H107" s="157" t="s">
        <v>503</v>
      </c>
      <c r="I107" s="157" t="s">
        <v>465</v>
      </c>
      <c r="J107" s="157">
        <v>120</v>
      </c>
      <c r="K107" s="169"/>
    </row>
    <row r="108" spans="2:11" customFormat="1" ht="15" customHeight="1">
      <c r="B108" s="180"/>
      <c r="C108" s="157" t="s">
        <v>468</v>
      </c>
      <c r="D108" s="157"/>
      <c r="E108" s="157"/>
      <c r="F108" s="178" t="s">
        <v>469</v>
      </c>
      <c r="G108" s="157"/>
      <c r="H108" s="157" t="s">
        <v>503</v>
      </c>
      <c r="I108" s="157" t="s">
        <v>465</v>
      </c>
      <c r="J108" s="157">
        <v>50</v>
      </c>
      <c r="K108" s="169"/>
    </row>
    <row r="109" spans="2:11" customFormat="1" ht="15" customHeight="1">
      <c r="B109" s="180"/>
      <c r="C109" s="157" t="s">
        <v>471</v>
      </c>
      <c r="D109" s="157"/>
      <c r="E109" s="157"/>
      <c r="F109" s="178" t="s">
        <v>463</v>
      </c>
      <c r="G109" s="157"/>
      <c r="H109" s="157" t="s">
        <v>503</v>
      </c>
      <c r="I109" s="157" t="s">
        <v>473</v>
      </c>
      <c r="J109" s="157"/>
      <c r="K109" s="169"/>
    </row>
    <row r="110" spans="2:11" customFormat="1" ht="15" customHeight="1">
      <c r="B110" s="180"/>
      <c r="C110" s="157" t="s">
        <v>482</v>
      </c>
      <c r="D110" s="157"/>
      <c r="E110" s="157"/>
      <c r="F110" s="178" t="s">
        <v>469</v>
      </c>
      <c r="G110" s="157"/>
      <c r="H110" s="157" t="s">
        <v>503</v>
      </c>
      <c r="I110" s="157" t="s">
        <v>465</v>
      </c>
      <c r="J110" s="157">
        <v>50</v>
      </c>
      <c r="K110" s="169"/>
    </row>
    <row r="111" spans="2:11" customFormat="1" ht="15" customHeight="1">
      <c r="B111" s="180"/>
      <c r="C111" s="157" t="s">
        <v>490</v>
      </c>
      <c r="D111" s="157"/>
      <c r="E111" s="157"/>
      <c r="F111" s="178" t="s">
        <v>469</v>
      </c>
      <c r="G111" s="157"/>
      <c r="H111" s="157" t="s">
        <v>503</v>
      </c>
      <c r="I111" s="157" t="s">
        <v>465</v>
      </c>
      <c r="J111" s="157">
        <v>50</v>
      </c>
      <c r="K111" s="169"/>
    </row>
    <row r="112" spans="2:11" customFormat="1" ht="15" customHeight="1">
      <c r="B112" s="180"/>
      <c r="C112" s="157" t="s">
        <v>488</v>
      </c>
      <c r="D112" s="157"/>
      <c r="E112" s="157"/>
      <c r="F112" s="178" t="s">
        <v>469</v>
      </c>
      <c r="G112" s="157"/>
      <c r="H112" s="157" t="s">
        <v>503</v>
      </c>
      <c r="I112" s="157" t="s">
        <v>465</v>
      </c>
      <c r="J112" s="157">
        <v>50</v>
      </c>
      <c r="K112" s="169"/>
    </row>
    <row r="113" spans="2:11" customFormat="1" ht="15" customHeight="1">
      <c r="B113" s="180"/>
      <c r="C113" s="157" t="s">
        <v>50</v>
      </c>
      <c r="D113" s="157"/>
      <c r="E113" s="157"/>
      <c r="F113" s="178" t="s">
        <v>463</v>
      </c>
      <c r="G113" s="157"/>
      <c r="H113" s="157" t="s">
        <v>504</v>
      </c>
      <c r="I113" s="157" t="s">
        <v>465</v>
      </c>
      <c r="J113" s="157">
        <v>20</v>
      </c>
      <c r="K113" s="169"/>
    </row>
    <row r="114" spans="2:11" customFormat="1" ht="15" customHeight="1">
      <c r="B114" s="180"/>
      <c r="C114" s="157" t="s">
        <v>505</v>
      </c>
      <c r="D114" s="157"/>
      <c r="E114" s="157"/>
      <c r="F114" s="178" t="s">
        <v>463</v>
      </c>
      <c r="G114" s="157"/>
      <c r="H114" s="157" t="s">
        <v>506</v>
      </c>
      <c r="I114" s="157" t="s">
        <v>465</v>
      </c>
      <c r="J114" s="157">
        <v>120</v>
      </c>
      <c r="K114" s="169"/>
    </row>
    <row r="115" spans="2:11" customFormat="1" ht="15" customHeight="1">
      <c r="B115" s="180"/>
      <c r="C115" s="157" t="s">
        <v>35</v>
      </c>
      <c r="D115" s="157"/>
      <c r="E115" s="157"/>
      <c r="F115" s="178" t="s">
        <v>463</v>
      </c>
      <c r="G115" s="157"/>
      <c r="H115" s="157" t="s">
        <v>507</v>
      </c>
      <c r="I115" s="157" t="s">
        <v>498</v>
      </c>
      <c r="J115" s="157"/>
      <c r="K115" s="169"/>
    </row>
    <row r="116" spans="2:11" customFormat="1" ht="15" customHeight="1">
      <c r="B116" s="180"/>
      <c r="C116" s="157" t="s">
        <v>45</v>
      </c>
      <c r="D116" s="157"/>
      <c r="E116" s="157"/>
      <c r="F116" s="178" t="s">
        <v>463</v>
      </c>
      <c r="G116" s="157"/>
      <c r="H116" s="157" t="s">
        <v>508</v>
      </c>
      <c r="I116" s="157" t="s">
        <v>498</v>
      </c>
      <c r="J116" s="157"/>
      <c r="K116" s="169"/>
    </row>
    <row r="117" spans="2:11" customFormat="1" ht="15" customHeight="1">
      <c r="B117" s="180"/>
      <c r="C117" s="157" t="s">
        <v>54</v>
      </c>
      <c r="D117" s="157"/>
      <c r="E117" s="157"/>
      <c r="F117" s="178" t="s">
        <v>463</v>
      </c>
      <c r="G117" s="157"/>
      <c r="H117" s="157" t="s">
        <v>509</v>
      </c>
      <c r="I117" s="157" t="s">
        <v>510</v>
      </c>
      <c r="J117" s="157"/>
      <c r="K117" s="169"/>
    </row>
    <row r="118" spans="2:11" customFormat="1" ht="15" customHeight="1">
      <c r="B118" s="181"/>
      <c r="C118" s="187"/>
      <c r="D118" s="187"/>
      <c r="E118" s="187"/>
      <c r="F118" s="187"/>
      <c r="G118" s="187"/>
      <c r="H118" s="187"/>
      <c r="I118" s="187"/>
      <c r="J118" s="187"/>
      <c r="K118" s="183"/>
    </row>
    <row r="119" spans="2:11" customFormat="1" ht="18.75" customHeight="1">
      <c r="B119" s="188"/>
      <c r="C119" s="189"/>
      <c r="D119" s="189"/>
      <c r="E119" s="189"/>
      <c r="F119" s="190"/>
      <c r="G119" s="189"/>
      <c r="H119" s="189"/>
      <c r="I119" s="189"/>
      <c r="J119" s="189"/>
      <c r="K119" s="188"/>
    </row>
    <row r="120" spans="2:11" customFormat="1" ht="18.75" customHeight="1"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</row>
    <row r="121" spans="2:11" customFormat="1" ht="7.5" customHeight="1">
      <c r="B121" s="191"/>
      <c r="C121" s="192"/>
      <c r="D121" s="192"/>
      <c r="E121" s="192"/>
      <c r="F121" s="192"/>
      <c r="G121" s="192"/>
      <c r="H121" s="192"/>
      <c r="I121" s="192"/>
      <c r="J121" s="192"/>
      <c r="K121" s="193"/>
    </row>
    <row r="122" spans="2:11" customFormat="1" ht="45" customHeight="1">
      <c r="B122" s="194"/>
      <c r="C122" s="280" t="s">
        <v>511</v>
      </c>
      <c r="D122" s="280"/>
      <c r="E122" s="280"/>
      <c r="F122" s="280"/>
      <c r="G122" s="280"/>
      <c r="H122" s="280"/>
      <c r="I122" s="280"/>
      <c r="J122" s="280"/>
      <c r="K122" s="195"/>
    </row>
    <row r="123" spans="2:11" customFormat="1" ht="17.25" customHeight="1">
      <c r="B123" s="196"/>
      <c r="C123" s="170" t="s">
        <v>457</v>
      </c>
      <c r="D123" s="170"/>
      <c r="E123" s="170"/>
      <c r="F123" s="170" t="s">
        <v>458</v>
      </c>
      <c r="G123" s="171"/>
      <c r="H123" s="170" t="s">
        <v>51</v>
      </c>
      <c r="I123" s="170" t="s">
        <v>54</v>
      </c>
      <c r="J123" s="170" t="s">
        <v>459</v>
      </c>
      <c r="K123" s="197"/>
    </row>
    <row r="124" spans="2:11" customFormat="1" ht="17.25" customHeight="1">
      <c r="B124" s="196"/>
      <c r="C124" s="172" t="s">
        <v>460</v>
      </c>
      <c r="D124" s="172"/>
      <c r="E124" s="172"/>
      <c r="F124" s="173" t="s">
        <v>461</v>
      </c>
      <c r="G124" s="174"/>
      <c r="H124" s="172"/>
      <c r="I124" s="172"/>
      <c r="J124" s="172" t="s">
        <v>462</v>
      </c>
      <c r="K124" s="197"/>
    </row>
    <row r="125" spans="2:11" customFormat="1" ht="5.25" customHeight="1">
      <c r="B125" s="198"/>
      <c r="C125" s="175"/>
      <c r="D125" s="175"/>
      <c r="E125" s="175"/>
      <c r="F125" s="175"/>
      <c r="G125" s="199"/>
      <c r="H125" s="175"/>
      <c r="I125" s="175"/>
      <c r="J125" s="175"/>
      <c r="K125" s="200"/>
    </row>
    <row r="126" spans="2:11" customFormat="1" ht="15" customHeight="1">
      <c r="B126" s="198"/>
      <c r="C126" s="157" t="s">
        <v>466</v>
      </c>
      <c r="D126" s="177"/>
      <c r="E126" s="177"/>
      <c r="F126" s="178" t="s">
        <v>463</v>
      </c>
      <c r="G126" s="157"/>
      <c r="H126" s="157" t="s">
        <v>503</v>
      </c>
      <c r="I126" s="157" t="s">
        <v>465</v>
      </c>
      <c r="J126" s="157">
        <v>120</v>
      </c>
      <c r="K126" s="201"/>
    </row>
    <row r="127" spans="2:11" customFormat="1" ht="15" customHeight="1">
      <c r="B127" s="198"/>
      <c r="C127" s="157" t="s">
        <v>512</v>
      </c>
      <c r="D127" s="157"/>
      <c r="E127" s="157"/>
      <c r="F127" s="178" t="s">
        <v>463</v>
      </c>
      <c r="G127" s="157"/>
      <c r="H127" s="157" t="s">
        <v>513</v>
      </c>
      <c r="I127" s="157" t="s">
        <v>465</v>
      </c>
      <c r="J127" s="157" t="s">
        <v>514</v>
      </c>
      <c r="K127" s="201"/>
    </row>
    <row r="128" spans="2:11" customFormat="1" ht="15" customHeight="1">
      <c r="B128" s="198"/>
      <c r="C128" s="157" t="s">
        <v>411</v>
      </c>
      <c r="D128" s="157"/>
      <c r="E128" s="157"/>
      <c r="F128" s="178" t="s">
        <v>463</v>
      </c>
      <c r="G128" s="157"/>
      <c r="H128" s="157" t="s">
        <v>515</v>
      </c>
      <c r="I128" s="157" t="s">
        <v>465</v>
      </c>
      <c r="J128" s="157" t="s">
        <v>514</v>
      </c>
      <c r="K128" s="201"/>
    </row>
    <row r="129" spans="2:11" customFormat="1" ht="15" customHeight="1">
      <c r="B129" s="198"/>
      <c r="C129" s="157" t="s">
        <v>474</v>
      </c>
      <c r="D129" s="157"/>
      <c r="E129" s="157"/>
      <c r="F129" s="178" t="s">
        <v>469</v>
      </c>
      <c r="G129" s="157"/>
      <c r="H129" s="157" t="s">
        <v>475</v>
      </c>
      <c r="I129" s="157" t="s">
        <v>465</v>
      </c>
      <c r="J129" s="157">
        <v>15</v>
      </c>
      <c r="K129" s="201"/>
    </row>
    <row r="130" spans="2:11" customFormat="1" ht="15" customHeight="1">
      <c r="B130" s="198"/>
      <c r="C130" s="157" t="s">
        <v>476</v>
      </c>
      <c r="D130" s="157"/>
      <c r="E130" s="157"/>
      <c r="F130" s="178" t="s">
        <v>469</v>
      </c>
      <c r="G130" s="157"/>
      <c r="H130" s="157" t="s">
        <v>477</v>
      </c>
      <c r="I130" s="157" t="s">
        <v>465</v>
      </c>
      <c r="J130" s="157">
        <v>15</v>
      </c>
      <c r="K130" s="201"/>
    </row>
    <row r="131" spans="2:11" customFormat="1" ht="15" customHeight="1">
      <c r="B131" s="198"/>
      <c r="C131" s="157" t="s">
        <v>478</v>
      </c>
      <c r="D131" s="157"/>
      <c r="E131" s="157"/>
      <c r="F131" s="178" t="s">
        <v>469</v>
      </c>
      <c r="G131" s="157"/>
      <c r="H131" s="157" t="s">
        <v>479</v>
      </c>
      <c r="I131" s="157" t="s">
        <v>465</v>
      </c>
      <c r="J131" s="157">
        <v>20</v>
      </c>
      <c r="K131" s="201"/>
    </row>
    <row r="132" spans="2:11" customFormat="1" ht="15" customHeight="1">
      <c r="B132" s="198"/>
      <c r="C132" s="157" t="s">
        <v>480</v>
      </c>
      <c r="D132" s="157"/>
      <c r="E132" s="157"/>
      <c r="F132" s="178" t="s">
        <v>469</v>
      </c>
      <c r="G132" s="157"/>
      <c r="H132" s="157" t="s">
        <v>481</v>
      </c>
      <c r="I132" s="157" t="s">
        <v>465</v>
      </c>
      <c r="J132" s="157">
        <v>20</v>
      </c>
      <c r="K132" s="201"/>
    </row>
    <row r="133" spans="2:11" customFormat="1" ht="15" customHeight="1">
      <c r="B133" s="198"/>
      <c r="C133" s="157" t="s">
        <v>468</v>
      </c>
      <c r="D133" s="157"/>
      <c r="E133" s="157"/>
      <c r="F133" s="178" t="s">
        <v>469</v>
      </c>
      <c r="G133" s="157"/>
      <c r="H133" s="157" t="s">
        <v>503</v>
      </c>
      <c r="I133" s="157" t="s">
        <v>465</v>
      </c>
      <c r="J133" s="157">
        <v>50</v>
      </c>
      <c r="K133" s="201"/>
    </row>
    <row r="134" spans="2:11" customFormat="1" ht="15" customHeight="1">
      <c r="B134" s="198"/>
      <c r="C134" s="157" t="s">
        <v>482</v>
      </c>
      <c r="D134" s="157"/>
      <c r="E134" s="157"/>
      <c r="F134" s="178" t="s">
        <v>469</v>
      </c>
      <c r="G134" s="157"/>
      <c r="H134" s="157" t="s">
        <v>503</v>
      </c>
      <c r="I134" s="157" t="s">
        <v>465</v>
      </c>
      <c r="J134" s="157">
        <v>50</v>
      </c>
      <c r="K134" s="201"/>
    </row>
    <row r="135" spans="2:11" customFormat="1" ht="15" customHeight="1">
      <c r="B135" s="198"/>
      <c r="C135" s="157" t="s">
        <v>488</v>
      </c>
      <c r="D135" s="157"/>
      <c r="E135" s="157"/>
      <c r="F135" s="178" t="s">
        <v>469</v>
      </c>
      <c r="G135" s="157"/>
      <c r="H135" s="157" t="s">
        <v>503</v>
      </c>
      <c r="I135" s="157" t="s">
        <v>465</v>
      </c>
      <c r="J135" s="157">
        <v>50</v>
      </c>
      <c r="K135" s="201"/>
    </row>
    <row r="136" spans="2:11" customFormat="1" ht="15" customHeight="1">
      <c r="B136" s="198"/>
      <c r="C136" s="157" t="s">
        <v>490</v>
      </c>
      <c r="D136" s="157"/>
      <c r="E136" s="157"/>
      <c r="F136" s="178" t="s">
        <v>469</v>
      </c>
      <c r="G136" s="157"/>
      <c r="H136" s="157" t="s">
        <v>503</v>
      </c>
      <c r="I136" s="157" t="s">
        <v>465</v>
      </c>
      <c r="J136" s="157">
        <v>50</v>
      </c>
      <c r="K136" s="201"/>
    </row>
    <row r="137" spans="2:11" customFormat="1" ht="15" customHeight="1">
      <c r="B137" s="198"/>
      <c r="C137" s="157" t="s">
        <v>491</v>
      </c>
      <c r="D137" s="157"/>
      <c r="E137" s="157"/>
      <c r="F137" s="178" t="s">
        <v>469</v>
      </c>
      <c r="G137" s="157"/>
      <c r="H137" s="157" t="s">
        <v>516</v>
      </c>
      <c r="I137" s="157" t="s">
        <v>465</v>
      </c>
      <c r="J137" s="157">
        <v>255</v>
      </c>
      <c r="K137" s="201"/>
    </row>
    <row r="138" spans="2:11" customFormat="1" ht="15" customHeight="1">
      <c r="B138" s="198"/>
      <c r="C138" s="157" t="s">
        <v>493</v>
      </c>
      <c r="D138" s="157"/>
      <c r="E138" s="157"/>
      <c r="F138" s="178" t="s">
        <v>463</v>
      </c>
      <c r="G138" s="157"/>
      <c r="H138" s="157" t="s">
        <v>517</v>
      </c>
      <c r="I138" s="157" t="s">
        <v>495</v>
      </c>
      <c r="J138" s="157"/>
      <c r="K138" s="201"/>
    </row>
    <row r="139" spans="2:11" customFormat="1" ht="15" customHeight="1">
      <c r="B139" s="198"/>
      <c r="C139" s="157" t="s">
        <v>496</v>
      </c>
      <c r="D139" s="157"/>
      <c r="E139" s="157"/>
      <c r="F139" s="178" t="s">
        <v>463</v>
      </c>
      <c r="G139" s="157"/>
      <c r="H139" s="157" t="s">
        <v>518</v>
      </c>
      <c r="I139" s="157" t="s">
        <v>498</v>
      </c>
      <c r="J139" s="157"/>
      <c r="K139" s="201"/>
    </row>
    <row r="140" spans="2:11" customFormat="1" ht="15" customHeight="1">
      <c r="B140" s="198"/>
      <c r="C140" s="157" t="s">
        <v>499</v>
      </c>
      <c r="D140" s="157"/>
      <c r="E140" s="157"/>
      <c r="F140" s="178" t="s">
        <v>463</v>
      </c>
      <c r="G140" s="157"/>
      <c r="H140" s="157" t="s">
        <v>499</v>
      </c>
      <c r="I140" s="157" t="s">
        <v>498</v>
      </c>
      <c r="J140" s="157"/>
      <c r="K140" s="201"/>
    </row>
    <row r="141" spans="2:11" customFormat="1" ht="15" customHeight="1">
      <c r="B141" s="198"/>
      <c r="C141" s="157" t="s">
        <v>35</v>
      </c>
      <c r="D141" s="157"/>
      <c r="E141" s="157"/>
      <c r="F141" s="178" t="s">
        <v>463</v>
      </c>
      <c r="G141" s="157"/>
      <c r="H141" s="157" t="s">
        <v>519</v>
      </c>
      <c r="I141" s="157" t="s">
        <v>498</v>
      </c>
      <c r="J141" s="157"/>
      <c r="K141" s="201"/>
    </row>
    <row r="142" spans="2:11" customFormat="1" ht="15" customHeight="1">
      <c r="B142" s="198"/>
      <c r="C142" s="157" t="s">
        <v>520</v>
      </c>
      <c r="D142" s="157"/>
      <c r="E142" s="157"/>
      <c r="F142" s="178" t="s">
        <v>463</v>
      </c>
      <c r="G142" s="157"/>
      <c r="H142" s="157" t="s">
        <v>521</v>
      </c>
      <c r="I142" s="157" t="s">
        <v>498</v>
      </c>
      <c r="J142" s="157"/>
      <c r="K142" s="201"/>
    </row>
    <row r="143" spans="2:11" customFormat="1" ht="15" customHeight="1">
      <c r="B143" s="202"/>
      <c r="C143" s="203"/>
      <c r="D143" s="203"/>
      <c r="E143" s="203"/>
      <c r="F143" s="203"/>
      <c r="G143" s="203"/>
      <c r="H143" s="203"/>
      <c r="I143" s="203"/>
      <c r="J143" s="203"/>
      <c r="K143" s="204"/>
    </row>
    <row r="144" spans="2:11" customFormat="1" ht="18.75" customHeight="1">
      <c r="B144" s="189"/>
      <c r="C144" s="189"/>
      <c r="D144" s="189"/>
      <c r="E144" s="189"/>
      <c r="F144" s="190"/>
      <c r="G144" s="189"/>
      <c r="H144" s="189"/>
      <c r="I144" s="189"/>
      <c r="J144" s="189"/>
      <c r="K144" s="189"/>
    </row>
    <row r="145" spans="2:11" customFormat="1" ht="18.75" customHeight="1"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</row>
    <row r="146" spans="2:11" customFormat="1" ht="7.5" customHeight="1">
      <c r="B146" s="165"/>
      <c r="C146" s="166"/>
      <c r="D146" s="166"/>
      <c r="E146" s="166"/>
      <c r="F146" s="166"/>
      <c r="G146" s="166"/>
      <c r="H146" s="166"/>
      <c r="I146" s="166"/>
      <c r="J146" s="166"/>
      <c r="K146" s="167"/>
    </row>
    <row r="147" spans="2:11" customFormat="1" ht="45" customHeight="1">
      <c r="B147" s="168"/>
      <c r="C147" s="282" t="s">
        <v>522</v>
      </c>
      <c r="D147" s="282"/>
      <c r="E147" s="282"/>
      <c r="F147" s="282"/>
      <c r="G147" s="282"/>
      <c r="H147" s="282"/>
      <c r="I147" s="282"/>
      <c r="J147" s="282"/>
      <c r="K147" s="169"/>
    </row>
    <row r="148" spans="2:11" customFormat="1" ht="17.25" customHeight="1">
      <c r="B148" s="168"/>
      <c r="C148" s="170" t="s">
        <v>457</v>
      </c>
      <c r="D148" s="170"/>
      <c r="E148" s="170"/>
      <c r="F148" s="170" t="s">
        <v>458</v>
      </c>
      <c r="G148" s="171"/>
      <c r="H148" s="170" t="s">
        <v>51</v>
      </c>
      <c r="I148" s="170" t="s">
        <v>54</v>
      </c>
      <c r="J148" s="170" t="s">
        <v>459</v>
      </c>
      <c r="K148" s="169"/>
    </row>
    <row r="149" spans="2:11" customFormat="1" ht="17.25" customHeight="1">
      <c r="B149" s="168"/>
      <c r="C149" s="172" t="s">
        <v>460</v>
      </c>
      <c r="D149" s="172"/>
      <c r="E149" s="172"/>
      <c r="F149" s="173" t="s">
        <v>461</v>
      </c>
      <c r="G149" s="174"/>
      <c r="H149" s="172"/>
      <c r="I149" s="172"/>
      <c r="J149" s="172" t="s">
        <v>462</v>
      </c>
      <c r="K149" s="169"/>
    </row>
    <row r="150" spans="2:11" customFormat="1" ht="5.25" customHeight="1">
      <c r="B150" s="180"/>
      <c r="C150" s="175"/>
      <c r="D150" s="175"/>
      <c r="E150" s="175"/>
      <c r="F150" s="175"/>
      <c r="G150" s="176"/>
      <c r="H150" s="175"/>
      <c r="I150" s="175"/>
      <c r="J150" s="175"/>
      <c r="K150" s="201"/>
    </row>
    <row r="151" spans="2:11" customFormat="1" ht="15" customHeight="1">
      <c r="B151" s="180"/>
      <c r="C151" s="205" t="s">
        <v>466</v>
      </c>
      <c r="D151" s="157"/>
      <c r="E151" s="157"/>
      <c r="F151" s="206" t="s">
        <v>463</v>
      </c>
      <c r="G151" s="157"/>
      <c r="H151" s="205" t="s">
        <v>503</v>
      </c>
      <c r="I151" s="205" t="s">
        <v>465</v>
      </c>
      <c r="J151" s="205">
        <v>120</v>
      </c>
      <c r="K151" s="201"/>
    </row>
    <row r="152" spans="2:11" customFormat="1" ht="15" customHeight="1">
      <c r="B152" s="180"/>
      <c r="C152" s="205" t="s">
        <v>512</v>
      </c>
      <c r="D152" s="157"/>
      <c r="E152" s="157"/>
      <c r="F152" s="206" t="s">
        <v>463</v>
      </c>
      <c r="G152" s="157"/>
      <c r="H152" s="205" t="s">
        <v>523</v>
      </c>
      <c r="I152" s="205" t="s">
        <v>465</v>
      </c>
      <c r="J152" s="205" t="s">
        <v>514</v>
      </c>
      <c r="K152" s="201"/>
    </row>
    <row r="153" spans="2:11" customFormat="1" ht="15" customHeight="1">
      <c r="B153" s="180"/>
      <c r="C153" s="205" t="s">
        <v>411</v>
      </c>
      <c r="D153" s="157"/>
      <c r="E153" s="157"/>
      <c r="F153" s="206" t="s">
        <v>463</v>
      </c>
      <c r="G153" s="157"/>
      <c r="H153" s="205" t="s">
        <v>524</v>
      </c>
      <c r="I153" s="205" t="s">
        <v>465</v>
      </c>
      <c r="J153" s="205" t="s">
        <v>514</v>
      </c>
      <c r="K153" s="201"/>
    </row>
    <row r="154" spans="2:11" customFormat="1" ht="15" customHeight="1">
      <c r="B154" s="180"/>
      <c r="C154" s="205" t="s">
        <v>468</v>
      </c>
      <c r="D154" s="157"/>
      <c r="E154" s="157"/>
      <c r="F154" s="206" t="s">
        <v>469</v>
      </c>
      <c r="G154" s="157"/>
      <c r="H154" s="205" t="s">
        <v>503</v>
      </c>
      <c r="I154" s="205" t="s">
        <v>465</v>
      </c>
      <c r="J154" s="205">
        <v>50</v>
      </c>
      <c r="K154" s="201"/>
    </row>
    <row r="155" spans="2:11" customFormat="1" ht="15" customHeight="1">
      <c r="B155" s="180"/>
      <c r="C155" s="205" t="s">
        <v>471</v>
      </c>
      <c r="D155" s="157"/>
      <c r="E155" s="157"/>
      <c r="F155" s="206" t="s">
        <v>463</v>
      </c>
      <c r="G155" s="157"/>
      <c r="H155" s="205" t="s">
        <v>503</v>
      </c>
      <c r="I155" s="205" t="s">
        <v>473</v>
      </c>
      <c r="J155" s="205"/>
      <c r="K155" s="201"/>
    </row>
    <row r="156" spans="2:11" customFormat="1" ht="15" customHeight="1">
      <c r="B156" s="180"/>
      <c r="C156" s="205" t="s">
        <v>482</v>
      </c>
      <c r="D156" s="157"/>
      <c r="E156" s="157"/>
      <c r="F156" s="206" t="s">
        <v>469</v>
      </c>
      <c r="G156" s="157"/>
      <c r="H156" s="205" t="s">
        <v>503</v>
      </c>
      <c r="I156" s="205" t="s">
        <v>465</v>
      </c>
      <c r="J156" s="205">
        <v>50</v>
      </c>
      <c r="K156" s="201"/>
    </row>
    <row r="157" spans="2:11" customFormat="1" ht="15" customHeight="1">
      <c r="B157" s="180"/>
      <c r="C157" s="205" t="s">
        <v>490</v>
      </c>
      <c r="D157" s="157"/>
      <c r="E157" s="157"/>
      <c r="F157" s="206" t="s">
        <v>469</v>
      </c>
      <c r="G157" s="157"/>
      <c r="H157" s="205" t="s">
        <v>503</v>
      </c>
      <c r="I157" s="205" t="s">
        <v>465</v>
      </c>
      <c r="J157" s="205">
        <v>50</v>
      </c>
      <c r="K157" s="201"/>
    </row>
    <row r="158" spans="2:11" customFormat="1" ht="15" customHeight="1">
      <c r="B158" s="180"/>
      <c r="C158" s="205" t="s">
        <v>488</v>
      </c>
      <c r="D158" s="157"/>
      <c r="E158" s="157"/>
      <c r="F158" s="206" t="s">
        <v>469</v>
      </c>
      <c r="G158" s="157"/>
      <c r="H158" s="205" t="s">
        <v>503</v>
      </c>
      <c r="I158" s="205" t="s">
        <v>465</v>
      </c>
      <c r="J158" s="205">
        <v>50</v>
      </c>
      <c r="K158" s="201"/>
    </row>
    <row r="159" spans="2:11" customFormat="1" ht="15" customHeight="1">
      <c r="B159" s="180"/>
      <c r="C159" s="205" t="s">
        <v>89</v>
      </c>
      <c r="D159" s="157"/>
      <c r="E159" s="157"/>
      <c r="F159" s="206" t="s">
        <v>463</v>
      </c>
      <c r="G159" s="157"/>
      <c r="H159" s="205" t="s">
        <v>525</v>
      </c>
      <c r="I159" s="205" t="s">
        <v>465</v>
      </c>
      <c r="J159" s="205" t="s">
        <v>526</v>
      </c>
      <c r="K159" s="201"/>
    </row>
    <row r="160" spans="2:11" customFormat="1" ht="15" customHeight="1">
      <c r="B160" s="180"/>
      <c r="C160" s="205" t="s">
        <v>527</v>
      </c>
      <c r="D160" s="157"/>
      <c r="E160" s="157"/>
      <c r="F160" s="206" t="s">
        <v>463</v>
      </c>
      <c r="G160" s="157"/>
      <c r="H160" s="205" t="s">
        <v>528</v>
      </c>
      <c r="I160" s="205" t="s">
        <v>498</v>
      </c>
      <c r="J160" s="205"/>
      <c r="K160" s="201"/>
    </row>
    <row r="161" spans="2:11" customFormat="1" ht="15" customHeight="1">
      <c r="B161" s="207"/>
      <c r="C161" s="187"/>
      <c r="D161" s="187"/>
      <c r="E161" s="187"/>
      <c r="F161" s="187"/>
      <c r="G161" s="187"/>
      <c r="H161" s="187"/>
      <c r="I161" s="187"/>
      <c r="J161" s="187"/>
      <c r="K161" s="208"/>
    </row>
    <row r="162" spans="2:11" customFormat="1" ht="18.75" customHeight="1">
      <c r="B162" s="189"/>
      <c r="C162" s="199"/>
      <c r="D162" s="199"/>
      <c r="E162" s="199"/>
      <c r="F162" s="209"/>
      <c r="G162" s="199"/>
      <c r="H162" s="199"/>
      <c r="I162" s="199"/>
      <c r="J162" s="199"/>
      <c r="K162" s="189"/>
    </row>
    <row r="163" spans="2:11" customFormat="1" ht="18.75" customHeight="1"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</row>
    <row r="164" spans="2:11" customFormat="1" ht="7.5" customHeight="1">
      <c r="B164" s="146"/>
      <c r="C164" s="147"/>
      <c r="D164" s="147"/>
      <c r="E164" s="147"/>
      <c r="F164" s="147"/>
      <c r="G164" s="147"/>
      <c r="H164" s="147"/>
      <c r="I164" s="147"/>
      <c r="J164" s="147"/>
      <c r="K164" s="148"/>
    </row>
    <row r="165" spans="2:11" customFormat="1" ht="45" customHeight="1">
      <c r="B165" s="149"/>
      <c r="C165" s="280" t="s">
        <v>529</v>
      </c>
      <c r="D165" s="280"/>
      <c r="E165" s="280"/>
      <c r="F165" s="280"/>
      <c r="G165" s="280"/>
      <c r="H165" s="280"/>
      <c r="I165" s="280"/>
      <c r="J165" s="280"/>
      <c r="K165" s="150"/>
    </row>
    <row r="166" spans="2:11" customFormat="1" ht="17.25" customHeight="1">
      <c r="B166" s="149"/>
      <c r="C166" s="170" t="s">
        <v>457</v>
      </c>
      <c r="D166" s="170"/>
      <c r="E166" s="170"/>
      <c r="F166" s="170" t="s">
        <v>458</v>
      </c>
      <c r="G166" s="210"/>
      <c r="H166" s="211" t="s">
        <v>51</v>
      </c>
      <c r="I166" s="211" t="s">
        <v>54</v>
      </c>
      <c r="J166" s="170" t="s">
        <v>459</v>
      </c>
      <c r="K166" s="150"/>
    </row>
    <row r="167" spans="2:11" customFormat="1" ht="17.25" customHeight="1">
      <c r="B167" s="151"/>
      <c r="C167" s="172" t="s">
        <v>460</v>
      </c>
      <c r="D167" s="172"/>
      <c r="E167" s="172"/>
      <c r="F167" s="173" t="s">
        <v>461</v>
      </c>
      <c r="G167" s="212"/>
      <c r="H167" s="213"/>
      <c r="I167" s="213"/>
      <c r="J167" s="172" t="s">
        <v>462</v>
      </c>
      <c r="K167" s="152"/>
    </row>
    <row r="168" spans="2:11" customFormat="1" ht="5.25" customHeight="1">
      <c r="B168" s="180"/>
      <c r="C168" s="175"/>
      <c r="D168" s="175"/>
      <c r="E168" s="175"/>
      <c r="F168" s="175"/>
      <c r="G168" s="176"/>
      <c r="H168" s="175"/>
      <c r="I168" s="175"/>
      <c r="J168" s="175"/>
      <c r="K168" s="201"/>
    </row>
    <row r="169" spans="2:11" customFormat="1" ht="15" customHeight="1">
      <c r="B169" s="180"/>
      <c r="C169" s="157" t="s">
        <v>466</v>
      </c>
      <c r="D169" s="157"/>
      <c r="E169" s="157"/>
      <c r="F169" s="178" t="s">
        <v>463</v>
      </c>
      <c r="G169" s="157"/>
      <c r="H169" s="157" t="s">
        <v>503</v>
      </c>
      <c r="I169" s="157" t="s">
        <v>465</v>
      </c>
      <c r="J169" s="157">
        <v>120</v>
      </c>
      <c r="K169" s="201"/>
    </row>
    <row r="170" spans="2:11" customFormat="1" ht="15" customHeight="1">
      <c r="B170" s="180"/>
      <c r="C170" s="157" t="s">
        <v>512</v>
      </c>
      <c r="D170" s="157"/>
      <c r="E170" s="157"/>
      <c r="F170" s="178" t="s">
        <v>463</v>
      </c>
      <c r="G170" s="157"/>
      <c r="H170" s="157" t="s">
        <v>513</v>
      </c>
      <c r="I170" s="157" t="s">
        <v>465</v>
      </c>
      <c r="J170" s="157" t="s">
        <v>514</v>
      </c>
      <c r="K170" s="201"/>
    </row>
    <row r="171" spans="2:11" customFormat="1" ht="15" customHeight="1">
      <c r="B171" s="180"/>
      <c r="C171" s="157" t="s">
        <v>411</v>
      </c>
      <c r="D171" s="157"/>
      <c r="E171" s="157"/>
      <c r="F171" s="178" t="s">
        <v>463</v>
      </c>
      <c r="G171" s="157"/>
      <c r="H171" s="157" t="s">
        <v>530</v>
      </c>
      <c r="I171" s="157" t="s">
        <v>465</v>
      </c>
      <c r="J171" s="157" t="s">
        <v>514</v>
      </c>
      <c r="K171" s="201"/>
    </row>
    <row r="172" spans="2:11" customFormat="1" ht="15" customHeight="1">
      <c r="B172" s="180"/>
      <c r="C172" s="157" t="s">
        <v>468</v>
      </c>
      <c r="D172" s="157"/>
      <c r="E172" s="157"/>
      <c r="F172" s="178" t="s">
        <v>469</v>
      </c>
      <c r="G172" s="157"/>
      <c r="H172" s="157" t="s">
        <v>530</v>
      </c>
      <c r="I172" s="157" t="s">
        <v>465</v>
      </c>
      <c r="J172" s="157">
        <v>50</v>
      </c>
      <c r="K172" s="201"/>
    </row>
    <row r="173" spans="2:11" customFormat="1" ht="15" customHeight="1">
      <c r="B173" s="180"/>
      <c r="C173" s="157" t="s">
        <v>471</v>
      </c>
      <c r="D173" s="157"/>
      <c r="E173" s="157"/>
      <c r="F173" s="178" t="s">
        <v>463</v>
      </c>
      <c r="G173" s="157"/>
      <c r="H173" s="157" t="s">
        <v>530</v>
      </c>
      <c r="I173" s="157" t="s">
        <v>473</v>
      </c>
      <c r="J173" s="157"/>
      <c r="K173" s="201"/>
    </row>
    <row r="174" spans="2:11" customFormat="1" ht="15" customHeight="1">
      <c r="B174" s="180"/>
      <c r="C174" s="157" t="s">
        <v>482</v>
      </c>
      <c r="D174" s="157"/>
      <c r="E174" s="157"/>
      <c r="F174" s="178" t="s">
        <v>469</v>
      </c>
      <c r="G174" s="157"/>
      <c r="H174" s="157" t="s">
        <v>530</v>
      </c>
      <c r="I174" s="157" t="s">
        <v>465</v>
      </c>
      <c r="J174" s="157">
        <v>50</v>
      </c>
      <c r="K174" s="201"/>
    </row>
    <row r="175" spans="2:11" customFormat="1" ht="15" customHeight="1">
      <c r="B175" s="180"/>
      <c r="C175" s="157" t="s">
        <v>490</v>
      </c>
      <c r="D175" s="157"/>
      <c r="E175" s="157"/>
      <c r="F175" s="178" t="s">
        <v>469</v>
      </c>
      <c r="G175" s="157"/>
      <c r="H175" s="157" t="s">
        <v>530</v>
      </c>
      <c r="I175" s="157" t="s">
        <v>465</v>
      </c>
      <c r="J175" s="157">
        <v>50</v>
      </c>
      <c r="K175" s="201"/>
    </row>
    <row r="176" spans="2:11" customFormat="1" ht="15" customHeight="1">
      <c r="B176" s="180"/>
      <c r="C176" s="157" t="s">
        <v>488</v>
      </c>
      <c r="D176" s="157"/>
      <c r="E176" s="157"/>
      <c r="F176" s="178" t="s">
        <v>469</v>
      </c>
      <c r="G176" s="157"/>
      <c r="H176" s="157" t="s">
        <v>530</v>
      </c>
      <c r="I176" s="157" t="s">
        <v>465</v>
      </c>
      <c r="J176" s="157">
        <v>50</v>
      </c>
      <c r="K176" s="201"/>
    </row>
    <row r="177" spans="2:11" customFormat="1" ht="15" customHeight="1">
      <c r="B177" s="180"/>
      <c r="C177" s="157" t="s">
        <v>99</v>
      </c>
      <c r="D177" s="157"/>
      <c r="E177" s="157"/>
      <c r="F177" s="178" t="s">
        <v>463</v>
      </c>
      <c r="G177" s="157"/>
      <c r="H177" s="157" t="s">
        <v>531</v>
      </c>
      <c r="I177" s="157" t="s">
        <v>532</v>
      </c>
      <c r="J177" s="157"/>
      <c r="K177" s="201"/>
    </row>
    <row r="178" spans="2:11" customFormat="1" ht="15" customHeight="1">
      <c r="B178" s="180"/>
      <c r="C178" s="157" t="s">
        <v>54</v>
      </c>
      <c r="D178" s="157"/>
      <c r="E178" s="157"/>
      <c r="F178" s="178" t="s">
        <v>463</v>
      </c>
      <c r="G178" s="157"/>
      <c r="H178" s="157" t="s">
        <v>533</v>
      </c>
      <c r="I178" s="157" t="s">
        <v>534</v>
      </c>
      <c r="J178" s="157">
        <v>1</v>
      </c>
      <c r="K178" s="201"/>
    </row>
    <row r="179" spans="2:11" customFormat="1" ht="15" customHeight="1">
      <c r="B179" s="180"/>
      <c r="C179" s="157" t="s">
        <v>50</v>
      </c>
      <c r="D179" s="157"/>
      <c r="E179" s="157"/>
      <c r="F179" s="178" t="s">
        <v>463</v>
      </c>
      <c r="G179" s="157"/>
      <c r="H179" s="157" t="s">
        <v>535</v>
      </c>
      <c r="I179" s="157" t="s">
        <v>465</v>
      </c>
      <c r="J179" s="157">
        <v>20</v>
      </c>
      <c r="K179" s="201"/>
    </row>
    <row r="180" spans="2:11" customFormat="1" ht="15" customHeight="1">
      <c r="B180" s="180"/>
      <c r="C180" s="157" t="s">
        <v>51</v>
      </c>
      <c r="D180" s="157"/>
      <c r="E180" s="157"/>
      <c r="F180" s="178" t="s">
        <v>463</v>
      </c>
      <c r="G180" s="157"/>
      <c r="H180" s="157" t="s">
        <v>536</v>
      </c>
      <c r="I180" s="157" t="s">
        <v>465</v>
      </c>
      <c r="J180" s="157">
        <v>255</v>
      </c>
      <c r="K180" s="201"/>
    </row>
    <row r="181" spans="2:11" customFormat="1" ht="15" customHeight="1">
      <c r="B181" s="180"/>
      <c r="C181" s="157" t="s">
        <v>100</v>
      </c>
      <c r="D181" s="157"/>
      <c r="E181" s="157"/>
      <c r="F181" s="178" t="s">
        <v>463</v>
      </c>
      <c r="G181" s="157"/>
      <c r="H181" s="157" t="s">
        <v>427</v>
      </c>
      <c r="I181" s="157" t="s">
        <v>465</v>
      </c>
      <c r="J181" s="157">
        <v>10</v>
      </c>
      <c r="K181" s="201"/>
    </row>
    <row r="182" spans="2:11" customFormat="1" ht="15" customHeight="1">
      <c r="B182" s="180"/>
      <c r="C182" s="157" t="s">
        <v>101</v>
      </c>
      <c r="D182" s="157"/>
      <c r="E182" s="157"/>
      <c r="F182" s="178" t="s">
        <v>463</v>
      </c>
      <c r="G182" s="157"/>
      <c r="H182" s="157" t="s">
        <v>537</v>
      </c>
      <c r="I182" s="157" t="s">
        <v>498</v>
      </c>
      <c r="J182" s="157"/>
      <c r="K182" s="201"/>
    </row>
    <row r="183" spans="2:11" customFormat="1" ht="15" customHeight="1">
      <c r="B183" s="180"/>
      <c r="C183" s="157" t="s">
        <v>538</v>
      </c>
      <c r="D183" s="157"/>
      <c r="E183" s="157"/>
      <c r="F183" s="178" t="s">
        <v>463</v>
      </c>
      <c r="G183" s="157"/>
      <c r="H183" s="157" t="s">
        <v>539</v>
      </c>
      <c r="I183" s="157" t="s">
        <v>498</v>
      </c>
      <c r="J183" s="157"/>
      <c r="K183" s="201"/>
    </row>
    <row r="184" spans="2:11" customFormat="1" ht="15" customHeight="1">
      <c r="B184" s="180"/>
      <c r="C184" s="157" t="s">
        <v>527</v>
      </c>
      <c r="D184" s="157"/>
      <c r="E184" s="157"/>
      <c r="F184" s="178" t="s">
        <v>463</v>
      </c>
      <c r="G184" s="157"/>
      <c r="H184" s="157" t="s">
        <v>540</v>
      </c>
      <c r="I184" s="157" t="s">
        <v>498</v>
      </c>
      <c r="J184" s="157"/>
      <c r="K184" s="201"/>
    </row>
    <row r="185" spans="2:11" customFormat="1" ht="15" customHeight="1">
      <c r="B185" s="180"/>
      <c r="C185" s="157" t="s">
        <v>103</v>
      </c>
      <c r="D185" s="157"/>
      <c r="E185" s="157"/>
      <c r="F185" s="178" t="s">
        <v>469</v>
      </c>
      <c r="G185" s="157"/>
      <c r="H185" s="157" t="s">
        <v>541</v>
      </c>
      <c r="I185" s="157" t="s">
        <v>465</v>
      </c>
      <c r="J185" s="157">
        <v>50</v>
      </c>
      <c r="K185" s="201"/>
    </row>
    <row r="186" spans="2:11" customFormat="1" ht="15" customHeight="1">
      <c r="B186" s="180"/>
      <c r="C186" s="157" t="s">
        <v>542</v>
      </c>
      <c r="D186" s="157"/>
      <c r="E186" s="157"/>
      <c r="F186" s="178" t="s">
        <v>469</v>
      </c>
      <c r="G186" s="157"/>
      <c r="H186" s="157" t="s">
        <v>543</v>
      </c>
      <c r="I186" s="157" t="s">
        <v>544</v>
      </c>
      <c r="J186" s="157"/>
      <c r="K186" s="201"/>
    </row>
    <row r="187" spans="2:11" customFormat="1" ht="15" customHeight="1">
      <c r="B187" s="180"/>
      <c r="C187" s="157" t="s">
        <v>545</v>
      </c>
      <c r="D187" s="157"/>
      <c r="E187" s="157"/>
      <c r="F187" s="178" t="s">
        <v>469</v>
      </c>
      <c r="G187" s="157"/>
      <c r="H187" s="157" t="s">
        <v>546</v>
      </c>
      <c r="I187" s="157" t="s">
        <v>544</v>
      </c>
      <c r="J187" s="157"/>
      <c r="K187" s="201"/>
    </row>
    <row r="188" spans="2:11" customFormat="1" ht="15" customHeight="1">
      <c r="B188" s="180"/>
      <c r="C188" s="157" t="s">
        <v>547</v>
      </c>
      <c r="D188" s="157"/>
      <c r="E188" s="157"/>
      <c r="F188" s="178" t="s">
        <v>469</v>
      </c>
      <c r="G188" s="157"/>
      <c r="H188" s="157" t="s">
        <v>548</v>
      </c>
      <c r="I188" s="157" t="s">
        <v>544</v>
      </c>
      <c r="J188" s="157"/>
      <c r="K188" s="201"/>
    </row>
    <row r="189" spans="2:11" customFormat="1" ht="15" customHeight="1">
      <c r="B189" s="180"/>
      <c r="C189" s="214" t="s">
        <v>549</v>
      </c>
      <c r="D189" s="157"/>
      <c r="E189" s="157"/>
      <c r="F189" s="178" t="s">
        <v>469</v>
      </c>
      <c r="G189" s="157"/>
      <c r="H189" s="157" t="s">
        <v>550</v>
      </c>
      <c r="I189" s="157" t="s">
        <v>551</v>
      </c>
      <c r="J189" s="215" t="s">
        <v>552</v>
      </c>
      <c r="K189" s="201"/>
    </row>
    <row r="190" spans="2:11" customFormat="1" ht="15" customHeight="1">
      <c r="B190" s="216"/>
      <c r="C190" s="217" t="s">
        <v>553</v>
      </c>
      <c r="D190" s="218"/>
      <c r="E190" s="218"/>
      <c r="F190" s="219" t="s">
        <v>469</v>
      </c>
      <c r="G190" s="218"/>
      <c r="H190" s="218" t="s">
        <v>554</v>
      </c>
      <c r="I190" s="218" t="s">
        <v>551</v>
      </c>
      <c r="J190" s="220" t="s">
        <v>552</v>
      </c>
      <c r="K190" s="221"/>
    </row>
    <row r="191" spans="2:11" customFormat="1" ht="15" customHeight="1">
      <c r="B191" s="180"/>
      <c r="C191" s="214" t="s">
        <v>39</v>
      </c>
      <c r="D191" s="157"/>
      <c r="E191" s="157"/>
      <c r="F191" s="178" t="s">
        <v>463</v>
      </c>
      <c r="G191" s="157"/>
      <c r="H191" s="154" t="s">
        <v>555</v>
      </c>
      <c r="I191" s="157" t="s">
        <v>556</v>
      </c>
      <c r="J191" s="157"/>
      <c r="K191" s="201"/>
    </row>
    <row r="192" spans="2:11" customFormat="1" ht="15" customHeight="1">
      <c r="B192" s="180"/>
      <c r="C192" s="214" t="s">
        <v>557</v>
      </c>
      <c r="D192" s="157"/>
      <c r="E192" s="157"/>
      <c r="F192" s="178" t="s">
        <v>463</v>
      </c>
      <c r="G192" s="157"/>
      <c r="H192" s="157" t="s">
        <v>558</v>
      </c>
      <c r="I192" s="157" t="s">
        <v>498</v>
      </c>
      <c r="J192" s="157"/>
      <c r="K192" s="201"/>
    </row>
    <row r="193" spans="2:11" customFormat="1" ht="15" customHeight="1">
      <c r="B193" s="180"/>
      <c r="C193" s="214" t="s">
        <v>559</v>
      </c>
      <c r="D193" s="157"/>
      <c r="E193" s="157"/>
      <c r="F193" s="178" t="s">
        <v>463</v>
      </c>
      <c r="G193" s="157"/>
      <c r="H193" s="157" t="s">
        <v>560</v>
      </c>
      <c r="I193" s="157" t="s">
        <v>498</v>
      </c>
      <c r="J193" s="157"/>
      <c r="K193" s="201"/>
    </row>
    <row r="194" spans="2:11" customFormat="1" ht="15" customHeight="1">
      <c r="B194" s="180"/>
      <c r="C194" s="214" t="s">
        <v>561</v>
      </c>
      <c r="D194" s="157"/>
      <c r="E194" s="157"/>
      <c r="F194" s="178" t="s">
        <v>469</v>
      </c>
      <c r="G194" s="157"/>
      <c r="H194" s="157" t="s">
        <v>562</v>
      </c>
      <c r="I194" s="157" t="s">
        <v>498</v>
      </c>
      <c r="J194" s="157"/>
      <c r="K194" s="201"/>
    </row>
    <row r="195" spans="2:11" customFormat="1" ht="15" customHeight="1">
      <c r="B195" s="207"/>
      <c r="C195" s="222"/>
      <c r="D195" s="187"/>
      <c r="E195" s="187"/>
      <c r="F195" s="187"/>
      <c r="G195" s="187"/>
      <c r="H195" s="187"/>
      <c r="I195" s="187"/>
      <c r="J195" s="187"/>
      <c r="K195" s="208"/>
    </row>
    <row r="196" spans="2:11" customFormat="1" ht="18.75" customHeight="1">
      <c r="B196" s="189"/>
      <c r="C196" s="199"/>
      <c r="D196" s="199"/>
      <c r="E196" s="199"/>
      <c r="F196" s="209"/>
      <c r="G196" s="199"/>
      <c r="H196" s="199"/>
      <c r="I196" s="199"/>
      <c r="J196" s="199"/>
      <c r="K196" s="189"/>
    </row>
    <row r="197" spans="2:11" customFormat="1" ht="18.75" customHeight="1">
      <c r="B197" s="189"/>
      <c r="C197" s="199"/>
      <c r="D197" s="199"/>
      <c r="E197" s="199"/>
      <c r="F197" s="209"/>
      <c r="G197" s="199"/>
      <c r="H197" s="199"/>
      <c r="I197" s="199"/>
      <c r="J197" s="199"/>
      <c r="K197" s="189"/>
    </row>
    <row r="198" spans="2:11" customFormat="1" ht="18.75" customHeight="1"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</row>
    <row r="199" spans="2:11" customFormat="1" ht="12">
      <c r="B199" s="146"/>
      <c r="C199" s="147"/>
      <c r="D199" s="147"/>
      <c r="E199" s="147"/>
      <c r="F199" s="147"/>
      <c r="G199" s="147"/>
      <c r="H199" s="147"/>
      <c r="I199" s="147"/>
      <c r="J199" s="147"/>
      <c r="K199" s="148"/>
    </row>
    <row r="200" spans="2:11" customFormat="1" ht="22.2">
      <c r="B200" s="149"/>
      <c r="C200" s="280" t="s">
        <v>563</v>
      </c>
      <c r="D200" s="280"/>
      <c r="E200" s="280"/>
      <c r="F200" s="280"/>
      <c r="G200" s="280"/>
      <c r="H200" s="280"/>
      <c r="I200" s="280"/>
      <c r="J200" s="280"/>
      <c r="K200" s="150"/>
    </row>
    <row r="201" spans="2:11" customFormat="1" ht="25.5" customHeight="1">
      <c r="B201" s="149"/>
      <c r="C201" s="223" t="s">
        <v>564</v>
      </c>
      <c r="D201" s="223"/>
      <c r="E201" s="223"/>
      <c r="F201" s="223" t="s">
        <v>565</v>
      </c>
      <c r="G201" s="224"/>
      <c r="H201" s="283" t="s">
        <v>566</v>
      </c>
      <c r="I201" s="283"/>
      <c r="J201" s="283"/>
      <c r="K201" s="150"/>
    </row>
    <row r="202" spans="2:11" customFormat="1" ht="5.25" customHeight="1">
      <c r="B202" s="180"/>
      <c r="C202" s="175"/>
      <c r="D202" s="175"/>
      <c r="E202" s="175"/>
      <c r="F202" s="175"/>
      <c r="G202" s="199"/>
      <c r="H202" s="175"/>
      <c r="I202" s="175"/>
      <c r="J202" s="175"/>
      <c r="K202" s="201"/>
    </row>
    <row r="203" spans="2:11" customFormat="1" ht="15" customHeight="1">
      <c r="B203" s="180"/>
      <c r="C203" s="157" t="s">
        <v>556</v>
      </c>
      <c r="D203" s="157"/>
      <c r="E203" s="157"/>
      <c r="F203" s="178" t="s">
        <v>40</v>
      </c>
      <c r="G203" s="157"/>
      <c r="H203" s="284" t="s">
        <v>567</v>
      </c>
      <c r="I203" s="284"/>
      <c r="J203" s="284"/>
      <c r="K203" s="201"/>
    </row>
    <row r="204" spans="2:11" customFormat="1" ht="15" customHeight="1">
      <c r="B204" s="180"/>
      <c r="C204" s="157"/>
      <c r="D204" s="157"/>
      <c r="E204" s="157"/>
      <c r="F204" s="178" t="s">
        <v>41</v>
      </c>
      <c r="G204" s="157"/>
      <c r="H204" s="284" t="s">
        <v>568</v>
      </c>
      <c r="I204" s="284"/>
      <c r="J204" s="284"/>
      <c r="K204" s="201"/>
    </row>
    <row r="205" spans="2:11" customFormat="1" ht="15" customHeight="1">
      <c r="B205" s="180"/>
      <c r="C205" s="157"/>
      <c r="D205" s="157"/>
      <c r="E205" s="157"/>
      <c r="F205" s="178" t="s">
        <v>44</v>
      </c>
      <c r="G205" s="157"/>
      <c r="H205" s="284" t="s">
        <v>569</v>
      </c>
      <c r="I205" s="284"/>
      <c r="J205" s="284"/>
      <c r="K205" s="201"/>
    </row>
    <row r="206" spans="2:11" customFormat="1" ht="15" customHeight="1">
      <c r="B206" s="180"/>
      <c r="C206" s="157"/>
      <c r="D206" s="157"/>
      <c r="E206" s="157"/>
      <c r="F206" s="178" t="s">
        <v>42</v>
      </c>
      <c r="G206" s="157"/>
      <c r="H206" s="284" t="s">
        <v>570</v>
      </c>
      <c r="I206" s="284"/>
      <c r="J206" s="284"/>
      <c r="K206" s="201"/>
    </row>
    <row r="207" spans="2:11" customFormat="1" ht="15" customHeight="1">
      <c r="B207" s="180"/>
      <c r="C207" s="157"/>
      <c r="D207" s="157"/>
      <c r="E207" s="157"/>
      <c r="F207" s="178" t="s">
        <v>43</v>
      </c>
      <c r="G207" s="157"/>
      <c r="H207" s="284" t="s">
        <v>571</v>
      </c>
      <c r="I207" s="284"/>
      <c r="J207" s="284"/>
      <c r="K207" s="201"/>
    </row>
    <row r="208" spans="2:11" customFormat="1" ht="15" customHeight="1">
      <c r="B208" s="180"/>
      <c r="C208" s="157"/>
      <c r="D208" s="157"/>
      <c r="E208" s="157"/>
      <c r="F208" s="178"/>
      <c r="G208" s="157"/>
      <c r="H208" s="157"/>
      <c r="I208" s="157"/>
      <c r="J208" s="157"/>
      <c r="K208" s="201"/>
    </row>
    <row r="209" spans="2:11" customFormat="1" ht="15" customHeight="1">
      <c r="B209" s="180"/>
      <c r="C209" s="157" t="s">
        <v>510</v>
      </c>
      <c r="D209" s="157"/>
      <c r="E209" s="157"/>
      <c r="F209" s="178" t="s">
        <v>75</v>
      </c>
      <c r="G209" s="157"/>
      <c r="H209" s="284" t="s">
        <v>572</v>
      </c>
      <c r="I209" s="284"/>
      <c r="J209" s="284"/>
      <c r="K209" s="201"/>
    </row>
    <row r="210" spans="2:11" customFormat="1" ht="15" customHeight="1">
      <c r="B210" s="180"/>
      <c r="C210" s="157"/>
      <c r="D210" s="157"/>
      <c r="E210" s="157"/>
      <c r="F210" s="178" t="s">
        <v>405</v>
      </c>
      <c r="G210" s="157"/>
      <c r="H210" s="284" t="s">
        <v>406</v>
      </c>
      <c r="I210" s="284"/>
      <c r="J210" s="284"/>
      <c r="K210" s="201"/>
    </row>
    <row r="211" spans="2:11" customFormat="1" ht="15" customHeight="1">
      <c r="B211" s="180"/>
      <c r="C211" s="157"/>
      <c r="D211" s="157"/>
      <c r="E211" s="157"/>
      <c r="F211" s="178" t="s">
        <v>403</v>
      </c>
      <c r="G211" s="157"/>
      <c r="H211" s="284" t="s">
        <v>573</v>
      </c>
      <c r="I211" s="284"/>
      <c r="J211" s="284"/>
      <c r="K211" s="201"/>
    </row>
    <row r="212" spans="2:11" customFormat="1" ht="15" customHeight="1">
      <c r="B212" s="225"/>
      <c r="C212" s="157"/>
      <c r="D212" s="157"/>
      <c r="E212" s="157"/>
      <c r="F212" s="178" t="s">
        <v>407</v>
      </c>
      <c r="G212" s="214"/>
      <c r="H212" s="285" t="s">
        <v>408</v>
      </c>
      <c r="I212" s="285"/>
      <c r="J212" s="285"/>
      <c r="K212" s="226"/>
    </row>
    <row r="213" spans="2:11" customFormat="1" ht="15" customHeight="1">
      <c r="B213" s="225"/>
      <c r="C213" s="157"/>
      <c r="D213" s="157"/>
      <c r="E213" s="157"/>
      <c r="F213" s="178" t="s">
        <v>409</v>
      </c>
      <c r="G213" s="214"/>
      <c r="H213" s="285" t="s">
        <v>389</v>
      </c>
      <c r="I213" s="285"/>
      <c r="J213" s="285"/>
      <c r="K213" s="226"/>
    </row>
    <row r="214" spans="2:11" customFormat="1" ht="15" customHeight="1">
      <c r="B214" s="225"/>
      <c r="C214" s="157"/>
      <c r="D214" s="157"/>
      <c r="E214" s="157"/>
      <c r="F214" s="178"/>
      <c r="G214" s="214"/>
      <c r="H214" s="205"/>
      <c r="I214" s="205"/>
      <c r="J214" s="205"/>
      <c r="K214" s="226"/>
    </row>
    <row r="215" spans="2:11" customFormat="1" ht="15" customHeight="1">
      <c r="B215" s="225"/>
      <c r="C215" s="157" t="s">
        <v>534</v>
      </c>
      <c r="D215" s="157"/>
      <c r="E215" s="157"/>
      <c r="F215" s="178">
        <v>1</v>
      </c>
      <c r="G215" s="214"/>
      <c r="H215" s="285" t="s">
        <v>574</v>
      </c>
      <c r="I215" s="285"/>
      <c r="J215" s="285"/>
      <c r="K215" s="226"/>
    </row>
    <row r="216" spans="2:11" customFormat="1" ht="15" customHeight="1">
      <c r="B216" s="225"/>
      <c r="C216" s="157"/>
      <c r="D216" s="157"/>
      <c r="E216" s="157"/>
      <c r="F216" s="178">
        <v>2</v>
      </c>
      <c r="G216" s="214"/>
      <c r="H216" s="285" t="s">
        <v>575</v>
      </c>
      <c r="I216" s="285"/>
      <c r="J216" s="285"/>
      <c r="K216" s="226"/>
    </row>
    <row r="217" spans="2:11" customFormat="1" ht="15" customHeight="1">
      <c r="B217" s="225"/>
      <c r="C217" s="157"/>
      <c r="D217" s="157"/>
      <c r="E217" s="157"/>
      <c r="F217" s="178">
        <v>3</v>
      </c>
      <c r="G217" s="214"/>
      <c r="H217" s="285" t="s">
        <v>576</v>
      </c>
      <c r="I217" s="285"/>
      <c r="J217" s="285"/>
      <c r="K217" s="226"/>
    </row>
    <row r="218" spans="2:11" customFormat="1" ht="15" customHeight="1">
      <c r="B218" s="225"/>
      <c r="C218" s="157"/>
      <c r="D218" s="157"/>
      <c r="E218" s="157"/>
      <c r="F218" s="178">
        <v>4</v>
      </c>
      <c r="G218" s="214"/>
      <c r="H218" s="285" t="s">
        <v>577</v>
      </c>
      <c r="I218" s="285"/>
      <c r="J218" s="285"/>
      <c r="K218" s="226"/>
    </row>
    <row r="219" spans="2:11" customFormat="1" ht="12.75" customHeight="1">
      <c r="B219" s="227"/>
      <c r="C219" s="228"/>
      <c r="D219" s="228"/>
      <c r="E219" s="228"/>
      <c r="F219" s="228"/>
      <c r="G219" s="228"/>
      <c r="H219" s="228"/>
      <c r="I219" s="228"/>
      <c r="J219" s="228"/>
      <c r="K219" s="22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SO-101 - Komunikace a zpe...</vt:lpstr>
      <vt:lpstr>SO-301 - Venkovní dešťová...</vt:lpstr>
      <vt:lpstr>SO-401 - Veřejné osvětlení</vt:lpstr>
      <vt:lpstr>VRN - Vedlejší rozpočtové...</vt:lpstr>
      <vt:lpstr>Pokyny pro vyplnění</vt:lpstr>
      <vt:lpstr>'Rekapitulace stavby'!Názvy_tisku</vt:lpstr>
      <vt:lpstr>'SO-101 - Komunikace a zpe...'!Názvy_tisku</vt:lpstr>
      <vt:lpstr>'SO-301 - Venkovní dešťová...'!Názvy_tisku</vt:lpstr>
      <vt:lpstr>'SO-401 - Veřejné osvětlení'!Názvy_tisku</vt:lpstr>
      <vt:lpstr>'VRN - Vedlejší rozpočtové...'!Názvy_tisku</vt:lpstr>
      <vt:lpstr>'Pokyny pro vyplnění'!Oblast_tisku</vt:lpstr>
      <vt:lpstr>'Rekapitulace stavby'!Oblast_tisku</vt:lpstr>
      <vt:lpstr>'SO-101 - Komunikace a zpe...'!Oblast_tisku</vt:lpstr>
      <vt:lpstr>'SO-301 - Venkovní dešťová...'!Oblast_tisku</vt:lpstr>
      <vt:lpstr>'SO-401 - Veřejné osvětlení'!Oblast_tisku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PC\start</dc:creator>
  <cp:lastModifiedBy>Mgr. Martin Chroust</cp:lastModifiedBy>
  <dcterms:created xsi:type="dcterms:W3CDTF">2025-03-27T13:30:11Z</dcterms:created>
  <dcterms:modified xsi:type="dcterms:W3CDTF">2026-03-03T06:31:22Z</dcterms:modified>
</cp:coreProperties>
</file>