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012\busek$\Documents\Documents\2026\INVESTICE\Protiradonová opatření MŠ Žižkova\Rozpočet\"/>
    </mc:Choice>
  </mc:AlternateContent>
  <bookViews>
    <workbookView xWindow="0" yWindow="0" windowWidth="28800" windowHeight="11625" activeTab="1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VORN!$I$38</definedName>
  </definedNames>
  <calcPr calcId="152511" iterateDelta="1E-4"/>
</workbook>
</file>

<file path=xl/calcChain.xml><?xml version="1.0" encoding="utf-8"?>
<calcChain xmlns="http://schemas.openxmlformats.org/spreadsheetml/2006/main">
  <c r="C2" i="2" l="1"/>
  <c r="F2" i="2"/>
  <c r="C4" i="2"/>
  <c r="F4" i="2"/>
  <c r="C6" i="2"/>
  <c r="F6" i="2"/>
  <c r="C8" i="2"/>
  <c r="F8" i="2"/>
  <c r="C10" i="2"/>
  <c r="F10" i="2"/>
  <c r="I10" i="2"/>
  <c r="F18" i="2"/>
  <c r="F22" i="2" s="1"/>
  <c r="I19" i="2"/>
  <c r="AS1" i="1"/>
  <c r="AT1" i="1"/>
  <c r="AU1" i="1"/>
  <c r="J13" i="1"/>
  <c r="L13" i="1"/>
  <c r="L12" i="1" s="1"/>
  <c r="M13" i="1"/>
  <c r="O13" i="1"/>
  <c r="Z13" i="1"/>
  <c r="AD13" i="1"/>
  <c r="AE13" i="1"/>
  <c r="AF13" i="1"/>
  <c r="AG13" i="1"/>
  <c r="AH13" i="1"/>
  <c r="AJ13" i="1"/>
  <c r="AK13" i="1"/>
  <c r="AT12" i="1" s="1"/>
  <c r="AL13" i="1"/>
  <c r="AO13" i="1"/>
  <c r="AP13" i="1"/>
  <c r="K13" i="1" s="1"/>
  <c r="AX13" i="1"/>
  <c r="BD13" i="1"/>
  <c r="BI13" i="1"/>
  <c r="AC13" i="1" s="1"/>
  <c r="BJ13" i="1"/>
  <c r="BW13" i="1"/>
  <c r="J14" i="1"/>
  <c r="K14" i="1"/>
  <c r="K12" i="1" s="1"/>
  <c r="L14" i="1"/>
  <c r="O14" i="1"/>
  <c r="Z14" i="1"/>
  <c r="AC14" i="1"/>
  <c r="AD14" i="1"/>
  <c r="AE14" i="1"/>
  <c r="AF14" i="1"/>
  <c r="AG14" i="1"/>
  <c r="AH14" i="1"/>
  <c r="AJ14" i="1"/>
  <c r="AK14" i="1"/>
  <c r="AL14" i="1"/>
  <c r="AO14" i="1"/>
  <c r="AP14" i="1"/>
  <c r="BI14" i="1" s="1"/>
  <c r="AW14" i="1"/>
  <c r="AX14" i="1"/>
  <c r="BD14" i="1"/>
  <c r="BF14" i="1"/>
  <c r="BH14" i="1"/>
  <c r="AB14" i="1" s="1"/>
  <c r="BJ14" i="1"/>
  <c r="BW14" i="1"/>
  <c r="M14" i="1" s="1"/>
  <c r="L15" i="1"/>
  <c r="M15" i="1"/>
  <c r="O15" i="1"/>
  <c r="BF15" i="1" s="1"/>
  <c r="Z15" i="1"/>
  <c r="AD15" i="1"/>
  <c r="AE15" i="1"/>
  <c r="AF15" i="1"/>
  <c r="AG15" i="1"/>
  <c r="AH15" i="1"/>
  <c r="AJ15" i="1"/>
  <c r="AS12" i="1" s="1"/>
  <c r="AK15" i="1"/>
  <c r="AL15" i="1"/>
  <c r="AO15" i="1"/>
  <c r="AW15" i="1" s="1"/>
  <c r="AP15" i="1"/>
  <c r="K15" i="1" s="1"/>
  <c r="AX15" i="1"/>
  <c r="BD15" i="1"/>
  <c r="BH15" i="1"/>
  <c r="AB15" i="1" s="1"/>
  <c r="BI15" i="1"/>
  <c r="AC15" i="1" s="1"/>
  <c r="BJ15" i="1"/>
  <c r="BW15" i="1"/>
  <c r="L17" i="1"/>
  <c r="L16" i="1" s="1"/>
  <c r="M17" i="1"/>
  <c r="M16" i="1" s="1"/>
  <c r="O17" i="1"/>
  <c r="Z17" i="1"/>
  <c r="AD17" i="1"/>
  <c r="AE17" i="1"/>
  <c r="AF17" i="1"/>
  <c r="AG17" i="1"/>
  <c r="AH17" i="1"/>
  <c r="AJ17" i="1"/>
  <c r="AS16" i="1" s="1"/>
  <c r="AK17" i="1"/>
  <c r="AT16" i="1" s="1"/>
  <c r="AL17" i="1"/>
  <c r="AO17" i="1"/>
  <c r="AW17" i="1" s="1"/>
  <c r="AP17" i="1"/>
  <c r="BD17" i="1"/>
  <c r="BH17" i="1"/>
  <c r="AB17" i="1" s="1"/>
  <c r="BJ17" i="1"/>
  <c r="BW17" i="1"/>
  <c r="J18" i="1"/>
  <c r="K18" i="1"/>
  <c r="L18" i="1"/>
  <c r="O18" i="1"/>
  <c r="Z18" i="1"/>
  <c r="AC18" i="1"/>
  <c r="AD18" i="1"/>
  <c r="AE18" i="1"/>
  <c r="AF18" i="1"/>
  <c r="AG18" i="1"/>
  <c r="AH18" i="1"/>
  <c r="AJ18" i="1"/>
  <c r="AK18" i="1"/>
  <c r="AL18" i="1"/>
  <c r="AU16" i="1" s="1"/>
  <c r="AO18" i="1"/>
  <c r="AP18" i="1"/>
  <c r="BI18" i="1" s="1"/>
  <c r="AW18" i="1"/>
  <c r="AX18" i="1"/>
  <c r="BD18" i="1"/>
  <c r="BF18" i="1"/>
  <c r="BH18" i="1"/>
  <c r="AB18" i="1" s="1"/>
  <c r="BJ18" i="1"/>
  <c r="BW18" i="1"/>
  <c r="M18" i="1" s="1"/>
  <c r="L19" i="1"/>
  <c r="M19" i="1"/>
  <c r="O19" i="1"/>
  <c r="BF19" i="1" s="1"/>
  <c r="Z19" i="1"/>
  <c r="AC19" i="1"/>
  <c r="AD19" i="1"/>
  <c r="AE19" i="1"/>
  <c r="AF19" i="1"/>
  <c r="AG19" i="1"/>
  <c r="AH19" i="1"/>
  <c r="AJ19" i="1"/>
  <c r="AK19" i="1"/>
  <c r="AL19" i="1"/>
  <c r="AO19" i="1"/>
  <c r="AP19" i="1"/>
  <c r="K19" i="1" s="1"/>
  <c r="AX19" i="1"/>
  <c r="BD19" i="1"/>
  <c r="BI19" i="1"/>
  <c r="BJ19" i="1"/>
  <c r="BW19" i="1"/>
  <c r="K20" i="1"/>
  <c r="AS20" i="1"/>
  <c r="J21" i="1"/>
  <c r="J20" i="1" s="1"/>
  <c r="L21" i="1"/>
  <c r="L20" i="1" s="1"/>
  <c r="M21" i="1"/>
  <c r="M20" i="1" s="1"/>
  <c r="O21" i="1"/>
  <c r="Z21" i="1"/>
  <c r="AC21" i="1"/>
  <c r="AD21" i="1"/>
  <c r="AE21" i="1"/>
  <c r="AF21" i="1"/>
  <c r="AG21" i="1"/>
  <c r="AH21" i="1"/>
  <c r="AJ21" i="1"/>
  <c r="AK21" i="1"/>
  <c r="AT20" i="1" s="1"/>
  <c r="AL21" i="1"/>
  <c r="AU20" i="1" s="1"/>
  <c r="AO21" i="1"/>
  <c r="AP21" i="1"/>
  <c r="K21" i="1" s="1"/>
  <c r="AX21" i="1"/>
  <c r="BD21" i="1"/>
  <c r="BI21" i="1"/>
  <c r="BJ21" i="1"/>
  <c r="BW21" i="1"/>
  <c r="K22" i="1"/>
  <c r="AS22" i="1"/>
  <c r="J23" i="1"/>
  <c r="J22" i="1" s="1"/>
  <c r="L23" i="1"/>
  <c r="L22" i="1" s="1"/>
  <c r="M23" i="1"/>
  <c r="M22" i="1" s="1"/>
  <c r="O23" i="1"/>
  <c r="Z23" i="1"/>
  <c r="AD23" i="1"/>
  <c r="AE23" i="1"/>
  <c r="AF23" i="1"/>
  <c r="AG23" i="1"/>
  <c r="AH23" i="1"/>
  <c r="AJ23" i="1"/>
  <c r="AK23" i="1"/>
  <c r="AT22" i="1" s="1"/>
  <c r="AL23" i="1"/>
  <c r="AU22" i="1" s="1"/>
  <c r="AO23" i="1"/>
  <c r="AP23" i="1"/>
  <c r="K23" i="1" s="1"/>
  <c r="AX23" i="1"/>
  <c r="BD23" i="1"/>
  <c r="BI23" i="1"/>
  <c r="AC23" i="1" s="1"/>
  <c r="BJ23" i="1"/>
  <c r="BW23" i="1"/>
  <c r="K24" i="1"/>
  <c r="AS24" i="1"/>
  <c r="L25" i="1"/>
  <c r="L24" i="1" s="1"/>
  <c r="M25" i="1"/>
  <c r="M24" i="1" s="1"/>
  <c r="O25" i="1"/>
  <c r="Z25" i="1"/>
  <c r="AD25" i="1"/>
  <c r="AE25" i="1"/>
  <c r="AF25" i="1"/>
  <c r="AG25" i="1"/>
  <c r="AH25" i="1"/>
  <c r="AJ25" i="1"/>
  <c r="AK25" i="1"/>
  <c r="AT24" i="1" s="1"/>
  <c r="AL25" i="1"/>
  <c r="AU24" i="1" s="1"/>
  <c r="AO25" i="1"/>
  <c r="AP25" i="1"/>
  <c r="K25" i="1" s="1"/>
  <c r="AX25" i="1"/>
  <c r="BD25" i="1"/>
  <c r="BI25" i="1"/>
  <c r="AC25" i="1" s="1"/>
  <c r="BJ25" i="1"/>
  <c r="BW25" i="1"/>
  <c r="K26" i="1"/>
  <c r="AS26" i="1"/>
  <c r="L27" i="1"/>
  <c r="L26" i="1" s="1"/>
  <c r="M27" i="1"/>
  <c r="M26" i="1" s="1"/>
  <c r="O27" i="1"/>
  <c r="Z27" i="1"/>
  <c r="AC27" i="1"/>
  <c r="AD27" i="1"/>
  <c r="AE27" i="1"/>
  <c r="AF27" i="1"/>
  <c r="AG27" i="1"/>
  <c r="AH27" i="1"/>
  <c r="AJ27" i="1"/>
  <c r="AK27" i="1"/>
  <c r="AT26" i="1" s="1"/>
  <c r="AL27" i="1"/>
  <c r="AU26" i="1" s="1"/>
  <c r="AO27" i="1"/>
  <c r="AP27" i="1"/>
  <c r="K27" i="1" s="1"/>
  <c r="AX27" i="1"/>
  <c r="BD27" i="1"/>
  <c r="BI27" i="1"/>
  <c r="BJ27" i="1"/>
  <c r="BW27" i="1"/>
  <c r="K28" i="1"/>
  <c r="AS28" i="1"/>
  <c r="J29" i="1"/>
  <c r="J28" i="1" s="1"/>
  <c r="L29" i="1"/>
  <c r="L28" i="1" s="1"/>
  <c r="M29" i="1"/>
  <c r="M28" i="1" s="1"/>
  <c r="O29" i="1"/>
  <c r="Z29" i="1"/>
  <c r="AC29" i="1"/>
  <c r="AD29" i="1"/>
  <c r="AE29" i="1"/>
  <c r="AF29" i="1"/>
  <c r="AG29" i="1"/>
  <c r="AH29" i="1"/>
  <c r="AJ29" i="1"/>
  <c r="AK29" i="1"/>
  <c r="AT28" i="1" s="1"/>
  <c r="AL29" i="1"/>
  <c r="AU28" i="1" s="1"/>
  <c r="AO29" i="1"/>
  <c r="AP29" i="1"/>
  <c r="K29" i="1" s="1"/>
  <c r="AX29" i="1"/>
  <c r="BD29" i="1"/>
  <c r="BI29" i="1"/>
  <c r="BJ29" i="1"/>
  <c r="BW29" i="1"/>
  <c r="J31" i="1"/>
  <c r="L31" i="1"/>
  <c r="L30" i="1" s="1"/>
  <c r="M31" i="1"/>
  <c r="O31" i="1"/>
  <c r="Z31" i="1"/>
  <c r="AD31" i="1"/>
  <c r="AE31" i="1"/>
  <c r="AF31" i="1"/>
  <c r="AG31" i="1"/>
  <c r="AH31" i="1"/>
  <c r="AJ31" i="1"/>
  <c r="AK31" i="1"/>
  <c r="AT30" i="1" s="1"/>
  <c r="AL31" i="1"/>
  <c r="AO31" i="1"/>
  <c r="AP31" i="1"/>
  <c r="K31" i="1" s="1"/>
  <c r="AX31" i="1"/>
  <c r="BD31" i="1"/>
  <c r="BI31" i="1"/>
  <c r="AC31" i="1" s="1"/>
  <c r="BJ31" i="1"/>
  <c r="BW31" i="1"/>
  <c r="J32" i="1"/>
  <c r="K32" i="1"/>
  <c r="K30" i="1" s="1"/>
  <c r="L32" i="1"/>
  <c r="O32" i="1"/>
  <c r="Z32" i="1"/>
  <c r="AC32" i="1"/>
  <c r="AD32" i="1"/>
  <c r="AE32" i="1"/>
  <c r="AF32" i="1"/>
  <c r="AG32" i="1"/>
  <c r="AH32" i="1"/>
  <c r="AJ32" i="1"/>
  <c r="AK32" i="1"/>
  <c r="AL32" i="1"/>
  <c r="AO32" i="1"/>
  <c r="AP32" i="1"/>
  <c r="BI32" i="1" s="1"/>
  <c r="AW32" i="1"/>
  <c r="AX32" i="1"/>
  <c r="BD32" i="1"/>
  <c r="BF32" i="1"/>
  <c r="BH32" i="1"/>
  <c r="AB32" i="1" s="1"/>
  <c r="BJ32" i="1"/>
  <c r="BW32" i="1"/>
  <c r="M32" i="1" s="1"/>
  <c r="L33" i="1"/>
  <c r="M33" i="1"/>
  <c r="O33" i="1"/>
  <c r="BF33" i="1" s="1"/>
  <c r="Z33" i="1"/>
  <c r="AD33" i="1"/>
  <c r="AE33" i="1"/>
  <c r="AF33" i="1"/>
  <c r="AG33" i="1"/>
  <c r="AH33" i="1"/>
  <c r="AJ33" i="1"/>
  <c r="AS30" i="1" s="1"/>
  <c r="AK33" i="1"/>
  <c r="AL33" i="1"/>
  <c r="AO33" i="1"/>
  <c r="AW33" i="1" s="1"/>
  <c r="AP33" i="1"/>
  <c r="K33" i="1" s="1"/>
  <c r="AX33" i="1"/>
  <c r="BD33" i="1"/>
  <c r="BH33" i="1"/>
  <c r="AB33" i="1" s="1"/>
  <c r="BI33" i="1"/>
  <c r="AC33" i="1" s="1"/>
  <c r="BJ33" i="1"/>
  <c r="BW33" i="1"/>
  <c r="J34" i="1"/>
  <c r="K34" i="1"/>
  <c r="L34" i="1"/>
  <c r="O34" i="1"/>
  <c r="Z34" i="1"/>
  <c r="AC34" i="1"/>
  <c r="AD34" i="1"/>
  <c r="AE34" i="1"/>
  <c r="AF34" i="1"/>
  <c r="AG34" i="1"/>
  <c r="AH34" i="1"/>
  <c r="AJ34" i="1"/>
  <c r="AK34" i="1"/>
  <c r="AL34" i="1"/>
  <c r="AO34" i="1"/>
  <c r="AP34" i="1"/>
  <c r="BI34" i="1" s="1"/>
  <c r="AW34" i="1"/>
  <c r="AX34" i="1"/>
  <c r="BD34" i="1"/>
  <c r="BF34" i="1"/>
  <c r="BH34" i="1"/>
  <c r="AB34" i="1" s="1"/>
  <c r="BJ34" i="1"/>
  <c r="BW34" i="1"/>
  <c r="M34" i="1" s="1"/>
  <c r="J36" i="1"/>
  <c r="L36" i="1"/>
  <c r="L35" i="1" s="1"/>
  <c r="O36" i="1"/>
  <c r="Z36" i="1"/>
  <c r="AB36" i="1"/>
  <c r="AC36" i="1"/>
  <c r="AF36" i="1"/>
  <c r="AG36" i="1"/>
  <c r="AH36" i="1"/>
  <c r="AJ36" i="1"/>
  <c r="AS35" i="1" s="1"/>
  <c r="AK36" i="1"/>
  <c r="AT35" i="1" s="1"/>
  <c r="AL36" i="1"/>
  <c r="AO36" i="1"/>
  <c r="BH36" i="1" s="1"/>
  <c r="AD36" i="1" s="1"/>
  <c r="AP36" i="1"/>
  <c r="AX36" i="1" s="1"/>
  <c r="AW36" i="1"/>
  <c r="BD36" i="1"/>
  <c r="BF36" i="1"/>
  <c r="BI36" i="1"/>
  <c r="AE36" i="1" s="1"/>
  <c r="BJ36" i="1"/>
  <c r="BW36" i="1"/>
  <c r="M36" i="1" s="1"/>
  <c r="K37" i="1"/>
  <c r="L37" i="1"/>
  <c r="O37" i="1"/>
  <c r="Z37" i="1"/>
  <c r="AB37" i="1"/>
  <c r="AC37" i="1"/>
  <c r="AF37" i="1"/>
  <c r="AG37" i="1"/>
  <c r="AH37" i="1"/>
  <c r="AJ37" i="1"/>
  <c r="AK37" i="1"/>
  <c r="AL37" i="1"/>
  <c r="AO37" i="1"/>
  <c r="J37" i="1" s="1"/>
  <c r="AP37" i="1"/>
  <c r="BI37" i="1" s="1"/>
  <c r="AE37" i="1" s="1"/>
  <c r="AW37" i="1"/>
  <c r="AX37" i="1"/>
  <c r="BD37" i="1"/>
  <c r="BF37" i="1"/>
  <c r="BH37" i="1"/>
  <c r="AD37" i="1" s="1"/>
  <c r="BJ37" i="1"/>
  <c r="BW37" i="1"/>
  <c r="M37" i="1" s="1"/>
  <c r="M35" i="1" s="1"/>
  <c r="L38" i="1"/>
  <c r="M38" i="1"/>
  <c r="O38" i="1"/>
  <c r="BF38" i="1" s="1"/>
  <c r="Z38" i="1"/>
  <c r="AB38" i="1"/>
  <c r="AC38" i="1"/>
  <c r="AF38" i="1"/>
  <c r="AG38" i="1"/>
  <c r="AH38" i="1"/>
  <c r="AJ38" i="1"/>
  <c r="AK38" i="1"/>
  <c r="AL38" i="1"/>
  <c r="AO38" i="1"/>
  <c r="AP38" i="1"/>
  <c r="K38" i="1" s="1"/>
  <c r="AX38" i="1"/>
  <c r="BD38" i="1"/>
  <c r="BH38" i="1"/>
  <c r="AD38" i="1" s="1"/>
  <c r="BI38" i="1"/>
  <c r="AE38" i="1" s="1"/>
  <c r="BJ38" i="1"/>
  <c r="BW38" i="1"/>
  <c r="K39" i="1"/>
  <c r="O39" i="1"/>
  <c r="K40" i="1"/>
  <c r="L40" i="1"/>
  <c r="L39" i="1" s="1"/>
  <c r="O40" i="1"/>
  <c r="Z40" i="1"/>
  <c r="AB40" i="1"/>
  <c r="AC40" i="1"/>
  <c r="AF40" i="1"/>
  <c r="AG40" i="1"/>
  <c r="AH40" i="1"/>
  <c r="AJ40" i="1"/>
  <c r="AS39" i="1" s="1"/>
  <c r="AK40" i="1"/>
  <c r="AT39" i="1" s="1"/>
  <c r="AL40" i="1"/>
  <c r="AU39" i="1" s="1"/>
  <c r="AO40" i="1"/>
  <c r="J40" i="1" s="1"/>
  <c r="AP40" i="1"/>
  <c r="BI40" i="1" s="1"/>
  <c r="AE40" i="1" s="1"/>
  <c r="AW40" i="1"/>
  <c r="AX40" i="1"/>
  <c r="BD40" i="1"/>
  <c r="BF40" i="1"/>
  <c r="BH40" i="1"/>
  <c r="AD40" i="1" s="1"/>
  <c r="BJ40" i="1"/>
  <c r="BW40" i="1"/>
  <c r="M40" i="1" s="1"/>
  <c r="L41" i="1"/>
  <c r="O41" i="1"/>
  <c r="Z41" i="1"/>
  <c r="AB41" i="1"/>
  <c r="AC41" i="1"/>
  <c r="AF41" i="1"/>
  <c r="AG41" i="1"/>
  <c r="AH41" i="1"/>
  <c r="AJ41" i="1"/>
  <c r="AK41" i="1"/>
  <c r="AL41" i="1"/>
  <c r="AO41" i="1"/>
  <c r="J41" i="1" s="1"/>
  <c r="J39" i="1" s="1"/>
  <c r="AP41" i="1"/>
  <c r="K41" i="1" s="1"/>
  <c r="AW41" i="1"/>
  <c r="AX41" i="1"/>
  <c r="BD41" i="1"/>
  <c r="BF41" i="1"/>
  <c r="BI41" i="1"/>
  <c r="AE41" i="1" s="1"/>
  <c r="BJ41" i="1"/>
  <c r="BW41" i="1"/>
  <c r="M41" i="1" s="1"/>
  <c r="AU42" i="1"/>
  <c r="L43" i="1"/>
  <c r="L42" i="1" s="1"/>
  <c r="M43" i="1"/>
  <c r="O43" i="1"/>
  <c r="Z43" i="1"/>
  <c r="AB43" i="1"/>
  <c r="AC43" i="1"/>
  <c r="AF43" i="1"/>
  <c r="AG43" i="1"/>
  <c r="AH43" i="1"/>
  <c r="AJ43" i="1"/>
  <c r="AS42" i="1" s="1"/>
  <c r="AK43" i="1"/>
  <c r="AT42" i="1" s="1"/>
  <c r="AL43" i="1"/>
  <c r="AO43" i="1"/>
  <c r="J43" i="1" s="1"/>
  <c r="AP43" i="1"/>
  <c r="AW43" i="1"/>
  <c r="BD43" i="1"/>
  <c r="BF43" i="1"/>
  <c r="BH43" i="1"/>
  <c r="AD43" i="1" s="1"/>
  <c r="BJ43" i="1"/>
  <c r="BW43" i="1"/>
  <c r="J44" i="1"/>
  <c r="L44" i="1"/>
  <c r="O44" i="1"/>
  <c r="Z44" i="1"/>
  <c r="AB44" i="1"/>
  <c r="AC44" i="1"/>
  <c r="AF44" i="1"/>
  <c r="AG44" i="1"/>
  <c r="AH44" i="1"/>
  <c r="AJ44" i="1"/>
  <c r="AK44" i="1"/>
  <c r="AL44" i="1"/>
  <c r="AO44" i="1"/>
  <c r="AP44" i="1"/>
  <c r="K44" i="1" s="1"/>
  <c r="AW44" i="1"/>
  <c r="AX44" i="1"/>
  <c r="BD44" i="1"/>
  <c r="BF44" i="1"/>
  <c r="BH44" i="1"/>
  <c r="AD44" i="1" s="1"/>
  <c r="BI44" i="1"/>
  <c r="AE44" i="1" s="1"/>
  <c r="BJ44" i="1"/>
  <c r="BW44" i="1"/>
  <c r="M44" i="1" s="1"/>
  <c r="L45" i="1"/>
  <c r="M45" i="1"/>
  <c r="O45" i="1"/>
  <c r="BF45" i="1" s="1"/>
  <c r="Z45" i="1"/>
  <c r="AB45" i="1"/>
  <c r="AC45" i="1"/>
  <c r="AF45" i="1"/>
  <c r="AG45" i="1"/>
  <c r="AH45" i="1"/>
  <c r="AJ45" i="1"/>
  <c r="AK45" i="1"/>
  <c r="AL45" i="1"/>
  <c r="AO45" i="1"/>
  <c r="AP45" i="1"/>
  <c r="K45" i="1" s="1"/>
  <c r="AX45" i="1"/>
  <c r="BD45" i="1"/>
  <c r="BI45" i="1"/>
  <c r="AE45" i="1" s="1"/>
  <c r="BJ45" i="1"/>
  <c r="BW45" i="1"/>
  <c r="L47" i="1"/>
  <c r="L46" i="1" s="1"/>
  <c r="M47" i="1"/>
  <c r="M46" i="1" s="1"/>
  <c r="O47" i="1"/>
  <c r="Z47" i="1"/>
  <c r="AB47" i="1"/>
  <c r="AC47" i="1"/>
  <c r="AF47" i="1"/>
  <c r="AG47" i="1"/>
  <c r="AH47" i="1"/>
  <c r="AJ47" i="1"/>
  <c r="AS46" i="1" s="1"/>
  <c r="AK47" i="1"/>
  <c r="AT46" i="1" s="1"/>
  <c r="AL47" i="1"/>
  <c r="AU46" i="1" s="1"/>
  <c r="AO47" i="1"/>
  <c r="AP47" i="1"/>
  <c r="K47" i="1" s="1"/>
  <c r="K46" i="1" s="1"/>
  <c r="BD47" i="1"/>
  <c r="BJ47" i="1"/>
  <c r="BW47" i="1"/>
  <c r="AS48" i="1"/>
  <c r="L49" i="1"/>
  <c r="L48" i="1" s="1"/>
  <c r="M49" i="1"/>
  <c r="M48" i="1" s="1"/>
  <c r="O49" i="1"/>
  <c r="O48" i="1" s="1"/>
  <c r="Z49" i="1"/>
  <c r="AB49" i="1"/>
  <c r="AC49" i="1"/>
  <c r="AF49" i="1"/>
  <c r="AG49" i="1"/>
  <c r="AH49" i="1"/>
  <c r="AJ49" i="1"/>
  <c r="AK49" i="1"/>
  <c r="AT48" i="1" s="1"/>
  <c r="AL49" i="1"/>
  <c r="AU48" i="1" s="1"/>
  <c r="AO49" i="1"/>
  <c r="AP49" i="1"/>
  <c r="K49" i="1" s="1"/>
  <c r="K48" i="1" s="1"/>
  <c r="AX49" i="1"/>
  <c r="BD49" i="1"/>
  <c r="BI49" i="1"/>
  <c r="AE49" i="1" s="1"/>
  <c r="BJ49" i="1"/>
  <c r="BW49" i="1"/>
  <c r="J50" i="1"/>
  <c r="K50" i="1"/>
  <c r="O50" i="1"/>
  <c r="AU50" i="1"/>
  <c r="K51" i="1"/>
  <c r="L51" i="1"/>
  <c r="L50" i="1" s="1"/>
  <c r="O51" i="1"/>
  <c r="Z51" i="1"/>
  <c r="AB51" i="1"/>
  <c r="AC51" i="1"/>
  <c r="AF51" i="1"/>
  <c r="AG51" i="1"/>
  <c r="AH51" i="1"/>
  <c r="AJ51" i="1"/>
  <c r="AS50" i="1" s="1"/>
  <c r="AK51" i="1"/>
  <c r="AT50" i="1" s="1"/>
  <c r="AL51" i="1"/>
  <c r="AO51" i="1"/>
  <c r="J51" i="1" s="1"/>
  <c r="AP51" i="1"/>
  <c r="BI51" i="1" s="1"/>
  <c r="AE51" i="1" s="1"/>
  <c r="AW51" i="1"/>
  <c r="BD51" i="1"/>
  <c r="BF51" i="1"/>
  <c r="BH51" i="1"/>
  <c r="AD51" i="1" s="1"/>
  <c r="BJ51" i="1"/>
  <c r="BW51" i="1"/>
  <c r="M51" i="1" s="1"/>
  <c r="M50" i="1" s="1"/>
  <c r="J53" i="1"/>
  <c r="K53" i="1"/>
  <c r="L53" i="1"/>
  <c r="L52" i="1" s="1"/>
  <c r="O53" i="1"/>
  <c r="Z53" i="1"/>
  <c r="AB53" i="1"/>
  <c r="AC53" i="1"/>
  <c r="AF53" i="1"/>
  <c r="AG53" i="1"/>
  <c r="AH53" i="1"/>
  <c r="AJ53" i="1"/>
  <c r="AS52" i="1" s="1"/>
  <c r="AK53" i="1"/>
  <c r="AT52" i="1" s="1"/>
  <c r="AL53" i="1"/>
  <c r="AO53" i="1"/>
  <c r="BH53" i="1" s="1"/>
  <c r="AD53" i="1" s="1"/>
  <c r="AP53" i="1"/>
  <c r="AX53" i="1" s="1"/>
  <c r="AW53" i="1"/>
  <c r="BD53" i="1"/>
  <c r="BF53" i="1"/>
  <c r="BI53" i="1"/>
  <c r="AE53" i="1" s="1"/>
  <c r="BJ53" i="1"/>
  <c r="BW53" i="1"/>
  <c r="M53" i="1" s="1"/>
  <c r="K54" i="1"/>
  <c r="L54" i="1"/>
  <c r="O54" i="1"/>
  <c r="Z54" i="1"/>
  <c r="AB54" i="1"/>
  <c r="AC54" i="1"/>
  <c r="AF54" i="1"/>
  <c r="AG54" i="1"/>
  <c r="AH54" i="1"/>
  <c r="AJ54" i="1"/>
  <c r="AK54" i="1"/>
  <c r="AL54" i="1"/>
  <c r="AO54" i="1"/>
  <c r="J54" i="1" s="1"/>
  <c r="AP54" i="1"/>
  <c r="BI54" i="1" s="1"/>
  <c r="AE54" i="1" s="1"/>
  <c r="AW54" i="1"/>
  <c r="AX54" i="1"/>
  <c r="BD54" i="1"/>
  <c r="BF54" i="1"/>
  <c r="BH54" i="1"/>
  <c r="AD54" i="1" s="1"/>
  <c r="BJ54" i="1"/>
  <c r="BW54" i="1"/>
  <c r="M54" i="1" s="1"/>
  <c r="M52" i="1" s="1"/>
  <c r="L55" i="1"/>
  <c r="M55" i="1"/>
  <c r="O55" i="1"/>
  <c r="O52" i="1" s="1"/>
  <c r="Z55" i="1"/>
  <c r="AB55" i="1"/>
  <c r="AC55" i="1"/>
  <c r="AF55" i="1"/>
  <c r="AG55" i="1"/>
  <c r="AH55" i="1"/>
  <c r="AJ55" i="1"/>
  <c r="AK55" i="1"/>
  <c r="AL55" i="1"/>
  <c r="AO55" i="1"/>
  <c r="AP55" i="1"/>
  <c r="K55" i="1" s="1"/>
  <c r="AX55" i="1"/>
  <c r="BD55" i="1"/>
  <c r="BI55" i="1"/>
  <c r="AE55" i="1" s="1"/>
  <c r="BJ55" i="1"/>
  <c r="BW55" i="1"/>
  <c r="K56" i="1"/>
  <c r="L56" i="1"/>
  <c r="M56" i="1"/>
  <c r="O56" i="1"/>
  <c r="BF56" i="1" s="1"/>
  <c r="Z56" i="1"/>
  <c r="AB56" i="1"/>
  <c r="AC56" i="1"/>
  <c r="AF56" i="1"/>
  <c r="AG56" i="1"/>
  <c r="AH56" i="1"/>
  <c r="AJ56" i="1"/>
  <c r="AK56" i="1"/>
  <c r="AL56" i="1"/>
  <c r="AO56" i="1"/>
  <c r="AW56" i="1" s="1"/>
  <c r="AP56" i="1"/>
  <c r="BD56" i="1"/>
  <c r="BH56" i="1"/>
  <c r="AD56" i="1" s="1"/>
  <c r="BJ56" i="1"/>
  <c r="BW56" i="1"/>
  <c r="J57" i="1"/>
  <c r="L57" i="1"/>
  <c r="O57" i="1"/>
  <c r="Z57" i="1"/>
  <c r="AB57" i="1"/>
  <c r="AC57" i="1"/>
  <c r="AF57" i="1"/>
  <c r="AG57" i="1"/>
  <c r="AH57" i="1"/>
  <c r="AJ57" i="1"/>
  <c r="AK57" i="1"/>
  <c r="AL57" i="1"/>
  <c r="AO57" i="1"/>
  <c r="BH57" i="1" s="1"/>
  <c r="AD57" i="1" s="1"/>
  <c r="AP57" i="1"/>
  <c r="BD57" i="1"/>
  <c r="BF57" i="1"/>
  <c r="BJ57" i="1"/>
  <c r="BW57" i="1"/>
  <c r="M57" i="1" s="1"/>
  <c r="K58" i="1"/>
  <c r="L58" i="1"/>
  <c r="O58" i="1"/>
  <c r="Z58" i="1"/>
  <c r="AB58" i="1"/>
  <c r="AC58" i="1"/>
  <c r="AF58" i="1"/>
  <c r="AG58" i="1"/>
  <c r="AH58" i="1"/>
  <c r="AJ58" i="1"/>
  <c r="AK58" i="1"/>
  <c r="AL58" i="1"/>
  <c r="AO58" i="1"/>
  <c r="J58" i="1" s="1"/>
  <c r="AP58" i="1"/>
  <c r="BI58" i="1" s="1"/>
  <c r="AE58" i="1" s="1"/>
  <c r="AW58" i="1"/>
  <c r="BD58" i="1"/>
  <c r="BF58" i="1"/>
  <c r="BH58" i="1"/>
  <c r="AD58" i="1" s="1"/>
  <c r="BJ58" i="1"/>
  <c r="BW58" i="1"/>
  <c r="M58" i="1" s="1"/>
  <c r="J59" i="1"/>
  <c r="L59" i="1"/>
  <c r="O59" i="1"/>
  <c r="Z59" i="1"/>
  <c r="AB59" i="1"/>
  <c r="AC59" i="1"/>
  <c r="AF59" i="1"/>
  <c r="AG59" i="1"/>
  <c r="AH59" i="1"/>
  <c r="AJ59" i="1"/>
  <c r="AK59" i="1"/>
  <c r="AL59" i="1"/>
  <c r="AO59" i="1"/>
  <c r="AP59" i="1"/>
  <c r="K59" i="1" s="1"/>
  <c r="AW59" i="1"/>
  <c r="AX59" i="1"/>
  <c r="BD59" i="1"/>
  <c r="BF59" i="1"/>
  <c r="BH59" i="1"/>
  <c r="AD59" i="1" s="1"/>
  <c r="BI59" i="1"/>
  <c r="AE59" i="1" s="1"/>
  <c r="BJ59" i="1"/>
  <c r="BW59" i="1"/>
  <c r="M59" i="1" s="1"/>
  <c r="AS60" i="1"/>
  <c r="AT60" i="1"/>
  <c r="L61" i="1"/>
  <c r="O61" i="1"/>
  <c r="Z61" i="1"/>
  <c r="AB61" i="1"/>
  <c r="AC61" i="1"/>
  <c r="AF61" i="1"/>
  <c r="AG61" i="1"/>
  <c r="AH61" i="1"/>
  <c r="AJ61" i="1"/>
  <c r="AK61" i="1"/>
  <c r="AO61" i="1"/>
  <c r="AW61" i="1" s="1"/>
  <c r="AP61" i="1"/>
  <c r="BD61" i="1"/>
  <c r="BJ61" i="1"/>
  <c r="BW61" i="1"/>
  <c r="O62" i="1"/>
  <c r="K63" i="1"/>
  <c r="L63" i="1"/>
  <c r="O63" i="1"/>
  <c r="BF63" i="1" s="1"/>
  <c r="Z63" i="1"/>
  <c r="AD63" i="1"/>
  <c r="AE63" i="1"/>
  <c r="AF63" i="1"/>
  <c r="AG63" i="1"/>
  <c r="AH63" i="1"/>
  <c r="AJ63" i="1"/>
  <c r="AK63" i="1"/>
  <c r="AT62" i="1" s="1"/>
  <c r="AO63" i="1"/>
  <c r="AP63" i="1"/>
  <c r="AX63" i="1"/>
  <c r="BD63" i="1"/>
  <c r="BI63" i="1"/>
  <c r="AC63" i="1" s="1"/>
  <c r="BJ63" i="1"/>
  <c r="BW63" i="1"/>
  <c r="L64" i="1"/>
  <c r="O64" i="1"/>
  <c r="BF64" i="1" s="1"/>
  <c r="Z64" i="1"/>
  <c r="AD64" i="1"/>
  <c r="AE64" i="1"/>
  <c r="AF64" i="1"/>
  <c r="AG64" i="1"/>
  <c r="AH64" i="1"/>
  <c r="AJ64" i="1"/>
  <c r="AK64" i="1"/>
  <c r="AO64" i="1"/>
  <c r="AW64" i="1" s="1"/>
  <c r="AP64" i="1"/>
  <c r="BD64" i="1"/>
  <c r="BJ64" i="1"/>
  <c r="BW64" i="1"/>
  <c r="L65" i="1"/>
  <c r="O65" i="1"/>
  <c r="BF65" i="1" s="1"/>
  <c r="Z65" i="1"/>
  <c r="AD65" i="1"/>
  <c r="AE65" i="1"/>
  <c r="AF65" i="1"/>
  <c r="AG65" i="1"/>
  <c r="AH65" i="1"/>
  <c r="AJ65" i="1"/>
  <c r="AK65" i="1"/>
  <c r="AO65" i="1"/>
  <c r="AW65" i="1" s="1"/>
  <c r="AP65" i="1"/>
  <c r="AX65" i="1" s="1"/>
  <c r="BC65" i="1" s="1"/>
  <c r="AV65" i="1"/>
  <c r="BD65" i="1"/>
  <c r="BH65" i="1"/>
  <c r="AB65" i="1" s="1"/>
  <c r="BJ65" i="1"/>
  <c r="BW65" i="1"/>
  <c r="J66" i="1"/>
  <c r="L66" i="1"/>
  <c r="O66" i="1"/>
  <c r="BF66" i="1" s="1"/>
  <c r="Z66" i="1"/>
  <c r="AD66" i="1"/>
  <c r="AE66" i="1"/>
  <c r="AF66" i="1"/>
  <c r="AG66" i="1"/>
  <c r="AH66" i="1"/>
  <c r="AJ66" i="1"/>
  <c r="AK66" i="1"/>
  <c r="AO66" i="1"/>
  <c r="AW66" i="1" s="1"/>
  <c r="AP66" i="1"/>
  <c r="K66" i="1" s="1"/>
  <c r="AX66" i="1"/>
  <c r="BD66" i="1"/>
  <c r="BH66" i="1"/>
  <c r="AB66" i="1" s="1"/>
  <c r="BI66" i="1"/>
  <c r="AC66" i="1" s="1"/>
  <c r="BJ66" i="1"/>
  <c r="BW66" i="1"/>
  <c r="L68" i="1"/>
  <c r="O68" i="1"/>
  <c r="Z68" i="1"/>
  <c r="AD68" i="1"/>
  <c r="AE68" i="1"/>
  <c r="AF68" i="1"/>
  <c r="AG68" i="1"/>
  <c r="AH68" i="1"/>
  <c r="AJ68" i="1"/>
  <c r="AS67" i="1" s="1"/>
  <c r="AK68" i="1"/>
  <c r="AO68" i="1"/>
  <c r="AW68" i="1" s="1"/>
  <c r="AP68" i="1"/>
  <c r="AX68" i="1" s="1"/>
  <c r="BC68" i="1" s="1"/>
  <c r="AV68" i="1"/>
  <c r="BD68" i="1"/>
  <c r="BH68" i="1"/>
  <c r="AB68" i="1" s="1"/>
  <c r="BJ68" i="1"/>
  <c r="BW68" i="1"/>
  <c r="J69" i="1"/>
  <c r="L69" i="1"/>
  <c r="O69" i="1"/>
  <c r="BF69" i="1" s="1"/>
  <c r="Z69" i="1"/>
  <c r="AD69" i="1"/>
  <c r="AE69" i="1"/>
  <c r="AF69" i="1"/>
  <c r="AG69" i="1"/>
  <c r="AH69" i="1"/>
  <c r="AJ69" i="1"/>
  <c r="AK69" i="1"/>
  <c r="AT67" i="1" s="1"/>
  <c r="AO69" i="1"/>
  <c r="AW69" i="1" s="1"/>
  <c r="AP69" i="1"/>
  <c r="K69" i="1" s="1"/>
  <c r="AX69" i="1"/>
  <c r="BD69" i="1"/>
  <c r="BH69" i="1"/>
  <c r="AB69" i="1" s="1"/>
  <c r="BI69" i="1"/>
  <c r="AC69" i="1" s="1"/>
  <c r="BJ69" i="1"/>
  <c r="BW69" i="1"/>
  <c r="K70" i="1"/>
  <c r="L70" i="1"/>
  <c r="O70" i="1"/>
  <c r="BF70" i="1" s="1"/>
  <c r="Z70" i="1"/>
  <c r="AD70" i="1"/>
  <c r="AE70" i="1"/>
  <c r="AF70" i="1"/>
  <c r="AG70" i="1"/>
  <c r="AH70" i="1"/>
  <c r="AJ70" i="1"/>
  <c r="AK70" i="1"/>
  <c r="AO70" i="1"/>
  <c r="AP70" i="1"/>
  <c r="AX70" i="1"/>
  <c r="BD70" i="1"/>
  <c r="BI70" i="1"/>
  <c r="AC70" i="1" s="1"/>
  <c r="BJ70" i="1"/>
  <c r="BW70" i="1"/>
  <c r="L71" i="1"/>
  <c r="J72" i="1"/>
  <c r="J71" i="1" s="1"/>
  <c r="L72" i="1"/>
  <c r="O72" i="1"/>
  <c r="BF72" i="1" s="1"/>
  <c r="Z72" i="1"/>
  <c r="AD72" i="1"/>
  <c r="AE72" i="1"/>
  <c r="AF72" i="1"/>
  <c r="AG72" i="1"/>
  <c r="AH72" i="1"/>
  <c r="AJ72" i="1"/>
  <c r="AS71" i="1" s="1"/>
  <c r="AK72" i="1"/>
  <c r="AT71" i="1" s="1"/>
  <c r="AO72" i="1"/>
  <c r="AW72" i="1" s="1"/>
  <c r="AP72" i="1"/>
  <c r="K72" i="1" s="1"/>
  <c r="K71" i="1" s="1"/>
  <c r="AX72" i="1"/>
  <c r="BD72" i="1"/>
  <c r="BH72" i="1"/>
  <c r="AB72" i="1" s="1"/>
  <c r="BI72" i="1"/>
  <c r="AC72" i="1" s="1"/>
  <c r="BJ72" i="1"/>
  <c r="BW72" i="1"/>
  <c r="L74" i="1"/>
  <c r="O74" i="1"/>
  <c r="Z74" i="1"/>
  <c r="AD74" i="1"/>
  <c r="AE74" i="1"/>
  <c r="AF74" i="1"/>
  <c r="AG74" i="1"/>
  <c r="AH74" i="1"/>
  <c r="AJ74" i="1"/>
  <c r="AS73" i="1" s="1"/>
  <c r="AK74" i="1"/>
  <c r="AO74" i="1"/>
  <c r="AW74" i="1" s="1"/>
  <c r="AP74" i="1"/>
  <c r="AX74" i="1" s="1"/>
  <c r="BC74" i="1" s="1"/>
  <c r="AV74" i="1"/>
  <c r="BD74" i="1"/>
  <c r="BH74" i="1"/>
  <c r="AB74" i="1" s="1"/>
  <c r="BJ74" i="1"/>
  <c r="BW74" i="1"/>
  <c r="J75" i="1"/>
  <c r="L75" i="1"/>
  <c r="O75" i="1"/>
  <c r="BF75" i="1" s="1"/>
  <c r="Z75" i="1"/>
  <c r="AD75" i="1"/>
  <c r="AE75" i="1"/>
  <c r="AF75" i="1"/>
  <c r="AG75" i="1"/>
  <c r="AH75" i="1"/>
  <c r="AJ75" i="1"/>
  <c r="AK75" i="1"/>
  <c r="AT73" i="1" s="1"/>
  <c r="AO75" i="1"/>
  <c r="AW75" i="1" s="1"/>
  <c r="AP75" i="1"/>
  <c r="K75" i="1" s="1"/>
  <c r="AX75" i="1"/>
  <c r="BD75" i="1"/>
  <c r="BH75" i="1"/>
  <c r="AB75" i="1" s="1"/>
  <c r="BI75" i="1"/>
  <c r="AC75" i="1" s="1"/>
  <c r="BJ75" i="1"/>
  <c r="BW75" i="1"/>
  <c r="K76" i="1"/>
  <c r="L76" i="1"/>
  <c r="O76" i="1"/>
  <c r="BF76" i="1" s="1"/>
  <c r="Z76" i="1"/>
  <c r="AD76" i="1"/>
  <c r="AE76" i="1"/>
  <c r="AF76" i="1"/>
  <c r="AG76" i="1"/>
  <c r="AH76" i="1"/>
  <c r="AJ76" i="1"/>
  <c r="AK76" i="1"/>
  <c r="AO76" i="1"/>
  <c r="AP76" i="1"/>
  <c r="AX76" i="1"/>
  <c r="BD76" i="1"/>
  <c r="BI76" i="1"/>
  <c r="AC76" i="1" s="1"/>
  <c r="BJ76" i="1"/>
  <c r="BW76" i="1"/>
  <c r="L77" i="1"/>
  <c r="J78" i="1"/>
  <c r="L78" i="1"/>
  <c r="O78" i="1"/>
  <c r="BF78" i="1" s="1"/>
  <c r="Z78" i="1"/>
  <c r="AD78" i="1"/>
  <c r="AE78" i="1"/>
  <c r="AF78" i="1"/>
  <c r="AG78" i="1"/>
  <c r="AH78" i="1"/>
  <c r="AJ78" i="1"/>
  <c r="AS77" i="1" s="1"/>
  <c r="AK78" i="1"/>
  <c r="AT77" i="1" s="1"/>
  <c r="AO78" i="1"/>
  <c r="AW78" i="1" s="1"/>
  <c r="AP78" i="1"/>
  <c r="K78" i="1" s="1"/>
  <c r="AX78" i="1"/>
  <c r="BD78" i="1"/>
  <c r="BH78" i="1"/>
  <c r="AB78" i="1" s="1"/>
  <c r="BI78" i="1"/>
  <c r="AC78" i="1" s="1"/>
  <c r="BJ78" i="1"/>
  <c r="BW78" i="1"/>
  <c r="K79" i="1"/>
  <c r="L79" i="1"/>
  <c r="O79" i="1"/>
  <c r="BF79" i="1" s="1"/>
  <c r="Z79" i="1"/>
  <c r="AD79" i="1"/>
  <c r="AE79" i="1"/>
  <c r="AF79" i="1"/>
  <c r="AG79" i="1"/>
  <c r="AH79" i="1"/>
  <c r="AJ79" i="1"/>
  <c r="AK79" i="1"/>
  <c r="AO79" i="1"/>
  <c r="AP79" i="1"/>
  <c r="AX79" i="1"/>
  <c r="BD79" i="1"/>
  <c r="BI79" i="1"/>
  <c r="AC79" i="1" s="1"/>
  <c r="BJ79" i="1"/>
  <c r="BW79" i="1"/>
  <c r="K80" i="1"/>
  <c r="L80" i="1"/>
  <c r="O80" i="1"/>
  <c r="Z80" i="1"/>
  <c r="AB80" i="1"/>
  <c r="AC80" i="1"/>
  <c r="AD80" i="1"/>
  <c r="AE80" i="1"/>
  <c r="AF80" i="1"/>
  <c r="AG80" i="1"/>
  <c r="AH80" i="1"/>
  <c r="AJ80" i="1"/>
  <c r="AK80" i="1"/>
  <c r="AL80" i="1"/>
  <c r="AO80" i="1"/>
  <c r="J80" i="1" s="1"/>
  <c r="AP80" i="1"/>
  <c r="AX80" i="1" s="1"/>
  <c r="AW80" i="1"/>
  <c r="BD80" i="1"/>
  <c r="BF80" i="1"/>
  <c r="BH80" i="1"/>
  <c r="BI80" i="1"/>
  <c r="BJ80" i="1"/>
  <c r="BW80" i="1"/>
  <c r="L81" i="1"/>
  <c r="M81" i="1"/>
  <c r="O81" i="1"/>
  <c r="Z81" i="1"/>
  <c r="AB81" i="1"/>
  <c r="AC81" i="1"/>
  <c r="AD81" i="1"/>
  <c r="AE81" i="1"/>
  <c r="AF81" i="1"/>
  <c r="AG81" i="1"/>
  <c r="AH81" i="1"/>
  <c r="AJ81" i="1"/>
  <c r="AK81" i="1"/>
  <c r="AL81" i="1"/>
  <c r="AO81" i="1"/>
  <c r="J81" i="1" s="1"/>
  <c r="AP81" i="1"/>
  <c r="AX81" i="1" s="1"/>
  <c r="AW81" i="1"/>
  <c r="BD81" i="1"/>
  <c r="BF81" i="1"/>
  <c r="BH81" i="1"/>
  <c r="BI81" i="1"/>
  <c r="BJ81" i="1"/>
  <c r="BW81" i="1"/>
  <c r="L82" i="1"/>
  <c r="O82" i="1"/>
  <c r="Z82" i="1"/>
  <c r="AB82" i="1"/>
  <c r="AC82" i="1"/>
  <c r="AD82" i="1"/>
  <c r="AE82" i="1"/>
  <c r="AF82" i="1"/>
  <c r="AG82" i="1"/>
  <c r="AH82" i="1"/>
  <c r="AJ82" i="1"/>
  <c r="AK82" i="1"/>
  <c r="AL82" i="1"/>
  <c r="AO82" i="1"/>
  <c r="J82" i="1" s="1"/>
  <c r="AP82" i="1"/>
  <c r="AX82" i="1" s="1"/>
  <c r="AW82" i="1"/>
  <c r="BD82" i="1"/>
  <c r="BF82" i="1"/>
  <c r="BH82" i="1"/>
  <c r="BI82" i="1"/>
  <c r="BJ82" i="1"/>
  <c r="BW82" i="1"/>
  <c r="M82" i="1" s="1"/>
  <c r="L84" i="1"/>
  <c r="L83" i="1" s="1"/>
  <c r="M84" i="1"/>
  <c r="M83" i="1" s="1"/>
  <c r="O84" i="1"/>
  <c r="O83" i="1" s="1"/>
  <c r="Z84" i="1"/>
  <c r="AB84" i="1"/>
  <c r="AC84" i="1"/>
  <c r="AD84" i="1"/>
  <c r="AE84" i="1"/>
  <c r="AF84" i="1"/>
  <c r="AG84" i="1"/>
  <c r="AH84" i="1"/>
  <c r="AJ84" i="1"/>
  <c r="AS83" i="1" s="1"/>
  <c r="AK84" i="1"/>
  <c r="AT83" i="1" s="1"/>
  <c r="AL84" i="1"/>
  <c r="AU83" i="1" s="1"/>
  <c r="AO84" i="1"/>
  <c r="J84" i="1" s="1"/>
  <c r="AP84" i="1"/>
  <c r="AX84" i="1" s="1"/>
  <c r="AW84" i="1"/>
  <c r="BD84" i="1"/>
  <c r="BF84" i="1"/>
  <c r="BH84" i="1"/>
  <c r="BI84" i="1"/>
  <c r="BJ84" i="1"/>
  <c r="BW84" i="1"/>
  <c r="L85" i="1"/>
  <c r="M85" i="1"/>
  <c r="O85" i="1"/>
  <c r="Z85" i="1"/>
  <c r="AB85" i="1"/>
  <c r="AC85" i="1"/>
  <c r="AD85" i="1"/>
  <c r="AE85" i="1"/>
  <c r="AF85" i="1"/>
  <c r="AG85" i="1"/>
  <c r="AH85" i="1"/>
  <c r="AJ85" i="1"/>
  <c r="AK85" i="1"/>
  <c r="AL85" i="1"/>
  <c r="AO85" i="1"/>
  <c r="J85" i="1" s="1"/>
  <c r="AP85" i="1"/>
  <c r="K85" i="1" s="1"/>
  <c r="AW85" i="1"/>
  <c r="AX85" i="1"/>
  <c r="BD85" i="1"/>
  <c r="BF85" i="1"/>
  <c r="BH85" i="1"/>
  <c r="BI85" i="1"/>
  <c r="BJ85" i="1"/>
  <c r="BW85" i="1"/>
  <c r="L86" i="1"/>
  <c r="O86" i="1"/>
  <c r="Z86" i="1"/>
  <c r="AB86" i="1"/>
  <c r="AC86" i="1"/>
  <c r="AD86" i="1"/>
  <c r="AE86" i="1"/>
  <c r="AF86" i="1"/>
  <c r="AG86" i="1"/>
  <c r="AH86" i="1"/>
  <c r="AJ86" i="1"/>
  <c r="AK86" i="1"/>
  <c r="AL86" i="1"/>
  <c r="AO86" i="1"/>
  <c r="J86" i="1" s="1"/>
  <c r="AP86" i="1"/>
  <c r="AX86" i="1" s="1"/>
  <c r="AW86" i="1"/>
  <c r="BD86" i="1"/>
  <c r="BF86" i="1"/>
  <c r="BH86" i="1"/>
  <c r="BI86" i="1"/>
  <c r="BJ86" i="1"/>
  <c r="BW86" i="1"/>
  <c r="M86" i="1" s="1"/>
  <c r="L87" i="1"/>
  <c r="O87" i="1"/>
  <c r="Z87" i="1"/>
  <c r="AB87" i="1"/>
  <c r="AC87" i="1"/>
  <c r="AD87" i="1"/>
  <c r="AE87" i="1"/>
  <c r="AF87" i="1"/>
  <c r="AG87" i="1"/>
  <c r="AH87" i="1"/>
  <c r="AJ87" i="1"/>
  <c r="AK87" i="1"/>
  <c r="AL87" i="1"/>
  <c r="AO87" i="1"/>
  <c r="J87" i="1" s="1"/>
  <c r="AP87" i="1"/>
  <c r="K87" i="1" s="1"/>
  <c r="AW87" i="1"/>
  <c r="AX87" i="1"/>
  <c r="BD87" i="1"/>
  <c r="BF87" i="1"/>
  <c r="BH87" i="1"/>
  <c r="BI87" i="1"/>
  <c r="BJ87" i="1"/>
  <c r="BW87" i="1"/>
  <c r="M87" i="1" s="1"/>
  <c r="L88" i="1"/>
  <c r="M88" i="1"/>
  <c r="O88" i="1"/>
  <c r="Z88" i="1"/>
  <c r="AB88" i="1"/>
  <c r="AC88" i="1"/>
  <c r="AD88" i="1"/>
  <c r="AE88" i="1"/>
  <c r="AF88" i="1"/>
  <c r="AG88" i="1"/>
  <c r="AH88" i="1"/>
  <c r="AJ88" i="1"/>
  <c r="AK88" i="1"/>
  <c r="AL88" i="1"/>
  <c r="AO88" i="1"/>
  <c r="J88" i="1" s="1"/>
  <c r="AP88" i="1"/>
  <c r="K88" i="1" s="1"/>
  <c r="AW88" i="1"/>
  <c r="BC88" i="1" s="1"/>
  <c r="AX88" i="1"/>
  <c r="BD88" i="1"/>
  <c r="BF88" i="1"/>
  <c r="BH88" i="1"/>
  <c r="BI88" i="1"/>
  <c r="BJ88" i="1"/>
  <c r="BW88" i="1"/>
  <c r="L90" i="1"/>
  <c r="L89" i="1" s="1"/>
  <c r="O90" i="1"/>
  <c r="O89" i="1" s="1"/>
  <c r="AB90" i="1"/>
  <c r="AC90" i="1"/>
  <c r="AD90" i="1"/>
  <c r="AE90" i="1"/>
  <c r="AF90" i="1"/>
  <c r="AG90" i="1"/>
  <c r="AH90" i="1"/>
  <c r="AJ90" i="1"/>
  <c r="AS89" i="1" s="1"/>
  <c r="AK90" i="1"/>
  <c r="AL90" i="1"/>
  <c r="AU89" i="1" s="1"/>
  <c r="AO90" i="1"/>
  <c r="J90" i="1" s="1"/>
  <c r="AP90" i="1"/>
  <c r="AX90" i="1" s="1"/>
  <c r="AW90" i="1"/>
  <c r="BD90" i="1"/>
  <c r="BF90" i="1"/>
  <c r="BH90" i="1"/>
  <c r="BI90" i="1"/>
  <c r="BJ90" i="1"/>
  <c r="Z90" i="1" s="1"/>
  <c r="BW90" i="1"/>
  <c r="M90" i="1" s="1"/>
  <c r="L91" i="1"/>
  <c r="O91" i="1"/>
  <c r="AB91" i="1"/>
  <c r="AC91" i="1"/>
  <c r="AD91" i="1"/>
  <c r="AE91" i="1"/>
  <c r="AF91" i="1"/>
  <c r="AG91" i="1"/>
  <c r="AH91" i="1"/>
  <c r="AJ91" i="1"/>
  <c r="AK91" i="1"/>
  <c r="AT89" i="1" s="1"/>
  <c r="AL91" i="1"/>
  <c r="AO91" i="1"/>
  <c r="J91" i="1" s="1"/>
  <c r="AP91" i="1"/>
  <c r="AX91" i="1" s="1"/>
  <c r="AV91" i="1"/>
  <c r="AW91" i="1"/>
  <c r="BD91" i="1"/>
  <c r="BF91" i="1"/>
  <c r="BH91" i="1"/>
  <c r="BI91" i="1"/>
  <c r="BJ91" i="1"/>
  <c r="Z91" i="1" s="1"/>
  <c r="BW91" i="1"/>
  <c r="M91" i="1" s="1"/>
  <c r="L92" i="1"/>
  <c r="M92" i="1" s="1"/>
  <c r="O92" i="1"/>
  <c r="AB92" i="1"/>
  <c r="AC92" i="1"/>
  <c r="AD92" i="1"/>
  <c r="AE92" i="1"/>
  <c r="AF92" i="1"/>
  <c r="AG92" i="1"/>
  <c r="AH92" i="1"/>
  <c r="AJ92" i="1"/>
  <c r="AK92" i="1"/>
  <c r="AL92" i="1"/>
  <c r="AO92" i="1"/>
  <c r="J92" i="1" s="1"/>
  <c r="AP92" i="1"/>
  <c r="AX92" i="1" s="1"/>
  <c r="AW92" i="1"/>
  <c r="BC92" i="1" s="1"/>
  <c r="BD92" i="1"/>
  <c r="BF92" i="1"/>
  <c r="BH92" i="1"/>
  <c r="BI92" i="1"/>
  <c r="BJ92" i="1"/>
  <c r="Z92" i="1" s="1"/>
  <c r="BW92" i="1"/>
  <c r="L93" i="1"/>
  <c r="M93" i="1"/>
  <c r="O93" i="1"/>
  <c r="AB93" i="1"/>
  <c r="AC93" i="1"/>
  <c r="AD93" i="1"/>
  <c r="AE93" i="1"/>
  <c r="AF93" i="1"/>
  <c r="AG93" i="1"/>
  <c r="AH93" i="1"/>
  <c r="AJ93" i="1"/>
  <c r="AK93" i="1"/>
  <c r="AL93" i="1"/>
  <c r="AO93" i="1"/>
  <c r="J93" i="1" s="1"/>
  <c r="AP93" i="1"/>
  <c r="AX93" i="1" s="1"/>
  <c r="AW93" i="1"/>
  <c r="BC93" i="1" s="1"/>
  <c r="BD93" i="1"/>
  <c r="BF93" i="1"/>
  <c r="BH93" i="1"/>
  <c r="BI93" i="1"/>
  <c r="BJ93" i="1"/>
  <c r="Z93" i="1" s="1"/>
  <c r="BW93" i="1"/>
  <c r="C2" i="3"/>
  <c r="F2" i="3"/>
  <c r="C4" i="3"/>
  <c r="F4" i="3"/>
  <c r="C6" i="3"/>
  <c r="F6" i="3"/>
  <c r="C8" i="3"/>
  <c r="F8" i="3"/>
  <c r="C10" i="3"/>
  <c r="F10" i="3"/>
  <c r="I10" i="3"/>
  <c r="I15" i="3"/>
  <c r="I16" i="3"/>
  <c r="I17" i="3"/>
  <c r="I20" i="3" s="1"/>
  <c r="I18" i="3"/>
  <c r="I19" i="3"/>
  <c r="I24" i="3"/>
  <c r="I15" i="2" s="1"/>
  <c r="I25" i="3"/>
  <c r="I16" i="2" s="1"/>
  <c r="I26" i="3"/>
  <c r="I27" i="3"/>
  <c r="I18" i="2" s="1"/>
  <c r="I28" i="3"/>
  <c r="I37" i="3"/>
  <c r="I38" i="3" s="1"/>
  <c r="I24" i="2" s="1"/>
  <c r="M89" i="1" l="1"/>
  <c r="BC80" i="1"/>
  <c r="AV80" i="1"/>
  <c r="AW79" i="1"/>
  <c r="BH79" i="1"/>
  <c r="AB79" i="1" s="1"/>
  <c r="J79" i="1"/>
  <c r="J77" i="1" s="1"/>
  <c r="AW76" i="1"/>
  <c r="BH76" i="1"/>
  <c r="AB76" i="1" s="1"/>
  <c r="J76" i="1"/>
  <c r="BC72" i="1"/>
  <c r="AV72" i="1"/>
  <c r="BC69" i="1"/>
  <c r="AV69" i="1"/>
  <c r="K61" i="1"/>
  <c r="K60" i="1" s="1"/>
  <c r="AX61" i="1"/>
  <c r="BC61" i="1" s="1"/>
  <c r="BI61" i="1"/>
  <c r="AE61" i="1" s="1"/>
  <c r="J55" i="1"/>
  <c r="AW55" i="1"/>
  <c r="BH55" i="1"/>
  <c r="AD55" i="1" s="1"/>
  <c r="BF47" i="1"/>
  <c r="O46" i="1"/>
  <c r="M39" i="1"/>
  <c r="K17" i="1"/>
  <c r="K16" i="1" s="1"/>
  <c r="AX17" i="1"/>
  <c r="AV92" i="1"/>
  <c r="BC84" i="1"/>
  <c r="AV84" i="1"/>
  <c r="BC81" i="1"/>
  <c r="AV81" i="1"/>
  <c r="AV61" i="1"/>
  <c r="AX56" i="1"/>
  <c r="BI56" i="1"/>
  <c r="AE56" i="1" s="1"/>
  <c r="AV51" i="1"/>
  <c r="BC51" i="1"/>
  <c r="AV93" i="1"/>
  <c r="BC90" i="1"/>
  <c r="BC75" i="1"/>
  <c r="AV75" i="1"/>
  <c r="AW70" i="1"/>
  <c r="BH70" i="1"/>
  <c r="AB70" i="1" s="1"/>
  <c r="J70" i="1"/>
  <c r="BC66" i="1"/>
  <c r="AV66" i="1"/>
  <c r="AX57" i="1"/>
  <c r="K57" i="1"/>
  <c r="BI57" i="1"/>
  <c r="AE57" i="1" s="1"/>
  <c r="AV41" i="1"/>
  <c r="BC41" i="1"/>
  <c r="AW19" i="1"/>
  <c r="BH19" i="1"/>
  <c r="AB19" i="1" s="1"/>
  <c r="J19" i="1"/>
  <c r="C21" i="2"/>
  <c r="AX64" i="1"/>
  <c r="BC64" i="1" s="1"/>
  <c r="BI64" i="1"/>
  <c r="AC64" i="1" s="1"/>
  <c r="K64" i="1"/>
  <c r="K62" i="1" s="1"/>
  <c r="BI43" i="1"/>
  <c r="AE43" i="1" s="1"/>
  <c r="AX43" i="1"/>
  <c r="BC43" i="1" s="1"/>
  <c r="K43" i="1"/>
  <c r="K42" i="1" s="1"/>
  <c r="AW27" i="1"/>
  <c r="BH27" i="1"/>
  <c r="AB27" i="1" s="1"/>
  <c r="J27" i="1"/>
  <c r="J26" i="1" s="1"/>
  <c r="J89" i="1"/>
  <c r="BF68" i="1"/>
  <c r="O67" i="1"/>
  <c r="AV64" i="1"/>
  <c r="AS62" i="1"/>
  <c r="K52" i="1"/>
  <c r="AW47" i="1"/>
  <c r="BH47" i="1"/>
  <c r="AD47" i="1" s="1"/>
  <c r="C16" i="2" s="1"/>
  <c r="AV36" i="1"/>
  <c r="BC36" i="1"/>
  <c r="J30" i="1"/>
  <c r="BI17" i="1"/>
  <c r="AC17" i="1" s="1"/>
  <c r="C15" i="2" s="1"/>
  <c r="BC86" i="1"/>
  <c r="AV86" i="1"/>
  <c r="BC85" i="1"/>
  <c r="AV85" i="1"/>
  <c r="BC82" i="1"/>
  <c r="AV82" i="1"/>
  <c r="BC78" i="1"/>
  <c r="AV78" i="1"/>
  <c r="BC91" i="1"/>
  <c r="AV90" i="1"/>
  <c r="AV88" i="1"/>
  <c r="BC87" i="1"/>
  <c r="AV87" i="1"/>
  <c r="J83" i="1"/>
  <c r="M80" i="1"/>
  <c r="K77" i="1"/>
  <c r="BF74" i="1"/>
  <c r="O73" i="1"/>
  <c r="M64" i="1"/>
  <c r="AL64" i="1"/>
  <c r="L62" i="1"/>
  <c r="AW63" i="1"/>
  <c r="BH63" i="1"/>
  <c r="AB63" i="1" s="1"/>
  <c r="J63" i="1"/>
  <c r="BF61" i="1"/>
  <c r="O60" i="1"/>
  <c r="AV53" i="1"/>
  <c r="BC53" i="1"/>
  <c r="J49" i="1"/>
  <c r="J48" i="1" s="1"/>
  <c r="AW49" i="1"/>
  <c r="BH49" i="1"/>
  <c r="AD49" i="1" s="1"/>
  <c r="J47" i="1"/>
  <c r="J46" i="1" s="1"/>
  <c r="AW45" i="1"/>
  <c r="BH45" i="1"/>
  <c r="AD45" i="1" s="1"/>
  <c r="J45" i="1"/>
  <c r="J42" i="1" s="1"/>
  <c r="J35" i="1"/>
  <c r="M30" i="1"/>
  <c r="M12" i="1"/>
  <c r="M74" i="1"/>
  <c r="AL74" i="1"/>
  <c r="M68" i="1"/>
  <c r="AL68" i="1"/>
  <c r="M65" i="1"/>
  <c r="AL65" i="1"/>
  <c r="L60" i="1"/>
  <c r="M61" i="1"/>
  <c r="M60" i="1" s="1"/>
  <c r="AL61" i="1"/>
  <c r="AU60" i="1" s="1"/>
  <c r="AV59" i="1"/>
  <c r="AV56" i="1"/>
  <c r="J56" i="1"/>
  <c r="J52" i="1" s="1"/>
  <c r="AV54" i="1"/>
  <c r="BC54" i="1"/>
  <c r="M42" i="1"/>
  <c r="O35" i="1"/>
  <c r="AW25" i="1"/>
  <c r="BH25" i="1"/>
  <c r="AB25" i="1" s="1"/>
  <c r="AV18" i="1"/>
  <c r="BC18" i="1"/>
  <c r="AV17" i="1"/>
  <c r="BC17" i="1"/>
  <c r="C28" i="2"/>
  <c r="F28" i="2" s="1"/>
  <c r="K93" i="1"/>
  <c r="K92" i="1"/>
  <c r="K91" i="1"/>
  <c r="K90" i="1"/>
  <c r="K86" i="1"/>
  <c r="K84" i="1"/>
  <c r="K83" i="1" s="1"/>
  <c r="K82" i="1"/>
  <c r="K81" i="1"/>
  <c r="M78" i="1"/>
  <c r="M77" i="1" s="1"/>
  <c r="AL78" i="1"/>
  <c r="AU77" i="1" s="1"/>
  <c r="M75" i="1"/>
  <c r="AL75" i="1"/>
  <c r="K74" i="1"/>
  <c r="K73" i="1" s="1"/>
  <c r="M72" i="1"/>
  <c r="M71" i="1" s="1"/>
  <c r="AL72" i="1"/>
  <c r="AU71" i="1" s="1"/>
  <c r="M69" i="1"/>
  <c r="AL69" i="1"/>
  <c r="K68" i="1"/>
  <c r="K67" i="1" s="1"/>
  <c r="M66" i="1"/>
  <c r="AL66" i="1"/>
  <c r="K65" i="1"/>
  <c r="J64" i="1"/>
  <c r="C18" i="2"/>
  <c r="BC56" i="1"/>
  <c r="BF55" i="1"/>
  <c r="BF49" i="1"/>
  <c r="BI47" i="1"/>
  <c r="AE47" i="1" s="1"/>
  <c r="AX47" i="1"/>
  <c r="AV44" i="1"/>
  <c r="BC44" i="1"/>
  <c r="AV40" i="1"/>
  <c r="BC40" i="1"/>
  <c r="J38" i="1"/>
  <c r="AW38" i="1"/>
  <c r="AV37" i="1"/>
  <c r="BC37" i="1"/>
  <c r="AV34" i="1"/>
  <c r="BC34" i="1"/>
  <c r="AV33" i="1"/>
  <c r="BC33" i="1"/>
  <c r="AW31" i="1"/>
  <c r="BH31" i="1"/>
  <c r="AB31" i="1" s="1"/>
  <c r="AW23" i="1"/>
  <c r="BH23" i="1"/>
  <c r="AB23" i="1" s="1"/>
  <c r="J17" i="1"/>
  <c r="AV15" i="1"/>
  <c r="BC15" i="1"/>
  <c r="AW13" i="1"/>
  <c r="BH13" i="1"/>
  <c r="AB13" i="1" s="1"/>
  <c r="C20" i="2"/>
  <c r="M79" i="1"/>
  <c r="AL79" i="1"/>
  <c r="O77" i="1"/>
  <c r="M76" i="1"/>
  <c r="AL76" i="1"/>
  <c r="BI74" i="1"/>
  <c r="AC74" i="1" s="1"/>
  <c r="J74" i="1"/>
  <c r="J73" i="1" s="1"/>
  <c r="L73" i="1"/>
  <c r="L94" i="1" s="1"/>
  <c r="O71" i="1"/>
  <c r="M70" i="1"/>
  <c r="AL70" i="1"/>
  <c r="BI68" i="1"/>
  <c r="AC68" i="1" s="1"/>
  <c r="J68" i="1"/>
  <c r="J67" i="1" s="1"/>
  <c r="L67" i="1"/>
  <c r="BI65" i="1"/>
  <c r="AC65" i="1" s="1"/>
  <c r="J65" i="1"/>
  <c r="BH64" i="1"/>
  <c r="AB64" i="1" s="1"/>
  <c r="M63" i="1"/>
  <c r="AL63" i="1"/>
  <c r="AU62" i="1" s="1"/>
  <c r="BH61" i="1"/>
  <c r="AD61" i="1" s="1"/>
  <c r="J61" i="1"/>
  <c r="J60" i="1" s="1"/>
  <c r="BC59" i="1"/>
  <c r="AX58" i="1"/>
  <c r="AV58" i="1" s="1"/>
  <c r="AW57" i="1"/>
  <c r="AU52" i="1"/>
  <c r="AX51" i="1"/>
  <c r="O42" i="1"/>
  <c r="AV43" i="1"/>
  <c r="BH41" i="1"/>
  <c r="AD41" i="1" s="1"/>
  <c r="AU35" i="1"/>
  <c r="K36" i="1"/>
  <c r="K35" i="1" s="1"/>
  <c r="J33" i="1"/>
  <c r="AU30" i="1"/>
  <c r="AW29" i="1"/>
  <c r="BH29" i="1"/>
  <c r="AB29" i="1" s="1"/>
  <c r="J25" i="1"/>
  <c r="J24" i="1" s="1"/>
  <c r="AW21" i="1"/>
  <c r="BH21" i="1"/>
  <c r="AB21" i="1" s="1"/>
  <c r="O16" i="1"/>
  <c r="BF17" i="1"/>
  <c r="J15" i="1"/>
  <c r="J12" i="1" s="1"/>
  <c r="AU12" i="1"/>
  <c r="C19" i="2"/>
  <c r="AV32" i="1"/>
  <c r="BC32" i="1"/>
  <c r="O30" i="1"/>
  <c r="BF31" i="1"/>
  <c r="O28" i="1"/>
  <c r="BF29" i="1"/>
  <c r="O26" i="1"/>
  <c r="BF27" i="1"/>
  <c r="O24" i="1"/>
  <c r="BF25" i="1"/>
  <c r="O22" i="1"/>
  <c r="BF23" i="1"/>
  <c r="O20" i="1"/>
  <c r="BF21" i="1"/>
  <c r="AV14" i="1"/>
  <c r="BC14" i="1"/>
  <c r="C27" i="2"/>
  <c r="C17" i="2"/>
  <c r="O12" i="1"/>
  <c r="BF13" i="1"/>
  <c r="AV57" i="1" l="1"/>
  <c r="BC57" i="1"/>
  <c r="AV38" i="1"/>
  <c r="BC38" i="1"/>
  <c r="AV25" i="1"/>
  <c r="BC25" i="1"/>
  <c r="M73" i="1"/>
  <c r="M94" i="1" s="1"/>
  <c r="AV27" i="1"/>
  <c r="BC27" i="1"/>
  <c r="AV76" i="1"/>
  <c r="BC76" i="1"/>
  <c r="AV29" i="1"/>
  <c r="BC29" i="1"/>
  <c r="C14" i="2"/>
  <c r="C22" i="2" s="1"/>
  <c r="H23" i="3" s="1"/>
  <c r="I23" i="3" s="1"/>
  <c r="J16" i="1"/>
  <c r="AV31" i="1"/>
  <c r="BC31" i="1"/>
  <c r="AU67" i="1"/>
  <c r="AV63" i="1"/>
  <c r="BC63" i="1"/>
  <c r="AV47" i="1"/>
  <c r="BC47" i="1"/>
  <c r="AV70" i="1"/>
  <c r="BC70" i="1"/>
  <c r="AV55" i="1"/>
  <c r="BC55" i="1"/>
  <c r="AV21" i="1"/>
  <c r="BC21" i="1"/>
  <c r="M62" i="1"/>
  <c r="AV13" i="1"/>
  <c r="BC13" i="1"/>
  <c r="K89" i="1"/>
  <c r="M67" i="1"/>
  <c r="AV49" i="1"/>
  <c r="BC49" i="1"/>
  <c r="BC58" i="1"/>
  <c r="AV19" i="1"/>
  <c r="BC19" i="1"/>
  <c r="AV23" i="1"/>
  <c r="BC23" i="1"/>
  <c r="AU73" i="1"/>
  <c r="AV45" i="1"/>
  <c r="BC45" i="1"/>
  <c r="J62" i="1"/>
  <c r="AV79" i="1"/>
  <c r="BC79" i="1"/>
  <c r="I14" i="2" l="1"/>
  <c r="I22" i="2" s="1"/>
  <c r="C29" i="2" s="1"/>
  <c r="I29" i="3"/>
  <c r="F31" i="3" s="1"/>
  <c r="F29" i="2" l="1"/>
  <c r="I28" i="2"/>
  <c r="I29" i="2" s="1"/>
</calcChain>
</file>

<file path=xl/sharedStrings.xml><?xml version="1.0" encoding="utf-8"?>
<sst xmlns="http://schemas.openxmlformats.org/spreadsheetml/2006/main" count="949" uniqueCount="370">
  <si>
    <t>Stavební rozpočet</t>
  </si>
  <si>
    <t>Název stavby:</t>
  </si>
  <si>
    <t>Ozdravná protiradonová opatření v MŠ Žižkova, Šluknov</t>
  </si>
  <si>
    <t>Doba výstavby:</t>
  </si>
  <si>
    <t xml:space="preserve"> </t>
  </si>
  <si>
    <t>Objednatel:</t>
  </si>
  <si>
    <t>Město Šluknov</t>
  </si>
  <si>
    <t>Druh stavby:</t>
  </si>
  <si>
    <t>Začátek výstavby:</t>
  </si>
  <si>
    <t>Projektant:</t>
  </si>
  <si>
    <t>Ing.Jiří Ruprecht, Pňovice 123, 784 01</t>
  </si>
  <si>
    <t>Lokalita:</t>
  </si>
  <si>
    <t>Žižkova 1032, Šluknov</t>
  </si>
  <si>
    <t>Konec výstavby:</t>
  </si>
  <si>
    <t>Zhotovitel:</t>
  </si>
  <si>
    <t> </t>
  </si>
  <si>
    <t>JKSO:</t>
  </si>
  <si>
    <t>Zpracováno dne:</t>
  </si>
  <si>
    <t>24.04.2024</t>
  </si>
  <si>
    <t>Zpracoval:</t>
  </si>
  <si>
    <t>Ing.Jiří Ruprecht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</si>
  <si>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</si>
  <si>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</si>
  <si>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</si>
  <si>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</si>
  <si>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</si>
  <si>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</si>
  <si>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</si>
  <si>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</si>
  <si>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</si>
  <si>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</si>
  <si>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</si>
  <si>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</si>
  <si>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</si>
  <si>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</si>
  <si>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</si>
  <si>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</si>
  <si>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</si>
  <si>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</si>
  <si>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</si>
  <si>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</si>
  <si>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</si>
  <si>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</si>
  <si>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</si>
  <si>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</si>
  <si>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</si>
  <si>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</si>
  <si>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</si>
  <si>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</si>
  <si>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</si>
  <si>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</si>
  <si>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</si>
  <si>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</si>
  <si>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</si>
  <si>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</si>
  <si>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13</t>
  </si>
  <si>
    <t>Hloubené vykopávky</t>
  </si>
  <si>
    <t>1</t>
  </si>
  <si>
    <t>132401111R00</t>
  </si>
  <si>
    <t>Hloubení rýh šířky do 60 cm v hor.5, -zápichovky</t>
  </si>
  <si>
    <t>m3</t>
  </si>
  <si>
    <t>21</t>
  </si>
  <si>
    <t>RTS I / 2024</t>
  </si>
  <si>
    <t>13_</t>
  </si>
  <si>
    <t>1_</t>
  </si>
  <si>
    <t>_</t>
  </si>
  <si>
    <t>2</t>
  </si>
  <si>
    <t>132301110R00</t>
  </si>
  <si>
    <t>Hloubení rýh š.do 60 cm v hor.4 do 50 m3,STROJNĚ</t>
  </si>
  <si>
    <t>3</t>
  </si>
  <si>
    <t>Hloubení rýh šířky do 60 cm v hor.5, -ložnice</t>
  </si>
  <si>
    <t>16</t>
  </si>
  <si>
    <t>Přemístění výkopku</t>
  </si>
  <si>
    <t>4</t>
  </si>
  <si>
    <t>162201251R00</t>
  </si>
  <si>
    <t>Vodorovné přemíst. výkopku nošením hor.5-7, do 10m</t>
  </si>
  <si>
    <t>16_</t>
  </si>
  <si>
    <t>5</t>
  </si>
  <si>
    <t>162301152R00</t>
  </si>
  <si>
    <t>Vodorovné přemístění výkopku z hor.5-7 do 1000 m</t>
  </si>
  <si>
    <t>6</t>
  </si>
  <si>
    <t>162701109R00</t>
  </si>
  <si>
    <t>Příplatek k vod. přemístění hor.1-4 za další 1 km</t>
  </si>
  <si>
    <t>17</t>
  </si>
  <si>
    <t>Konstrukce ze zemin</t>
  </si>
  <si>
    <t>7</t>
  </si>
  <si>
    <t>174101102R00</t>
  </si>
  <si>
    <t>Zásyp ruční se zhutněním</t>
  </si>
  <si>
    <t>17_</t>
  </si>
  <si>
    <t>Úprava podloží a základové spáry</t>
  </si>
  <si>
    <t>8</t>
  </si>
  <si>
    <t>212755114R00</t>
  </si>
  <si>
    <t>Vystrojení odsávacího vrtu</t>
  </si>
  <si>
    <t>m</t>
  </si>
  <si>
    <t>21_</t>
  </si>
  <si>
    <t>2_</t>
  </si>
  <si>
    <t>27</t>
  </si>
  <si>
    <t>Základy</t>
  </si>
  <si>
    <t>9</t>
  </si>
  <si>
    <t>275316131R00</t>
  </si>
  <si>
    <t>Základ.patky z betonu prostého pod ventilátorem C 25/30</t>
  </si>
  <si>
    <t>27_</t>
  </si>
  <si>
    <t>31</t>
  </si>
  <si>
    <t>Zdi podpěrné a volné</t>
  </si>
  <si>
    <t>10</t>
  </si>
  <si>
    <t>310237271RT1</t>
  </si>
  <si>
    <t>Zazdívka otvorů pl. 0,25 m2 cihlami</t>
  </si>
  <si>
    <t>kus</t>
  </si>
  <si>
    <t>31_</t>
  </si>
  <si>
    <t>3_</t>
  </si>
  <si>
    <t>45</t>
  </si>
  <si>
    <t>Podkladní a vedlejší konstrukce (kromě vozovek a železničního svršku)</t>
  </si>
  <si>
    <t>11</t>
  </si>
  <si>
    <t>451572111R00</t>
  </si>
  <si>
    <t>Lože pod potrubí z kameniva těženého 0 - 4 mm</t>
  </si>
  <si>
    <t>45_</t>
  </si>
  <si>
    <t>4_</t>
  </si>
  <si>
    <t>63</t>
  </si>
  <si>
    <t>Podlahy a podlahové konstrukce</t>
  </si>
  <si>
    <t>12</t>
  </si>
  <si>
    <t>631313611R00</t>
  </si>
  <si>
    <t>Mazanina betonová tl. 8 - 12 cm C 16/20, pod tartan</t>
  </si>
  <si>
    <t>63_</t>
  </si>
  <si>
    <t>6_</t>
  </si>
  <si>
    <t>639571110R00</t>
  </si>
  <si>
    <t>Okapový chodník podél budovy, demontáž, montáž, vč.podkladu</t>
  </si>
  <si>
    <t>m2</t>
  </si>
  <si>
    <t>14</t>
  </si>
  <si>
    <t>Mazanina betonová tl. 8 - 12 cm C 16/20, ložnice</t>
  </si>
  <si>
    <t>15</t>
  </si>
  <si>
    <t>632411106R00</t>
  </si>
  <si>
    <t>Samonivelační stěrka Cemix, ruční zpracování tl. 6 mm</t>
  </si>
  <si>
    <t>711</t>
  </si>
  <si>
    <t>Izolace proti vodě</t>
  </si>
  <si>
    <t>711171559RT1</t>
  </si>
  <si>
    <t>Provedení izolace proti vlhkosti a radonu odvětráním-iglů v.80-110 mm</t>
  </si>
  <si>
    <t>ks</t>
  </si>
  <si>
    <t>711_</t>
  </si>
  <si>
    <t>71_</t>
  </si>
  <si>
    <t>711212000RV1</t>
  </si>
  <si>
    <t>Penetrace podkladu pod hydroizolační hmoty</t>
  </si>
  <si>
    <t>18</t>
  </si>
  <si>
    <t>711212002RW1</t>
  </si>
  <si>
    <t>Stěrka hydroizolační, protiradonová</t>
  </si>
  <si>
    <t>713</t>
  </si>
  <si>
    <t>Izolace tepelné</t>
  </si>
  <si>
    <t>19</t>
  </si>
  <si>
    <t>713120080RA0</t>
  </si>
  <si>
    <t>Separační fólie PE</t>
  </si>
  <si>
    <t>713_</t>
  </si>
  <si>
    <t>20</t>
  </si>
  <si>
    <t>713120030RAG</t>
  </si>
  <si>
    <t>Izolace podlah bauder PIR  AL Oboustranná</t>
  </si>
  <si>
    <t>721</t>
  </si>
  <si>
    <t>Vnitřní kanalizace</t>
  </si>
  <si>
    <t>721176115R00</t>
  </si>
  <si>
    <t>Potrubí HT odpadní svislé, D 110 x 2,7 mm</t>
  </si>
  <si>
    <t>721_</t>
  </si>
  <si>
    <t>72_</t>
  </si>
  <si>
    <t>22</t>
  </si>
  <si>
    <t>721176116R00</t>
  </si>
  <si>
    <t>Potrubí HT odpadní svislé, D 125 x 3,1 mm</t>
  </si>
  <si>
    <t>23</t>
  </si>
  <si>
    <t>721176117R00</t>
  </si>
  <si>
    <t>Potrubí HT odpadní svislé, D 160 x 3,9 mm</t>
  </si>
  <si>
    <t>728</t>
  </si>
  <si>
    <t>Vzduchotechnika</t>
  </si>
  <si>
    <t>24</t>
  </si>
  <si>
    <t>728615212R00</t>
  </si>
  <si>
    <t>Mtž ventilátoru-MRF</t>
  </si>
  <si>
    <t>728_</t>
  </si>
  <si>
    <t>762</t>
  </si>
  <si>
    <t>Konstrukce tesařské</t>
  </si>
  <si>
    <t>25</t>
  </si>
  <si>
    <t>762088113R00</t>
  </si>
  <si>
    <t>Zakrývání provizorní plachtou,vč.odstranění</t>
  </si>
  <si>
    <t>762_</t>
  </si>
  <si>
    <t>76_</t>
  </si>
  <si>
    <t>771</t>
  </si>
  <si>
    <t>Podlahy z dlaždic</t>
  </si>
  <si>
    <t>26</t>
  </si>
  <si>
    <t>771571206R00</t>
  </si>
  <si>
    <t>Montáž podlah keram.,režné relief.,do MC, 20x10 cm</t>
  </si>
  <si>
    <t>771_</t>
  </si>
  <si>
    <t>77_</t>
  </si>
  <si>
    <t>776</t>
  </si>
  <si>
    <t>Podlahy povlakové</t>
  </si>
  <si>
    <t>R</t>
  </si>
  <si>
    <t>Rozřezání tartanu v místě výkopu</t>
  </si>
  <si>
    <t>Soubor</t>
  </si>
  <si>
    <t>776_</t>
  </si>
  <si>
    <t>28</t>
  </si>
  <si>
    <t>R1</t>
  </si>
  <si>
    <t>Odtrh tartanu a přemístění</t>
  </si>
  <si>
    <t>29</t>
  </si>
  <si>
    <t>R2</t>
  </si>
  <si>
    <t>Montáž tartanových obrazců vč. dodávky</t>
  </si>
  <si>
    <t>30</t>
  </si>
  <si>
    <t>776511820RT2</t>
  </si>
  <si>
    <t>Odstranění PVC a koberců lepených s podložkou-ložnice</t>
  </si>
  <si>
    <t>776521100RU3</t>
  </si>
  <si>
    <t>Lepení povlak.podlah z pásů-ložnice</t>
  </si>
  <si>
    <t>32</t>
  </si>
  <si>
    <t>776992111R00</t>
  </si>
  <si>
    <t>Svařování povlak. podlah  z pásů nebo čtverců-ložnice</t>
  </si>
  <si>
    <t>33</t>
  </si>
  <si>
    <t>776101101R00</t>
  </si>
  <si>
    <t>Vysávání podlah prům.vysavačem pod povlak.podlahy-ložnice</t>
  </si>
  <si>
    <t>777</t>
  </si>
  <si>
    <t>Podlahy ze syntetických hmot</t>
  </si>
  <si>
    <t>34</t>
  </si>
  <si>
    <t>777531024R00</t>
  </si>
  <si>
    <t>Vyrovnání podlah, samonivel. hmotal tl.4 mm, pod tartanem</t>
  </si>
  <si>
    <t>777_</t>
  </si>
  <si>
    <t>87</t>
  </si>
  <si>
    <t>Potrubí z trub plastických, skleněných a čedičových</t>
  </si>
  <si>
    <t>35</t>
  </si>
  <si>
    <t>871353121R00</t>
  </si>
  <si>
    <t>Montáž trub kanaliz. z plastu, hrdlových, DN 200</t>
  </si>
  <si>
    <t>87_</t>
  </si>
  <si>
    <t>8_</t>
  </si>
  <si>
    <t>36</t>
  </si>
  <si>
    <t>871351111R00</t>
  </si>
  <si>
    <t>Montáž trubek z tvrdého PVC ve výkopu d 250 mm</t>
  </si>
  <si>
    <t>37</t>
  </si>
  <si>
    <t>871218111R00</t>
  </si>
  <si>
    <t>Kladení dren. potrubí do rýhy, tvr. PVC, do 100 mm-ložnice</t>
  </si>
  <si>
    <t>38</t>
  </si>
  <si>
    <t>871228111R00</t>
  </si>
  <si>
    <t>Kladení dren. potrubí do rýhy, tvr. PVC, do 125 mm-ložnice</t>
  </si>
  <si>
    <t>90</t>
  </si>
  <si>
    <t>Hodinové zúčtovací sazby (HZS)</t>
  </si>
  <si>
    <t>39</t>
  </si>
  <si>
    <t>900      R00</t>
  </si>
  <si>
    <t>HZS-Seřízení odsávání, dle měření</t>
  </si>
  <si>
    <t>h</t>
  </si>
  <si>
    <t>90_</t>
  </si>
  <si>
    <t>9_</t>
  </si>
  <si>
    <t>40</t>
  </si>
  <si>
    <t>HZS-průzkum topných kanálů, vč.opatření</t>
  </si>
  <si>
    <t>41</t>
  </si>
  <si>
    <t>HZS-utěsňovací práce</t>
  </si>
  <si>
    <t>91</t>
  </si>
  <si>
    <t>Doplňující konstrukce a práce na pozemních komunikacích a zpevněných plochách</t>
  </si>
  <si>
    <t>42</t>
  </si>
  <si>
    <t>919716111R00</t>
  </si>
  <si>
    <t>Výztuž cementobet. krytu sítí KARI</t>
  </si>
  <si>
    <t>t</t>
  </si>
  <si>
    <t>91_</t>
  </si>
  <si>
    <t>96</t>
  </si>
  <si>
    <t>Bourání konstrukcí</t>
  </si>
  <si>
    <t>43</t>
  </si>
  <si>
    <t>961044111R00</t>
  </si>
  <si>
    <t>Bourání základů z betonu prostého-pro zápichovky</t>
  </si>
  <si>
    <t>96_</t>
  </si>
  <si>
    <t>44</t>
  </si>
  <si>
    <t>965042221R00</t>
  </si>
  <si>
    <t>Bourání mazanin betonových 10 cm, pod tartanem</t>
  </si>
  <si>
    <t>Bourání mazanin betonových 10 cm, ložnice</t>
  </si>
  <si>
    <t>97</t>
  </si>
  <si>
    <t>Prorážení otvorů a ostatní bourací práce</t>
  </si>
  <si>
    <t>46</t>
  </si>
  <si>
    <t>Drenážní vrt</t>
  </si>
  <si>
    <t>97_</t>
  </si>
  <si>
    <t>47</t>
  </si>
  <si>
    <t>970051130R00</t>
  </si>
  <si>
    <t>Vrtání jádrové do ŽB do D 130 mm</t>
  </si>
  <si>
    <t>48</t>
  </si>
  <si>
    <t>970053130R00</t>
  </si>
  <si>
    <t>Příp. za jádr. vrt. ve H nad 1,5 m ŽB do D 130 mm</t>
  </si>
  <si>
    <t>49</t>
  </si>
  <si>
    <t>971052481R00</t>
  </si>
  <si>
    <t>Vybourání otvorů zdi želbet.-čerpací jímka</t>
  </si>
  <si>
    <t>50</t>
  </si>
  <si>
    <t>970251400R00</t>
  </si>
  <si>
    <t>Řezání železobetonu hl. řezu 100 mm</t>
  </si>
  <si>
    <t>M65</t>
  </si>
  <si>
    <t>Elektroinstalace</t>
  </si>
  <si>
    <t>51</t>
  </si>
  <si>
    <t>650121113R00</t>
  </si>
  <si>
    <t>Uložení vodiče Cu 2,5 mm2 pevně</t>
  </si>
  <si>
    <t>M65_</t>
  </si>
  <si>
    <t>52</t>
  </si>
  <si>
    <t>650516816R00</t>
  </si>
  <si>
    <t>Revize elektro zařízení</t>
  </si>
  <si>
    <t>53</t>
  </si>
  <si>
    <t>650061611R00</t>
  </si>
  <si>
    <t>Montáž jističe modulárního jednopólového do 25 A</t>
  </si>
  <si>
    <t>54</t>
  </si>
  <si>
    <t>650141211R00</t>
  </si>
  <si>
    <t>Ukončení vodiče v krabici + zapojení do 2,5 mm2</t>
  </si>
  <si>
    <t>55</t>
  </si>
  <si>
    <t>650051147R00</t>
  </si>
  <si>
    <t>Montáž spínacích hodin</t>
  </si>
  <si>
    <t>S</t>
  </si>
  <si>
    <t>Přesuny sutí</t>
  </si>
  <si>
    <t>56</t>
  </si>
  <si>
    <t>979999978R00</t>
  </si>
  <si>
    <t>Poplatek za skládku</t>
  </si>
  <si>
    <t>S_</t>
  </si>
  <si>
    <t>57</t>
  </si>
  <si>
    <t>979981101R00</t>
  </si>
  <si>
    <t>Kontejner, přistavení na 24 h, odvoz a likvidace, suť bez příměsí, kapacita 3 t</t>
  </si>
  <si>
    <t>58</t>
  </si>
  <si>
    <t>979081111R00</t>
  </si>
  <si>
    <t>Odvoz suti a vybour. hmot na skládku do 1 km</t>
  </si>
  <si>
    <t>59</t>
  </si>
  <si>
    <t>979081121R00</t>
  </si>
  <si>
    <t>Příplatek k odvozu za každý další 1 km</t>
  </si>
  <si>
    <t>Celkem:</t>
  </si>
  <si>
    <t>Poznámka:</t>
  </si>
  <si>
    <t>Krycí list rozpočtu</t>
  </si>
  <si>
    <t>IČO/DIČ:</t>
  </si>
  <si>
    <t>00261688/CZ00261688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</si>
  <si>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</si>
  <si>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</si>
  <si>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</si>
  <si>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</si>
  <si>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</si>
  <si>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</si>
  <si>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</si>
  <si>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</si>
  <si>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</si>
  <si>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</si>
  <si>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</si>
  <si>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Radonová měření</t>
  </si>
  <si>
    <t>Zařízení staveniště</t>
  </si>
  <si>
    <t>Závěrečné měření</t>
  </si>
  <si>
    <t>Mimostav. doprava</t>
  </si>
  <si>
    <t>PSV</t>
  </si>
  <si>
    <t>Projektová dokum.</t>
  </si>
  <si>
    <t>Územní vlivy</t>
  </si>
  <si>
    <t>Mezioperační měření</t>
  </si>
  <si>
    <t>Provozní vlivy</t>
  </si>
  <si>
    <t>"M"</t>
  </si>
  <si>
    <t>Technický dozor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</si>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</sst>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sz val="11"/>
      <name val="Calibri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Border="1" applyAlignment="1" applyProtection="1"/>
    <xf numFmtId="4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left" vertical="center"/>
    </xf>
    <xf numFmtId="4" fontId="4" fillId="0" borderId="21" xfId="0" applyNumberFormat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4" fillId="0" borderId="22" xfId="0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left" vertical="center"/>
    </xf>
    <xf numFmtId="0" fontId="10" fillId="0" borderId="22" xfId="0" applyFont="1" applyFill="1" applyBorder="1" applyAlignment="1" applyProtection="1">
      <alignment horizontal="left" vertical="center"/>
    </xf>
    <xf numFmtId="4" fontId="10" fillId="0" borderId="22" xfId="0" applyNumberFormat="1" applyFont="1" applyFill="1" applyBorder="1" applyAlignment="1" applyProtection="1">
      <alignment horizontal="right" vertical="center"/>
    </xf>
    <xf numFmtId="0" fontId="9" fillId="0" borderId="26" xfId="0" applyFont="1" applyFill="1" applyBorder="1" applyAlignment="1" applyProtection="1">
      <alignment horizontal="left" vertical="center"/>
    </xf>
    <xf numFmtId="4" fontId="10" fillId="0" borderId="24" xfId="0" applyNumberFormat="1" applyFont="1" applyFill="1" applyBorder="1" applyAlignment="1" applyProtection="1">
      <alignment horizontal="right" vertical="center"/>
    </xf>
    <xf numFmtId="0" fontId="10" fillId="0" borderId="22" xfId="0" applyFont="1" applyFill="1" applyBorder="1" applyAlignment="1" applyProtection="1">
      <alignment horizontal="right" vertical="center"/>
    </xf>
    <xf numFmtId="4" fontId="10" fillId="0" borderId="5" xfId="0" applyNumberFormat="1" applyFont="1" applyFill="1" applyBorder="1" applyAlignment="1" applyProtection="1">
      <alignment horizontal="right" vertical="center"/>
    </xf>
    <xf numFmtId="0" fontId="10" fillId="0" borderId="5" xfId="0" applyFont="1" applyFill="1" applyBorder="1" applyAlignment="1" applyProtection="1">
      <alignment horizontal="right" vertical="center"/>
    </xf>
    <xf numFmtId="4" fontId="10" fillId="0" borderId="15" xfId="0" applyNumberFormat="1" applyFont="1" applyFill="1" applyBorder="1" applyAlignment="1" applyProtection="1">
      <alignment horizontal="right" vertical="center"/>
    </xf>
    <xf numFmtId="4" fontId="9" fillId="2" borderId="24" xfId="0" applyNumberFormat="1" applyFont="1" applyFill="1" applyBorder="1" applyAlignment="1" applyProtection="1">
      <alignment horizontal="right" vertical="center"/>
    </xf>
    <xf numFmtId="4" fontId="9" fillId="2" borderId="22" xfId="0" applyNumberFormat="1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horizontal="right" vertical="center"/>
    </xf>
    <xf numFmtId="4" fontId="4" fillId="0" borderId="22" xfId="0" applyNumberFormat="1" applyFont="1" applyFill="1" applyBorder="1" applyAlignment="1" applyProtection="1">
      <alignment horizontal="right" vertical="center"/>
    </xf>
    <xf numFmtId="0" fontId="4" fillId="0" borderId="22" xfId="0" applyFont="1" applyFill="1" applyBorder="1" applyAlignment="1" applyProtection="1">
      <alignment horizontal="left" vertical="center"/>
    </xf>
    <xf numFmtId="4" fontId="4" fillId="0" borderId="24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3" fillId="0" borderId="35" xfId="0" applyFont="1" applyFill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horizontal="right" vertical="center"/>
    </xf>
    <xf numFmtId="4" fontId="3" fillId="0" borderId="35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/>
    </xf>
    <xf numFmtId="1" fontId="4" fillId="0" borderId="5" xfId="0" applyNumberFormat="1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left" vertical="center"/>
    </xf>
    <xf numFmtId="0" fontId="10" fillId="0" borderId="22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  <xf numFmtId="0" fontId="9" fillId="0" borderId="25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0" fontId="9" fillId="0" borderId="23" xfId="0" applyFont="1" applyFill="1" applyBorder="1" applyAlignment="1" applyProtection="1">
      <alignment horizontal="left" vertical="center"/>
    </xf>
    <xf numFmtId="0" fontId="9" fillId="0" borderId="24" xfId="0" applyFont="1" applyFill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left" vertical="center"/>
    </xf>
    <xf numFmtId="0" fontId="9" fillId="2" borderId="27" xfId="0" applyFont="1" applyFill="1" applyBorder="1" applyAlignment="1" applyProtection="1">
      <alignment horizontal="left" vertical="center"/>
    </xf>
    <xf numFmtId="0" fontId="9" fillId="2" borderId="20" xfId="0" applyFont="1" applyFill="1" applyBorder="1" applyAlignment="1" applyProtection="1">
      <alignment horizontal="left" vertical="center"/>
    </xf>
    <xf numFmtId="0" fontId="9" fillId="2" borderId="28" xfId="0" applyFont="1" applyFill="1" applyBorder="1" applyAlignment="1" applyProtection="1">
      <alignment horizontal="left" vertical="center"/>
    </xf>
    <xf numFmtId="0" fontId="9" fillId="2" borderId="21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horizontal="left" vertical="center"/>
    </xf>
    <xf numFmtId="0" fontId="10" fillId="0" borderId="30" xfId="0" applyFont="1" applyFill="1" applyBorder="1" applyAlignment="1" applyProtection="1">
      <alignment horizontal="left" vertical="center"/>
    </xf>
    <xf numFmtId="0" fontId="1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horizontal="left" vertical="center"/>
    </xf>
    <xf numFmtId="0" fontId="10" fillId="0" borderId="33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horizontal="left" vertical="center"/>
    </xf>
    <xf numFmtId="0" fontId="9" fillId="0" borderId="34" xfId="0" applyFont="1" applyFill="1" applyBorder="1" applyAlignment="1" applyProtection="1">
      <alignment horizontal="left" vertical="center"/>
    </xf>
    <xf numFmtId="4" fontId="9" fillId="0" borderId="35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47625</xdr:colOff>
      <xdr:row>0</xdr:row>
      <xdr:rowOff>666750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47725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96"/>
  <sheetViews>
    <sheetView workbookViewId="0">
      <pane ySplit="11" topLeftCell="A12" activePane="bottomLeft" state="frozen"/>
      <selection pane="bottomLeft" activeCell="H13" sqref="H13"/>
    </sheetView>
  </sheetViews>
  <sheetFormatPr defaultColWidth="12.140625" defaultRowHeight="15" customHeight="1" x14ac:dyDescent="0.25"/>
  <cols>
    <col min="1" max="1" width="4" style="1" customWidth="1"/>
    <col min="2" max="2" width="7.5703125" style="1" customWidth="1"/>
    <col min="3" max="3" width="18" style="1" customWidth="1"/>
    <col min="4" max="4" width="28.7109375" style="1" customWidth="1"/>
    <col min="5" max="5" width="35.7109375" style="1" customWidth="1"/>
    <col min="6" max="6" width="6.7109375" style="1" customWidth="1"/>
    <col min="7" max="7" width="13" style="1" customWidth="1"/>
    <col min="8" max="8" width="12" style="1" customWidth="1"/>
    <col min="9" max="9" width="11.140625" style="1" customWidth="1"/>
    <col min="10" max="13" width="15.85546875" style="1" customWidth="1"/>
    <col min="14" max="15" width="11.7109375" style="1" customWidth="1"/>
    <col min="16" max="16" width="13.5703125" style="1" customWidth="1"/>
    <col min="25" max="78" width="0" style="1" hidden="1" customWidth="1"/>
  </cols>
  <sheetData>
    <row r="1" spans="1:76" ht="54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AS1" s="2">
        <f>SUM(AJ1:AJ2)</f>
        <v>0</v>
      </c>
      <c r="AT1" s="2">
        <f>SUM(AK1:AK2)</f>
        <v>0</v>
      </c>
      <c r="AU1" s="2">
        <f>SUM(AL1:AL2)</f>
        <v>0</v>
      </c>
    </row>
    <row r="2" spans="1:76" ht="12.75" customHeight="1" x14ac:dyDescent="0.25">
      <c r="A2" s="59" t="s">
        <v>1</v>
      </c>
      <c r="B2" s="59"/>
      <c r="C2" s="59"/>
      <c r="D2" s="60" t="s">
        <v>2</v>
      </c>
      <c r="E2" s="60"/>
      <c r="F2" s="61" t="s">
        <v>3</v>
      </c>
      <c r="G2" s="61"/>
      <c r="H2" s="61" t="s">
        <v>4</v>
      </c>
      <c r="I2" s="62" t="s">
        <v>5</v>
      </c>
      <c r="J2" s="63" t="s">
        <v>6</v>
      </c>
      <c r="K2" s="63"/>
      <c r="L2" s="63"/>
      <c r="M2" s="63"/>
      <c r="N2" s="63"/>
      <c r="O2" s="63"/>
      <c r="P2" s="63"/>
    </row>
    <row r="3" spans="1:76" x14ac:dyDescent="0.25">
      <c r="A3" s="59"/>
      <c r="B3" s="59"/>
      <c r="C3" s="59"/>
      <c r="D3" s="60"/>
      <c r="E3" s="60"/>
      <c r="F3" s="61"/>
      <c r="G3" s="61"/>
      <c r="H3" s="61"/>
      <c r="I3" s="61"/>
      <c r="J3" s="61"/>
      <c r="K3" s="63"/>
      <c r="L3" s="63"/>
      <c r="M3" s="63"/>
      <c r="N3" s="63"/>
      <c r="O3" s="63"/>
      <c r="P3" s="63"/>
    </row>
    <row r="4" spans="1:76" ht="12.75" customHeight="1" x14ac:dyDescent="0.25">
      <c r="A4" s="64" t="s">
        <v>7</v>
      </c>
      <c r="B4" s="64"/>
      <c r="C4" s="64"/>
      <c r="D4" s="65" t="s">
        <v>4</v>
      </c>
      <c r="E4" s="65"/>
      <c r="F4" s="66" t="s">
        <v>8</v>
      </c>
      <c r="G4" s="66"/>
      <c r="H4" s="66" t="s">
        <v>4</v>
      </c>
      <c r="I4" s="65" t="s">
        <v>9</v>
      </c>
      <c r="J4" s="67" t="s">
        <v>10</v>
      </c>
      <c r="K4" s="67"/>
      <c r="L4" s="67"/>
      <c r="M4" s="67"/>
      <c r="N4" s="67"/>
      <c r="O4" s="67"/>
      <c r="P4" s="67"/>
    </row>
    <row r="5" spans="1:76" x14ac:dyDescent="0.25">
      <c r="A5" s="64"/>
      <c r="B5" s="64"/>
      <c r="C5" s="64"/>
      <c r="D5" s="65"/>
      <c r="E5" s="65"/>
      <c r="F5" s="66"/>
      <c r="G5" s="66"/>
      <c r="H5" s="66"/>
      <c r="I5" s="66"/>
      <c r="J5" s="66"/>
      <c r="K5" s="67"/>
      <c r="L5" s="67"/>
      <c r="M5" s="67"/>
      <c r="N5" s="67"/>
      <c r="O5" s="67"/>
      <c r="P5" s="67"/>
    </row>
    <row r="6" spans="1:76" ht="12.75" customHeight="1" x14ac:dyDescent="0.25">
      <c r="A6" s="64" t="s">
        <v>11</v>
      </c>
      <c r="B6" s="64"/>
      <c r="C6" s="64"/>
      <c r="D6" s="65" t="s">
        <v>12</v>
      </c>
      <c r="E6" s="65"/>
      <c r="F6" s="66" t="s">
        <v>13</v>
      </c>
      <c r="G6" s="66"/>
      <c r="H6" s="66" t="s">
        <v>4</v>
      </c>
      <c r="I6" s="65" t="s">
        <v>14</v>
      </c>
      <c r="J6" s="68" t="s">
        <v>15</v>
      </c>
      <c r="K6" s="68"/>
      <c r="L6" s="68"/>
      <c r="M6" s="68"/>
      <c r="N6" s="68"/>
      <c r="O6" s="68"/>
      <c r="P6" s="68"/>
    </row>
    <row r="7" spans="1:76" x14ac:dyDescent="0.25">
      <c r="A7" s="64"/>
      <c r="B7" s="64"/>
      <c r="C7" s="64"/>
      <c r="D7" s="65"/>
      <c r="E7" s="65"/>
      <c r="F7" s="66"/>
      <c r="G7" s="66"/>
      <c r="H7" s="66"/>
      <c r="I7" s="66"/>
      <c r="J7" s="66"/>
      <c r="K7" s="68"/>
      <c r="L7" s="68"/>
      <c r="M7" s="68"/>
      <c r="N7" s="68"/>
      <c r="O7" s="68"/>
      <c r="P7" s="68"/>
    </row>
    <row r="8" spans="1:76" ht="12.75" customHeight="1" x14ac:dyDescent="0.25">
      <c r="A8" s="64" t="s">
        <v>16</v>
      </c>
      <c r="B8" s="64"/>
      <c r="C8" s="64"/>
      <c r="D8" s="65" t="s">
        <v>4</v>
      </c>
      <c r="E8" s="65"/>
      <c r="F8" s="66" t="s">
        <v>17</v>
      </c>
      <c r="G8" s="66"/>
      <c r="H8" s="66" t="s">
        <v>18</v>
      </c>
      <c r="I8" s="65" t="s">
        <v>19</v>
      </c>
      <c r="J8" s="67" t="s">
        <v>20</v>
      </c>
      <c r="K8" s="67"/>
      <c r="L8" s="67"/>
      <c r="M8" s="67"/>
      <c r="N8" s="67"/>
      <c r="O8" s="67"/>
      <c r="P8" s="67"/>
    </row>
    <row r="9" spans="1:76" x14ac:dyDescent="0.25">
      <c r="A9" s="64"/>
      <c r="B9" s="64"/>
      <c r="C9" s="64"/>
      <c r="D9" s="65"/>
      <c r="E9" s="65"/>
      <c r="F9" s="66"/>
      <c r="G9" s="66"/>
      <c r="H9" s="66"/>
      <c r="I9" s="66"/>
      <c r="J9" s="66"/>
      <c r="K9" s="67"/>
      <c r="L9" s="67"/>
      <c r="M9" s="67"/>
      <c r="N9" s="67"/>
      <c r="O9" s="67"/>
      <c r="P9" s="67"/>
    </row>
    <row r="10" spans="1:76" x14ac:dyDescent="0.25">
      <c r="A10" s="6" t="s">
        <v>21</v>
      </c>
      <c r="B10" s="7" t="s">
        <v>22</v>
      </c>
      <c r="C10" s="7" t="s">
        <v>23</v>
      </c>
      <c r="D10" s="69" t="s">
        <v>24</v>
      </c>
      <c r="E10" s="69"/>
      <c r="F10" s="7" t="s">
        <v>25</v>
      </c>
      <c r="G10" s="8" t="s">
        <v>26</v>
      </c>
      <c r="H10" s="9" t="s">
        <v>27</v>
      </c>
      <c r="I10" s="10" t="s">
        <v>28</v>
      </c>
      <c r="J10" s="70" t="s">
        <v>29</v>
      </c>
      <c r="K10" s="70"/>
      <c r="L10" s="70"/>
      <c r="M10" s="11" t="s">
        <v>29</v>
      </c>
      <c r="N10" s="71" t="s">
        <v>30</v>
      </c>
      <c r="O10" s="71"/>
      <c r="P10" s="12" t="s">
        <v>31</v>
      </c>
      <c r="BK10" s="13" t="s">
        <v>32</v>
      </c>
      <c r="BL10" s="14" t="s">
        <v>33</v>
      </c>
      <c r="BW10" s="14" t="s">
        <v>34</v>
      </c>
    </row>
    <row r="11" spans="1:76" x14ac:dyDescent="0.25">
      <c r="A11" s="15" t="s">
        <v>4</v>
      </c>
      <c r="B11" s="16" t="s">
        <v>4</v>
      </c>
      <c r="C11" s="16" t="s">
        <v>4</v>
      </c>
      <c r="D11" s="72" t="s">
        <v>35</v>
      </c>
      <c r="E11" s="72"/>
      <c r="F11" s="16" t="s">
        <v>4</v>
      </c>
      <c r="G11" s="16" t="s">
        <v>4</v>
      </c>
      <c r="H11" s="17" t="s">
        <v>36</v>
      </c>
      <c r="I11" s="18" t="s">
        <v>4</v>
      </c>
      <c r="J11" s="19" t="s">
        <v>37</v>
      </c>
      <c r="K11" s="20" t="s">
        <v>38</v>
      </c>
      <c r="L11" s="21" t="s">
        <v>39</v>
      </c>
      <c r="M11" s="21" t="s">
        <v>40</v>
      </c>
      <c r="N11" s="20" t="s">
        <v>41</v>
      </c>
      <c r="O11" s="17" t="s">
        <v>39</v>
      </c>
      <c r="P11" s="19" t="s">
        <v>42</v>
      </c>
      <c r="Z11" s="13" t="s">
        <v>43</v>
      </c>
      <c r="AA11" s="13" t="s">
        <v>44</v>
      </c>
      <c r="AB11" s="13" t="s">
        <v>45</v>
      </c>
      <c r="AC11" s="13" t="s">
        <v>46</v>
      </c>
      <c r="AD11" s="13" t="s">
        <v>47</v>
      </c>
      <c r="AE11" s="13" t="s">
        <v>48</v>
      </c>
      <c r="AF11" s="13" t="s">
        <v>49</v>
      </c>
      <c r="AG11" s="13" t="s">
        <v>50</v>
      </c>
      <c r="AH11" s="13" t="s">
        <v>51</v>
      </c>
      <c r="BH11" s="13" t="s">
        <v>52</v>
      </c>
      <c r="BI11" s="13" t="s">
        <v>53</v>
      </c>
      <c r="BJ11" s="13" t="s">
        <v>54</v>
      </c>
    </row>
    <row r="12" spans="1:76" ht="15" customHeight="1" x14ac:dyDescent="0.25">
      <c r="A12" s="22"/>
      <c r="B12" s="23"/>
      <c r="C12" s="23" t="s">
        <v>55</v>
      </c>
      <c r="D12" s="73" t="s">
        <v>56</v>
      </c>
      <c r="E12" s="73"/>
      <c r="F12" s="24" t="s">
        <v>4</v>
      </c>
      <c r="G12" s="24" t="s">
        <v>4</v>
      </c>
      <c r="H12" s="24"/>
      <c r="I12" s="24" t="s">
        <v>4</v>
      </c>
      <c r="J12" s="2">
        <f>SUM(J13:J15)</f>
        <v>0</v>
      </c>
      <c r="K12" s="2">
        <f>SUM(K13:K15)</f>
        <v>0</v>
      </c>
      <c r="L12" s="2">
        <f>SUM(L13:L15)</f>
        <v>0</v>
      </c>
      <c r="M12" s="2">
        <f>SUM(M13:M15)</f>
        <v>0</v>
      </c>
      <c r="N12" s="13"/>
      <c r="O12" s="2">
        <f>SUM(O13:O15)</f>
        <v>0</v>
      </c>
      <c r="P12" s="25"/>
      <c r="AI12" s="13"/>
      <c r="AS12" s="2">
        <f>SUM(AJ13:AJ15)</f>
        <v>0</v>
      </c>
      <c r="AT12" s="2">
        <f>SUM(AK13:AK15)</f>
        <v>0</v>
      </c>
      <c r="AU12" s="2">
        <f>SUM(AL13:AL15)</f>
        <v>0</v>
      </c>
    </row>
    <row r="13" spans="1:76" ht="15" customHeight="1" x14ac:dyDescent="0.25">
      <c r="A13" s="26" t="s">
        <v>57</v>
      </c>
      <c r="B13" s="4"/>
      <c r="C13" s="4" t="s">
        <v>58</v>
      </c>
      <c r="D13" s="65" t="s">
        <v>59</v>
      </c>
      <c r="E13" s="65"/>
      <c r="F13" s="4" t="s">
        <v>60</v>
      </c>
      <c r="G13" s="27">
        <v>23</v>
      </c>
      <c r="H13" s="27"/>
      <c r="I13" s="28" t="s">
        <v>61</v>
      </c>
      <c r="J13" s="27">
        <f>G13*AO13</f>
        <v>0</v>
      </c>
      <c r="K13" s="27">
        <f>G13*AP13</f>
        <v>0</v>
      </c>
      <c r="L13" s="27">
        <f>G13*H13</f>
        <v>0</v>
      </c>
      <c r="M13" s="27">
        <f>L13*(1+BW13/100)</f>
        <v>0</v>
      </c>
      <c r="N13" s="27">
        <v>0</v>
      </c>
      <c r="O13" s="27">
        <f>G13*N13</f>
        <v>0</v>
      </c>
      <c r="P13" s="29" t="s">
        <v>62</v>
      </c>
      <c r="Z13" s="27">
        <f>IF(AQ13="5",BJ13,0)</f>
        <v>0</v>
      </c>
      <c r="AB13" s="27">
        <f>IF(AQ13="1",BH13,0)</f>
        <v>0</v>
      </c>
      <c r="AC13" s="27">
        <f>IF(AQ13="1",BI13,0)</f>
        <v>0</v>
      </c>
      <c r="AD13" s="27">
        <f>IF(AQ13="7",BH13,0)</f>
        <v>0</v>
      </c>
      <c r="AE13" s="27">
        <f>IF(AQ13="7",BI13,0)</f>
        <v>0</v>
      </c>
      <c r="AF13" s="27">
        <f>IF(AQ13="2",BH13,0)</f>
        <v>0</v>
      </c>
      <c r="AG13" s="27">
        <f>IF(AQ13="2",BI13,0)</f>
        <v>0</v>
      </c>
      <c r="AH13" s="27">
        <f>IF(AQ13="0",BJ13,0)</f>
        <v>0</v>
      </c>
      <c r="AI13" s="13"/>
      <c r="AJ13" s="27">
        <f>IF(AN13=0,L13,0)</f>
        <v>0</v>
      </c>
      <c r="AK13" s="27">
        <f>IF(AN13=12,L13,0)</f>
        <v>0</v>
      </c>
      <c r="AL13" s="27">
        <f>IF(AN13=21,L13,0)</f>
        <v>0</v>
      </c>
      <c r="AN13" s="27">
        <v>21</v>
      </c>
      <c r="AO13" s="27">
        <f>H13*0</f>
        <v>0</v>
      </c>
      <c r="AP13" s="27">
        <f>H13*(1-0)</f>
        <v>0</v>
      </c>
      <c r="AQ13" s="28" t="s">
        <v>57</v>
      </c>
      <c r="AV13" s="27">
        <f>AW13+AX13</f>
        <v>0</v>
      </c>
      <c r="AW13" s="27">
        <f>G13*AO13</f>
        <v>0</v>
      </c>
      <c r="AX13" s="27">
        <f>G13*AP13</f>
        <v>0</v>
      </c>
      <c r="AY13" s="28" t="s">
        <v>63</v>
      </c>
      <c r="AZ13" s="28" t="s">
        <v>64</v>
      </c>
      <c r="BA13" s="13" t="s">
        <v>65</v>
      </c>
      <c r="BC13" s="27">
        <f>AW13+AX13</f>
        <v>0</v>
      </c>
      <c r="BD13" s="27">
        <f>H13/(100-BE13)*100</f>
        <v>0</v>
      </c>
      <c r="BE13" s="27">
        <v>0</v>
      </c>
      <c r="BF13" s="27">
        <f>O13</f>
        <v>0</v>
      </c>
      <c r="BH13" s="27">
        <f>G13*AO13</f>
        <v>0</v>
      </c>
      <c r="BI13" s="27">
        <f>G13*AP13</f>
        <v>0</v>
      </c>
      <c r="BJ13" s="27">
        <f>G13*H13</f>
        <v>0</v>
      </c>
      <c r="BK13" s="27"/>
      <c r="BL13" s="27">
        <v>13</v>
      </c>
      <c r="BW13" s="27" t="str">
        <f>I13</f>
        <v>21</v>
      </c>
      <c r="BX13" s="3" t="s">
        <v>59</v>
      </c>
    </row>
    <row r="14" spans="1:76" ht="15" customHeight="1" x14ac:dyDescent="0.25">
      <c r="A14" s="26" t="s">
        <v>66</v>
      </c>
      <c r="B14" s="4"/>
      <c r="C14" s="4" t="s">
        <v>67</v>
      </c>
      <c r="D14" s="65" t="s">
        <v>68</v>
      </c>
      <c r="E14" s="65"/>
      <c r="F14" s="4" t="s">
        <v>60</v>
      </c>
      <c r="G14" s="27">
        <v>33</v>
      </c>
      <c r="H14" s="27"/>
      <c r="I14" s="28" t="s">
        <v>61</v>
      </c>
      <c r="J14" s="27">
        <f>G14*AO14</f>
        <v>0</v>
      </c>
      <c r="K14" s="27">
        <f>G14*AP14</f>
        <v>0</v>
      </c>
      <c r="L14" s="27">
        <f>G14*H14</f>
        <v>0</v>
      </c>
      <c r="M14" s="27">
        <f>L14*(1+BW14/100)</f>
        <v>0</v>
      </c>
      <c r="N14" s="27">
        <v>0</v>
      </c>
      <c r="O14" s="27">
        <f>G14*N14</f>
        <v>0</v>
      </c>
      <c r="P14" s="29" t="s">
        <v>62</v>
      </c>
      <c r="Z14" s="27">
        <f>IF(AQ14="5",BJ14,0)</f>
        <v>0</v>
      </c>
      <c r="AB14" s="27">
        <f>IF(AQ14="1",BH14,0)</f>
        <v>0</v>
      </c>
      <c r="AC14" s="27">
        <f>IF(AQ14="1",BI14,0)</f>
        <v>0</v>
      </c>
      <c r="AD14" s="27">
        <f>IF(AQ14="7",BH14,0)</f>
        <v>0</v>
      </c>
      <c r="AE14" s="27">
        <f>IF(AQ14="7",BI14,0)</f>
        <v>0</v>
      </c>
      <c r="AF14" s="27">
        <f>IF(AQ14="2",BH14,0)</f>
        <v>0</v>
      </c>
      <c r="AG14" s="27">
        <f>IF(AQ14="2",BI14,0)</f>
        <v>0</v>
      </c>
      <c r="AH14" s="27">
        <f>IF(AQ14="0",BJ14,0)</f>
        <v>0</v>
      </c>
      <c r="AI14" s="13"/>
      <c r="AJ14" s="27">
        <f>IF(AN14=0,L14,0)</f>
        <v>0</v>
      </c>
      <c r="AK14" s="27">
        <f>IF(AN14=12,L14,0)</f>
        <v>0</v>
      </c>
      <c r="AL14" s="27">
        <f>IF(AN14=21,L14,0)</f>
        <v>0</v>
      </c>
      <c r="AN14" s="27">
        <v>21</v>
      </c>
      <c r="AO14" s="27">
        <f>H14*0</f>
        <v>0</v>
      </c>
      <c r="AP14" s="27">
        <f>H14*(1-0)</f>
        <v>0</v>
      </c>
      <c r="AQ14" s="28" t="s">
        <v>57</v>
      </c>
      <c r="AV14" s="27">
        <f>AW14+AX14</f>
        <v>0</v>
      </c>
      <c r="AW14" s="27">
        <f>G14*AO14</f>
        <v>0</v>
      </c>
      <c r="AX14" s="27">
        <f>G14*AP14</f>
        <v>0</v>
      </c>
      <c r="AY14" s="28" t="s">
        <v>63</v>
      </c>
      <c r="AZ14" s="28" t="s">
        <v>64</v>
      </c>
      <c r="BA14" s="13" t="s">
        <v>65</v>
      </c>
      <c r="BC14" s="27">
        <f>AW14+AX14</f>
        <v>0</v>
      </c>
      <c r="BD14" s="27">
        <f>H14/(100-BE14)*100</f>
        <v>0</v>
      </c>
      <c r="BE14" s="27">
        <v>0</v>
      </c>
      <c r="BF14" s="27">
        <f>O14</f>
        <v>0</v>
      </c>
      <c r="BH14" s="27">
        <f>G14*AO14</f>
        <v>0</v>
      </c>
      <c r="BI14" s="27">
        <f>G14*AP14</f>
        <v>0</v>
      </c>
      <c r="BJ14" s="27">
        <f>G14*H14</f>
        <v>0</v>
      </c>
      <c r="BK14" s="27"/>
      <c r="BL14" s="27">
        <v>13</v>
      </c>
      <c r="BW14" s="27" t="str">
        <f>I14</f>
        <v>21</v>
      </c>
      <c r="BX14" s="3" t="s">
        <v>68</v>
      </c>
    </row>
    <row r="15" spans="1:76" ht="15" customHeight="1" x14ac:dyDescent="0.25">
      <c r="A15" s="26" t="s">
        <v>69</v>
      </c>
      <c r="B15" s="4"/>
      <c r="C15" s="4" t="s">
        <v>58</v>
      </c>
      <c r="D15" s="65" t="s">
        <v>70</v>
      </c>
      <c r="E15" s="65"/>
      <c r="F15" s="4" t="s">
        <v>60</v>
      </c>
      <c r="G15" s="27">
        <v>5.5</v>
      </c>
      <c r="H15" s="27"/>
      <c r="I15" s="28" t="s">
        <v>61</v>
      </c>
      <c r="J15" s="27">
        <f>G15*AO15</f>
        <v>0</v>
      </c>
      <c r="K15" s="27">
        <f>G15*AP15</f>
        <v>0</v>
      </c>
      <c r="L15" s="27">
        <f>G15*H15</f>
        <v>0</v>
      </c>
      <c r="M15" s="27">
        <f>L15*(1+BW15/100)</f>
        <v>0</v>
      </c>
      <c r="N15" s="27">
        <v>0</v>
      </c>
      <c r="O15" s="27">
        <f>G15*N15</f>
        <v>0</v>
      </c>
      <c r="P15" s="29" t="s">
        <v>62</v>
      </c>
      <c r="Z15" s="27">
        <f>IF(AQ15="5",BJ15,0)</f>
        <v>0</v>
      </c>
      <c r="AB15" s="27">
        <f>IF(AQ15="1",BH15,0)</f>
        <v>0</v>
      </c>
      <c r="AC15" s="27">
        <f>IF(AQ15="1",BI15,0)</f>
        <v>0</v>
      </c>
      <c r="AD15" s="27">
        <f>IF(AQ15="7",BH15,0)</f>
        <v>0</v>
      </c>
      <c r="AE15" s="27">
        <f>IF(AQ15="7",BI15,0)</f>
        <v>0</v>
      </c>
      <c r="AF15" s="27">
        <f>IF(AQ15="2",BH15,0)</f>
        <v>0</v>
      </c>
      <c r="AG15" s="27">
        <f>IF(AQ15="2",BI15,0)</f>
        <v>0</v>
      </c>
      <c r="AH15" s="27">
        <f>IF(AQ15="0",BJ15,0)</f>
        <v>0</v>
      </c>
      <c r="AI15" s="13"/>
      <c r="AJ15" s="27">
        <f>IF(AN15=0,L15,0)</f>
        <v>0</v>
      </c>
      <c r="AK15" s="27">
        <f>IF(AN15=12,L15,0)</f>
        <v>0</v>
      </c>
      <c r="AL15" s="27">
        <f>IF(AN15=21,L15,0)</f>
        <v>0</v>
      </c>
      <c r="AN15" s="27">
        <v>21</v>
      </c>
      <c r="AO15" s="27">
        <f>H15*0</f>
        <v>0</v>
      </c>
      <c r="AP15" s="27">
        <f>H15*(1-0)</f>
        <v>0</v>
      </c>
      <c r="AQ15" s="28" t="s">
        <v>57</v>
      </c>
      <c r="AV15" s="27">
        <f>AW15+AX15</f>
        <v>0</v>
      </c>
      <c r="AW15" s="27">
        <f>G15*AO15</f>
        <v>0</v>
      </c>
      <c r="AX15" s="27">
        <f>G15*AP15</f>
        <v>0</v>
      </c>
      <c r="AY15" s="28" t="s">
        <v>63</v>
      </c>
      <c r="AZ15" s="28" t="s">
        <v>64</v>
      </c>
      <c r="BA15" s="13" t="s">
        <v>65</v>
      </c>
      <c r="BC15" s="27">
        <f>AW15+AX15</f>
        <v>0</v>
      </c>
      <c r="BD15" s="27">
        <f>H15/(100-BE15)*100</f>
        <v>0</v>
      </c>
      <c r="BE15" s="27">
        <v>0</v>
      </c>
      <c r="BF15" s="27">
        <f>O15</f>
        <v>0</v>
      </c>
      <c r="BH15" s="27">
        <f>G15*AO15</f>
        <v>0</v>
      </c>
      <c r="BI15" s="27">
        <f>G15*AP15</f>
        <v>0</v>
      </c>
      <c r="BJ15" s="27">
        <f>G15*H15</f>
        <v>0</v>
      </c>
      <c r="BK15" s="27"/>
      <c r="BL15" s="27">
        <v>13</v>
      </c>
      <c r="BW15" s="27" t="str">
        <f>I15</f>
        <v>21</v>
      </c>
      <c r="BX15" s="3" t="s">
        <v>70</v>
      </c>
    </row>
    <row r="16" spans="1:76" ht="15" customHeight="1" x14ac:dyDescent="0.25">
      <c r="A16" s="22"/>
      <c r="B16" s="23"/>
      <c r="C16" s="23" t="s">
        <v>71</v>
      </c>
      <c r="D16" s="73" t="s">
        <v>72</v>
      </c>
      <c r="E16" s="73"/>
      <c r="F16" s="24" t="s">
        <v>4</v>
      </c>
      <c r="G16" s="24" t="s">
        <v>4</v>
      </c>
      <c r="H16" s="24"/>
      <c r="I16" s="24" t="s">
        <v>4</v>
      </c>
      <c r="J16" s="2">
        <f>SUM(J17:J19)</f>
        <v>0</v>
      </c>
      <c r="K16" s="2">
        <f>SUM(K17:K19)</f>
        <v>0</v>
      </c>
      <c r="L16" s="2">
        <f>SUM(L17:L19)</f>
        <v>0</v>
      </c>
      <c r="M16" s="2">
        <f>SUM(M17:M19)</f>
        <v>0</v>
      </c>
      <c r="N16" s="13"/>
      <c r="O16" s="2">
        <f>SUM(O17:O19)</f>
        <v>0</v>
      </c>
      <c r="P16" s="25"/>
      <c r="AI16" s="13"/>
      <c r="AS16" s="2">
        <f>SUM(AJ17:AJ19)</f>
        <v>0</v>
      </c>
      <c r="AT16" s="2">
        <f>SUM(AK17:AK19)</f>
        <v>0</v>
      </c>
      <c r="AU16" s="2">
        <f>SUM(AL17:AL19)</f>
        <v>0</v>
      </c>
    </row>
    <row r="17" spans="1:76" ht="15" customHeight="1" x14ac:dyDescent="0.25">
      <c r="A17" s="26" t="s">
        <v>73</v>
      </c>
      <c r="B17" s="4"/>
      <c r="C17" s="4" t="s">
        <v>74</v>
      </c>
      <c r="D17" s="65" t="s">
        <v>75</v>
      </c>
      <c r="E17" s="65"/>
      <c r="F17" s="4" t="s">
        <v>60</v>
      </c>
      <c r="G17" s="27">
        <v>15.2</v>
      </c>
      <c r="H17" s="27"/>
      <c r="I17" s="28" t="s">
        <v>61</v>
      </c>
      <c r="J17" s="27">
        <f>G17*AO17</f>
        <v>0</v>
      </c>
      <c r="K17" s="27">
        <f>G17*AP17</f>
        <v>0</v>
      </c>
      <c r="L17" s="27">
        <f>G17*H17</f>
        <v>0</v>
      </c>
      <c r="M17" s="27">
        <f>L17*(1+BW17/100)</f>
        <v>0</v>
      </c>
      <c r="N17" s="27">
        <v>0</v>
      </c>
      <c r="O17" s="27">
        <f>G17*N17</f>
        <v>0</v>
      </c>
      <c r="P17" s="29" t="s">
        <v>62</v>
      </c>
      <c r="Z17" s="27">
        <f>IF(AQ17="5",BJ17,0)</f>
        <v>0</v>
      </c>
      <c r="AB17" s="27">
        <f>IF(AQ17="1",BH17,0)</f>
        <v>0</v>
      </c>
      <c r="AC17" s="27">
        <f>IF(AQ17="1",BI17,0)</f>
        <v>0</v>
      </c>
      <c r="AD17" s="27">
        <f>IF(AQ17="7",BH17,0)</f>
        <v>0</v>
      </c>
      <c r="AE17" s="27">
        <f>IF(AQ17="7",BI17,0)</f>
        <v>0</v>
      </c>
      <c r="AF17" s="27">
        <f>IF(AQ17="2",BH17,0)</f>
        <v>0</v>
      </c>
      <c r="AG17" s="27">
        <f>IF(AQ17="2",BI17,0)</f>
        <v>0</v>
      </c>
      <c r="AH17" s="27">
        <f>IF(AQ17="0",BJ17,0)</f>
        <v>0</v>
      </c>
      <c r="AI17" s="13"/>
      <c r="AJ17" s="27">
        <f>IF(AN17=0,L17,0)</f>
        <v>0</v>
      </c>
      <c r="AK17" s="27">
        <f>IF(AN17=12,L17,0)</f>
        <v>0</v>
      </c>
      <c r="AL17" s="27">
        <f>IF(AN17=21,L17,0)</f>
        <v>0</v>
      </c>
      <c r="AN17" s="27">
        <v>21</v>
      </c>
      <c r="AO17" s="27">
        <f>H17*0</f>
        <v>0</v>
      </c>
      <c r="AP17" s="27">
        <f>H17*(1-0)</f>
        <v>0</v>
      </c>
      <c r="AQ17" s="28" t="s">
        <v>57</v>
      </c>
      <c r="AV17" s="27">
        <f>AW17+AX17</f>
        <v>0</v>
      </c>
      <c r="AW17" s="27">
        <f>G17*AO17</f>
        <v>0</v>
      </c>
      <c r="AX17" s="27">
        <f>G17*AP17</f>
        <v>0</v>
      </c>
      <c r="AY17" s="28" t="s">
        <v>76</v>
      </c>
      <c r="AZ17" s="28" t="s">
        <v>64</v>
      </c>
      <c r="BA17" s="13" t="s">
        <v>65</v>
      </c>
      <c r="BC17" s="27">
        <f>AW17+AX17</f>
        <v>0</v>
      </c>
      <c r="BD17" s="27">
        <f>H17/(100-BE17)*100</f>
        <v>0</v>
      </c>
      <c r="BE17" s="27">
        <v>0</v>
      </c>
      <c r="BF17" s="27">
        <f>O17</f>
        <v>0</v>
      </c>
      <c r="BH17" s="27">
        <f>G17*AO17</f>
        <v>0</v>
      </c>
      <c r="BI17" s="27">
        <f>G17*AP17</f>
        <v>0</v>
      </c>
      <c r="BJ17" s="27">
        <f>G17*H17</f>
        <v>0</v>
      </c>
      <c r="BK17" s="27"/>
      <c r="BL17" s="27">
        <v>16</v>
      </c>
      <c r="BW17" s="27" t="str">
        <f>I17</f>
        <v>21</v>
      </c>
      <c r="BX17" s="3" t="s">
        <v>75</v>
      </c>
    </row>
    <row r="18" spans="1:76" ht="15" customHeight="1" x14ac:dyDescent="0.25">
      <c r="A18" s="26" t="s">
        <v>77</v>
      </c>
      <c r="B18" s="4"/>
      <c r="C18" s="4" t="s">
        <v>78</v>
      </c>
      <c r="D18" s="65" t="s">
        <v>79</v>
      </c>
      <c r="E18" s="65"/>
      <c r="F18" s="4" t="s">
        <v>60</v>
      </c>
      <c r="G18" s="27">
        <v>15.2</v>
      </c>
      <c r="H18" s="27"/>
      <c r="I18" s="28" t="s">
        <v>61</v>
      </c>
      <c r="J18" s="27">
        <f>G18*AO18</f>
        <v>0</v>
      </c>
      <c r="K18" s="27">
        <f>G18*AP18</f>
        <v>0</v>
      </c>
      <c r="L18" s="27">
        <f>G18*H18</f>
        <v>0</v>
      </c>
      <c r="M18" s="27">
        <f>L18*(1+BW18/100)</f>
        <v>0</v>
      </c>
      <c r="N18" s="27">
        <v>0</v>
      </c>
      <c r="O18" s="27">
        <f>G18*N18</f>
        <v>0</v>
      </c>
      <c r="P18" s="29" t="s">
        <v>62</v>
      </c>
      <c r="Z18" s="27">
        <f>IF(AQ18="5",BJ18,0)</f>
        <v>0</v>
      </c>
      <c r="AB18" s="27">
        <f>IF(AQ18="1",BH18,0)</f>
        <v>0</v>
      </c>
      <c r="AC18" s="27">
        <f>IF(AQ18="1",BI18,0)</f>
        <v>0</v>
      </c>
      <c r="AD18" s="27">
        <f>IF(AQ18="7",BH18,0)</f>
        <v>0</v>
      </c>
      <c r="AE18" s="27">
        <f>IF(AQ18="7",BI18,0)</f>
        <v>0</v>
      </c>
      <c r="AF18" s="27">
        <f>IF(AQ18="2",BH18,0)</f>
        <v>0</v>
      </c>
      <c r="AG18" s="27">
        <f>IF(AQ18="2",BI18,0)</f>
        <v>0</v>
      </c>
      <c r="AH18" s="27">
        <f>IF(AQ18="0",BJ18,0)</f>
        <v>0</v>
      </c>
      <c r="AI18" s="13"/>
      <c r="AJ18" s="27">
        <f>IF(AN18=0,L18,0)</f>
        <v>0</v>
      </c>
      <c r="AK18" s="27">
        <f>IF(AN18=12,L18,0)</f>
        <v>0</v>
      </c>
      <c r="AL18" s="27">
        <f>IF(AN18=21,L18,0)</f>
        <v>0</v>
      </c>
      <c r="AN18" s="27">
        <v>21</v>
      </c>
      <c r="AO18" s="27">
        <f>H18*0</f>
        <v>0</v>
      </c>
      <c r="AP18" s="27">
        <f>H18*(1-0)</f>
        <v>0</v>
      </c>
      <c r="AQ18" s="28" t="s">
        <v>57</v>
      </c>
      <c r="AV18" s="27">
        <f>AW18+AX18</f>
        <v>0</v>
      </c>
      <c r="AW18" s="27">
        <f>G18*AO18</f>
        <v>0</v>
      </c>
      <c r="AX18" s="27">
        <f>G18*AP18</f>
        <v>0</v>
      </c>
      <c r="AY18" s="28" t="s">
        <v>76</v>
      </c>
      <c r="AZ18" s="28" t="s">
        <v>64</v>
      </c>
      <c r="BA18" s="13" t="s">
        <v>65</v>
      </c>
      <c r="BC18" s="27">
        <f>AW18+AX18</f>
        <v>0</v>
      </c>
      <c r="BD18" s="27">
        <f>H18/(100-BE18)*100</f>
        <v>0</v>
      </c>
      <c r="BE18" s="27">
        <v>0</v>
      </c>
      <c r="BF18" s="27">
        <f>O18</f>
        <v>0</v>
      </c>
      <c r="BH18" s="27">
        <f>G18*AO18</f>
        <v>0</v>
      </c>
      <c r="BI18" s="27">
        <f>G18*AP18</f>
        <v>0</v>
      </c>
      <c r="BJ18" s="27">
        <f>G18*H18</f>
        <v>0</v>
      </c>
      <c r="BK18" s="27"/>
      <c r="BL18" s="27">
        <v>16</v>
      </c>
      <c r="BW18" s="27" t="str">
        <f>I18</f>
        <v>21</v>
      </c>
      <c r="BX18" s="3" t="s">
        <v>79</v>
      </c>
    </row>
    <row r="19" spans="1:76" ht="15" customHeight="1" x14ac:dyDescent="0.25">
      <c r="A19" s="26" t="s">
        <v>80</v>
      </c>
      <c r="B19" s="4"/>
      <c r="C19" s="4" t="s">
        <v>81</v>
      </c>
      <c r="D19" s="65" t="s">
        <v>82</v>
      </c>
      <c r="E19" s="65"/>
      <c r="F19" s="4" t="s">
        <v>60</v>
      </c>
      <c r="G19" s="27">
        <v>228</v>
      </c>
      <c r="H19" s="27"/>
      <c r="I19" s="28" t="s">
        <v>61</v>
      </c>
      <c r="J19" s="27">
        <f>G19*AO19</f>
        <v>0</v>
      </c>
      <c r="K19" s="27">
        <f>G19*AP19</f>
        <v>0</v>
      </c>
      <c r="L19" s="27">
        <f>G19*H19</f>
        <v>0</v>
      </c>
      <c r="M19" s="27">
        <f>L19*(1+BW19/100)</f>
        <v>0</v>
      </c>
      <c r="N19" s="27">
        <v>0</v>
      </c>
      <c r="O19" s="27">
        <f>G19*N19</f>
        <v>0</v>
      </c>
      <c r="P19" s="29" t="s">
        <v>62</v>
      </c>
      <c r="Z19" s="27">
        <f>IF(AQ19="5",BJ19,0)</f>
        <v>0</v>
      </c>
      <c r="AB19" s="27">
        <f>IF(AQ19="1",BH19,0)</f>
        <v>0</v>
      </c>
      <c r="AC19" s="27">
        <f>IF(AQ19="1",BI19,0)</f>
        <v>0</v>
      </c>
      <c r="AD19" s="27">
        <f>IF(AQ19="7",BH19,0)</f>
        <v>0</v>
      </c>
      <c r="AE19" s="27">
        <f>IF(AQ19="7",BI19,0)</f>
        <v>0</v>
      </c>
      <c r="AF19" s="27">
        <f>IF(AQ19="2",BH19,0)</f>
        <v>0</v>
      </c>
      <c r="AG19" s="27">
        <f>IF(AQ19="2",BI19,0)</f>
        <v>0</v>
      </c>
      <c r="AH19" s="27">
        <f>IF(AQ19="0",BJ19,0)</f>
        <v>0</v>
      </c>
      <c r="AI19" s="13"/>
      <c r="AJ19" s="27">
        <f>IF(AN19=0,L19,0)</f>
        <v>0</v>
      </c>
      <c r="AK19" s="27">
        <f>IF(AN19=12,L19,0)</f>
        <v>0</v>
      </c>
      <c r="AL19" s="27">
        <f>IF(AN19=21,L19,0)</f>
        <v>0</v>
      </c>
      <c r="AN19" s="27">
        <v>21</v>
      </c>
      <c r="AO19" s="27">
        <f>H19*0</f>
        <v>0</v>
      </c>
      <c r="AP19" s="27">
        <f>H19*(1-0)</f>
        <v>0</v>
      </c>
      <c r="AQ19" s="28" t="s">
        <v>57</v>
      </c>
      <c r="AV19" s="27">
        <f>AW19+AX19</f>
        <v>0</v>
      </c>
      <c r="AW19" s="27">
        <f>G19*AO19</f>
        <v>0</v>
      </c>
      <c r="AX19" s="27">
        <f>G19*AP19</f>
        <v>0</v>
      </c>
      <c r="AY19" s="28" t="s">
        <v>76</v>
      </c>
      <c r="AZ19" s="28" t="s">
        <v>64</v>
      </c>
      <c r="BA19" s="13" t="s">
        <v>65</v>
      </c>
      <c r="BC19" s="27">
        <f>AW19+AX19</f>
        <v>0</v>
      </c>
      <c r="BD19" s="27">
        <f>H19/(100-BE19)*100</f>
        <v>0</v>
      </c>
      <c r="BE19" s="27">
        <v>0</v>
      </c>
      <c r="BF19" s="27">
        <f>O19</f>
        <v>0</v>
      </c>
      <c r="BH19" s="27">
        <f>G19*AO19</f>
        <v>0</v>
      </c>
      <c r="BI19" s="27">
        <f>G19*AP19</f>
        <v>0</v>
      </c>
      <c r="BJ19" s="27">
        <f>G19*H19</f>
        <v>0</v>
      </c>
      <c r="BK19" s="27"/>
      <c r="BL19" s="27">
        <v>16</v>
      </c>
      <c r="BW19" s="27" t="str">
        <f>I19</f>
        <v>21</v>
      </c>
      <c r="BX19" s="3" t="s">
        <v>82</v>
      </c>
    </row>
    <row r="20" spans="1:76" ht="15" customHeight="1" x14ac:dyDescent="0.25">
      <c r="A20" s="22"/>
      <c r="B20" s="23"/>
      <c r="C20" s="23" t="s">
        <v>83</v>
      </c>
      <c r="D20" s="73" t="s">
        <v>84</v>
      </c>
      <c r="E20" s="73"/>
      <c r="F20" s="24" t="s">
        <v>4</v>
      </c>
      <c r="G20" s="24" t="s">
        <v>4</v>
      </c>
      <c r="H20" s="24"/>
      <c r="I20" s="24" t="s">
        <v>4</v>
      </c>
      <c r="J20" s="2">
        <f>SUM(J21:J21)</f>
        <v>0</v>
      </c>
      <c r="K20" s="2">
        <f>SUM(K21:K21)</f>
        <v>0</v>
      </c>
      <c r="L20" s="2">
        <f>SUM(L21:L21)</f>
        <v>0</v>
      </c>
      <c r="M20" s="2">
        <f>SUM(M21:M21)</f>
        <v>0</v>
      </c>
      <c r="N20" s="13"/>
      <c r="O20" s="2">
        <f>SUM(O21:O21)</f>
        <v>0</v>
      </c>
      <c r="P20" s="25"/>
      <c r="AI20" s="13"/>
      <c r="AS20" s="2">
        <f>SUM(AJ21:AJ21)</f>
        <v>0</v>
      </c>
      <c r="AT20" s="2">
        <f>SUM(AK21:AK21)</f>
        <v>0</v>
      </c>
      <c r="AU20" s="2">
        <f>SUM(AL21:AL21)</f>
        <v>0</v>
      </c>
    </row>
    <row r="21" spans="1:76" ht="15" customHeight="1" x14ac:dyDescent="0.25">
      <c r="A21" s="26" t="s">
        <v>85</v>
      </c>
      <c r="B21" s="4"/>
      <c r="C21" s="4" t="s">
        <v>86</v>
      </c>
      <c r="D21" s="65" t="s">
        <v>87</v>
      </c>
      <c r="E21" s="65"/>
      <c r="F21" s="4" t="s">
        <v>60</v>
      </c>
      <c r="G21" s="27">
        <v>33</v>
      </c>
      <c r="H21" s="27"/>
      <c r="I21" s="28" t="s">
        <v>61</v>
      </c>
      <c r="J21" s="27">
        <f>G21*AO21</f>
        <v>0</v>
      </c>
      <c r="K21" s="27">
        <f>G21*AP21</f>
        <v>0</v>
      </c>
      <c r="L21" s="27">
        <f>G21*H21</f>
        <v>0</v>
      </c>
      <c r="M21" s="27">
        <f>L21*(1+BW21/100)</f>
        <v>0</v>
      </c>
      <c r="N21" s="27">
        <v>0</v>
      </c>
      <c r="O21" s="27">
        <f>G21*N21</f>
        <v>0</v>
      </c>
      <c r="P21" s="29" t="s">
        <v>62</v>
      </c>
      <c r="Z21" s="27">
        <f>IF(AQ21="5",BJ21,0)</f>
        <v>0</v>
      </c>
      <c r="AB21" s="27">
        <f>IF(AQ21="1",BH21,0)</f>
        <v>0</v>
      </c>
      <c r="AC21" s="27">
        <f>IF(AQ21="1",BI21,0)</f>
        <v>0</v>
      </c>
      <c r="AD21" s="27">
        <f>IF(AQ21="7",BH21,0)</f>
        <v>0</v>
      </c>
      <c r="AE21" s="27">
        <f>IF(AQ21="7",BI21,0)</f>
        <v>0</v>
      </c>
      <c r="AF21" s="27">
        <f>IF(AQ21="2",BH21,0)</f>
        <v>0</v>
      </c>
      <c r="AG21" s="27">
        <f>IF(AQ21="2",BI21,0)</f>
        <v>0</v>
      </c>
      <c r="AH21" s="27">
        <f>IF(AQ21="0",BJ21,0)</f>
        <v>0</v>
      </c>
      <c r="AI21" s="13"/>
      <c r="AJ21" s="27">
        <f>IF(AN21=0,L21,0)</f>
        <v>0</v>
      </c>
      <c r="AK21" s="27">
        <f>IF(AN21=12,L21,0)</f>
        <v>0</v>
      </c>
      <c r="AL21" s="27">
        <f>IF(AN21=21,L21,0)</f>
        <v>0</v>
      </c>
      <c r="AN21" s="27">
        <v>21</v>
      </c>
      <c r="AO21" s="27">
        <f>H21*0</f>
        <v>0</v>
      </c>
      <c r="AP21" s="27">
        <f>H21*(1-0)</f>
        <v>0</v>
      </c>
      <c r="AQ21" s="28" t="s">
        <v>57</v>
      </c>
      <c r="AV21" s="27">
        <f>AW21+AX21</f>
        <v>0</v>
      </c>
      <c r="AW21" s="27">
        <f>G21*AO21</f>
        <v>0</v>
      </c>
      <c r="AX21" s="27">
        <f>G21*AP21</f>
        <v>0</v>
      </c>
      <c r="AY21" s="28" t="s">
        <v>88</v>
      </c>
      <c r="AZ21" s="28" t="s">
        <v>64</v>
      </c>
      <c r="BA21" s="13" t="s">
        <v>65</v>
      </c>
      <c r="BC21" s="27">
        <f>AW21+AX21</f>
        <v>0</v>
      </c>
      <c r="BD21" s="27">
        <f>H21/(100-BE21)*100</f>
        <v>0</v>
      </c>
      <c r="BE21" s="27">
        <v>0</v>
      </c>
      <c r="BF21" s="27">
        <f>O21</f>
        <v>0</v>
      </c>
      <c r="BH21" s="27">
        <f>G21*AO21</f>
        <v>0</v>
      </c>
      <c r="BI21" s="27">
        <f>G21*AP21</f>
        <v>0</v>
      </c>
      <c r="BJ21" s="27">
        <f>G21*H21</f>
        <v>0</v>
      </c>
      <c r="BK21" s="27"/>
      <c r="BL21" s="27">
        <v>17</v>
      </c>
      <c r="BW21" s="27" t="str">
        <f>I21</f>
        <v>21</v>
      </c>
      <c r="BX21" s="3" t="s">
        <v>87</v>
      </c>
    </row>
    <row r="22" spans="1:76" ht="15" customHeight="1" x14ac:dyDescent="0.25">
      <c r="A22" s="22"/>
      <c r="B22" s="23"/>
      <c r="C22" s="23" t="s">
        <v>61</v>
      </c>
      <c r="D22" s="73" t="s">
        <v>89</v>
      </c>
      <c r="E22" s="73"/>
      <c r="F22" s="24" t="s">
        <v>4</v>
      </c>
      <c r="G22" s="24" t="s">
        <v>4</v>
      </c>
      <c r="H22" s="24"/>
      <c r="I22" s="24" t="s">
        <v>4</v>
      </c>
      <c r="J22" s="2">
        <f>SUM(J23:J23)</f>
        <v>0</v>
      </c>
      <c r="K22" s="2">
        <f>SUM(K23:K23)</f>
        <v>0</v>
      </c>
      <c r="L22" s="2">
        <f>SUM(L23:L23)</f>
        <v>0</v>
      </c>
      <c r="M22" s="2">
        <f>SUM(M23:M23)</f>
        <v>0</v>
      </c>
      <c r="N22" s="13"/>
      <c r="O22" s="2">
        <f>SUM(O23:O23)</f>
        <v>0.40950000000000003</v>
      </c>
      <c r="P22" s="25"/>
      <c r="AI22" s="13"/>
      <c r="AS22" s="2">
        <f>SUM(AJ23:AJ23)</f>
        <v>0</v>
      </c>
      <c r="AT22" s="2">
        <f>SUM(AK23:AK23)</f>
        <v>0</v>
      </c>
      <c r="AU22" s="2">
        <f>SUM(AL23:AL23)</f>
        <v>0</v>
      </c>
    </row>
    <row r="23" spans="1:76" ht="15" customHeight="1" x14ac:dyDescent="0.25">
      <c r="A23" s="26" t="s">
        <v>90</v>
      </c>
      <c r="B23" s="4"/>
      <c r="C23" s="4" t="s">
        <v>91</v>
      </c>
      <c r="D23" s="65" t="s">
        <v>92</v>
      </c>
      <c r="E23" s="65"/>
      <c r="F23" s="4" t="s">
        <v>93</v>
      </c>
      <c r="G23" s="27">
        <v>39</v>
      </c>
      <c r="H23" s="27"/>
      <c r="I23" s="28" t="s">
        <v>61</v>
      </c>
      <c r="J23" s="27">
        <f>G23*AO23</f>
        <v>0</v>
      </c>
      <c r="K23" s="27">
        <f>G23*AP23</f>
        <v>0</v>
      </c>
      <c r="L23" s="27">
        <f>G23*H23</f>
        <v>0</v>
      </c>
      <c r="M23" s="27">
        <f>L23*(1+BW23/100)</f>
        <v>0</v>
      </c>
      <c r="N23" s="27">
        <v>1.0500000000000001E-2</v>
      </c>
      <c r="O23" s="27">
        <f>G23*N23</f>
        <v>0.40950000000000003</v>
      </c>
      <c r="P23" s="29" t="s">
        <v>62</v>
      </c>
      <c r="Z23" s="27">
        <f>IF(AQ23="5",BJ23,0)</f>
        <v>0</v>
      </c>
      <c r="AB23" s="27">
        <f>IF(AQ23="1",BH23,0)</f>
        <v>0</v>
      </c>
      <c r="AC23" s="27">
        <f>IF(AQ23="1",BI23,0)</f>
        <v>0</v>
      </c>
      <c r="AD23" s="27">
        <f>IF(AQ23="7",BH23,0)</f>
        <v>0</v>
      </c>
      <c r="AE23" s="27">
        <f>IF(AQ23="7",BI23,0)</f>
        <v>0</v>
      </c>
      <c r="AF23" s="27">
        <f>IF(AQ23="2",BH23,0)</f>
        <v>0</v>
      </c>
      <c r="AG23" s="27">
        <f>IF(AQ23="2",BI23,0)</f>
        <v>0</v>
      </c>
      <c r="AH23" s="27">
        <f>IF(AQ23="0",BJ23,0)</f>
        <v>0</v>
      </c>
      <c r="AI23" s="13"/>
      <c r="AJ23" s="27">
        <f>IF(AN23=0,L23,0)</f>
        <v>0</v>
      </c>
      <c r="AK23" s="27">
        <f>IF(AN23=12,L23,0)</f>
        <v>0</v>
      </c>
      <c r="AL23" s="27">
        <f>IF(AN23=21,L23,0)</f>
        <v>0</v>
      </c>
      <c r="AN23" s="27">
        <v>21</v>
      </c>
      <c r="AO23" s="27">
        <f>H23*0.896721429</f>
        <v>0</v>
      </c>
      <c r="AP23" s="27">
        <f>H23*(1-0.896721429)</f>
        <v>0</v>
      </c>
      <c r="AQ23" s="28" t="s">
        <v>57</v>
      </c>
      <c r="AV23" s="27">
        <f>AW23+AX23</f>
        <v>0</v>
      </c>
      <c r="AW23" s="27">
        <f>G23*AO23</f>
        <v>0</v>
      </c>
      <c r="AX23" s="27">
        <f>G23*AP23</f>
        <v>0</v>
      </c>
      <c r="AY23" s="28" t="s">
        <v>94</v>
      </c>
      <c r="AZ23" s="28" t="s">
        <v>95</v>
      </c>
      <c r="BA23" s="13" t="s">
        <v>65</v>
      </c>
      <c r="BC23" s="27">
        <f>AW23+AX23</f>
        <v>0</v>
      </c>
      <c r="BD23" s="27">
        <f>H23/(100-BE23)*100</f>
        <v>0</v>
      </c>
      <c r="BE23" s="27">
        <v>0</v>
      </c>
      <c r="BF23" s="27">
        <f>O23</f>
        <v>0.40950000000000003</v>
      </c>
      <c r="BH23" s="27">
        <f>G23*AO23</f>
        <v>0</v>
      </c>
      <c r="BI23" s="27">
        <f>G23*AP23</f>
        <v>0</v>
      </c>
      <c r="BJ23" s="27">
        <f>G23*H23</f>
        <v>0</v>
      </c>
      <c r="BK23" s="27"/>
      <c r="BL23" s="27">
        <v>21</v>
      </c>
      <c r="BW23" s="27" t="str">
        <f>I23</f>
        <v>21</v>
      </c>
      <c r="BX23" s="3" t="s">
        <v>92</v>
      </c>
    </row>
    <row r="24" spans="1:76" ht="15" customHeight="1" x14ac:dyDescent="0.25">
      <c r="A24" s="22"/>
      <c r="B24" s="23"/>
      <c r="C24" s="23" t="s">
        <v>96</v>
      </c>
      <c r="D24" s="73" t="s">
        <v>97</v>
      </c>
      <c r="E24" s="73"/>
      <c r="F24" s="24" t="s">
        <v>4</v>
      </c>
      <c r="G24" s="24" t="s">
        <v>4</v>
      </c>
      <c r="H24" s="24"/>
      <c r="I24" s="24" t="s">
        <v>4</v>
      </c>
      <c r="J24" s="2">
        <f>SUM(J25:J25)</f>
        <v>0</v>
      </c>
      <c r="K24" s="2">
        <f>SUM(K25:K25)</f>
        <v>0</v>
      </c>
      <c r="L24" s="2">
        <f>SUM(L25:L25)</f>
        <v>0</v>
      </c>
      <c r="M24" s="2">
        <f>SUM(M25:M25)</f>
        <v>0</v>
      </c>
      <c r="N24" s="13"/>
      <c r="O24" s="2">
        <f>SUM(O25:O25)</f>
        <v>2.6262799999999999</v>
      </c>
      <c r="P24" s="25"/>
      <c r="AI24" s="13"/>
      <c r="AS24" s="2">
        <f>SUM(AJ25:AJ25)</f>
        <v>0</v>
      </c>
      <c r="AT24" s="2">
        <f>SUM(AK25:AK25)</f>
        <v>0</v>
      </c>
      <c r="AU24" s="2">
        <f>SUM(AL25:AL25)</f>
        <v>0</v>
      </c>
    </row>
    <row r="25" spans="1:76" ht="15" customHeight="1" x14ac:dyDescent="0.25">
      <c r="A25" s="26" t="s">
        <v>98</v>
      </c>
      <c r="B25" s="4"/>
      <c r="C25" s="4" t="s">
        <v>99</v>
      </c>
      <c r="D25" s="65" t="s">
        <v>100</v>
      </c>
      <c r="E25" s="65"/>
      <c r="F25" s="4" t="s">
        <v>60</v>
      </c>
      <c r="G25" s="27">
        <v>1</v>
      </c>
      <c r="H25" s="27"/>
      <c r="I25" s="28" t="s">
        <v>61</v>
      </c>
      <c r="J25" s="27">
        <f>G25*AO25</f>
        <v>0</v>
      </c>
      <c r="K25" s="27">
        <f>G25*AP25</f>
        <v>0</v>
      </c>
      <c r="L25" s="27">
        <f>G25*H25</f>
        <v>0</v>
      </c>
      <c r="M25" s="27">
        <f>L25*(1+BW25/100)</f>
        <v>0</v>
      </c>
      <c r="N25" s="27">
        <v>2.6262799999999999</v>
      </c>
      <c r="O25" s="27">
        <f>G25*N25</f>
        <v>2.6262799999999999</v>
      </c>
      <c r="P25" s="29" t="s">
        <v>62</v>
      </c>
      <c r="Z25" s="27">
        <f>IF(AQ25="5",BJ25,0)</f>
        <v>0</v>
      </c>
      <c r="AB25" s="27">
        <f>IF(AQ25="1",BH25,0)</f>
        <v>0</v>
      </c>
      <c r="AC25" s="27">
        <f>IF(AQ25="1",BI25,0)</f>
        <v>0</v>
      </c>
      <c r="AD25" s="27">
        <f>IF(AQ25="7",BH25,0)</f>
        <v>0</v>
      </c>
      <c r="AE25" s="27">
        <f>IF(AQ25="7",BI25,0)</f>
        <v>0</v>
      </c>
      <c r="AF25" s="27">
        <f>IF(AQ25="2",BH25,0)</f>
        <v>0</v>
      </c>
      <c r="AG25" s="27">
        <f>IF(AQ25="2",BI25,0)</f>
        <v>0</v>
      </c>
      <c r="AH25" s="27">
        <f>IF(AQ25="0",BJ25,0)</f>
        <v>0</v>
      </c>
      <c r="AI25" s="13"/>
      <c r="AJ25" s="27">
        <f>IF(AN25=0,L25,0)</f>
        <v>0</v>
      </c>
      <c r="AK25" s="27">
        <f>IF(AN25=12,L25,0)</f>
        <v>0</v>
      </c>
      <c r="AL25" s="27">
        <f>IF(AN25=21,L25,0)</f>
        <v>0</v>
      </c>
      <c r="AN25" s="27">
        <v>21</v>
      </c>
      <c r="AO25" s="27">
        <f>H25*0.897971207</f>
        <v>0</v>
      </c>
      <c r="AP25" s="27">
        <f>H25*(1-0.897971207)</f>
        <v>0</v>
      </c>
      <c r="AQ25" s="28" t="s">
        <v>57</v>
      </c>
      <c r="AV25" s="27">
        <f>AW25+AX25</f>
        <v>0</v>
      </c>
      <c r="AW25" s="27">
        <f>G25*AO25</f>
        <v>0</v>
      </c>
      <c r="AX25" s="27">
        <f>G25*AP25</f>
        <v>0</v>
      </c>
      <c r="AY25" s="28" t="s">
        <v>101</v>
      </c>
      <c r="AZ25" s="28" t="s">
        <v>95</v>
      </c>
      <c r="BA25" s="13" t="s">
        <v>65</v>
      </c>
      <c r="BC25" s="27">
        <f>AW25+AX25</f>
        <v>0</v>
      </c>
      <c r="BD25" s="27">
        <f>H25/(100-BE25)*100</f>
        <v>0</v>
      </c>
      <c r="BE25" s="27">
        <v>0</v>
      </c>
      <c r="BF25" s="27">
        <f>O25</f>
        <v>2.6262799999999999</v>
      </c>
      <c r="BH25" s="27">
        <f>G25*AO25</f>
        <v>0</v>
      </c>
      <c r="BI25" s="27">
        <f>G25*AP25</f>
        <v>0</v>
      </c>
      <c r="BJ25" s="27">
        <f>G25*H25</f>
        <v>0</v>
      </c>
      <c r="BK25" s="27"/>
      <c r="BL25" s="27">
        <v>27</v>
      </c>
      <c r="BW25" s="27" t="str">
        <f>I25</f>
        <v>21</v>
      </c>
      <c r="BX25" s="3" t="s">
        <v>100</v>
      </c>
    </row>
    <row r="26" spans="1:76" ht="15" customHeight="1" x14ac:dyDescent="0.25">
      <c r="A26" s="22"/>
      <c r="B26" s="23"/>
      <c r="C26" s="23" t="s">
        <v>102</v>
      </c>
      <c r="D26" s="73" t="s">
        <v>103</v>
      </c>
      <c r="E26" s="73"/>
      <c r="F26" s="24" t="s">
        <v>4</v>
      </c>
      <c r="G26" s="24" t="s">
        <v>4</v>
      </c>
      <c r="H26" s="24"/>
      <c r="I26" s="24" t="s">
        <v>4</v>
      </c>
      <c r="J26" s="2">
        <f>SUM(J27:J27)</f>
        <v>0</v>
      </c>
      <c r="K26" s="2">
        <f>SUM(K27:K27)</f>
        <v>0</v>
      </c>
      <c r="L26" s="2">
        <f>SUM(L27:L27)</f>
        <v>0</v>
      </c>
      <c r="M26" s="2">
        <f>SUM(M27:M27)</f>
        <v>0</v>
      </c>
      <c r="N26" s="13"/>
      <c r="O26" s="2">
        <f>SUM(O27:O27)</f>
        <v>0.63962000000000008</v>
      </c>
      <c r="P26" s="25"/>
      <c r="AI26" s="13"/>
      <c r="AS26" s="2">
        <f>SUM(AJ27:AJ27)</f>
        <v>0</v>
      </c>
      <c r="AT26" s="2">
        <f>SUM(AK27:AK27)</f>
        <v>0</v>
      </c>
      <c r="AU26" s="2">
        <f>SUM(AL27:AL27)</f>
        <v>0</v>
      </c>
    </row>
    <row r="27" spans="1:76" ht="15" customHeight="1" x14ac:dyDescent="0.25">
      <c r="A27" s="26" t="s">
        <v>104</v>
      </c>
      <c r="B27" s="4"/>
      <c r="C27" s="4" t="s">
        <v>105</v>
      </c>
      <c r="D27" s="65" t="s">
        <v>106</v>
      </c>
      <c r="E27" s="65"/>
      <c r="F27" s="4" t="s">
        <v>107</v>
      </c>
      <c r="G27" s="27">
        <v>2</v>
      </c>
      <c r="H27" s="27"/>
      <c r="I27" s="28" t="s">
        <v>61</v>
      </c>
      <c r="J27" s="27">
        <f>G27*AO27</f>
        <v>0</v>
      </c>
      <c r="K27" s="27">
        <f>G27*AP27</f>
        <v>0</v>
      </c>
      <c r="L27" s="27">
        <f>G27*H27</f>
        <v>0</v>
      </c>
      <c r="M27" s="27">
        <f>L27*(1+BW27/100)</f>
        <v>0</v>
      </c>
      <c r="N27" s="27">
        <v>0.31981000000000004</v>
      </c>
      <c r="O27" s="27">
        <f>G27*N27</f>
        <v>0.63962000000000008</v>
      </c>
      <c r="P27" s="29" t="s">
        <v>62</v>
      </c>
      <c r="Z27" s="27">
        <f>IF(AQ27="5",BJ27,0)</f>
        <v>0</v>
      </c>
      <c r="AB27" s="27">
        <f>IF(AQ27="1",BH27,0)</f>
        <v>0</v>
      </c>
      <c r="AC27" s="27">
        <f>IF(AQ27="1",BI27,0)</f>
        <v>0</v>
      </c>
      <c r="AD27" s="27">
        <f>IF(AQ27="7",BH27,0)</f>
        <v>0</v>
      </c>
      <c r="AE27" s="27">
        <f>IF(AQ27="7",BI27,0)</f>
        <v>0</v>
      </c>
      <c r="AF27" s="27">
        <f>IF(AQ27="2",BH27,0)</f>
        <v>0</v>
      </c>
      <c r="AG27" s="27">
        <f>IF(AQ27="2",BI27,0)</f>
        <v>0</v>
      </c>
      <c r="AH27" s="27">
        <f>IF(AQ27="0",BJ27,0)</f>
        <v>0</v>
      </c>
      <c r="AI27" s="13"/>
      <c r="AJ27" s="27">
        <f>IF(AN27=0,L27,0)</f>
        <v>0</v>
      </c>
      <c r="AK27" s="27">
        <f>IF(AN27=12,L27,0)</f>
        <v>0</v>
      </c>
      <c r="AL27" s="27">
        <f>IF(AN27=21,L27,0)</f>
        <v>0</v>
      </c>
      <c r="AN27" s="27">
        <v>21</v>
      </c>
      <c r="AO27" s="27">
        <f>H27*0.684004437</f>
        <v>0</v>
      </c>
      <c r="AP27" s="27">
        <f>H27*(1-0.684004437)</f>
        <v>0</v>
      </c>
      <c r="AQ27" s="28" t="s">
        <v>57</v>
      </c>
      <c r="AV27" s="27">
        <f>AW27+AX27</f>
        <v>0</v>
      </c>
      <c r="AW27" s="27">
        <f>G27*AO27</f>
        <v>0</v>
      </c>
      <c r="AX27" s="27">
        <f>G27*AP27</f>
        <v>0</v>
      </c>
      <c r="AY27" s="28" t="s">
        <v>108</v>
      </c>
      <c r="AZ27" s="28" t="s">
        <v>109</v>
      </c>
      <c r="BA27" s="13" t="s">
        <v>65</v>
      </c>
      <c r="BC27" s="27">
        <f>AW27+AX27</f>
        <v>0</v>
      </c>
      <c r="BD27" s="27">
        <f>H27/(100-BE27)*100</f>
        <v>0</v>
      </c>
      <c r="BE27" s="27">
        <v>0</v>
      </c>
      <c r="BF27" s="27">
        <f>O27</f>
        <v>0.63962000000000008</v>
      </c>
      <c r="BH27" s="27">
        <f>G27*AO27</f>
        <v>0</v>
      </c>
      <c r="BI27" s="27">
        <f>G27*AP27</f>
        <v>0</v>
      </c>
      <c r="BJ27" s="27">
        <f>G27*H27</f>
        <v>0</v>
      </c>
      <c r="BK27" s="27"/>
      <c r="BL27" s="27">
        <v>31</v>
      </c>
      <c r="BW27" s="27" t="str">
        <f>I27</f>
        <v>21</v>
      </c>
      <c r="BX27" s="3" t="s">
        <v>106</v>
      </c>
    </row>
    <row r="28" spans="1:76" ht="15" customHeight="1" x14ac:dyDescent="0.25">
      <c r="A28" s="22"/>
      <c r="B28" s="23"/>
      <c r="C28" s="23" t="s">
        <v>110</v>
      </c>
      <c r="D28" s="73" t="s">
        <v>111</v>
      </c>
      <c r="E28" s="73"/>
      <c r="F28" s="24" t="s">
        <v>4</v>
      </c>
      <c r="G28" s="24" t="s">
        <v>4</v>
      </c>
      <c r="H28" s="24"/>
      <c r="I28" s="24" t="s">
        <v>4</v>
      </c>
      <c r="J28" s="2">
        <f>SUM(J29:J29)</f>
        <v>0</v>
      </c>
      <c r="K28" s="2">
        <f>SUM(K29:K29)</f>
        <v>0</v>
      </c>
      <c r="L28" s="2">
        <f>SUM(L29:L29)</f>
        <v>0</v>
      </c>
      <c r="M28" s="2">
        <f>SUM(M29:M29)</f>
        <v>0</v>
      </c>
      <c r="N28" s="13"/>
      <c r="O28" s="2">
        <f>SUM(O29:O29)</f>
        <v>28.739704</v>
      </c>
      <c r="P28" s="25"/>
      <c r="AI28" s="13"/>
      <c r="AS28" s="2">
        <f>SUM(AJ29:AJ29)</f>
        <v>0</v>
      </c>
      <c r="AT28" s="2">
        <f>SUM(AK29:AK29)</f>
        <v>0</v>
      </c>
      <c r="AU28" s="2">
        <f>SUM(AL29:AL29)</f>
        <v>0</v>
      </c>
    </row>
    <row r="29" spans="1:76" ht="15" customHeight="1" x14ac:dyDescent="0.25">
      <c r="A29" s="26" t="s">
        <v>112</v>
      </c>
      <c r="B29" s="4"/>
      <c r="C29" s="4" t="s">
        <v>113</v>
      </c>
      <c r="D29" s="65" t="s">
        <v>114</v>
      </c>
      <c r="E29" s="65"/>
      <c r="F29" s="4" t="s">
        <v>60</v>
      </c>
      <c r="G29" s="27">
        <v>15.2</v>
      </c>
      <c r="H29" s="27"/>
      <c r="I29" s="28" t="s">
        <v>61</v>
      </c>
      <c r="J29" s="27">
        <f>G29*AO29</f>
        <v>0</v>
      </c>
      <c r="K29" s="27">
        <f>G29*AP29</f>
        <v>0</v>
      </c>
      <c r="L29" s="27">
        <f>G29*H29</f>
        <v>0</v>
      </c>
      <c r="M29" s="27">
        <f>L29*(1+BW29/100)</f>
        <v>0</v>
      </c>
      <c r="N29" s="27">
        <v>1.8907700000000001</v>
      </c>
      <c r="O29" s="27">
        <f>G29*N29</f>
        <v>28.739704</v>
      </c>
      <c r="P29" s="29" t="s">
        <v>62</v>
      </c>
      <c r="Z29" s="27">
        <f>IF(AQ29="5",BJ29,0)</f>
        <v>0</v>
      </c>
      <c r="AB29" s="27">
        <f>IF(AQ29="1",BH29,0)</f>
        <v>0</v>
      </c>
      <c r="AC29" s="27">
        <f>IF(AQ29="1",BI29,0)</f>
        <v>0</v>
      </c>
      <c r="AD29" s="27">
        <f>IF(AQ29="7",BH29,0)</f>
        <v>0</v>
      </c>
      <c r="AE29" s="27">
        <f>IF(AQ29="7",BI29,0)</f>
        <v>0</v>
      </c>
      <c r="AF29" s="27">
        <f>IF(AQ29="2",BH29,0)</f>
        <v>0</v>
      </c>
      <c r="AG29" s="27">
        <f>IF(AQ29="2",BI29,0)</f>
        <v>0</v>
      </c>
      <c r="AH29" s="27">
        <f>IF(AQ29="0",BJ29,0)</f>
        <v>0</v>
      </c>
      <c r="AI29" s="13"/>
      <c r="AJ29" s="27">
        <f>IF(AN29=0,L29,0)</f>
        <v>0</v>
      </c>
      <c r="AK29" s="27">
        <f>IF(AN29=12,L29,0)</f>
        <v>0</v>
      </c>
      <c r="AL29" s="27">
        <f>IF(AN29=21,L29,0)</f>
        <v>0</v>
      </c>
      <c r="AN29" s="27">
        <v>21</v>
      </c>
      <c r="AO29" s="27">
        <f>H29*0.483679283</f>
        <v>0</v>
      </c>
      <c r="AP29" s="27">
        <f>H29*(1-0.483679283)</f>
        <v>0</v>
      </c>
      <c r="AQ29" s="28" t="s">
        <v>57</v>
      </c>
      <c r="AV29" s="27">
        <f>AW29+AX29</f>
        <v>0</v>
      </c>
      <c r="AW29" s="27">
        <f>G29*AO29</f>
        <v>0</v>
      </c>
      <c r="AX29" s="27">
        <f>G29*AP29</f>
        <v>0</v>
      </c>
      <c r="AY29" s="28" t="s">
        <v>115</v>
      </c>
      <c r="AZ29" s="28" t="s">
        <v>116</v>
      </c>
      <c r="BA29" s="13" t="s">
        <v>65</v>
      </c>
      <c r="BC29" s="27">
        <f>AW29+AX29</f>
        <v>0</v>
      </c>
      <c r="BD29" s="27">
        <f>H29/(100-BE29)*100</f>
        <v>0</v>
      </c>
      <c r="BE29" s="27">
        <v>0</v>
      </c>
      <c r="BF29" s="27">
        <f>O29</f>
        <v>28.739704</v>
      </c>
      <c r="BH29" s="27">
        <f>G29*AO29</f>
        <v>0</v>
      </c>
      <c r="BI29" s="27">
        <f>G29*AP29</f>
        <v>0</v>
      </c>
      <c r="BJ29" s="27">
        <f>G29*H29</f>
        <v>0</v>
      </c>
      <c r="BK29" s="27"/>
      <c r="BL29" s="27">
        <v>45</v>
      </c>
      <c r="BW29" s="27" t="str">
        <f>I29</f>
        <v>21</v>
      </c>
      <c r="BX29" s="3" t="s">
        <v>114</v>
      </c>
    </row>
    <row r="30" spans="1:76" ht="15" customHeight="1" x14ac:dyDescent="0.25">
      <c r="A30" s="22"/>
      <c r="B30" s="23"/>
      <c r="C30" s="23" t="s">
        <v>117</v>
      </c>
      <c r="D30" s="73" t="s">
        <v>118</v>
      </c>
      <c r="E30" s="73"/>
      <c r="F30" s="24" t="s">
        <v>4</v>
      </c>
      <c r="G30" s="24" t="s">
        <v>4</v>
      </c>
      <c r="H30" s="24"/>
      <c r="I30" s="24" t="s">
        <v>4</v>
      </c>
      <c r="J30" s="2">
        <f>SUM(J31:J34)</f>
        <v>0</v>
      </c>
      <c r="K30" s="2">
        <f>SUM(K31:K34)</f>
        <v>0</v>
      </c>
      <c r="L30" s="2">
        <f>SUM(L31:L34)</f>
        <v>0</v>
      </c>
      <c r="M30" s="2">
        <f>SUM(M31:M34)</f>
        <v>0</v>
      </c>
      <c r="N30" s="13"/>
      <c r="O30" s="2">
        <f>SUM(O31:O34)</f>
        <v>34.051059999999993</v>
      </c>
      <c r="P30" s="25"/>
      <c r="AI30" s="13"/>
      <c r="AS30" s="2">
        <f>SUM(AJ31:AJ34)</f>
        <v>0</v>
      </c>
      <c r="AT30" s="2">
        <f>SUM(AK31:AK34)</f>
        <v>0</v>
      </c>
      <c r="AU30" s="2">
        <f>SUM(AL31:AL34)</f>
        <v>0</v>
      </c>
    </row>
    <row r="31" spans="1:76" ht="15" customHeight="1" x14ac:dyDescent="0.25">
      <c r="A31" s="26" t="s">
        <v>119</v>
      </c>
      <c r="B31" s="4"/>
      <c r="C31" s="4" t="s">
        <v>120</v>
      </c>
      <c r="D31" s="65" t="s">
        <v>121</v>
      </c>
      <c r="E31" s="65"/>
      <c r="F31" s="4" t="s">
        <v>60</v>
      </c>
      <c r="G31" s="27">
        <v>7.2</v>
      </c>
      <c r="H31" s="27"/>
      <c r="I31" s="28" t="s">
        <v>61</v>
      </c>
      <c r="J31" s="27">
        <f>G31*AO31</f>
        <v>0</v>
      </c>
      <c r="K31" s="27">
        <f>G31*AP31</f>
        <v>0</v>
      </c>
      <c r="L31" s="27">
        <f>G31*H31</f>
        <v>0</v>
      </c>
      <c r="M31" s="27">
        <f>L31*(1+BW31/100)</f>
        <v>0</v>
      </c>
      <c r="N31" s="27">
        <v>2.5249999999999999</v>
      </c>
      <c r="O31" s="27">
        <f>G31*N31</f>
        <v>18.18</v>
      </c>
      <c r="P31" s="29" t="s">
        <v>62</v>
      </c>
      <c r="Z31" s="27">
        <f>IF(AQ31="5",BJ31,0)</f>
        <v>0</v>
      </c>
      <c r="AB31" s="27">
        <f>IF(AQ31="1",BH31,0)</f>
        <v>0</v>
      </c>
      <c r="AC31" s="27">
        <f>IF(AQ31="1",BI31,0)</f>
        <v>0</v>
      </c>
      <c r="AD31" s="27">
        <f>IF(AQ31="7",BH31,0)</f>
        <v>0</v>
      </c>
      <c r="AE31" s="27">
        <f>IF(AQ31="7",BI31,0)</f>
        <v>0</v>
      </c>
      <c r="AF31" s="27">
        <f>IF(AQ31="2",BH31,0)</f>
        <v>0</v>
      </c>
      <c r="AG31" s="27">
        <f>IF(AQ31="2",BI31,0)</f>
        <v>0</v>
      </c>
      <c r="AH31" s="27">
        <f>IF(AQ31="0",BJ31,0)</f>
        <v>0</v>
      </c>
      <c r="AI31" s="13"/>
      <c r="AJ31" s="27">
        <f>IF(AN31=0,L31,0)</f>
        <v>0</v>
      </c>
      <c r="AK31" s="27">
        <f>IF(AN31=12,L31,0)</f>
        <v>0</v>
      </c>
      <c r="AL31" s="27">
        <f>IF(AN31=21,L31,0)</f>
        <v>0</v>
      </c>
      <c r="AN31" s="27">
        <v>21</v>
      </c>
      <c r="AO31" s="27">
        <f>H31*0.732052516</f>
        <v>0</v>
      </c>
      <c r="AP31" s="27">
        <f>H31*(1-0.732052516)</f>
        <v>0</v>
      </c>
      <c r="AQ31" s="28" t="s">
        <v>57</v>
      </c>
      <c r="AV31" s="27">
        <f>AW31+AX31</f>
        <v>0</v>
      </c>
      <c r="AW31" s="27">
        <f>G31*AO31</f>
        <v>0</v>
      </c>
      <c r="AX31" s="27">
        <f>G31*AP31</f>
        <v>0</v>
      </c>
      <c r="AY31" s="28" t="s">
        <v>122</v>
      </c>
      <c r="AZ31" s="28" t="s">
        <v>123</v>
      </c>
      <c r="BA31" s="13" t="s">
        <v>65</v>
      </c>
      <c r="BC31" s="27">
        <f>AW31+AX31</f>
        <v>0</v>
      </c>
      <c r="BD31" s="27">
        <f>H31/(100-BE31)*100</f>
        <v>0</v>
      </c>
      <c r="BE31" s="27">
        <v>0</v>
      </c>
      <c r="BF31" s="27">
        <f>O31</f>
        <v>18.18</v>
      </c>
      <c r="BH31" s="27">
        <f>G31*AO31</f>
        <v>0</v>
      </c>
      <c r="BI31" s="27">
        <f>G31*AP31</f>
        <v>0</v>
      </c>
      <c r="BJ31" s="27">
        <f>G31*H31</f>
        <v>0</v>
      </c>
      <c r="BK31" s="27"/>
      <c r="BL31" s="27">
        <v>63</v>
      </c>
      <c r="BW31" s="27" t="str">
        <f>I31</f>
        <v>21</v>
      </c>
      <c r="BX31" s="3" t="s">
        <v>121</v>
      </c>
    </row>
    <row r="32" spans="1:76" ht="15" customHeight="1" x14ac:dyDescent="0.25">
      <c r="A32" s="26" t="s">
        <v>55</v>
      </c>
      <c r="B32" s="4"/>
      <c r="C32" s="4" t="s">
        <v>124</v>
      </c>
      <c r="D32" s="65" t="s">
        <v>125</v>
      </c>
      <c r="E32" s="65"/>
      <c r="F32" s="4" t="s">
        <v>126</v>
      </c>
      <c r="G32" s="27">
        <v>55</v>
      </c>
      <c r="H32" s="27"/>
      <c r="I32" s="28" t="s">
        <v>61</v>
      </c>
      <c r="J32" s="27">
        <f>G32*AO32</f>
        <v>0</v>
      </c>
      <c r="K32" s="27">
        <f>G32*AP32</f>
        <v>0</v>
      </c>
      <c r="L32" s="27">
        <f>G32*H32</f>
        <v>0</v>
      </c>
      <c r="M32" s="27">
        <f>L32*(1+BW32/100)</f>
        <v>0</v>
      </c>
      <c r="N32" s="27">
        <v>0.18</v>
      </c>
      <c r="O32" s="27">
        <f>G32*N32</f>
        <v>9.9</v>
      </c>
      <c r="P32" s="29" t="s">
        <v>62</v>
      </c>
      <c r="Z32" s="27">
        <f>IF(AQ32="5",BJ32,0)</f>
        <v>0</v>
      </c>
      <c r="AB32" s="27">
        <f>IF(AQ32="1",BH32,0)</f>
        <v>0</v>
      </c>
      <c r="AC32" s="27">
        <f>IF(AQ32="1",BI32,0)</f>
        <v>0</v>
      </c>
      <c r="AD32" s="27">
        <f>IF(AQ32="7",BH32,0)</f>
        <v>0</v>
      </c>
      <c r="AE32" s="27">
        <f>IF(AQ32="7",BI32,0)</f>
        <v>0</v>
      </c>
      <c r="AF32" s="27">
        <f>IF(AQ32="2",BH32,0)</f>
        <v>0</v>
      </c>
      <c r="AG32" s="27">
        <f>IF(AQ32="2",BI32,0)</f>
        <v>0</v>
      </c>
      <c r="AH32" s="27">
        <f>IF(AQ32="0",BJ32,0)</f>
        <v>0</v>
      </c>
      <c r="AI32" s="13"/>
      <c r="AJ32" s="27">
        <f>IF(AN32=0,L32,0)</f>
        <v>0</v>
      </c>
      <c r="AK32" s="27">
        <f>IF(AN32=12,L32,0)</f>
        <v>0</v>
      </c>
      <c r="AL32" s="27">
        <f>IF(AN32=21,L32,0)</f>
        <v>0</v>
      </c>
      <c r="AN32" s="27">
        <v>21</v>
      </c>
      <c r="AO32" s="27">
        <f>H32*0.253942029</f>
        <v>0</v>
      </c>
      <c r="AP32" s="27">
        <f>H32*(1-0.253942029)</f>
        <v>0</v>
      </c>
      <c r="AQ32" s="28" t="s">
        <v>57</v>
      </c>
      <c r="AV32" s="27">
        <f>AW32+AX32</f>
        <v>0</v>
      </c>
      <c r="AW32" s="27">
        <f>G32*AO32</f>
        <v>0</v>
      </c>
      <c r="AX32" s="27">
        <f>G32*AP32</f>
        <v>0</v>
      </c>
      <c r="AY32" s="28" t="s">
        <v>122</v>
      </c>
      <c r="AZ32" s="28" t="s">
        <v>123</v>
      </c>
      <c r="BA32" s="13" t="s">
        <v>65</v>
      </c>
      <c r="BC32" s="27">
        <f>AW32+AX32</f>
        <v>0</v>
      </c>
      <c r="BD32" s="27">
        <f>H32/(100-BE32)*100</f>
        <v>0</v>
      </c>
      <c r="BE32" s="27">
        <v>0</v>
      </c>
      <c r="BF32" s="27">
        <f>O32</f>
        <v>9.9</v>
      </c>
      <c r="BH32" s="27">
        <f>G32*AO32</f>
        <v>0</v>
      </c>
      <c r="BI32" s="27">
        <f>G32*AP32</f>
        <v>0</v>
      </c>
      <c r="BJ32" s="27">
        <f>G32*H32</f>
        <v>0</v>
      </c>
      <c r="BK32" s="27"/>
      <c r="BL32" s="27">
        <v>63</v>
      </c>
      <c r="BW32" s="27" t="str">
        <f>I32</f>
        <v>21</v>
      </c>
      <c r="BX32" s="3" t="s">
        <v>125</v>
      </c>
    </row>
    <row r="33" spans="1:76" ht="15" customHeight="1" x14ac:dyDescent="0.25">
      <c r="A33" s="26" t="s">
        <v>127</v>
      </c>
      <c r="B33" s="4"/>
      <c r="C33" s="4" t="s">
        <v>120</v>
      </c>
      <c r="D33" s="65" t="s">
        <v>128</v>
      </c>
      <c r="E33" s="65"/>
      <c r="F33" s="4" t="s">
        <v>60</v>
      </c>
      <c r="G33" s="27">
        <v>2</v>
      </c>
      <c r="H33" s="27"/>
      <c r="I33" s="28" t="s">
        <v>61</v>
      </c>
      <c r="J33" s="27">
        <f>G33*AO33</f>
        <v>0</v>
      </c>
      <c r="K33" s="27">
        <f>G33*AP33</f>
        <v>0</v>
      </c>
      <c r="L33" s="27">
        <f>G33*H33</f>
        <v>0</v>
      </c>
      <c r="M33" s="27">
        <f>L33*(1+BW33/100)</f>
        <v>0</v>
      </c>
      <c r="N33" s="27">
        <v>2.5249999999999999</v>
      </c>
      <c r="O33" s="27">
        <f>G33*N33</f>
        <v>5.05</v>
      </c>
      <c r="P33" s="29" t="s">
        <v>62</v>
      </c>
      <c r="Z33" s="27">
        <f>IF(AQ33="5",BJ33,0)</f>
        <v>0</v>
      </c>
      <c r="AB33" s="27">
        <f>IF(AQ33="1",BH33,0)</f>
        <v>0</v>
      </c>
      <c r="AC33" s="27">
        <f>IF(AQ33="1",BI33,0)</f>
        <v>0</v>
      </c>
      <c r="AD33" s="27">
        <f>IF(AQ33="7",BH33,0)</f>
        <v>0</v>
      </c>
      <c r="AE33" s="27">
        <f>IF(AQ33="7",BI33,0)</f>
        <v>0</v>
      </c>
      <c r="AF33" s="27">
        <f>IF(AQ33="2",BH33,0)</f>
        <v>0</v>
      </c>
      <c r="AG33" s="27">
        <f>IF(AQ33="2",BI33,0)</f>
        <v>0</v>
      </c>
      <c r="AH33" s="27">
        <f>IF(AQ33="0",BJ33,0)</f>
        <v>0</v>
      </c>
      <c r="AI33" s="13"/>
      <c r="AJ33" s="27">
        <f>IF(AN33=0,L33,0)</f>
        <v>0</v>
      </c>
      <c r="AK33" s="27">
        <f>IF(AN33=12,L33,0)</f>
        <v>0</v>
      </c>
      <c r="AL33" s="27">
        <f>IF(AN33=21,L33,0)</f>
        <v>0</v>
      </c>
      <c r="AN33" s="27">
        <v>21</v>
      </c>
      <c r="AO33" s="27">
        <f>H33*0.732052516</f>
        <v>0</v>
      </c>
      <c r="AP33" s="27">
        <f>H33*(1-0.732052516)</f>
        <v>0</v>
      </c>
      <c r="AQ33" s="28" t="s">
        <v>57</v>
      </c>
      <c r="AV33" s="27">
        <f>AW33+AX33</f>
        <v>0</v>
      </c>
      <c r="AW33" s="27">
        <f>G33*AO33</f>
        <v>0</v>
      </c>
      <c r="AX33" s="27">
        <f>G33*AP33</f>
        <v>0</v>
      </c>
      <c r="AY33" s="28" t="s">
        <v>122</v>
      </c>
      <c r="AZ33" s="28" t="s">
        <v>123</v>
      </c>
      <c r="BA33" s="13" t="s">
        <v>65</v>
      </c>
      <c r="BC33" s="27">
        <f>AW33+AX33</f>
        <v>0</v>
      </c>
      <c r="BD33" s="27">
        <f>H33/(100-BE33)*100</f>
        <v>0</v>
      </c>
      <c r="BE33" s="27">
        <v>0</v>
      </c>
      <c r="BF33" s="27">
        <f>O33</f>
        <v>5.05</v>
      </c>
      <c r="BH33" s="27">
        <f>G33*AO33</f>
        <v>0</v>
      </c>
      <c r="BI33" s="27">
        <f>G33*AP33</f>
        <v>0</v>
      </c>
      <c r="BJ33" s="27">
        <f>G33*H33</f>
        <v>0</v>
      </c>
      <c r="BK33" s="27"/>
      <c r="BL33" s="27">
        <v>63</v>
      </c>
      <c r="BW33" s="27" t="str">
        <f>I33</f>
        <v>21</v>
      </c>
      <c r="BX33" s="3" t="s">
        <v>128</v>
      </c>
    </row>
    <row r="34" spans="1:76" ht="15" customHeight="1" x14ac:dyDescent="0.25">
      <c r="A34" s="26" t="s">
        <v>129</v>
      </c>
      <c r="B34" s="4"/>
      <c r="C34" s="4" t="s">
        <v>130</v>
      </c>
      <c r="D34" s="65" t="s">
        <v>131</v>
      </c>
      <c r="E34" s="65"/>
      <c r="F34" s="4" t="s">
        <v>126</v>
      </c>
      <c r="G34" s="27">
        <v>86</v>
      </c>
      <c r="H34" s="27"/>
      <c r="I34" s="28" t="s">
        <v>61</v>
      </c>
      <c r="J34" s="27">
        <f>G34*AO34</f>
        <v>0</v>
      </c>
      <c r="K34" s="27">
        <f>G34*AP34</f>
        <v>0</v>
      </c>
      <c r="L34" s="27">
        <f>G34*H34</f>
        <v>0</v>
      </c>
      <c r="M34" s="27">
        <f>L34*(1+BW34/100)</f>
        <v>0</v>
      </c>
      <c r="N34" s="27">
        <v>1.0710000000000001E-2</v>
      </c>
      <c r="O34" s="27">
        <f>G34*N34</f>
        <v>0.9210600000000001</v>
      </c>
      <c r="P34" s="29" t="s">
        <v>62</v>
      </c>
      <c r="Z34" s="27">
        <f>IF(AQ34="5",BJ34,0)</f>
        <v>0</v>
      </c>
      <c r="AB34" s="27">
        <f>IF(AQ34="1",BH34,0)</f>
        <v>0</v>
      </c>
      <c r="AC34" s="27">
        <f>IF(AQ34="1",BI34,0)</f>
        <v>0</v>
      </c>
      <c r="AD34" s="27">
        <f>IF(AQ34="7",BH34,0)</f>
        <v>0</v>
      </c>
      <c r="AE34" s="27">
        <f>IF(AQ34="7",BI34,0)</f>
        <v>0</v>
      </c>
      <c r="AF34" s="27">
        <f>IF(AQ34="2",BH34,0)</f>
        <v>0</v>
      </c>
      <c r="AG34" s="27">
        <f>IF(AQ34="2",BI34,0)</f>
        <v>0</v>
      </c>
      <c r="AH34" s="27">
        <f>IF(AQ34="0",BJ34,0)</f>
        <v>0</v>
      </c>
      <c r="AI34" s="13"/>
      <c r="AJ34" s="27">
        <f>IF(AN34=0,L34,0)</f>
        <v>0</v>
      </c>
      <c r="AK34" s="27">
        <f>IF(AN34=12,L34,0)</f>
        <v>0</v>
      </c>
      <c r="AL34" s="27">
        <f>IF(AN34=21,L34,0)</f>
        <v>0</v>
      </c>
      <c r="AN34" s="27">
        <v>21</v>
      </c>
      <c r="AO34" s="27">
        <f>H34*0.655953041</f>
        <v>0</v>
      </c>
      <c r="AP34" s="27">
        <f>H34*(1-0.655953041)</f>
        <v>0</v>
      </c>
      <c r="AQ34" s="28" t="s">
        <v>57</v>
      </c>
      <c r="AV34" s="27">
        <f>AW34+AX34</f>
        <v>0</v>
      </c>
      <c r="AW34" s="27">
        <f>G34*AO34</f>
        <v>0</v>
      </c>
      <c r="AX34" s="27">
        <f>G34*AP34</f>
        <v>0</v>
      </c>
      <c r="AY34" s="28" t="s">
        <v>122</v>
      </c>
      <c r="AZ34" s="28" t="s">
        <v>123</v>
      </c>
      <c r="BA34" s="13" t="s">
        <v>65</v>
      </c>
      <c r="BC34" s="27">
        <f>AW34+AX34</f>
        <v>0</v>
      </c>
      <c r="BD34" s="27">
        <f>H34/(100-BE34)*100</f>
        <v>0</v>
      </c>
      <c r="BE34" s="27">
        <v>0</v>
      </c>
      <c r="BF34" s="27">
        <f>O34</f>
        <v>0.9210600000000001</v>
      </c>
      <c r="BH34" s="27">
        <f>G34*AO34</f>
        <v>0</v>
      </c>
      <c r="BI34" s="27">
        <f>G34*AP34</f>
        <v>0</v>
      </c>
      <c r="BJ34" s="27">
        <f>G34*H34</f>
        <v>0</v>
      </c>
      <c r="BK34" s="27"/>
      <c r="BL34" s="27">
        <v>63</v>
      </c>
      <c r="BW34" s="27" t="str">
        <f>I34</f>
        <v>21</v>
      </c>
      <c r="BX34" s="3" t="s">
        <v>131</v>
      </c>
    </row>
    <row r="35" spans="1:76" ht="15" customHeight="1" x14ac:dyDescent="0.25">
      <c r="A35" s="22"/>
      <c r="B35" s="23"/>
      <c r="C35" s="23" t="s">
        <v>132</v>
      </c>
      <c r="D35" s="73" t="s">
        <v>133</v>
      </c>
      <c r="E35" s="73"/>
      <c r="F35" s="24" t="s">
        <v>4</v>
      </c>
      <c r="G35" s="24" t="s">
        <v>4</v>
      </c>
      <c r="H35" s="24"/>
      <c r="I35" s="24" t="s">
        <v>4</v>
      </c>
      <c r="J35" s="2">
        <f>SUM(J36:J38)</f>
        <v>0</v>
      </c>
      <c r="K35" s="2">
        <f>SUM(K36:K38)</f>
        <v>0</v>
      </c>
      <c r="L35" s="2">
        <f>SUM(L36:L38)</f>
        <v>0</v>
      </c>
      <c r="M35" s="2">
        <f>SUM(M36:M38)</f>
        <v>0</v>
      </c>
      <c r="N35" s="13"/>
      <c r="O35" s="2">
        <f>SUM(O36:O38)</f>
        <v>3.6960000000000007E-2</v>
      </c>
      <c r="P35" s="25"/>
      <c r="AI35" s="13"/>
      <c r="AS35" s="2">
        <f>SUM(AJ36:AJ38)</f>
        <v>0</v>
      </c>
      <c r="AT35" s="2">
        <f>SUM(AK36:AK38)</f>
        <v>0</v>
      </c>
      <c r="AU35" s="2">
        <f>SUM(AL36:AL38)</f>
        <v>0</v>
      </c>
    </row>
    <row r="36" spans="1:76" ht="15" customHeight="1" x14ac:dyDescent="0.25">
      <c r="A36" s="26" t="s">
        <v>71</v>
      </c>
      <c r="B36" s="4"/>
      <c r="C36" s="4" t="s">
        <v>134</v>
      </c>
      <c r="D36" s="65" t="s">
        <v>135</v>
      </c>
      <c r="E36" s="65"/>
      <c r="F36" s="4" t="s">
        <v>136</v>
      </c>
      <c r="G36" s="27">
        <v>56</v>
      </c>
      <c r="H36" s="27"/>
      <c r="I36" s="28" t="s">
        <v>61</v>
      </c>
      <c r="J36" s="27">
        <f>G36*AO36</f>
        <v>0</v>
      </c>
      <c r="K36" s="27">
        <f>G36*AP36</f>
        <v>0</v>
      </c>
      <c r="L36" s="27">
        <f>G36*H36</f>
        <v>0</v>
      </c>
      <c r="M36" s="27">
        <f>L36*(1+BW36/100)</f>
        <v>0</v>
      </c>
      <c r="N36" s="27">
        <v>0</v>
      </c>
      <c r="O36" s="27">
        <f>G36*N36</f>
        <v>0</v>
      </c>
      <c r="P36" s="29" t="s">
        <v>62</v>
      </c>
      <c r="Z36" s="27">
        <f>IF(AQ36="5",BJ36,0)</f>
        <v>0</v>
      </c>
      <c r="AB36" s="27">
        <f>IF(AQ36="1",BH36,0)</f>
        <v>0</v>
      </c>
      <c r="AC36" s="27">
        <f>IF(AQ36="1",BI36,0)</f>
        <v>0</v>
      </c>
      <c r="AD36" s="27">
        <f>IF(AQ36="7",BH36,0)</f>
        <v>0</v>
      </c>
      <c r="AE36" s="27">
        <f>IF(AQ36="7",BI36,0)</f>
        <v>0</v>
      </c>
      <c r="AF36" s="27">
        <f>IF(AQ36="2",BH36,0)</f>
        <v>0</v>
      </c>
      <c r="AG36" s="27">
        <f>IF(AQ36="2",BI36,0)</f>
        <v>0</v>
      </c>
      <c r="AH36" s="27">
        <f>IF(AQ36="0",BJ36,0)</f>
        <v>0</v>
      </c>
      <c r="AI36" s="13"/>
      <c r="AJ36" s="27">
        <f>IF(AN36=0,L36,0)</f>
        <v>0</v>
      </c>
      <c r="AK36" s="27">
        <f>IF(AN36=12,L36,0)</f>
        <v>0</v>
      </c>
      <c r="AL36" s="27">
        <f>IF(AN36=21,L36,0)</f>
        <v>0</v>
      </c>
      <c r="AN36" s="27">
        <v>21</v>
      </c>
      <c r="AO36" s="27">
        <f>H36*0.265837798</f>
        <v>0</v>
      </c>
      <c r="AP36" s="27">
        <f>H36*(1-0.265837798)</f>
        <v>0</v>
      </c>
      <c r="AQ36" s="28" t="s">
        <v>85</v>
      </c>
      <c r="AV36" s="27">
        <f>AW36+AX36</f>
        <v>0</v>
      </c>
      <c r="AW36" s="27">
        <f>G36*AO36</f>
        <v>0</v>
      </c>
      <c r="AX36" s="27">
        <f>G36*AP36</f>
        <v>0</v>
      </c>
      <c r="AY36" s="28" t="s">
        <v>137</v>
      </c>
      <c r="AZ36" s="28" t="s">
        <v>138</v>
      </c>
      <c r="BA36" s="13" t="s">
        <v>65</v>
      </c>
      <c r="BC36" s="27">
        <f>AW36+AX36</f>
        <v>0</v>
      </c>
      <c r="BD36" s="27">
        <f>H36/(100-BE36)*100</f>
        <v>0</v>
      </c>
      <c r="BE36" s="27">
        <v>0</v>
      </c>
      <c r="BF36" s="27">
        <f>O36</f>
        <v>0</v>
      </c>
      <c r="BH36" s="27">
        <f>G36*AO36</f>
        <v>0</v>
      </c>
      <c r="BI36" s="27">
        <f>G36*AP36</f>
        <v>0</v>
      </c>
      <c r="BJ36" s="27">
        <f>G36*H36</f>
        <v>0</v>
      </c>
      <c r="BK36" s="27"/>
      <c r="BL36" s="27">
        <v>711</v>
      </c>
      <c r="BW36" s="27" t="str">
        <f>I36</f>
        <v>21</v>
      </c>
      <c r="BX36" s="3" t="s">
        <v>135</v>
      </c>
    </row>
    <row r="37" spans="1:76" ht="15" customHeight="1" x14ac:dyDescent="0.25">
      <c r="A37" s="26" t="s">
        <v>83</v>
      </c>
      <c r="B37" s="4"/>
      <c r="C37" s="4" t="s">
        <v>139</v>
      </c>
      <c r="D37" s="65" t="s">
        <v>140</v>
      </c>
      <c r="E37" s="65"/>
      <c r="F37" s="4" t="s">
        <v>126</v>
      </c>
      <c r="G37" s="27">
        <v>11</v>
      </c>
      <c r="H37" s="27"/>
      <c r="I37" s="28" t="s">
        <v>61</v>
      </c>
      <c r="J37" s="27">
        <f>G37*AO37</f>
        <v>0</v>
      </c>
      <c r="K37" s="27">
        <f>G37*AP37</f>
        <v>0</v>
      </c>
      <c r="L37" s="27">
        <f>G37*H37</f>
        <v>0</v>
      </c>
      <c r="M37" s="27">
        <f>L37*(1+BW37/100)</f>
        <v>0</v>
      </c>
      <c r="N37" s="27">
        <v>2.1000000000000001E-4</v>
      </c>
      <c r="O37" s="27">
        <f>G37*N37</f>
        <v>2.31E-3</v>
      </c>
      <c r="P37" s="29" t="s">
        <v>62</v>
      </c>
      <c r="Z37" s="27">
        <f>IF(AQ37="5",BJ37,0)</f>
        <v>0</v>
      </c>
      <c r="AB37" s="27">
        <f>IF(AQ37="1",BH37,0)</f>
        <v>0</v>
      </c>
      <c r="AC37" s="27">
        <f>IF(AQ37="1",BI37,0)</f>
        <v>0</v>
      </c>
      <c r="AD37" s="27">
        <f>IF(AQ37="7",BH37,0)</f>
        <v>0</v>
      </c>
      <c r="AE37" s="27">
        <f>IF(AQ37="7",BI37,0)</f>
        <v>0</v>
      </c>
      <c r="AF37" s="27">
        <f>IF(AQ37="2",BH37,0)</f>
        <v>0</v>
      </c>
      <c r="AG37" s="27">
        <f>IF(AQ37="2",BI37,0)</f>
        <v>0</v>
      </c>
      <c r="AH37" s="27">
        <f>IF(AQ37="0",BJ37,0)</f>
        <v>0</v>
      </c>
      <c r="AI37" s="13"/>
      <c r="AJ37" s="27">
        <f>IF(AN37=0,L37,0)</f>
        <v>0</v>
      </c>
      <c r="AK37" s="27">
        <f>IF(AN37=12,L37,0)</f>
        <v>0</v>
      </c>
      <c r="AL37" s="27">
        <f>IF(AN37=21,L37,0)</f>
        <v>0</v>
      </c>
      <c r="AN37" s="27">
        <v>21</v>
      </c>
      <c r="AO37" s="27">
        <f>H37*0.617433784</f>
        <v>0</v>
      </c>
      <c r="AP37" s="27">
        <f>H37*(1-0.617433784)</f>
        <v>0</v>
      </c>
      <c r="AQ37" s="28" t="s">
        <v>85</v>
      </c>
      <c r="AV37" s="27">
        <f>AW37+AX37</f>
        <v>0</v>
      </c>
      <c r="AW37" s="27">
        <f>G37*AO37</f>
        <v>0</v>
      </c>
      <c r="AX37" s="27">
        <f>G37*AP37</f>
        <v>0</v>
      </c>
      <c r="AY37" s="28" t="s">
        <v>137</v>
      </c>
      <c r="AZ37" s="28" t="s">
        <v>138</v>
      </c>
      <c r="BA37" s="13" t="s">
        <v>65</v>
      </c>
      <c r="BC37" s="27">
        <f>AW37+AX37</f>
        <v>0</v>
      </c>
      <c r="BD37" s="27">
        <f>H37/(100-BE37)*100</f>
        <v>0</v>
      </c>
      <c r="BE37" s="27">
        <v>0</v>
      </c>
      <c r="BF37" s="27">
        <f>O37</f>
        <v>2.31E-3</v>
      </c>
      <c r="BH37" s="27">
        <f>G37*AO37</f>
        <v>0</v>
      </c>
      <c r="BI37" s="27">
        <f>G37*AP37</f>
        <v>0</v>
      </c>
      <c r="BJ37" s="27">
        <f>G37*H37</f>
        <v>0</v>
      </c>
      <c r="BK37" s="27"/>
      <c r="BL37" s="27">
        <v>711</v>
      </c>
      <c r="BW37" s="27" t="str">
        <f>I37</f>
        <v>21</v>
      </c>
      <c r="BX37" s="3" t="s">
        <v>140</v>
      </c>
    </row>
    <row r="38" spans="1:76" ht="15" customHeight="1" x14ac:dyDescent="0.25">
      <c r="A38" s="26" t="s">
        <v>141</v>
      </c>
      <c r="B38" s="4"/>
      <c r="C38" s="4" t="s">
        <v>142</v>
      </c>
      <c r="D38" s="65" t="s">
        <v>143</v>
      </c>
      <c r="E38" s="65"/>
      <c r="F38" s="4" t="s">
        <v>126</v>
      </c>
      <c r="G38" s="27">
        <v>11</v>
      </c>
      <c r="H38" s="27"/>
      <c r="I38" s="28" t="s">
        <v>61</v>
      </c>
      <c r="J38" s="27">
        <f>G38*AO38</f>
        <v>0</v>
      </c>
      <c r="K38" s="27">
        <f>G38*AP38</f>
        <v>0</v>
      </c>
      <c r="L38" s="27">
        <f>G38*H38</f>
        <v>0</v>
      </c>
      <c r="M38" s="27">
        <f>L38*(1+BW38/100)</f>
        <v>0</v>
      </c>
      <c r="N38" s="27">
        <v>3.1500000000000005E-3</v>
      </c>
      <c r="O38" s="27">
        <f>G38*N38</f>
        <v>3.4650000000000007E-2</v>
      </c>
      <c r="P38" s="29" t="s">
        <v>62</v>
      </c>
      <c r="Z38" s="27">
        <f>IF(AQ38="5",BJ38,0)</f>
        <v>0</v>
      </c>
      <c r="AB38" s="27">
        <f>IF(AQ38="1",BH38,0)</f>
        <v>0</v>
      </c>
      <c r="AC38" s="27">
        <f>IF(AQ38="1",BI38,0)</f>
        <v>0</v>
      </c>
      <c r="AD38" s="27">
        <f>IF(AQ38="7",BH38,0)</f>
        <v>0</v>
      </c>
      <c r="AE38" s="27">
        <f>IF(AQ38="7",BI38,0)</f>
        <v>0</v>
      </c>
      <c r="AF38" s="27">
        <f>IF(AQ38="2",BH38,0)</f>
        <v>0</v>
      </c>
      <c r="AG38" s="27">
        <f>IF(AQ38="2",BI38,0)</f>
        <v>0</v>
      </c>
      <c r="AH38" s="27">
        <f>IF(AQ38="0",BJ38,0)</f>
        <v>0</v>
      </c>
      <c r="AI38" s="13"/>
      <c r="AJ38" s="27">
        <f>IF(AN38=0,L38,0)</f>
        <v>0</v>
      </c>
      <c r="AK38" s="27">
        <f>IF(AN38=12,L38,0)</f>
        <v>0</v>
      </c>
      <c r="AL38" s="27">
        <f>IF(AN38=21,L38,0)</f>
        <v>0</v>
      </c>
      <c r="AN38" s="27">
        <v>21</v>
      </c>
      <c r="AO38" s="27">
        <f>H38*0.642394822</f>
        <v>0</v>
      </c>
      <c r="AP38" s="27">
        <f>H38*(1-0.642394822)</f>
        <v>0</v>
      </c>
      <c r="AQ38" s="28" t="s">
        <v>85</v>
      </c>
      <c r="AV38" s="27">
        <f>AW38+AX38</f>
        <v>0</v>
      </c>
      <c r="AW38" s="27">
        <f>G38*AO38</f>
        <v>0</v>
      </c>
      <c r="AX38" s="27">
        <f>G38*AP38</f>
        <v>0</v>
      </c>
      <c r="AY38" s="28" t="s">
        <v>137</v>
      </c>
      <c r="AZ38" s="28" t="s">
        <v>138</v>
      </c>
      <c r="BA38" s="13" t="s">
        <v>65</v>
      </c>
      <c r="BC38" s="27">
        <f>AW38+AX38</f>
        <v>0</v>
      </c>
      <c r="BD38" s="27">
        <f>H38/(100-BE38)*100</f>
        <v>0</v>
      </c>
      <c r="BE38" s="27">
        <v>0</v>
      </c>
      <c r="BF38" s="27">
        <f>O38</f>
        <v>3.4650000000000007E-2</v>
      </c>
      <c r="BH38" s="27">
        <f>G38*AO38</f>
        <v>0</v>
      </c>
      <c r="BI38" s="27">
        <f>G38*AP38</f>
        <v>0</v>
      </c>
      <c r="BJ38" s="27">
        <f>G38*H38</f>
        <v>0</v>
      </c>
      <c r="BK38" s="27"/>
      <c r="BL38" s="27">
        <v>711</v>
      </c>
      <c r="BW38" s="27" t="str">
        <f>I38</f>
        <v>21</v>
      </c>
      <c r="BX38" s="3" t="s">
        <v>143</v>
      </c>
    </row>
    <row r="39" spans="1:76" ht="15" customHeight="1" x14ac:dyDescent="0.25">
      <c r="A39" s="22"/>
      <c r="B39" s="23"/>
      <c r="C39" s="23" t="s">
        <v>144</v>
      </c>
      <c r="D39" s="73" t="s">
        <v>145</v>
      </c>
      <c r="E39" s="73"/>
      <c r="F39" s="24" t="s">
        <v>4</v>
      </c>
      <c r="G39" s="24" t="s">
        <v>4</v>
      </c>
      <c r="H39" s="24"/>
      <c r="I39" s="24" t="s">
        <v>4</v>
      </c>
      <c r="J39" s="2">
        <f>SUM(J40:J41)</f>
        <v>0</v>
      </c>
      <c r="K39" s="2">
        <f>SUM(K40:K41)</f>
        <v>0</v>
      </c>
      <c r="L39" s="2">
        <f>SUM(L40:L41)</f>
        <v>0</v>
      </c>
      <c r="M39" s="2">
        <f>SUM(M40:M41)</f>
        <v>0</v>
      </c>
      <c r="N39" s="13"/>
      <c r="O39" s="2">
        <f>SUM(O40:O41)</f>
        <v>7.7140000000000014E-2</v>
      </c>
      <c r="P39" s="25"/>
      <c r="AI39" s="13"/>
      <c r="AS39" s="2">
        <f>SUM(AJ40:AJ41)</f>
        <v>0</v>
      </c>
      <c r="AT39" s="2">
        <f>SUM(AK40:AK41)</f>
        <v>0</v>
      </c>
      <c r="AU39" s="2">
        <f>SUM(AL40:AL41)</f>
        <v>0</v>
      </c>
    </row>
    <row r="40" spans="1:76" ht="15" customHeight="1" x14ac:dyDescent="0.25">
      <c r="A40" s="26" t="s">
        <v>146</v>
      </c>
      <c r="B40" s="4"/>
      <c r="C40" s="4" t="s">
        <v>147</v>
      </c>
      <c r="D40" s="65" t="s">
        <v>148</v>
      </c>
      <c r="E40" s="65"/>
      <c r="F40" s="4" t="s">
        <v>126</v>
      </c>
      <c r="G40" s="27">
        <v>14</v>
      </c>
      <c r="H40" s="27"/>
      <c r="I40" s="28" t="s">
        <v>61</v>
      </c>
      <c r="J40" s="27">
        <f>G40*AO40</f>
        <v>0</v>
      </c>
      <c r="K40" s="27">
        <f>G40*AP40</f>
        <v>0</v>
      </c>
      <c r="L40" s="27">
        <f>G40*H40</f>
        <v>0</v>
      </c>
      <c r="M40" s="27">
        <f>L40*(1+BW40/100)</f>
        <v>0</v>
      </c>
      <c r="N40" s="27">
        <v>3.0000000000000004E-5</v>
      </c>
      <c r="O40" s="27">
        <f>G40*N40</f>
        <v>4.2000000000000007E-4</v>
      </c>
      <c r="P40" s="29" t="s">
        <v>62</v>
      </c>
      <c r="Z40" s="27">
        <f>IF(AQ40="5",BJ40,0)</f>
        <v>0</v>
      </c>
      <c r="AB40" s="27">
        <f>IF(AQ40="1",BH40,0)</f>
        <v>0</v>
      </c>
      <c r="AC40" s="27">
        <f>IF(AQ40="1",BI40,0)</f>
        <v>0</v>
      </c>
      <c r="AD40" s="27">
        <f>IF(AQ40="7",BH40,0)</f>
        <v>0</v>
      </c>
      <c r="AE40" s="27">
        <f>IF(AQ40="7",BI40,0)</f>
        <v>0</v>
      </c>
      <c r="AF40" s="27">
        <f>IF(AQ40="2",BH40,0)</f>
        <v>0</v>
      </c>
      <c r="AG40" s="27">
        <f>IF(AQ40="2",BI40,0)</f>
        <v>0</v>
      </c>
      <c r="AH40" s="27">
        <f>IF(AQ40="0",BJ40,0)</f>
        <v>0</v>
      </c>
      <c r="AI40" s="13"/>
      <c r="AJ40" s="27">
        <f>IF(AN40=0,L40,0)</f>
        <v>0</v>
      </c>
      <c r="AK40" s="27">
        <f>IF(AN40=12,L40,0)</f>
        <v>0</v>
      </c>
      <c r="AL40" s="27">
        <f>IF(AN40=21,L40,0)</f>
        <v>0</v>
      </c>
      <c r="AN40" s="27">
        <v>21</v>
      </c>
      <c r="AO40" s="27">
        <f>H40*0.212999217</f>
        <v>0</v>
      </c>
      <c r="AP40" s="27">
        <f>H40*(1-0.212999217)</f>
        <v>0</v>
      </c>
      <c r="AQ40" s="28" t="s">
        <v>85</v>
      </c>
      <c r="AV40" s="27">
        <f>AW40+AX40</f>
        <v>0</v>
      </c>
      <c r="AW40" s="27">
        <f>G40*AO40</f>
        <v>0</v>
      </c>
      <c r="AX40" s="27">
        <f>G40*AP40</f>
        <v>0</v>
      </c>
      <c r="AY40" s="28" t="s">
        <v>149</v>
      </c>
      <c r="AZ40" s="28" t="s">
        <v>138</v>
      </c>
      <c r="BA40" s="13" t="s">
        <v>65</v>
      </c>
      <c r="BC40" s="27">
        <f>AW40+AX40</f>
        <v>0</v>
      </c>
      <c r="BD40" s="27">
        <f>H40/(100-BE40)*100</f>
        <v>0</v>
      </c>
      <c r="BE40" s="27">
        <v>0</v>
      </c>
      <c r="BF40" s="27">
        <f>O40</f>
        <v>4.2000000000000007E-4</v>
      </c>
      <c r="BH40" s="27">
        <f>G40*AO40</f>
        <v>0</v>
      </c>
      <c r="BI40" s="27">
        <f>G40*AP40</f>
        <v>0</v>
      </c>
      <c r="BJ40" s="27">
        <f>G40*H40</f>
        <v>0</v>
      </c>
      <c r="BK40" s="27"/>
      <c r="BL40" s="27">
        <v>713</v>
      </c>
      <c r="BW40" s="27" t="str">
        <f>I40</f>
        <v>21</v>
      </c>
      <c r="BX40" s="3" t="s">
        <v>148</v>
      </c>
    </row>
    <row r="41" spans="1:76" ht="15" customHeight="1" x14ac:dyDescent="0.25">
      <c r="A41" s="26" t="s">
        <v>150</v>
      </c>
      <c r="B41" s="4"/>
      <c r="C41" s="4" t="s">
        <v>151</v>
      </c>
      <c r="D41" s="65" t="s">
        <v>152</v>
      </c>
      <c r="E41" s="65"/>
      <c r="F41" s="4" t="s">
        <v>126</v>
      </c>
      <c r="G41" s="27">
        <v>14</v>
      </c>
      <c r="H41" s="27"/>
      <c r="I41" s="28" t="s">
        <v>61</v>
      </c>
      <c r="J41" s="27">
        <f>G41*AO41</f>
        <v>0</v>
      </c>
      <c r="K41" s="27">
        <f>G41*AP41</f>
        <v>0</v>
      </c>
      <c r="L41" s="27">
        <f>G41*H41</f>
        <v>0</v>
      </c>
      <c r="M41" s="27">
        <f>L41*(1+BW41/100)</f>
        <v>0</v>
      </c>
      <c r="N41" s="27">
        <v>5.4800000000000005E-3</v>
      </c>
      <c r="O41" s="27">
        <f>G41*N41</f>
        <v>7.672000000000001E-2</v>
      </c>
      <c r="P41" s="29" t="s">
        <v>62</v>
      </c>
      <c r="Z41" s="27">
        <f>IF(AQ41="5",BJ41,0)</f>
        <v>0</v>
      </c>
      <c r="AB41" s="27">
        <f>IF(AQ41="1",BH41,0)</f>
        <v>0</v>
      </c>
      <c r="AC41" s="27">
        <f>IF(AQ41="1",BI41,0)</f>
        <v>0</v>
      </c>
      <c r="AD41" s="27">
        <f>IF(AQ41="7",BH41,0)</f>
        <v>0</v>
      </c>
      <c r="AE41" s="27">
        <f>IF(AQ41="7",BI41,0)</f>
        <v>0</v>
      </c>
      <c r="AF41" s="27">
        <f>IF(AQ41="2",BH41,0)</f>
        <v>0</v>
      </c>
      <c r="AG41" s="27">
        <f>IF(AQ41="2",BI41,0)</f>
        <v>0</v>
      </c>
      <c r="AH41" s="27">
        <f>IF(AQ41="0",BJ41,0)</f>
        <v>0</v>
      </c>
      <c r="AI41" s="13"/>
      <c r="AJ41" s="27">
        <f>IF(AN41=0,L41,0)</f>
        <v>0</v>
      </c>
      <c r="AK41" s="27">
        <f>IF(AN41=12,L41,0)</f>
        <v>0</v>
      </c>
      <c r="AL41" s="27">
        <f>IF(AN41=21,L41,0)</f>
        <v>0</v>
      </c>
      <c r="AN41" s="27">
        <v>21</v>
      </c>
      <c r="AO41" s="27">
        <f>H41*0.900544554</f>
        <v>0</v>
      </c>
      <c r="AP41" s="27">
        <f>H41*(1-0.900544554)</f>
        <v>0</v>
      </c>
      <c r="AQ41" s="28" t="s">
        <v>85</v>
      </c>
      <c r="AV41" s="27">
        <f>AW41+AX41</f>
        <v>0</v>
      </c>
      <c r="AW41" s="27">
        <f>G41*AO41</f>
        <v>0</v>
      </c>
      <c r="AX41" s="27">
        <f>G41*AP41</f>
        <v>0</v>
      </c>
      <c r="AY41" s="28" t="s">
        <v>149</v>
      </c>
      <c r="AZ41" s="28" t="s">
        <v>138</v>
      </c>
      <c r="BA41" s="13" t="s">
        <v>65</v>
      </c>
      <c r="BC41" s="27">
        <f>AW41+AX41</f>
        <v>0</v>
      </c>
      <c r="BD41" s="27">
        <f>H41/(100-BE41)*100</f>
        <v>0</v>
      </c>
      <c r="BE41" s="27">
        <v>0</v>
      </c>
      <c r="BF41" s="27">
        <f>O41</f>
        <v>7.672000000000001E-2</v>
      </c>
      <c r="BH41" s="27">
        <f>G41*AO41</f>
        <v>0</v>
      </c>
      <c r="BI41" s="27">
        <f>G41*AP41</f>
        <v>0</v>
      </c>
      <c r="BJ41" s="27">
        <f>G41*H41</f>
        <v>0</v>
      </c>
      <c r="BK41" s="27"/>
      <c r="BL41" s="27">
        <v>713</v>
      </c>
      <c r="BW41" s="27" t="str">
        <f>I41</f>
        <v>21</v>
      </c>
      <c r="BX41" s="3" t="s">
        <v>152</v>
      </c>
    </row>
    <row r="42" spans="1:76" ht="15" customHeight="1" x14ac:dyDescent="0.25">
      <c r="A42" s="22"/>
      <c r="B42" s="23"/>
      <c r="C42" s="23" t="s">
        <v>153</v>
      </c>
      <c r="D42" s="73" t="s">
        <v>154</v>
      </c>
      <c r="E42" s="73"/>
      <c r="F42" s="24" t="s">
        <v>4</v>
      </c>
      <c r="G42" s="24" t="s">
        <v>4</v>
      </c>
      <c r="H42" s="24"/>
      <c r="I42" s="24" t="s">
        <v>4</v>
      </c>
      <c r="J42" s="2">
        <f>SUM(J43:J45)</f>
        <v>0</v>
      </c>
      <c r="K42" s="2">
        <f>SUM(K43:K45)</f>
        <v>0</v>
      </c>
      <c r="L42" s="2">
        <f>SUM(L43:L45)</f>
        <v>0</v>
      </c>
      <c r="M42" s="2">
        <f>SUM(M43:M45)</f>
        <v>0</v>
      </c>
      <c r="N42" s="13"/>
      <c r="O42" s="2">
        <f>SUM(O43:O45)</f>
        <v>9.1330000000000008E-2</v>
      </c>
      <c r="P42" s="25"/>
      <c r="AI42" s="13"/>
      <c r="AS42" s="2">
        <f>SUM(AJ43:AJ45)</f>
        <v>0</v>
      </c>
      <c r="AT42" s="2">
        <f>SUM(AK43:AK45)</f>
        <v>0</v>
      </c>
      <c r="AU42" s="2">
        <f>SUM(AL43:AL45)</f>
        <v>0</v>
      </c>
    </row>
    <row r="43" spans="1:76" ht="15" customHeight="1" x14ac:dyDescent="0.25">
      <c r="A43" s="26" t="s">
        <v>61</v>
      </c>
      <c r="B43" s="4"/>
      <c r="C43" s="4" t="s">
        <v>155</v>
      </c>
      <c r="D43" s="65" t="s">
        <v>156</v>
      </c>
      <c r="E43" s="65"/>
      <c r="F43" s="4" t="s">
        <v>93</v>
      </c>
      <c r="G43" s="27">
        <v>28</v>
      </c>
      <c r="H43" s="27"/>
      <c r="I43" s="28" t="s">
        <v>61</v>
      </c>
      <c r="J43" s="27">
        <f>G43*AO43</f>
        <v>0</v>
      </c>
      <c r="K43" s="27">
        <f>G43*AP43</f>
        <v>0</v>
      </c>
      <c r="L43" s="27">
        <f>G43*H43</f>
        <v>0</v>
      </c>
      <c r="M43" s="27">
        <f>L43*(1+BW43/100)</f>
        <v>0</v>
      </c>
      <c r="N43" s="27">
        <v>1.3100000000000002E-3</v>
      </c>
      <c r="O43" s="27">
        <f>G43*N43</f>
        <v>3.6680000000000004E-2</v>
      </c>
      <c r="P43" s="29" t="s">
        <v>62</v>
      </c>
      <c r="Z43" s="27">
        <f>IF(AQ43="5",BJ43,0)</f>
        <v>0</v>
      </c>
      <c r="AB43" s="27">
        <f>IF(AQ43="1",BH43,0)</f>
        <v>0</v>
      </c>
      <c r="AC43" s="27">
        <f>IF(AQ43="1",BI43,0)</f>
        <v>0</v>
      </c>
      <c r="AD43" s="27">
        <f>IF(AQ43="7",BH43,0)</f>
        <v>0</v>
      </c>
      <c r="AE43" s="27">
        <f>IF(AQ43="7",BI43,0)</f>
        <v>0</v>
      </c>
      <c r="AF43" s="27">
        <f>IF(AQ43="2",BH43,0)</f>
        <v>0</v>
      </c>
      <c r="AG43" s="27">
        <f>IF(AQ43="2",BI43,0)</f>
        <v>0</v>
      </c>
      <c r="AH43" s="27">
        <f>IF(AQ43="0",BJ43,0)</f>
        <v>0</v>
      </c>
      <c r="AI43" s="13"/>
      <c r="AJ43" s="27">
        <f>IF(AN43=0,L43,0)</f>
        <v>0</v>
      </c>
      <c r="AK43" s="27">
        <f>IF(AN43=12,L43,0)</f>
        <v>0</v>
      </c>
      <c r="AL43" s="27">
        <f>IF(AN43=21,L43,0)</f>
        <v>0</v>
      </c>
      <c r="AN43" s="27">
        <v>21</v>
      </c>
      <c r="AO43" s="27">
        <f>H43*0.431783977</f>
        <v>0</v>
      </c>
      <c r="AP43" s="27">
        <f>H43*(1-0.431783977)</f>
        <v>0</v>
      </c>
      <c r="AQ43" s="28" t="s">
        <v>85</v>
      </c>
      <c r="AV43" s="27">
        <f>AW43+AX43</f>
        <v>0</v>
      </c>
      <c r="AW43" s="27">
        <f>G43*AO43</f>
        <v>0</v>
      </c>
      <c r="AX43" s="27">
        <f>G43*AP43</f>
        <v>0</v>
      </c>
      <c r="AY43" s="28" t="s">
        <v>157</v>
      </c>
      <c r="AZ43" s="28" t="s">
        <v>158</v>
      </c>
      <c r="BA43" s="13" t="s">
        <v>65</v>
      </c>
      <c r="BC43" s="27">
        <f>AW43+AX43</f>
        <v>0</v>
      </c>
      <c r="BD43" s="27">
        <f>H43/(100-BE43)*100</f>
        <v>0</v>
      </c>
      <c r="BE43" s="27">
        <v>0</v>
      </c>
      <c r="BF43" s="27">
        <f>O43</f>
        <v>3.6680000000000004E-2</v>
      </c>
      <c r="BH43" s="27">
        <f>G43*AO43</f>
        <v>0</v>
      </c>
      <c r="BI43" s="27">
        <f>G43*AP43</f>
        <v>0</v>
      </c>
      <c r="BJ43" s="27">
        <f>G43*H43</f>
        <v>0</v>
      </c>
      <c r="BK43" s="27"/>
      <c r="BL43" s="27">
        <v>721</v>
      </c>
      <c r="BW43" s="27" t="str">
        <f>I43</f>
        <v>21</v>
      </c>
      <c r="BX43" s="3" t="s">
        <v>156</v>
      </c>
    </row>
    <row r="44" spans="1:76" ht="15" customHeight="1" x14ac:dyDescent="0.25">
      <c r="A44" s="26" t="s">
        <v>159</v>
      </c>
      <c r="B44" s="4"/>
      <c r="C44" s="4" t="s">
        <v>160</v>
      </c>
      <c r="D44" s="65" t="s">
        <v>161</v>
      </c>
      <c r="E44" s="65"/>
      <c r="F44" s="4" t="s">
        <v>93</v>
      </c>
      <c r="G44" s="27">
        <v>17</v>
      </c>
      <c r="H44" s="27"/>
      <c r="I44" s="28" t="s">
        <v>61</v>
      </c>
      <c r="J44" s="27">
        <f>G44*AO44</f>
        <v>0</v>
      </c>
      <c r="K44" s="27">
        <f>G44*AP44</f>
        <v>0</v>
      </c>
      <c r="L44" s="27">
        <f>G44*H44</f>
        <v>0</v>
      </c>
      <c r="M44" s="27">
        <f>L44*(1+BW44/100)</f>
        <v>0</v>
      </c>
      <c r="N44" s="27">
        <v>1.6100000000000001E-3</v>
      </c>
      <c r="O44" s="27">
        <f>G44*N44</f>
        <v>2.7370000000000002E-2</v>
      </c>
      <c r="P44" s="29" t="s">
        <v>62</v>
      </c>
      <c r="Z44" s="27">
        <f>IF(AQ44="5",BJ44,0)</f>
        <v>0</v>
      </c>
      <c r="AB44" s="27">
        <f>IF(AQ44="1",BH44,0)</f>
        <v>0</v>
      </c>
      <c r="AC44" s="27">
        <f>IF(AQ44="1",BI44,0)</f>
        <v>0</v>
      </c>
      <c r="AD44" s="27">
        <f>IF(AQ44="7",BH44,0)</f>
        <v>0</v>
      </c>
      <c r="AE44" s="27">
        <f>IF(AQ44="7",BI44,0)</f>
        <v>0</v>
      </c>
      <c r="AF44" s="27">
        <f>IF(AQ44="2",BH44,0)</f>
        <v>0</v>
      </c>
      <c r="AG44" s="27">
        <f>IF(AQ44="2",BI44,0)</f>
        <v>0</v>
      </c>
      <c r="AH44" s="27">
        <f>IF(AQ44="0",BJ44,0)</f>
        <v>0</v>
      </c>
      <c r="AI44" s="13"/>
      <c r="AJ44" s="27">
        <f>IF(AN44=0,L44,0)</f>
        <v>0</v>
      </c>
      <c r="AK44" s="27">
        <f>IF(AN44=12,L44,0)</f>
        <v>0</v>
      </c>
      <c r="AL44" s="27">
        <f>IF(AN44=21,L44,0)</f>
        <v>0</v>
      </c>
      <c r="AN44" s="27">
        <v>21</v>
      </c>
      <c r="AO44" s="27">
        <f>H44*0.643776283</f>
        <v>0</v>
      </c>
      <c r="AP44" s="27">
        <f>H44*(1-0.643776283)</f>
        <v>0</v>
      </c>
      <c r="AQ44" s="28" t="s">
        <v>85</v>
      </c>
      <c r="AV44" s="27">
        <f>AW44+AX44</f>
        <v>0</v>
      </c>
      <c r="AW44" s="27">
        <f>G44*AO44</f>
        <v>0</v>
      </c>
      <c r="AX44" s="27">
        <f>G44*AP44</f>
        <v>0</v>
      </c>
      <c r="AY44" s="28" t="s">
        <v>157</v>
      </c>
      <c r="AZ44" s="28" t="s">
        <v>158</v>
      </c>
      <c r="BA44" s="13" t="s">
        <v>65</v>
      </c>
      <c r="BC44" s="27">
        <f>AW44+AX44</f>
        <v>0</v>
      </c>
      <c r="BD44" s="27">
        <f>H44/(100-BE44)*100</f>
        <v>0</v>
      </c>
      <c r="BE44" s="27">
        <v>0</v>
      </c>
      <c r="BF44" s="27">
        <f>O44</f>
        <v>2.7370000000000002E-2</v>
      </c>
      <c r="BH44" s="27">
        <f>G44*AO44</f>
        <v>0</v>
      </c>
      <c r="BI44" s="27">
        <f>G44*AP44</f>
        <v>0</v>
      </c>
      <c r="BJ44" s="27">
        <f>G44*H44</f>
        <v>0</v>
      </c>
      <c r="BK44" s="27"/>
      <c r="BL44" s="27">
        <v>721</v>
      </c>
      <c r="BW44" s="27" t="str">
        <f>I44</f>
        <v>21</v>
      </c>
      <c r="BX44" s="3" t="s">
        <v>161</v>
      </c>
    </row>
    <row r="45" spans="1:76" ht="15" customHeight="1" x14ac:dyDescent="0.25">
      <c r="A45" s="26" t="s">
        <v>162</v>
      </c>
      <c r="B45" s="4"/>
      <c r="C45" s="4" t="s">
        <v>163</v>
      </c>
      <c r="D45" s="65" t="s">
        <v>164</v>
      </c>
      <c r="E45" s="65"/>
      <c r="F45" s="4" t="s">
        <v>93</v>
      </c>
      <c r="G45" s="27">
        <v>11</v>
      </c>
      <c r="H45" s="27"/>
      <c r="I45" s="28" t="s">
        <v>61</v>
      </c>
      <c r="J45" s="27">
        <f>G45*AO45</f>
        <v>0</v>
      </c>
      <c r="K45" s="27">
        <f>G45*AP45</f>
        <v>0</v>
      </c>
      <c r="L45" s="27">
        <f>G45*H45</f>
        <v>0</v>
      </c>
      <c r="M45" s="27">
        <f>L45*(1+BW45/100)</f>
        <v>0</v>
      </c>
      <c r="N45" s="27">
        <v>2.48E-3</v>
      </c>
      <c r="O45" s="27">
        <f>G45*N45</f>
        <v>2.7279999999999999E-2</v>
      </c>
      <c r="P45" s="29" t="s">
        <v>62</v>
      </c>
      <c r="Z45" s="27">
        <f>IF(AQ45="5",BJ45,0)</f>
        <v>0</v>
      </c>
      <c r="AB45" s="27">
        <f>IF(AQ45="1",BH45,0)</f>
        <v>0</v>
      </c>
      <c r="AC45" s="27">
        <f>IF(AQ45="1",BI45,0)</f>
        <v>0</v>
      </c>
      <c r="AD45" s="27">
        <f>IF(AQ45="7",BH45,0)</f>
        <v>0</v>
      </c>
      <c r="AE45" s="27">
        <f>IF(AQ45="7",BI45,0)</f>
        <v>0</v>
      </c>
      <c r="AF45" s="27">
        <f>IF(AQ45="2",BH45,0)</f>
        <v>0</v>
      </c>
      <c r="AG45" s="27">
        <f>IF(AQ45="2",BI45,0)</f>
        <v>0</v>
      </c>
      <c r="AH45" s="27">
        <f>IF(AQ45="0",BJ45,0)</f>
        <v>0</v>
      </c>
      <c r="AI45" s="13"/>
      <c r="AJ45" s="27">
        <f>IF(AN45=0,L45,0)</f>
        <v>0</v>
      </c>
      <c r="AK45" s="27">
        <f>IF(AN45=12,L45,0)</f>
        <v>0</v>
      </c>
      <c r="AL45" s="27">
        <f>IF(AN45=21,L45,0)</f>
        <v>0</v>
      </c>
      <c r="AN45" s="27">
        <v>21</v>
      </c>
      <c r="AO45" s="27">
        <f>H45*0.711299857</f>
        <v>0</v>
      </c>
      <c r="AP45" s="27">
        <f>H45*(1-0.711299857)</f>
        <v>0</v>
      </c>
      <c r="AQ45" s="28" t="s">
        <v>85</v>
      </c>
      <c r="AV45" s="27">
        <f>AW45+AX45</f>
        <v>0</v>
      </c>
      <c r="AW45" s="27">
        <f>G45*AO45</f>
        <v>0</v>
      </c>
      <c r="AX45" s="27">
        <f>G45*AP45</f>
        <v>0</v>
      </c>
      <c r="AY45" s="28" t="s">
        <v>157</v>
      </c>
      <c r="AZ45" s="28" t="s">
        <v>158</v>
      </c>
      <c r="BA45" s="13" t="s">
        <v>65</v>
      </c>
      <c r="BC45" s="27">
        <f>AW45+AX45</f>
        <v>0</v>
      </c>
      <c r="BD45" s="27">
        <f>H45/(100-BE45)*100</f>
        <v>0</v>
      </c>
      <c r="BE45" s="27">
        <v>0</v>
      </c>
      <c r="BF45" s="27">
        <f>O45</f>
        <v>2.7279999999999999E-2</v>
      </c>
      <c r="BH45" s="27">
        <f>G45*AO45</f>
        <v>0</v>
      </c>
      <c r="BI45" s="27">
        <f>G45*AP45</f>
        <v>0</v>
      </c>
      <c r="BJ45" s="27">
        <f>G45*H45</f>
        <v>0</v>
      </c>
      <c r="BK45" s="27"/>
      <c r="BL45" s="27">
        <v>721</v>
      </c>
      <c r="BW45" s="27" t="str">
        <f>I45</f>
        <v>21</v>
      </c>
      <c r="BX45" s="3" t="s">
        <v>164</v>
      </c>
    </row>
    <row r="46" spans="1:76" ht="15" customHeight="1" x14ac:dyDescent="0.25">
      <c r="A46" s="22"/>
      <c r="B46" s="23"/>
      <c r="C46" s="23" t="s">
        <v>165</v>
      </c>
      <c r="D46" s="73" t="s">
        <v>166</v>
      </c>
      <c r="E46" s="73"/>
      <c r="F46" s="24" t="s">
        <v>4</v>
      </c>
      <c r="G46" s="24" t="s">
        <v>4</v>
      </c>
      <c r="H46" s="24"/>
      <c r="I46" s="24" t="s">
        <v>4</v>
      </c>
      <c r="J46" s="2">
        <f>SUM(J47:J47)</f>
        <v>0</v>
      </c>
      <c r="K46" s="2">
        <f>SUM(K47:K47)</f>
        <v>0</v>
      </c>
      <c r="L46" s="2">
        <f>SUM(L47:L47)</f>
        <v>0</v>
      </c>
      <c r="M46" s="2">
        <f>SUM(M47:M47)</f>
        <v>0</v>
      </c>
      <c r="N46" s="13"/>
      <c r="O46" s="2">
        <f>SUM(O47:O47)</f>
        <v>0</v>
      </c>
      <c r="P46" s="25"/>
      <c r="AI46" s="13"/>
      <c r="AS46" s="2">
        <f>SUM(AJ47:AJ47)</f>
        <v>0</v>
      </c>
      <c r="AT46" s="2">
        <f>SUM(AK47:AK47)</f>
        <v>0</v>
      </c>
      <c r="AU46" s="2">
        <f>SUM(AL47:AL47)</f>
        <v>0</v>
      </c>
    </row>
    <row r="47" spans="1:76" ht="15" customHeight="1" x14ac:dyDescent="0.25">
      <c r="A47" s="26" t="s">
        <v>167</v>
      </c>
      <c r="B47" s="4"/>
      <c r="C47" s="4" t="s">
        <v>168</v>
      </c>
      <c r="D47" s="65" t="s">
        <v>169</v>
      </c>
      <c r="E47" s="65"/>
      <c r="F47" s="4" t="s">
        <v>107</v>
      </c>
      <c r="G47" s="27">
        <v>2</v>
      </c>
      <c r="H47" s="27"/>
      <c r="I47" s="28" t="s">
        <v>61</v>
      </c>
      <c r="J47" s="27">
        <f>G47*AO47</f>
        <v>0</v>
      </c>
      <c r="K47" s="27">
        <f>G47*AP47</f>
        <v>0</v>
      </c>
      <c r="L47" s="27">
        <f>G47*H47</f>
        <v>0</v>
      </c>
      <c r="M47" s="27">
        <f>L47*(1+BW47/100)</f>
        <v>0</v>
      </c>
      <c r="N47" s="27">
        <v>0</v>
      </c>
      <c r="O47" s="27">
        <f>G47*N47</f>
        <v>0</v>
      </c>
      <c r="P47" s="29" t="s">
        <v>62</v>
      </c>
      <c r="Z47" s="27">
        <f>IF(AQ47="5",BJ47,0)</f>
        <v>0</v>
      </c>
      <c r="AB47" s="27">
        <f>IF(AQ47="1",BH47,0)</f>
        <v>0</v>
      </c>
      <c r="AC47" s="27">
        <f>IF(AQ47="1",BI47,0)</f>
        <v>0</v>
      </c>
      <c r="AD47" s="27">
        <f>IF(AQ47="7",BH47,0)</f>
        <v>0</v>
      </c>
      <c r="AE47" s="27">
        <f>IF(AQ47="7",BI47,0)</f>
        <v>0</v>
      </c>
      <c r="AF47" s="27">
        <f>IF(AQ47="2",BH47,0)</f>
        <v>0</v>
      </c>
      <c r="AG47" s="27">
        <f>IF(AQ47="2",BI47,0)</f>
        <v>0</v>
      </c>
      <c r="AH47" s="27">
        <f>IF(AQ47="0",BJ47,0)</f>
        <v>0</v>
      </c>
      <c r="AI47" s="13"/>
      <c r="AJ47" s="27">
        <f>IF(AN47=0,L47,0)</f>
        <v>0</v>
      </c>
      <c r="AK47" s="27">
        <f>IF(AN47=12,L47,0)</f>
        <v>0</v>
      </c>
      <c r="AL47" s="27">
        <f>IF(AN47=21,L47,0)</f>
        <v>0</v>
      </c>
      <c r="AN47" s="27">
        <v>21</v>
      </c>
      <c r="AO47" s="27">
        <f>H47*0.672387825</f>
        <v>0</v>
      </c>
      <c r="AP47" s="27">
        <f>H47*(1-0.672387825)</f>
        <v>0</v>
      </c>
      <c r="AQ47" s="28" t="s">
        <v>85</v>
      </c>
      <c r="AV47" s="27">
        <f>AW47+AX47</f>
        <v>0</v>
      </c>
      <c r="AW47" s="27">
        <f>G47*AO47</f>
        <v>0</v>
      </c>
      <c r="AX47" s="27">
        <f>G47*AP47</f>
        <v>0</v>
      </c>
      <c r="AY47" s="28" t="s">
        <v>170</v>
      </c>
      <c r="AZ47" s="28" t="s">
        <v>158</v>
      </c>
      <c r="BA47" s="13" t="s">
        <v>65</v>
      </c>
      <c r="BC47" s="27">
        <f>AW47+AX47</f>
        <v>0</v>
      </c>
      <c r="BD47" s="27">
        <f>H47/(100-BE47)*100</f>
        <v>0</v>
      </c>
      <c r="BE47" s="27">
        <v>0</v>
      </c>
      <c r="BF47" s="27">
        <f>O47</f>
        <v>0</v>
      </c>
      <c r="BH47" s="27">
        <f>G47*AO47</f>
        <v>0</v>
      </c>
      <c r="BI47" s="27">
        <f>G47*AP47</f>
        <v>0</v>
      </c>
      <c r="BJ47" s="27">
        <f>G47*H47</f>
        <v>0</v>
      </c>
      <c r="BK47" s="27"/>
      <c r="BL47" s="27">
        <v>728</v>
      </c>
      <c r="BW47" s="27" t="str">
        <f>I47</f>
        <v>21</v>
      </c>
      <c r="BX47" s="3" t="s">
        <v>169</v>
      </c>
    </row>
    <row r="48" spans="1:76" ht="15" customHeight="1" x14ac:dyDescent="0.25">
      <c r="A48" s="22"/>
      <c r="B48" s="23"/>
      <c r="C48" s="23" t="s">
        <v>171</v>
      </c>
      <c r="D48" s="73" t="s">
        <v>172</v>
      </c>
      <c r="E48" s="73"/>
      <c r="F48" s="24" t="s">
        <v>4</v>
      </c>
      <c r="G48" s="24" t="s">
        <v>4</v>
      </c>
      <c r="H48" s="24"/>
      <c r="I48" s="24" t="s">
        <v>4</v>
      </c>
      <c r="J48" s="2">
        <f>SUM(J49:J49)</f>
        <v>0</v>
      </c>
      <c r="K48" s="2">
        <f>SUM(K49:K49)</f>
        <v>0</v>
      </c>
      <c r="L48" s="2">
        <f>SUM(L49:L49)</f>
        <v>0</v>
      </c>
      <c r="M48" s="2">
        <f>SUM(M49:M49)</f>
        <v>0</v>
      </c>
      <c r="N48" s="13"/>
      <c r="O48" s="2">
        <f>SUM(O49:O49)</f>
        <v>0.10007000000000001</v>
      </c>
      <c r="P48" s="25"/>
      <c r="AI48" s="13"/>
      <c r="AS48" s="2">
        <f>SUM(AJ49:AJ49)</f>
        <v>0</v>
      </c>
      <c r="AT48" s="2">
        <f>SUM(AK49:AK49)</f>
        <v>0</v>
      </c>
      <c r="AU48" s="2">
        <f>SUM(AL49:AL49)</f>
        <v>0</v>
      </c>
    </row>
    <row r="49" spans="1:76" ht="15" customHeight="1" x14ac:dyDescent="0.25">
      <c r="A49" s="26" t="s">
        <v>173</v>
      </c>
      <c r="B49" s="4"/>
      <c r="C49" s="4" t="s">
        <v>174</v>
      </c>
      <c r="D49" s="65" t="s">
        <v>175</v>
      </c>
      <c r="E49" s="65"/>
      <c r="F49" s="4" t="s">
        <v>107</v>
      </c>
      <c r="G49" s="27">
        <v>1</v>
      </c>
      <c r="H49" s="27"/>
      <c r="I49" s="28" t="s">
        <v>61</v>
      </c>
      <c r="J49" s="27">
        <f>G49*AO49</f>
        <v>0</v>
      </c>
      <c r="K49" s="27">
        <f>G49*AP49</f>
        <v>0</v>
      </c>
      <c r="L49" s="27">
        <f>G49*H49</f>
        <v>0</v>
      </c>
      <c r="M49" s="27">
        <f>L49*(1+BW49/100)</f>
        <v>0</v>
      </c>
      <c r="N49" s="27">
        <v>0.10007000000000001</v>
      </c>
      <c r="O49" s="27">
        <f>G49*N49</f>
        <v>0.10007000000000001</v>
      </c>
      <c r="P49" s="29" t="s">
        <v>62</v>
      </c>
      <c r="Z49" s="27">
        <f>IF(AQ49="5",BJ49,0)</f>
        <v>0</v>
      </c>
      <c r="AB49" s="27">
        <f>IF(AQ49="1",BH49,0)</f>
        <v>0</v>
      </c>
      <c r="AC49" s="27">
        <f>IF(AQ49="1",BI49,0)</f>
        <v>0</v>
      </c>
      <c r="AD49" s="27">
        <f>IF(AQ49="7",BH49,0)</f>
        <v>0</v>
      </c>
      <c r="AE49" s="27">
        <f>IF(AQ49="7",BI49,0)</f>
        <v>0</v>
      </c>
      <c r="AF49" s="27">
        <f>IF(AQ49="2",BH49,0)</f>
        <v>0</v>
      </c>
      <c r="AG49" s="27">
        <f>IF(AQ49="2",BI49,0)</f>
        <v>0</v>
      </c>
      <c r="AH49" s="27">
        <f>IF(AQ49="0",BJ49,0)</f>
        <v>0</v>
      </c>
      <c r="AI49" s="13"/>
      <c r="AJ49" s="27">
        <f>IF(AN49=0,L49,0)</f>
        <v>0</v>
      </c>
      <c r="AK49" s="27">
        <f>IF(AN49=12,L49,0)</f>
        <v>0</v>
      </c>
      <c r="AL49" s="27">
        <f>IF(AN49=21,L49,0)</f>
        <v>0</v>
      </c>
      <c r="AN49" s="27">
        <v>21</v>
      </c>
      <c r="AO49" s="27">
        <f>H49*0.090502</f>
        <v>0</v>
      </c>
      <c r="AP49" s="27">
        <f>H49*(1-0.090502)</f>
        <v>0</v>
      </c>
      <c r="AQ49" s="28" t="s">
        <v>85</v>
      </c>
      <c r="AV49" s="27">
        <f>AW49+AX49</f>
        <v>0</v>
      </c>
      <c r="AW49" s="27">
        <f>G49*AO49</f>
        <v>0</v>
      </c>
      <c r="AX49" s="27">
        <f>G49*AP49</f>
        <v>0</v>
      </c>
      <c r="AY49" s="28" t="s">
        <v>176</v>
      </c>
      <c r="AZ49" s="28" t="s">
        <v>177</v>
      </c>
      <c r="BA49" s="13" t="s">
        <v>65</v>
      </c>
      <c r="BC49" s="27">
        <f>AW49+AX49</f>
        <v>0</v>
      </c>
      <c r="BD49" s="27">
        <f>H49/(100-BE49)*100</f>
        <v>0</v>
      </c>
      <c r="BE49" s="27">
        <v>0</v>
      </c>
      <c r="BF49" s="27">
        <f>O49</f>
        <v>0.10007000000000001</v>
      </c>
      <c r="BH49" s="27">
        <f>G49*AO49</f>
        <v>0</v>
      </c>
      <c r="BI49" s="27">
        <f>G49*AP49</f>
        <v>0</v>
      </c>
      <c r="BJ49" s="27">
        <f>G49*H49</f>
        <v>0</v>
      </c>
      <c r="BK49" s="27"/>
      <c r="BL49" s="27">
        <v>762</v>
      </c>
      <c r="BW49" s="27" t="str">
        <f>I49</f>
        <v>21</v>
      </c>
      <c r="BX49" s="3" t="s">
        <v>175</v>
      </c>
    </row>
    <row r="50" spans="1:76" ht="15" customHeight="1" x14ac:dyDescent="0.25">
      <c r="A50" s="22"/>
      <c r="B50" s="23"/>
      <c r="C50" s="23" t="s">
        <v>178</v>
      </c>
      <c r="D50" s="73" t="s">
        <v>179</v>
      </c>
      <c r="E50" s="73"/>
      <c r="F50" s="24" t="s">
        <v>4</v>
      </c>
      <c r="G50" s="24" t="s">
        <v>4</v>
      </c>
      <c r="H50" s="24"/>
      <c r="I50" s="24" t="s">
        <v>4</v>
      </c>
      <c r="J50" s="2">
        <f>SUM(J51:J51)</f>
        <v>0</v>
      </c>
      <c r="K50" s="2">
        <f>SUM(K51:K51)</f>
        <v>0</v>
      </c>
      <c r="L50" s="2">
        <f>SUM(L51:L51)</f>
        <v>0</v>
      </c>
      <c r="M50" s="2">
        <f>SUM(M51:M51)</f>
        <v>0</v>
      </c>
      <c r="N50" s="13"/>
      <c r="O50" s="2">
        <f>SUM(O51:O51)</f>
        <v>0.30432000000000003</v>
      </c>
      <c r="P50" s="25"/>
      <c r="AI50" s="13"/>
      <c r="AS50" s="2">
        <f>SUM(AJ51:AJ51)</f>
        <v>0</v>
      </c>
      <c r="AT50" s="2">
        <f>SUM(AK51:AK51)</f>
        <v>0</v>
      </c>
      <c r="AU50" s="2">
        <f>SUM(AL51:AL51)</f>
        <v>0</v>
      </c>
    </row>
    <row r="51" spans="1:76" ht="15" customHeight="1" x14ac:dyDescent="0.25">
      <c r="A51" s="26" t="s">
        <v>180</v>
      </c>
      <c r="B51" s="4"/>
      <c r="C51" s="4" t="s">
        <v>181</v>
      </c>
      <c r="D51" s="65" t="s">
        <v>182</v>
      </c>
      <c r="E51" s="65"/>
      <c r="F51" s="4" t="s">
        <v>126</v>
      </c>
      <c r="G51" s="27">
        <v>6</v>
      </c>
      <c r="H51" s="27"/>
      <c r="I51" s="28" t="s">
        <v>61</v>
      </c>
      <c r="J51" s="27">
        <f>G51*AO51</f>
        <v>0</v>
      </c>
      <c r="K51" s="27">
        <f>G51*AP51</f>
        <v>0</v>
      </c>
      <c r="L51" s="27">
        <f>G51*H51</f>
        <v>0</v>
      </c>
      <c r="M51" s="27">
        <f>L51*(1+BW51/100)</f>
        <v>0</v>
      </c>
      <c r="N51" s="27">
        <v>5.0720000000000001E-2</v>
      </c>
      <c r="O51" s="27">
        <f>G51*N51</f>
        <v>0.30432000000000003</v>
      </c>
      <c r="P51" s="29" t="s">
        <v>62</v>
      </c>
      <c r="Z51" s="27">
        <f>IF(AQ51="5",BJ51,0)</f>
        <v>0</v>
      </c>
      <c r="AB51" s="27">
        <f>IF(AQ51="1",BH51,0)</f>
        <v>0</v>
      </c>
      <c r="AC51" s="27">
        <f>IF(AQ51="1",BI51,0)</f>
        <v>0</v>
      </c>
      <c r="AD51" s="27">
        <f>IF(AQ51="7",BH51,0)</f>
        <v>0</v>
      </c>
      <c r="AE51" s="27">
        <f>IF(AQ51="7",BI51,0)</f>
        <v>0</v>
      </c>
      <c r="AF51" s="27">
        <f>IF(AQ51="2",BH51,0)</f>
        <v>0</v>
      </c>
      <c r="AG51" s="27">
        <f>IF(AQ51="2",BI51,0)</f>
        <v>0</v>
      </c>
      <c r="AH51" s="27">
        <f>IF(AQ51="0",BJ51,0)</f>
        <v>0</v>
      </c>
      <c r="AI51" s="13"/>
      <c r="AJ51" s="27">
        <f>IF(AN51=0,L51,0)</f>
        <v>0</v>
      </c>
      <c r="AK51" s="27">
        <f>IF(AN51=12,L51,0)</f>
        <v>0</v>
      </c>
      <c r="AL51" s="27">
        <f>IF(AN51=21,L51,0)</f>
        <v>0</v>
      </c>
      <c r="AN51" s="27">
        <v>21</v>
      </c>
      <c r="AO51" s="27">
        <f>H51*0.41565783</f>
        <v>0</v>
      </c>
      <c r="AP51" s="27">
        <f>H51*(1-0.41565783)</f>
        <v>0</v>
      </c>
      <c r="AQ51" s="28" t="s">
        <v>85</v>
      </c>
      <c r="AV51" s="27">
        <f>AW51+AX51</f>
        <v>0</v>
      </c>
      <c r="AW51" s="27">
        <f>G51*AO51</f>
        <v>0</v>
      </c>
      <c r="AX51" s="27">
        <f>G51*AP51</f>
        <v>0</v>
      </c>
      <c r="AY51" s="28" t="s">
        <v>183</v>
      </c>
      <c r="AZ51" s="28" t="s">
        <v>184</v>
      </c>
      <c r="BA51" s="13" t="s">
        <v>65</v>
      </c>
      <c r="BC51" s="27">
        <f>AW51+AX51</f>
        <v>0</v>
      </c>
      <c r="BD51" s="27">
        <f>H51/(100-BE51)*100</f>
        <v>0</v>
      </c>
      <c r="BE51" s="27">
        <v>0</v>
      </c>
      <c r="BF51" s="27">
        <f>O51</f>
        <v>0.30432000000000003</v>
      </c>
      <c r="BH51" s="27">
        <f>G51*AO51</f>
        <v>0</v>
      </c>
      <c r="BI51" s="27">
        <f>G51*AP51</f>
        <v>0</v>
      </c>
      <c r="BJ51" s="27">
        <f>G51*H51</f>
        <v>0</v>
      </c>
      <c r="BK51" s="27"/>
      <c r="BL51" s="27">
        <v>771</v>
      </c>
      <c r="BW51" s="27" t="str">
        <f>I51</f>
        <v>21</v>
      </c>
      <c r="BX51" s="3" t="s">
        <v>182</v>
      </c>
    </row>
    <row r="52" spans="1:76" ht="15" customHeight="1" x14ac:dyDescent="0.25">
      <c r="A52" s="22"/>
      <c r="B52" s="23"/>
      <c r="C52" s="23" t="s">
        <v>185</v>
      </c>
      <c r="D52" s="73" t="s">
        <v>186</v>
      </c>
      <c r="E52" s="73"/>
      <c r="F52" s="24" t="s">
        <v>4</v>
      </c>
      <c r="G52" s="24" t="s">
        <v>4</v>
      </c>
      <c r="H52" s="24"/>
      <c r="I52" s="24" t="s">
        <v>4</v>
      </c>
      <c r="J52" s="2">
        <f>SUM(J53:J59)</f>
        <v>0</v>
      </c>
      <c r="K52" s="2">
        <f>SUM(K53:K59)</f>
        <v>0</v>
      </c>
      <c r="L52" s="2">
        <f>SUM(L53:L59)</f>
        <v>0</v>
      </c>
      <c r="M52" s="2">
        <f>SUM(M53:M59)</f>
        <v>0</v>
      </c>
      <c r="N52" s="13"/>
      <c r="O52" s="2">
        <f>SUM(O53:O59)</f>
        <v>5.5040000000000006E-2</v>
      </c>
      <c r="P52" s="25"/>
      <c r="AI52" s="13"/>
      <c r="AS52" s="2">
        <f>SUM(AJ53:AJ59)</f>
        <v>0</v>
      </c>
      <c r="AT52" s="2">
        <f>SUM(AK53:AK59)</f>
        <v>0</v>
      </c>
      <c r="AU52" s="2">
        <f>SUM(AL53:AL59)</f>
        <v>0</v>
      </c>
    </row>
    <row r="53" spans="1:76" ht="15" customHeight="1" x14ac:dyDescent="0.25">
      <c r="A53" s="26" t="s">
        <v>96</v>
      </c>
      <c r="B53" s="4"/>
      <c r="C53" s="4" t="s">
        <v>187</v>
      </c>
      <c r="D53" s="65" t="s">
        <v>188</v>
      </c>
      <c r="E53" s="65"/>
      <c r="F53" s="4" t="s">
        <v>189</v>
      </c>
      <c r="G53" s="27">
        <v>1</v>
      </c>
      <c r="H53" s="27"/>
      <c r="I53" s="28" t="s">
        <v>61</v>
      </c>
      <c r="J53" s="27">
        <f t="shared" ref="J53:J59" si="0">G53*AO53</f>
        <v>0</v>
      </c>
      <c r="K53" s="27">
        <f t="shared" ref="K53:K59" si="1">G53*AP53</f>
        <v>0</v>
      </c>
      <c r="L53" s="27">
        <f t="shared" ref="L53:L59" si="2">G53*H53</f>
        <v>0</v>
      </c>
      <c r="M53" s="27">
        <f t="shared" ref="M53:M59" si="3">L53*(1+BW53/100)</f>
        <v>0</v>
      </c>
      <c r="N53" s="27">
        <v>2.6000000000000003E-4</v>
      </c>
      <c r="O53" s="27">
        <f t="shared" ref="O53:O59" si="4">G53*N53</f>
        <v>2.6000000000000003E-4</v>
      </c>
      <c r="P53" s="29" t="s">
        <v>62</v>
      </c>
      <c r="Z53" s="27">
        <f t="shared" ref="Z53:Z59" si="5">IF(AQ53="5",BJ53,0)</f>
        <v>0</v>
      </c>
      <c r="AB53" s="27">
        <f t="shared" ref="AB53:AB59" si="6">IF(AQ53="1",BH53,0)</f>
        <v>0</v>
      </c>
      <c r="AC53" s="27">
        <f t="shared" ref="AC53:AC59" si="7">IF(AQ53="1",BI53,0)</f>
        <v>0</v>
      </c>
      <c r="AD53" s="27">
        <f t="shared" ref="AD53:AD59" si="8">IF(AQ53="7",BH53,0)</f>
        <v>0</v>
      </c>
      <c r="AE53" s="27">
        <f t="shared" ref="AE53:AE59" si="9">IF(AQ53="7",BI53,0)</f>
        <v>0</v>
      </c>
      <c r="AF53" s="27">
        <f t="shared" ref="AF53:AF59" si="10">IF(AQ53="2",BH53,0)</f>
        <v>0</v>
      </c>
      <c r="AG53" s="27">
        <f t="shared" ref="AG53:AG59" si="11">IF(AQ53="2",BI53,0)</f>
        <v>0</v>
      </c>
      <c r="AH53" s="27">
        <f t="shared" ref="AH53:AH59" si="12">IF(AQ53="0",BJ53,0)</f>
        <v>0</v>
      </c>
      <c r="AI53" s="13"/>
      <c r="AJ53" s="27">
        <f t="shared" ref="AJ53:AJ59" si="13">IF(AN53=0,L53,0)</f>
        <v>0</v>
      </c>
      <c r="AK53" s="27">
        <f t="shared" ref="AK53:AK59" si="14">IF(AN53=12,L53,0)</f>
        <v>0</v>
      </c>
      <c r="AL53" s="27">
        <f t="shared" ref="AL53:AL59" si="15">IF(AN53=21,L53,0)</f>
        <v>0</v>
      </c>
      <c r="AN53" s="27">
        <v>21</v>
      </c>
      <c r="AO53" s="27">
        <f>H53*0</f>
        <v>0</v>
      </c>
      <c r="AP53" s="27">
        <f>H53*(1-0)</f>
        <v>0</v>
      </c>
      <c r="AQ53" s="28" t="s">
        <v>85</v>
      </c>
      <c r="AV53" s="27">
        <f t="shared" ref="AV53:AV59" si="16">AW53+AX53</f>
        <v>0</v>
      </c>
      <c r="AW53" s="27">
        <f t="shared" ref="AW53:AW59" si="17">G53*AO53</f>
        <v>0</v>
      </c>
      <c r="AX53" s="27">
        <f t="shared" ref="AX53:AX59" si="18">G53*AP53</f>
        <v>0</v>
      </c>
      <c r="AY53" s="28" t="s">
        <v>190</v>
      </c>
      <c r="AZ53" s="28" t="s">
        <v>184</v>
      </c>
      <c r="BA53" s="13" t="s">
        <v>65</v>
      </c>
      <c r="BC53" s="27">
        <f t="shared" ref="BC53:BC59" si="19">AW53+AX53</f>
        <v>0</v>
      </c>
      <c r="BD53" s="27">
        <f t="shared" ref="BD53:BD59" si="20">H53/(100-BE53)*100</f>
        <v>0</v>
      </c>
      <c r="BE53" s="27">
        <v>0</v>
      </c>
      <c r="BF53" s="27">
        <f t="shared" ref="BF53:BF59" si="21">O53</f>
        <v>2.6000000000000003E-4</v>
      </c>
      <c r="BH53" s="27">
        <f t="shared" ref="BH53:BH59" si="22">G53*AO53</f>
        <v>0</v>
      </c>
      <c r="BI53" s="27">
        <f t="shared" ref="BI53:BI59" si="23">G53*AP53</f>
        <v>0</v>
      </c>
      <c r="BJ53" s="27">
        <f t="shared" ref="BJ53:BJ59" si="24">G53*H53</f>
        <v>0</v>
      </c>
      <c r="BK53" s="27"/>
      <c r="BL53" s="27">
        <v>776</v>
      </c>
      <c r="BW53" s="27" t="str">
        <f t="shared" ref="BW53:BW59" si="25">I53</f>
        <v>21</v>
      </c>
      <c r="BX53" s="3" t="s">
        <v>188</v>
      </c>
    </row>
    <row r="54" spans="1:76" ht="15" customHeight="1" x14ac:dyDescent="0.25">
      <c r="A54" s="26" t="s">
        <v>191</v>
      </c>
      <c r="B54" s="4"/>
      <c r="C54" s="4" t="s">
        <v>192</v>
      </c>
      <c r="D54" s="65" t="s">
        <v>193</v>
      </c>
      <c r="E54" s="65"/>
      <c r="F54" s="4" t="s">
        <v>189</v>
      </c>
      <c r="G54" s="27">
        <v>1</v>
      </c>
      <c r="H54" s="27"/>
      <c r="I54" s="28" t="s">
        <v>61</v>
      </c>
      <c r="J54" s="27">
        <f t="shared" si="0"/>
        <v>0</v>
      </c>
      <c r="K54" s="27">
        <f t="shared" si="1"/>
        <v>0</v>
      </c>
      <c r="L54" s="27">
        <f t="shared" si="2"/>
        <v>0</v>
      </c>
      <c r="M54" s="27">
        <f t="shared" si="3"/>
        <v>0</v>
      </c>
      <c r="N54" s="27">
        <v>2.6000000000000003E-4</v>
      </c>
      <c r="O54" s="27">
        <f t="shared" si="4"/>
        <v>2.6000000000000003E-4</v>
      </c>
      <c r="P54" s="29" t="s">
        <v>62</v>
      </c>
      <c r="Z54" s="27">
        <f t="shared" si="5"/>
        <v>0</v>
      </c>
      <c r="AB54" s="27">
        <f t="shared" si="6"/>
        <v>0</v>
      </c>
      <c r="AC54" s="27">
        <f t="shared" si="7"/>
        <v>0</v>
      </c>
      <c r="AD54" s="27">
        <f t="shared" si="8"/>
        <v>0</v>
      </c>
      <c r="AE54" s="27">
        <f t="shared" si="9"/>
        <v>0</v>
      </c>
      <c r="AF54" s="27">
        <f t="shared" si="10"/>
        <v>0</v>
      </c>
      <c r="AG54" s="27">
        <f t="shared" si="11"/>
        <v>0</v>
      </c>
      <c r="AH54" s="27">
        <f t="shared" si="12"/>
        <v>0</v>
      </c>
      <c r="AI54" s="13"/>
      <c r="AJ54" s="27">
        <f t="shared" si="13"/>
        <v>0</v>
      </c>
      <c r="AK54" s="27">
        <f t="shared" si="14"/>
        <v>0</v>
      </c>
      <c r="AL54" s="27">
        <f t="shared" si="15"/>
        <v>0</v>
      </c>
      <c r="AN54" s="27">
        <v>21</v>
      </c>
      <c r="AO54" s="27">
        <f>H54*0</f>
        <v>0</v>
      </c>
      <c r="AP54" s="27">
        <f>H54*(1-0)</f>
        <v>0</v>
      </c>
      <c r="AQ54" s="28" t="s">
        <v>85</v>
      </c>
      <c r="AV54" s="27">
        <f t="shared" si="16"/>
        <v>0</v>
      </c>
      <c r="AW54" s="27">
        <f t="shared" si="17"/>
        <v>0</v>
      </c>
      <c r="AX54" s="27">
        <f t="shared" si="18"/>
        <v>0</v>
      </c>
      <c r="AY54" s="28" t="s">
        <v>190</v>
      </c>
      <c r="AZ54" s="28" t="s">
        <v>184</v>
      </c>
      <c r="BA54" s="13" t="s">
        <v>65</v>
      </c>
      <c r="BC54" s="27">
        <f t="shared" si="19"/>
        <v>0</v>
      </c>
      <c r="BD54" s="27">
        <f t="shared" si="20"/>
        <v>0</v>
      </c>
      <c r="BE54" s="27">
        <v>0</v>
      </c>
      <c r="BF54" s="27">
        <f t="shared" si="21"/>
        <v>2.6000000000000003E-4</v>
      </c>
      <c r="BH54" s="27">
        <f t="shared" si="22"/>
        <v>0</v>
      </c>
      <c r="BI54" s="27">
        <f t="shared" si="23"/>
        <v>0</v>
      </c>
      <c r="BJ54" s="27">
        <f t="shared" si="24"/>
        <v>0</v>
      </c>
      <c r="BK54" s="27"/>
      <c r="BL54" s="27">
        <v>776</v>
      </c>
      <c r="BW54" s="27" t="str">
        <f t="shared" si="25"/>
        <v>21</v>
      </c>
      <c r="BX54" s="3" t="s">
        <v>193</v>
      </c>
    </row>
    <row r="55" spans="1:76" ht="15" customHeight="1" x14ac:dyDescent="0.25">
      <c r="A55" s="26" t="s">
        <v>194</v>
      </c>
      <c r="B55" s="4"/>
      <c r="C55" s="4" t="s">
        <v>195</v>
      </c>
      <c r="D55" s="65" t="s">
        <v>196</v>
      </c>
      <c r="E55" s="65"/>
      <c r="F55" s="4" t="s">
        <v>126</v>
      </c>
      <c r="G55" s="27">
        <v>72</v>
      </c>
      <c r="H55" s="27"/>
      <c r="I55" s="28" t="s">
        <v>61</v>
      </c>
      <c r="J55" s="27">
        <f t="shared" si="0"/>
        <v>0</v>
      </c>
      <c r="K55" s="27">
        <f t="shared" si="1"/>
        <v>0</v>
      </c>
      <c r="L55" s="27">
        <f t="shared" si="2"/>
        <v>0</v>
      </c>
      <c r="M55" s="27">
        <f t="shared" si="3"/>
        <v>0</v>
      </c>
      <c r="N55" s="27">
        <v>2.6000000000000003E-4</v>
      </c>
      <c r="O55" s="27">
        <f t="shared" si="4"/>
        <v>1.8720000000000001E-2</v>
      </c>
      <c r="P55" s="29" t="s">
        <v>62</v>
      </c>
      <c r="Z55" s="27">
        <f t="shared" si="5"/>
        <v>0</v>
      </c>
      <c r="AB55" s="27">
        <f t="shared" si="6"/>
        <v>0</v>
      </c>
      <c r="AC55" s="27">
        <f t="shared" si="7"/>
        <v>0</v>
      </c>
      <c r="AD55" s="27">
        <f t="shared" si="8"/>
        <v>0</v>
      </c>
      <c r="AE55" s="27">
        <f t="shared" si="9"/>
        <v>0</v>
      </c>
      <c r="AF55" s="27">
        <f t="shared" si="10"/>
        <v>0</v>
      </c>
      <c r="AG55" s="27">
        <f t="shared" si="11"/>
        <v>0</v>
      </c>
      <c r="AH55" s="27">
        <f t="shared" si="12"/>
        <v>0</v>
      </c>
      <c r="AI55" s="13"/>
      <c r="AJ55" s="27">
        <f t="shared" si="13"/>
        <v>0</v>
      </c>
      <c r="AK55" s="27">
        <f t="shared" si="14"/>
        <v>0</v>
      </c>
      <c r="AL55" s="27">
        <f t="shared" si="15"/>
        <v>0</v>
      </c>
      <c r="AN55" s="27">
        <v>21</v>
      </c>
      <c r="AO55" s="27">
        <f>H55*1</f>
        <v>0</v>
      </c>
      <c r="AP55" s="27">
        <f>H55*(1-1)</f>
        <v>0</v>
      </c>
      <c r="AQ55" s="28" t="s">
        <v>85</v>
      </c>
      <c r="AV55" s="27">
        <f t="shared" si="16"/>
        <v>0</v>
      </c>
      <c r="AW55" s="27">
        <f t="shared" si="17"/>
        <v>0</v>
      </c>
      <c r="AX55" s="27">
        <f t="shared" si="18"/>
        <v>0</v>
      </c>
      <c r="AY55" s="28" t="s">
        <v>190</v>
      </c>
      <c r="AZ55" s="28" t="s">
        <v>184</v>
      </c>
      <c r="BA55" s="13" t="s">
        <v>65</v>
      </c>
      <c r="BC55" s="27">
        <f t="shared" si="19"/>
        <v>0</v>
      </c>
      <c r="BD55" s="27">
        <f t="shared" si="20"/>
        <v>0</v>
      </c>
      <c r="BE55" s="27">
        <v>0</v>
      </c>
      <c r="BF55" s="27">
        <f t="shared" si="21"/>
        <v>1.8720000000000001E-2</v>
      </c>
      <c r="BH55" s="27">
        <f t="shared" si="22"/>
        <v>0</v>
      </c>
      <c r="BI55" s="27">
        <f t="shared" si="23"/>
        <v>0</v>
      </c>
      <c r="BJ55" s="27">
        <f t="shared" si="24"/>
        <v>0</v>
      </c>
      <c r="BK55" s="27"/>
      <c r="BL55" s="27">
        <v>776</v>
      </c>
      <c r="BW55" s="27" t="str">
        <f t="shared" si="25"/>
        <v>21</v>
      </c>
      <c r="BX55" s="3" t="s">
        <v>196</v>
      </c>
    </row>
    <row r="56" spans="1:76" ht="15" customHeight="1" x14ac:dyDescent="0.25">
      <c r="A56" s="26" t="s">
        <v>197</v>
      </c>
      <c r="B56" s="4"/>
      <c r="C56" s="4" t="s">
        <v>198</v>
      </c>
      <c r="D56" s="65" t="s">
        <v>199</v>
      </c>
      <c r="E56" s="65"/>
      <c r="F56" s="4" t="s">
        <v>126</v>
      </c>
      <c r="G56" s="27">
        <v>5</v>
      </c>
      <c r="H56" s="27"/>
      <c r="I56" s="28" t="s">
        <v>61</v>
      </c>
      <c r="J56" s="27">
        <f t="shared" si="0"/>
        <v>0</v>
      </c>
      <c r="K56" s="27">
        <f t="shared" si="1"/>
        <v>0</v>
      </c>
      <c r="L56" s="27">
        <f t="shared" si="2"/>
        <v>0</v>
      </c>
      <c r="M56" s="27">
        <f t="shared" si="3"/>
        <v>0</v>
      </c>
      <c r="N56" s="27">
        <v>3.5000000000000001E-3</v>
      </c>
      <c r="O56" s="27">
        <f t="shared" si="4"/>
        <v>1.7500000000000002E-2</v>
      </c>
      <c r="P56" s="29" t="s">
        <v>62</v>
      </c>
      <c r="Z56" s="27">
        <f t="shared" si="5"/>
        <v>0</v>
      </c>
      <c r="AB56" s="27">
        <f t="shared" si="6"/>
        <v>0</v>
      </c>
      <c r="AC56" s="27">
        <f t="shared" si="7"/>
        <v>0</v>
      </c>
      <c r="AD56" s="27">
        <f t="shared" si="8"/>
        <v>0</v>
      </c>
      <c r="AE56" s="27">
        <f t="shared" si="9"/>
        <v>0</v>
      </c>
      <c r="AF56" s="27">
        <f t="shared" si="10"/>
        <v>0</v>
      </c>
      <c r="AG56" s="27">
        <f t="shared" si="11"/>
        <v>0</v>
      </c>
      <c r="AH56" s="27">
        <f t="shared" si="12"/>
        <v>0</v>
      </c>
      <c r="AI56" s="13"/>
      <c r="AJ56" s="27">
        <f t="shared" si="13"/>
        <v>0</v>
      </c>
      <c r="AK56" s="27">
        <f t="shared" si="14"/>
        <v>0</v>
      </c>
      <c r="AL56" s="27">
        <f t="shared" si="15"/>
        <v>0</v>
      </c>
      <c r="AN56" s="27">
        <v>21</v>
      </c>
      <c r="AO56" s="27">
        <f>H56*0</f>
        <v>0</v>
      </c>
      <c r="AP56" s="27">
        <f>H56*(1-0)</f>
        <v>0</v>
      </c>
      <c r="AQ56" s="28" t="s">
        <v>85</v>
      </c>
      <c r="AV56" s="27">
        <f t="shared" si="16"/>
        <v>0</v>
      </c>
      <c r="AW56" s="27">
        <f t="shared" si="17"/>
        <v>0</v>
      </c>
      <c r="AX56" s="27">
        <f t="shared" si="18"/>
        <v>0</v>
      </c>
      <c r="AY56" s="28" t="s">
        <v>190</v>
      </c>
      <c r="AZ56" s="28" t="s">
        <v>184</v>
      </c>
      <c r="BA56" s="13" t="s">
        <v>65</v>
      </c>
      <c r="BC56" s="27">
        <f t="shared" si="19"/>
        <v>0</v>
      </c>
      <c r="BD56" s="27">
        <f t="shared" si="20"/>
        <v>0</v>
      </c>
      <c r="BE56" s="27">
        <v>0</v>
      </c>
      <c r="BF56" s="27">
        <f t="shared" si="21"/>
        <v>1.7500000000000002E-2</v>
      </c>
      <c r="BH56" s="27">
        <f t="shared" si="22"/>
        <v>0</v>
      </c>
      <c r="BI56" s="27">
        <f t="shared" si="23"/>
        <v>0</v>
      </c>
      <c r="BJ56" s="27">
        <f t="shared" si="24"/>
        <v>0</v>
      </c>
      <c r="BK56" s="27"/>
      <c r="BL56" s="27">
        <v>776</v>
      </c>
      <c r="BW56" s="27" t="str">
        <f t="shared" si="25"/>
        <v>21</v>
      </c>
      <c r="BX56" s="3" t="s">
        <v>199</v>
      </c>
    </row>
    <row r="57" spans="1:76" ht="15" customHeight="1" x14ac:dyDescent="0.25">
      <c r="A57" s="26" t="s">
        <v>102</v>
      </c>
      <c r="B57" s="4"/>
      <c r="C57" s="4" t="s">
        <v>200</v>
      </c>
      <c r="D57" s="65" t="s">
        <v>201</v>
      </c>
      <c r="E57" s="65"/>
      <c r="F57" s="4" t="s">
        <v>126</v>
      </c>
      <c r="G57" s="27">
        <v>5</v>
      </c>
      <c r="H57" s="27"/>
      <c r="I57" s="28" t="s">
        <v>61</v>
      </c>
      <c r="J57" s="27">
        <f t="shared" si="0"/>
        <v>0</v>
      </c>
      <c r="K57" s="27">
        <f t="shared" si="1"/>
        <v>0</v>
      </c>
      <c r="L57" s="27">
        <f t="shared" si="2"/>
        <v>0</v>
      </c>
      <c r="M57" s="27">
        <f t="shared" si="3"/>
        <v>0</v>
      </c>
      <c r="N57" s="27">
        <v>3.6400000000000004E-3</v>
      </c>
      <c r="O57" s="27">
        <f t="shared" si="4"/>
        <v>1.8200000000000001E-2</v>
      </c>
      <c r="P57" s="29" t="s">
        <v>62</v>
      </c>
      <c r="Z57" s="27">
        <f t="shared" si="5"/>
        <v>0</v>
      </c>
      <c r="AB57" s="27">
        <f t="shared" si="6"/>
        <v>0</v>
      </c>
      <c r="AC57" s="27">
        <f t="shared" si="7"/>
        <v>0</v>
      </c>
      <c r="AD57" s="27">
        <f t="shared" si="8"/>
        <v>0</v>
      </c>
      <c r="AE57" s="27">
        <f t="shared" si="9"/>
        <v>0</v>
      </c>
      <c r="AF57" s="27">
        <f t="shared" si="10"/>
        <v>0</v>
      </c>
      <c r="AG57" s="27">
        <f t="shared" si="11"/>
        <v>0</v>
      </c>
      <c r="AH57" s="27">
        <f t="shared" si="12"/>
        <v>0</v>
      </c>
      <c r="AI57" s="13"/>
      <c r="AJ57" s="27">
        <f t="shared" si="13"/>
        <v>0</v>
      </c>
      <c r="AK57" s="27">
        <f t="shared" si="14"/>
        <v>0</v>
      </c>
      <c r="AL57" s="27">
        <f t="shared" si="15"/>
        <v>0</v>
      </c>
      <c r="AN57" s="27">
        <v>21</v>
      </c>
      <c r="AO57" s="27">
        <f>H57*0.673484948</f>
        <v>0</v>
      </c>
      <c r="AP57" s="27">
        <f>H57*(1-0.673484948)</f>
        <v>0</v>
      </c>
      <c r="AQ57" s="28" t="s">
        <v>85</v>
      </c>
      <c r="AV57" s="27">
        <f t="shared" si="16"/>
        <v>0</v>
      </c>
      <c r="AW57" s="27">
        <f t="shared" si="17"/>
        <v>0</v>
      </c>
      <c r="AX57" s="27">
        <f t="shared" si="18"/>
        <v>0</v>
      </c>
      <c r="AY57" s="28" t="s">
        <v>190</v>
      </c>
      <c r="AZ57" s="28" t="s">
        <v>184</v>
      </c>
      <c r="BA57" s="13" t="s">
        <v>65</v>
      </c>
      <c r="BC57" s="27">
        <f t="shared" si="19"/>
        <v>0</v>
      </c>
      <c r="BD57" s="27">
        <f t="shared" si="20"/>
        <v>0</v>
      </c>
      <c r="BE57" s="27">
        <v>0</v>
      </c>
      <c r="BF57" s="27">
        <f t="shared" si="21"/>
        <v>1.8200000000000001E-2</v>
      </c>
      <c r="BH57" s="27">
        <f t="shared" si="22"/>
        <v>0</v>
      </c>
      <c r="BI57" s="27">
        <f t="shared" si="23"/>
        <v>0</v>
      </c>
      <c r="BJ57" s="27">
        <f t="shared" si="24"/>
        <v>0</v>
      </c>
      <c r="BK57" s="27"/>
      <c r="BL57" s="27">
        <v>776</v>
      </c>
      <c r="BW57" s="27" t="str">
        <f t="shared" si="25"/>
        <v>21</v>
      </c>
      <c r="BX57" s="3" t="s">
        <v>201</v>
      </c>
    </row>
    <row r="58" spans="1:76" ht="15" customHeight="1" x14ac:dyDescent="0.25">
      <c r="A58" s="26" t="s">
        <v>202</v>
      </c>
      <c r="B58" s="4"/>
      <c r="C58" s="4" t="s">
        <v>203</v>
      </c>
      <c r="D58" s="65" t="s">
        <v>204</v>
      </c>
      <c r="E58" s="65"/>
      <c r="F58" s="4" t="s">
        <v>93</v>
      </c>
      <c r="G58" s="27">
        <v>5</v>
      </c>
      <c r="H58" s="27"/>
      <c r="I58" s="28" t="s">
        <v>61</v>
      </c>
      <c r="J58" s="27">
        <f t="shared" si="0"/>
        <v>0</v>
      </c>
      <c r="K58" s="27">
        <f t="shared" si="1"/>
        <v>0</v>
      </c>
      <c r="L58" s="27">
        <f t="shared" si="2"/>
        <v>0</v>
      </c>
      <c r="M58" s="27">
        <f t="shared" si="3"/>
        <v>0</v>
      </c>
      <c r="N58" s="27">
        <v>2.0000000000000002E-5</v>
      </c>
      <c r="O58" s="27">
        <f t="shared" si="4"/>
        <v>1E-4</v>
      </c>
      <c r="P58" s="29" t="s">
        <v>62</v>
      </c>
      <c r="Z58" s="27">
        <f t="shared" si="5"/>
        <v>0</v>
      </c>
      <c r="AB58" s="27">
        <f t="shared" si="6"/>
        <v>0</v>
      </c>
      <c r="AC58" s="27">
        <f t="shared" si="7"/>
        <v>0</v>
      </c>
      <c r="AD58" s="27">
        <f t="shared" si="8"/>
        <v>0</v>
      </c>
      <c r="AE58" s="27">
        <f t="shared" si="9"/>
        <v>0</v>
      </c>
      <c r="AF58" s="27">
        <f t="shared" si="10"/>
        <v>0</v>
      </c>
      <c r="AG58" s="27">
        <f t="shared" si="11"/>
        <v>0</v>
      </c>
      <c r="AH58" s="27">
        <f t="shared" si="12"/>
        <v>0</v>
      </c>
      <c r="AI58" s="13"/>
      <c r="AJ58" s="27">
        <f t="shared" si="13"/>
        <v>0</v>
      </c>
      <c r="AK58" s="27">
        <f t="shared" si="14"/>
        <v>0</v>
      </c>
      <c r="AL58" s="27">
        <f t="shared" si="15"/>
        <v>0</v>
      </c>
      <c r="AN58" s="27">
        <v>21</v>
      </c>
      <c r="AO58" s="27">
        <f>H58*0.395652174</f>
        <v>0</v>
      </c>
      <c r="AP58" s="27">
        <f>H58*(1-0.395652174)</f>
        <v>0</v>
      </c>
      <c r="AQ58" s="28" t="s">
        <v>85</v>
      </c>
      <c r="AV58" s="27">
        <f t="shared" si="16"/>
        <v>0</v>
      </c>
      <c r="AW58" s="27">
        <f t="shared" si="17"/>
        <v>0</v>
      </c>
      <c r="AX58" s="27">
        <f t="shared" si="18"/>
        <v>0</v>
      </c>
      <c r="AY58" s="28" t="s">
        <v>190</v>
      </c>
      <c r="AZ58" s="28" t="s">
        <v>184</v>
      </c>
      <c r="BA58" s="13" t="s">
        <v>65</v>
      </c>
      <c r="BC58" s="27">
        <f t="shared" si="19"/>
        <v>0</v>
      </c>
      <c r="BD58" s="27">
        <f t="shared" si="20"/>
        <v>0</v>
      </c>
      <c r="BE58" s="27">
        <v>0</v>
      </c>
      <c r="BF58" s="27">
        <f t="shared" si="21"/>
        <v>1E-4</v>
      </c>
      <c r="BH58" s="27">
        <f t="shared" si="22"/>
        <v>0</v>
      </c>
      <c r="BI58" s="27">
        <f t="shared" si="23"/>
        <v>0</v>
      </c>
      <c r="BJ58" s="27">
        <f t="shared" si="24"/>
        <v>0</v>
      </c>
      <c r="BK58" s="27"/>
      <c r="BL58" s="27">
        <v>776</v>
      </c>
      <c r="BW58" s="27" t="str">
        <f t="shared" si="25"/>
        <v>21</v>
      </c>
      <c r="BX58" s="3" t="s">
        <v>204</v>
      </c>
    </row>
    <row r="59" spans="1:76" ht="15" customHeight="1" x14ac:dyDescent="0.25">
      <c r="A59" s="26" t="s">
        <v>205</v>
      </c>
      <c r="B59" s="4"/>
      <c r="C59" s="4" t="s">
        <v>206</v>
      </c>
      <c r="D59" s="65" t="s">
        <v>207</v>
      </c>
      <c r="E59" s="65"/>
      <c r="F59" s="4" t="s">
        <v>126</v>
      </c>
      <c r="G59" s="27">
        <v>42</v>
      </c>
      <c r="H59" s="27"/>
      <c r="I59" s="28" t="s">
        <v>61</v>
      </c>
      <c r="J59" s="27">
        <f t="shared" si="0"/>
        <v>0</v>
      </c>
      <c r="K59" s="27">
        <f t="shared" si="1"/>
        <v>0</v>
      </c>
      <c r="L59" s="27">
        <f t="shared" si="2"/>
        <v>0</v>
      </c>
      <c r="M59" s="27">
        <f t="shared" si="3"/>
        <v>0</v>
      </c>
      <c r="N59" s="27">
        <v>0</v>
      </c>
      <c r="O59" s="27">
        <f t="shared" si="4"/>
        <v>0</v>
      </c>
      <c r="P59" s="29" t="s">
        <v>62</v>
      </c>
      <c r="Z59" s="27">
        <f t="shared" si="5"/>
        <v>0</v>
      </c>
      <c r="AB59" s="27">
        <f t="shared" si="6"/>
        <v>0</v>
      </c>
      <c r="AC59" s="27">
        <f t="shared" si="7"/>
        <v>0</v>
      </c>
      <c r="AD59" s="27">
        <f t="shared" si="8"/>
        <v>0</v>
      </c>
      <c r="AE59" s="27">
        <f t="shared" si="9"/>
        <v>0</v>
      </c>
      <c r="AF59" s="27">
        <f t="shared" si="10"/>
        <v>0</v>
      </c>
      <c r="AG59" s="27">
        <f t="shared" si="11"/>
        <v>0</v>
      </c>
      <c r="AH59" s="27">
        <f t="shared" si="12"/>
        <v>0</v>
      </c>
      <c r="AI59" s="13"/>
      <c r="AJ59" s="27">
        <f t="shared" si="13"/>
        <v>0</v>
      </c>
      <c r="AK59" s="27">
        <f t="shared" si="14"/>
        <v>0</v>
      </c>
      <c r="AL59" s="27">
        <f t="shared" si="15"/>
        <v>0</v>
      </c>
      <c r="AN59" s="27">
        <v>21</v>
      </c>
      <c r="AO59" s="27">
        <f>H59*0</f>
        <v>0</v>
      </c>
      <c r="AP59" s="27">
        <f>H59*(1-0)</f>
        <v>0</v>
      </c>
      <c r="AQ59" s="28" t="s">
        <v>85</v>
      </c>
      <c r="AV59" s="27">
        <f t="shared" si="16"/>
        <v>0</v>
      </c>
      <c r="AW59" s="27">
        <f t="shared" si="17"/>
        <v>0</v>
      </c>
      <c r="AX59" s="27">
        <f t="shared" si="18"/>
        <v>0</v>
      </c>
      <c r="AY59" s="28" t="s">
        <v>190</v>
      </c>
      <c r="AZ59" s="28" t="s">
        <v>184</v>
      </c>
      <c r="BA59" s="13" t="s">
        <v>65</v>
      </c>
      <c r="BC59" s="27">
        <f t="shared" si="19"/>
        <v>0</v>
      </c>
      <c r="BD59" s="27">
        <f t="shared" si="20"/>
        <v>0</v>
      </c>
      <c r="BE59" s="27">
        <v>0</v>
      </c>
      <c r="BF59" s="27">
        <f t="shared" si="21"/>
        <v>0</v>
      </c>
      <c r="BH59" s="27">
        <f t="shared" si="22"/>
        <v>0</v>
      </c>
      <c r="BI59" s="27">
        <f t="shared" si="23"/>
        <v>0</v>
      </c>
      <c r="BJ59" s="27">
        <f t="shared" si="24"/>
        <v>0</v>
      </c>
      <c r="BK59" s="27"/>
      <c r="BL59" s="27">
        <v>776</v>
      </c>
      <c r="BW59" s="27" t="str">
        <f t="shared" si="25"/>
        <v>21</v>
      </c>
      <c r="BX59" s="3" t="s">
        <v>207</v>
      </c>
    </row>
    <row r="60" spans="1:76" ht="15" customHeight="1" x14ac:dyDescent="0.25">
      <c r="A60" s="22"/>
      <c r="B60" s="23"/>
      <c r="C60" s="23" t="s">
        <v>208</v>
      </c>
      <c r="D60" s="73" t="s">
        <v>209</v>
      </c>
      <c r="E60" s="73"/>
      <c r="F60" s="24" t="s">
        <v>4</v>
      </c>
      <c r="G60" s="24" t="s">
        <v>4</v>
      </c>
      <c r="H60" s="24"/>
      <c r="I60" s="24" t="s">
        <v>4</v>
      </c>
      <c r="J60" s="2">
        <f>SUM(J61:J61)</f>
        <v>0</v>
      </c>
      <c r="K60" s="2">
        <f>SUM(K61:K61)</f>
        <v>0</v>
      </c>
      <c r="L60" s="2">
        <f>SUM(L61:L61)</f>
        <v>0</v>
      </c>
      <c r="M60" s="2">
        <f>SUM(M61:M61)</f>
        <v>0</v>
      </c>
      <c r="N60" s="13"/>
      <c r="O60" s="2">
        <f>SUM(O61:O61)</f>
        <v>0.56303999999999998</v>
      </c>
      <c r="P60" s="25"/>
      <c r="AI60" s="13"/>
      <c r="AS60" s="2">
        <f>SUM(AJ61:AJ61)</f>
        <v>0</v>
      </c>
      <c r="AT60" s="2">
        <f>SUM(AK61:AK61)</f>
        <v>0</v>
      </c>
      <c r="AU60" s="2">
        <f>SUM(AL61:AL61)</f>
        <v>0</v>
      </c>
    </row>
    <row r="61" spans="1:76" ht="15" customHeight="1" x14ac:dyDescent="0.25">
      <c r="A61" s="26" t="s">
        <v>210</v>
      </c>
      <c r="B61" s="4"/>
      <c r="C61" s="4" t="s">
        <v>211</v>
      </c>
      <c r="D61" s="65" t="s">
        <v>212</v>
      </c>
      <c r="E61" s="65"/>
      <c r="F61" s="4" t="s">
        <v>126</v>
      </c>
      <c r="G61" s="27">
        <v>72</v>
      </c>
      <c r="H61" s="27"/>
      <c r="I61" s="28" t="s">
        <v>61</v>
      </c>
      <c r="J61" s="27">
        <f>G61*AO61</f>
        <v>0</v>
      </c>
      <c r="K61" s="27">
        <f>G61*AP61</f>
        <v>0</v>
      </c>
      <c r="L61" s="27">
        <f>G61*H61</f>
        <v>0</v>
      </c>
      <c r="M61" s="27">
        <f>L61*(1+BW61/100)</f>
        <v>0</v>
      </c>
      <c r="N61" s="27">
        <v>7.8200000000000006E-3</v>
      </c>
      <c r="O61" s="27">
        <f>G61*N61</f>
        <v>0.56303999999999998</v>
      </c>
      <c r="P61" s="29" t="s">
        <v>62</v>
      </c>
      <c r="Z61" s="27">
        <f>IF(AQ61="5",BJ61,0)</f>
        <v>0</v>
      </c>
      <c r="AB61" s="27">
        <f>IF(AQ61="1",BH61,0)</f>
        <v>0</v>
      </c>
      <c r="AC61" s="27">
        <f>IF(AQ61="1",BI61,0)</f>
        <v>0</v>
      </c>
      <c r="AD61" s="27">
        <f>IF(AQ61="7",BH61,0)</f>
        <v>0</v>
      </c>
      <c r="AE61" s="27">
        <f>IF(AQ61="7",BI61,0)</f>
        <v>0</v>
      </c>
      <c r="AF61" s="27">
        <f>IF(AQ61="2",BH61,0)</f>
        <v>0</v>
      </c>
      <c r="AG61" s="27">
        <f>IF(AQ61="2",BI61,0)</f>
        <v>0</v>
      </c>
      <c r="AH61" s="27">
        <f>IF(AQ61="0",BJ61,0)</f>
        <v>0</v>
      </c>
      <c r="AI61" s="13"/>
      <c r="AJ61" s="27">
        <f>IF(AN61=0,L61,0)</f>
        <v>0</v>
      </c>
      <c r="AK61" s="27">
        <f>IF(AN61=12,L61,0)</f>
        <v>0</v>
      </c>
      <c r="AL61" s="27">
        <f>IF(AN61=21,L61,0)</f>
        <v>0</v>
      </c>
      <c r="AN61" s="27">
        <v>21</v>
      </c>
      <c r="AO61" s="27">
        <f>H61*0.350188679</f>
        <v>0</v>
      </c>
      <c r="AP61" s="27">
        <f>H61*(1-0.350188679)</f>
        <v>0</v>
      </c>
      <c r="AQ61" s="28" t="s">
        <v>85</v>
      </c>
      <c r="AV61" s="27">
        <f>AW61+AX61</f>
        <v>0</v>
      </c>
      <c r="AW61" s="27">
        <f>G61*AO61</f>
        <v>0</v>
      </c>
      <c r="AX61" s="27">
        <f>G61*AP61</f>
        <v>0</v>
      </c>
      <c r="AY61" s="28" t="s">
        <v>213</v>
      </c>
      <c r="AZ61" s="28" t="s">
        <v>184</v>
      </c>
      <c r="BA61" s="13" t="s">
        <v>65</v>
      </c>
      <c r="BC61" s="27">
        <f>AW61+AX61</f>
        <v>0</v>
      </c>
      <c r="BD61" s="27">
        <f>H61/(100-BE61)*100</f>
        <v>0</v>
      </c>
      <c r="BE61" s="27">
        <v>0</v>
      </c>
      <c r="BF61" s="27">
        <f>O61</f>
        <v>0.56303999999999998</v>
      </c>
      <c r="BH61" s="27">
        <f>G61*AO61</f>
        <v>0</v>
      </c>
      <c r="BI61" s="27">
        <f>G61*AP61</f>
        <v>0</v>
      </c>
      <c r="BJ61" s="27">
        <f>G61*H61</f>
        <v>0</v>
      </c>
      <c r="BK61" s="27"/>
      <c r="BL61" s="27">
        <v>777</v>
      </c>
      <c r="BW61" s="27" t="str">
        <f>I61</f>
        <v>21</v>
      </c>
      <c r="BX61" s="3" t="s">
        <v>212</v>
      </c>
    </row>
    <row r="62" spans="1:76" ht="15" customHeight="1" x14ac:dyDescent="0.25">
      <c r="A62" s="22"/>
      <c r="B62" s="23"/>
      <c r="C62" s="23" t="s">
        <v>214</v>
      </c>
      <c r="D62" s="73" t="s">
        <v>215</v>
      </c>
      <c r="E62" s="73"/>
      <c r="F62" s="24" t="s">
        <v>4</v>
      </c>
      <c r="G62" s="24" t="s">
        <v>4</v>
      </c>
      <c r="H62" s="24"/>
      <c r="I62" s="24" t="s">
        <v>4</v>
      </c>
      <c r="J62" s="2">
        <f>SUM(J63:J66)</f>
        <v>0</v>
      </c>
      <c r="K62" s="2">
        <f>SUM(K63:K66)</f>
        <v>0</v>
      </c>
      <c r="L62" s="2">
        <f>SUM(L63:L66)</f>
        <v>0</v>
      </c>
      <c r="M62" s="2">
        <f>SUM(M63:M66)</f>
        <v>0</v>
      </c>
      <c r="N62" s="13"/>
      <c r="O62" s="2">
        <f>SUM(O63:O66)</f>
        <v>1.3700000000000001E-3</v>
      </c>
      <c r="P62" s="25"/>
      <c r="AI62" s="13"/>
      <c r="AS62" s="2">
        <f>SUM(AJ63:AJ66)</f>
        <v>0</v>
      </c>
      <c r="AT62" s="2">
        <f>SUM(AK63:AK66)</f>
        <v>0</v>
      </c>
      <c r="AU62" s="2">
        <f>SUM(AL63:AL66)</f>
        <v>0</v>
      </c>
    </row>
    <row r="63" spans="1:76" ht="15" customHeight="1" x14ac:dyDescent="0.25">
      <c r="A63" s="26" t="s">
        <v>216</v>
      </c>
      <c r="B63" s="4"/>
      <c r="C63" s="4" t="s">
        <v>217</v>
      </c>
      <c r="D63" s="65" t="s">
        <v>218</v>
      </c>
      <c r="E63" s="65"/>
      <c r="F63" s="4" t="s">
        <v>93</v>
      </c>
      <c r="G63" s="27">
        <v>27</v>
      </c>
      <c r="H63" s="27"/>
      <c r="I63" s="28" t="s">
        <v>61</v>
      </c>
      <c r="J63" s="27">
        <f>G63*AO63</f>
        <v>0</v>
      </c>
      <c r="K63" s="27">
        <f>G63*AP63</f>
        <v>0</v>
      </c>
      <c r="L63" s="27">
        <f>G63*H63</f>
        <v>0</v>
      </c>
      <c r="M63" s="27">
        <f>L63*(1+BW63/100)</f>
        <v>0</v>
      </c>
      <c r="N63" s="27">
        <v>1.0000000000000001E-5</v>
      </c>
      <c r="O63" s="27">
        <f>G63*N63</f>
        <v>2.7E-4</v>
      </c>
      <c r="P63" s="29" t="s">
        <v>62</v>
      </c>
      <c r="Z63" s="27">
        <f>IF(AQ63="5",BJ63,0)</f>
        <v>0</v>
      </c>
      <c r="AB63" s="27">
        <f>IF(AQ63="1",BH63,0)</f>
        <v>0</v>
      </c>
      <c r="AC63" s="27">
        <f>IF(AQ63="1",BI63,0)</f>
        <v>0</v>
      </c>
      <c r="AD63" s="27">
        <f>IF(AQ63="7",BH63,0)</f>
        <v>0</v>
      </c>
      <c r="AE63" s="27">
        <f>IF(AQ63="7",BI63,0)</f>
        <v>0</v>
      </c>
      <c r="AF63" s="27">
        <f>IF(AQ63="2",BH63,0)</f>
        <v>0</v>
      </c>
      <c r="AG63" s="27">
        <f>IF(AQ63="2",BI63,0)</f>
        <v>0</v>
      </c>
      <c r="AH63" s="27">
        <f>IF(AQ63="0",BJ63,0)</f>
        <v>0</v>
      </c>
      <c r="AI63" s="13"/>
      <c r="AJ63" s="27">
        <f>IF(AN63=0,L63,0)</f>
        <v>0</v>
      </c>
      <c r="AK63" s="27">
        <f>IF(AN63=12,L63,0)</f>
        <v>0</v>
      </c>
      <c r="AL63" s="27">
        <f>IF(AN63=21,L63,0)</f>
        <v>0</v>
      </c>
      <c r="AN63" s="27">
        <v>21</v>
      </c>
      <c r="AO63" s="27">
        <f>H63*0.0065037</f>
        <v>0</v>
      </c>
      <c r="AP63" s="27">
        <f>H63*(1-0.0065037)</f>
        <v>0</v>
      </c>
      <c r="AQ63" s="28" t="s">
        <v>57</v>
      </c>
      <c r="AV63" s="27">
        <f>AW63+AX63</f>
        <v>0</v>
      </c>
      <c r="AW63" s="27">
        <f>G63*AO63</f>
        <v>0</v>
      </c>
      <c r="AX63" s="27">
        <f>G63*AP63</f>
        <v>0</v>
      </c>
      <c r="AY63" s="28" t="s">
        <v>219</v>
      </c>
      <c r="AZ63" s="28" t="s">
        <v>220</v>
      </c>
      <c r="BA63" s="13" t="s">
        <v>65</v>
      </c>
      <c r="BC63" s="27">
        <f>AW63+AX63</f>
        <v>0</v>
      </c>
      <c r="BD63" s="27">
        <f>H63/(100-BE63)*100</f>
        <v>0</v>
      </c>
      <c r="BE63" s="27">
        <v>0</v>
      </c>
      <c r="BF63" s="27">
        <f>O63</f>
        <v>2.7E-4</v>
      </c>
      <c r="BH63" s="27">
        <f>G63*AO63</f>
        <v>0</v>
      </c>
      <c r="BI63" s="27">
        <f>G63*AP63</f>
        <v>0</v>
      </c>
      <c r="BJ63" s="27">
        <f>G63*H63</f>
        <v>0</v>
      </c>
      <c r="BK63" s="27"/>
      <c r="BL63" s="27">
        <v>87</v>
      </c>
      <c r="BW63" s="27" t="str">
        <f>I63</f>
        <v>21</v>
      </c>
      <c r="BX63" s="3" t="s">
        <v>218</v>
      </c>
    </row>
    <row r="64" spans="1:76" ht="15" customHeight="1" x14ac:dyDescent="0.25">
      <c r="A64" s="26" t="s">
        <v>221</v>
      </c>
      <c r="B64" s="4"/>
      <c r="C64" s="4" t="s">
        <v>222</v>
      </c>
      <c r="D64" s="65" t="s">
        <v>223</v>
      </c>
      <c r="E64" s="65"/>
      <c r="F64" s="4" t="s">
        <v>93</v>
      </c>
      <c r="G64" s="27">
        <v>10</v>
      </c>
      <c r="H64" s="27"/>
      <c r="I64" s="28" t="s">
        <v>61</v>
      </c>
      <c r="J64" s="27">
        <f>G64*AO64</f>
        <v>0</v>
      </c>
      <c r="K64" s="27">
        <f>G64*AP64</f>
        <v>0</v>
      </c>
      <c r="L64" s="27">
        <f>G64*H64</f>
        <v>0</v>
      </c>
      <c r="M64" s="27">
        <f>L64*(1+BW64/100)</f>
        <v>0</v>
      </c>
      <c r="N64" s="27">
        <v>1.1E-4</v>
      </c>
      <c r="O64" s="27">
        <f>G64*N64</f>
        <v>1.1000000000000001E-3</v>
      </c>
      <c r="P64" s="29" t="s">
        <v>62</v>
      </c>
      <c r="Z64" s="27">
        <f>IF(AQ64="5",BJ64,0)</f>
        <v>0</v>
      </c>
      <c r="AB64" s="27">
        <f>IF(AQ64="1",BH64,0)</f>
        <v>0</v>
      </c>
      <c r="AC64" s="27">
        <f>IF(AQ64="1",BI64,0)</f>
        <v>0</v>
      </c>
      <c r="AD64" s="27">
        <f>IF(AQ64="7",BH64,0)</f>
        <v>0</v>
      </c>
      <c r="AE64" s="27">
        <f>IF(AQ64="7",BI64,0)</f>
        <v>0</v>
      </c>
      <c r="AF64" s="27">
        <f>IF(AQ64="2",BH64,0)</f>
        <v>0</v>
      </c>
      <c r="AG64" s="27">
        <f>IF(AQ64="2",BI64,0)</f>
        <v>0</v>
      </c>
      <c r="AH64" s="27">
        <f>IF(AQ64="0",BJ64,0)</f>
        <v>0</v>
      </c>
      <c r="AI64" s="13"/>
      <c r="AJ64" s="27">
        <f>IF(AN64=0,L64,0)</f>
        <v>0</v>
      </c>
      <c r="AK64" s="27">
        <f>IF(AN64=12,L64,0)</f>
        <v>0</v>
      </c>
      <c r="AL64" s="27">
        <f>IF(AN64=21,L64,0)</f>
        <v>0</v>
      </c>
      <c r="AN64" s="27">
        <v>21</v>
      </c>
      <c r="AO64" s="27">
        <f>H64*0.132925337</f>
        <v>0</v>
      </c>
      <c r="AP64" s="27">
        <f>H64*(1-0.132925337)</f>
        <v>0</v>
      </c>
      <c r="AQ64" s="28" t="s">
        <v>57</v>
      </c>
      <c r="AV64" s="27">
        <f>AW64+AX64</f>
        <v>0</v>
      </c>
      <c r="AW64" s="27">
        <f>G64*AO64</f>
        <v>0</v>
      </c>
      <c r="AX64" s="27">
        <f>G64*AP64</f>
        <v>0</v>
      </c>
      <c r="AY64" s="28" t="s">
        <v>219</v>
      </c>
      <c r="AZ64" s="28" t="s">
        <v>220</v>
      </c>
      <c r="BA64" s="13" t="s">
        <v>65</v>
      </c>
      <c r="BC64" s="27">
        <f>AW64+AX64</f>
        <v>0</v>
      </c>
      <c r="BD64" s="27">
        <f>H64/(100-BE64)*100</f>
        <v>0</v>
      </c>
      <c r="BE64" s="27">
        <v>0</v>
      </c>
      <c r="BF64" s="27">
        <f>O64</f>
        <v>1.1000000000000001E-3</v>
      </c>
      <c r="BH64" s="27">
        <f>G64*AO64</f>
        <v>0</v>
      </c>
      <c r="BI64" s="27">
        <f>G64*AP64</f>
        <v>0</v>
      </c>
      <c r="BJ64" s="27">
        <f>G64*H64</f>
        <v>0</v>
      </c>
      <c r="BK64" s="27"/>
      <c r="BL64" s="27">
        <v>87</v>
      </c>
      <c r="BW64" s="27" t="str">
        <f>I64</f>
        <v>21</v>
      </c>
      <c r="BX64" s="3" t="s">
        <v>223</v>
      </c>
    </row>
    <row r="65" spans="1:76" ht="15" customHeight="1" x14ac:dyDescent="0.25">
      <c r="A65" s="26" t="s">
        <v>224</v>
      </c>
      <c r="B65" s="4"/>
      <c r="C65" s="4" t="s">
        <v>225</v>
      </c>
      <c r="D65" s="65" t="s">
        <v>226</v>
      </c>
      <c r="E65" s="65"/>
      <c r="F65" s="4" t="s">
        <v>93</v>
      </c>
      <c r="G65" s="27">
        <v>3</v>
      </c>
      <c r="H65" s="27"/>
      <c r="I65" s="28" t="s">
        <v>61</v>
      </c>
      <c r="J65" s="27">
        <f>G65*AO65</f>
        <v>0</v>
      </c>
      <c r="K65" s="27">
        <f>G65*AP65</f>
        <v>0</v>
      </c>
      <c r="L65" s="27">
        <f>G65*H65</f>
        <v>0</v>
      </c>
      <c r="M65" s="27">
        <f>L65*(1+BW65/100)</f>
        <v>0</v>
      </c>
      <c r="N65" s="27">
        <v>0</v>
      </c>
      <c r="O65" s="27">
        <f>G65*N65</f>
        <v>0</v>
      </c>
      <c r="P65" s="29" t="s">
        <v>62</v>
      </c>
      <c r="Z65" s="27">
        <f>IF(AQ65="5",BJ65,0)</f>
        <v>0</v>
      </c>
      <c r="AB65" s="27">
        <f>IF(AQ65="1",BH65,0)</f>
        <v>0</v>
      </c>
      <c r="AC65" s="27">
        <f>IF(AQ65="1",BI65,0)</f>
        <v>0</v>
      </c>
      <c r="AD65" s="27">
        <f>IF(AQ65="7",BH65,0)</f>
        <v>0</v>
      </c>
      <c r="AE65" s="27">
        <f>IF(AQ65="7",BI65,0)</f>
        <v>0</v>
      </c>
      <c r="AF65" s="27">
        <f>IF(AQ65="2",BH65,0)</f>
        <v>0</v>
      </c>
      <c r="AG65" s="27">
        <f>IF(AQ65="2",BI65,0)</f>
        <v>0</v>
      </c>
      <c r="AH65" s="27">
        <f>IF(AQ65="0",BJ65,0)</f>
        <v>0</v>
      </c>
      <c r="AI65" s="13"/>
      <c r="AJ65" s="27">
        <f>IF(AN65=0,L65,0)</f>
        <v>0</v>
      </c>
      <c r="AK65" s="27">
        <f>IF(AN65=12,L65,0)</f>
        <v>0</v>
      </c>
      <c r="AL65" s="27">
        <f>IF(AN65=21,L65,0)</f>
        <v>0</v>
      </c>
      <c r="AN65" s="27">
        <v>21</v>
      </c>
      <c r="AO65" s="27">
        <f>H65*0.796706945</f>
        <v>0</v>
      </c>
      <c r="AP65" s="27">
        <f>H65*(1-0.796706945)</f>
        <v>0</v>
      </c>
      <c r="AQ65" s="28" t="s">
        <v>57</v>
      </c>
      <c r="AV65" s="27">
        <f>AW65+AX65</f>
        <v>0</v>
      </c>
      <c r="AW65" s="27">
        <f>G65*AO65</f>
        <v>0</v>
      </c>
      <c r="AX65" s="27">
        <f>G65*AP65</f>
        <v>0</v>
      </c>
      <c r="AY65" s="28" t="s">
        <v>219</v>
      </c>
      <c r="AZ65" s="28" t="s">
        <v>220</v>
      </c>
      <c r="BA65" s="13" t="s">
        <v>65</v>
      </c>
      <c r="BC65" s="27">
        <f>AW65+AX65</f>
        <v>0</v>
      </c>
      <c r="BD65" s="27">
        <f>H65/(100-BE65)*100</f>
        <v>0</v>
      </c>
      <c r="BE65" s="27">
        <v>0</v>
      </c>
      <c r="BF65" s="27">
        <f>O65</f>
        <v>0</v>
      </c>
      <c r="BH65" s="27">
        <f>G65*AO65</f>
        <v>0</v>
      </c>
      <c r="BI65" s="27">
        <f>G65*AP65</f>
        <v>0</v>
      </c>
      <c r="BJ65" s="27">
        <f>G65*H65</f>
        <v>0</v>
      </c>
      <c r="BK65" s="27"/>
      <c r="BL65" s="27">
        <v>87</v>
      </c>
      <c r="BW65" s="27" t="str">
        <f>I65</f>
        <v>21</v>
      </c>
      <c r="BX65" s="3" t="s">
        <v>226</v>
      </c>
    </row>
    <row r="66" spans="1:76" ht="15" customHeight="1" x14ac:dyDescent="0.25">
      <c r="A66" s="26" t="s">
        <v>227</v>
      </c>
      <c r="B66" s="4"/>
      <c r="C66" s="4" t="s">
        <v>228</v>
      </c>
      <c r="D66" s="65" t="s">
        <v>229</v>
      </c>
      <c r="E66" s="65"/>
      <c r="F66" s="4" t="s">
        <v>93</v>
      </c>
      <c r="G66" s="27">
        <v>11</v>
      </c>
      <c r="H66" s="27"/>
      <c r="I66" s="28" t="s">
        <v>61</v>
      </c>
      <c r="J66" s="27">
        <f>G66*AO66</f>
        <v>0</v>
      </c>
      <c r="K66" s="27">
        <f>G66*AP66</f>
        <v>0</v>
      </c>
      <c r="L66" s="27">
        <f>G66*H66</f>
        <v>0</v>
      </c>
      <c r="M66" s="27">
        <f>L66*(1+BW66/100)</f>
        <v>0</v>
      </c>
      <c r="N66" s="27">
        <v>0</v>
      </c>
      <c r="O66" s="27">
        <f>G66*N66</f>
        <v>0</v>
      </c>
      <c r="P66" s="29" t="s">
        <v>62</v>
      </c>
      <c r="Z66" s="27">
        <f>IF(AQ66="5",BJ66,0)</f>
        <v>0</v>
      </c>
      <c r="AB66" s="27">
        <f>IF(AQ66="1",BH66,0)</f>
        <v>0</v>
      </c>
      <c r="AC66" s="27">
        <f>IF(AQ66="1",BI66,0)</f>
        <v>0</v>
      </c>
      <c r="AD66" s="27">
        <f>IF(AQ66="7",BH66,0)</f>
        <v>0</v>
      </c>
      <c r="AE66" s="27">
        <f>IF(AQ66="7",BI66,0)</f>
        <v>0</v>
      </c>
      <c r="AF66" s="27">
        <f>IF(AQ66="2",BH66,0)</f>
        <v>0</v>
      </c>
      <c r="AG66" s="27">
        <f>IF(AQ66="2",BI66,0)</f>
        <v>0</v>
      </c>
      <c r="AH66" s="27">
        <f>IF(AQ66="0",BJ66,0)</f>
        <v>0</v>
      </c>
      <c r="AI66" s="13"/>
      <c r="AJ66" s="27">
        <f>IF(AN66=0,L66,0)</f>
        <v>0</v>
      </c>
      <c r="AK66" s="27">
        <f>IF(AN66=12,L66,0)</f>
        <v>0</v>
      </c>
      <c r="AL66" s="27">
        <f>IF(AN66=21,L66,0)</f>
        <v>0</v>
      </c>
      <c r="AN66" s="27">
        <v>21</v>
      </c>
      <c r="AO66" s="27">
        <f>H66*0.839366278</f>
        <v>0</v>
      </c>
      <c r="AP66" s="27">
        <f>H66*(1-0.839366278)</f>
        <v>0</v>
      </c>
      <c r="AQ66" s="28" t="s">
        <v>57</v>
      </c>
      <c r="AV66" s="27">
        <f>AW66+AX66</f>
        <v>0</v>
      </c>
      <c r="AW66" s="27">
        <f>G66*AO66</f>
        <v>0</v>
      </c>
      <c r="AX66" s="27">
        <f>G66*AP66</f>
        <v>0</v>
      </c>
      <c r="AY66" s="28" t="s">
        <v>219</v>
      </c>
      <c r="AZ66" s="28" t="s">
        <v>220</v>
      </c>
      <c r="BA66" s="13" t="s">
        <v>65</v>
      </c>
      <c r="BC66" s="27">
        <f>AW66+AX66</f>
        <v>0</v>
      </c>
      <c r="BD66" s="27">
        <f>H66/(100-BE66)*100</f>
        <v>0</v>
      </c>
      <c r="BE66" s="27">
        <v>0</v>
      </c>
      <c r="BF66" s="27">
        <f>O66</f>
        <v>0</v>
      </c>
      <c r="BH66" s="27">
        <f>G66*AO66</f>
        <v>0</v>
      </c>
      <c r="BI66" s="27">
        <f>G66*AP66</f>
        <v>0</v>
      </c>
      <c r="BJ66" s="27">
        <f>G66*H66</f>
        <v>0</v>
      </c>
      <c r="BK66" s="27"/>
      <c r="BL66" s="27">
        <v>87</v>
      </c>
      <c r="BW66" s="27" t="str">
        <f>I66</f>
        <v>21</v>
      </c>
      <c r="BX66" s="3" t="s">
        <v>229</v>
      </c>
    </row>
    <row r="67" spans="1:76" ht="15" customHeight="1" x14ac:dyDescent="0.25">
      <c r="A67" s="22"/>
      <c r="B67" s="23"/>
      <c r="C67" s="23" t="s">
        <v>230</v>
      </c>
      <c r="D67" s="73" t="s">
        <v>231</v>
      </c>
      <c r="E67" s="73"/>
      <c r="F67" s="24" t="s">
        <v>4</v>
      </c>
      <c r="G67" s="24" t="s">
        <v>4</v>
      </c>
      <c r="H67" s="24"/>
      <c r="I67" s="24" t="s">
        <v>4</v>
      </c>
      <c r="J67" s="2">
        <f>SUM(J68:J70)</f>
        <v>0</v>
      </c>
      <c r="K67" s="2">
        <f>SUM(K68:K70)</f>
        <v>0</v>
      </c>
      <c r="L67" s="2">
        <f>SUM(L68:L70)</f>
        <v>0</v>
      </c>
      <c r="M67" s="2">
        <f>SUM(M68:M70)</f>
        <v>0</v>
      </c>
      <c r="N67" s="13"/>
      <c r="O67" s="2">
        <f>SUM(O68:O70)</f>
        <v>0</v>
      </c>
      <c r="P67" s="25"/>
      <c r="AI67" s="13"/>
      <c r="AS67" s="2">
        <f>SUM(AJ68:AJ70)</f>
        <v>0</v>
      </c>
      <c r="AT67" s="2">
        <f>SUM(AK68:AK70)</f>
        <v>0</v>
      </c>
      <c r="AU67" s="2">
        <f>SUM(AL68:AL70)</f>
        <v>0</v>
      </c>
    </row>
    <row r="68" spans="1:76" ht="15" customHeight="1" x14ac:dyDescent="0.25">
      <c r="A68" s="26" t="s">
        <v>232</v>
      </c>
      <c r="B68" s="4"/>
      <c r="C68" s="4" t="s">
        <v>233</v>
      </c>
      <c r="D68" s="65" t="s">
        <v>234</v>
      </c>
      <c r="E68" s="65"/>
      <c r="F68" s="4" t="s">
        <v>235</v>
      </c>
      <c r="G68" s="27">
        <v>40</v>
      </c>
      <c r="H68" s="27"/>
      <c r="I68" s="28" t="s">
        <v>61</v>
      </c>
      <c r="J68" s="27">
        <f>G68*AO68</f>
        <v>0</v>
      </c>
      <c r="K68" s="27">
        <f>G68*AP68</f>
        <v>0</v>
      </c>
      <c r="L68" s="27">
        <f>G68*H68</f>
        <v>0</v>
      </c>
      <c r="M68" s="27">
        <f>L68*(1+BW68/100)</f>
        <v>0</v>
      </c>
      <c r="N68" s="27">
        <v>0</v>
      </c>
      <c r="O68" s="27">
        <f>G68*N68</f>
        <v>0</v>
      </c>
      <c r="P68" s="29" t="s">
        <v>62</v>
      </c>
      <c r="Z68" s="27">
        <f>IF(AQ68="5",BJ68,0)</f>
        <v>0</v>
      </c>
      <c r="AB68" s="27">
        <f>IF(AQ68="1",BH68,0)</f>
        <v>0</v>
      </c>
      <c r="AC68" s="27">
        <f>IF(AQ68="1",BI68,0)</f>
        <v>0</v>
      </c>
      <c r="AD68" s="27">
        <f>IF(AQ68="7",BH68,0)</f>
        <v>0</v>
      </c>
      <c r="AE68" s="27">
        <f>IF(AQ68="7",BI68,0)</f>
        <v>0</v>
      </c>
      <c r="AF68" s="27">
        <f>IF(AQ68="2",BH68,0)</f>
        <v>0</v>
      </c>
      <c r="AG68" s="27">
        <f>IF(AQ68="2",BI68,0)</f>
        <v>0</v>
      </c>
      <c r="AH68" s="27">
        <f>IF(AQ68="0",BJ68,0)</f>
        <v>0</v>
      </c>
      <c r="AI68" s="13"/>
      <c r="AJ68" s="27">
        <f>IF(AN68=0,L68,0)</f>
        <v>0</v>
      </c>
      <c r="AK68" s="27">
        <f>IF(AN68=12,L68,0)</f>
        <v>0</v>
      </c>
      <c r="AL68" s="27">
        <f>IF(AN68=21,L68,0)</f>
        <v>0</v>
      </c>
      <c r="AN68" s="27">
        <v>21</v>
      </c>
      <c r="AO68" s="27">
        <f>H68*0</f>
        <v>0</v>
      </c>
      <c r="AP68" s="27">
        <f>H68*(1-0)</f>
        <v>0</v>
      </c>
      <c r="AQ68" s="28" t="s">
        <v>57</v>
      </c>
      <c r="AV68" s="27">
        <f>AW68+AX68</f>
        <v>0</v>
      </c>
      <c r="AW68" s="27">
        <f>G68*AO68</f>
        <v>0</v>
      </c>
      <c r="AX68" s="27">
        <f>G68*AP68</f>
        <v>0</v>
      </c>
      <c r="AY68" s="28" t="s">
        <v>236</v>
      </c>
      <c r="AZ68" s="28" t="s">
        <v>237</v>
      </c>
      <c r="BA68" s="13" t="s">
        <v>65</v>
      </c>
      <c r="BC68" s="27">
        <f>AW68+AX68</f>
        <v>0</v>
      </c>
      <c r="BD68" s="27">
        <f>H68/(100-BE68)*100</f>
        <v>0</v>
      </c>
      <c r="BE68" s="27">
        <v>0</v>
      </c>
      <c r="BF68" s="27">
        <f>O68</f>
        <v>0</v>
      </c>
      <c r="BH68" s="27">
        <f>G68*AO68</f>
        <v>0</v>
      </c>
      <c r="BI68" s="27">
        <f>G68*AP68</f>
        <v>0</v>
      </c>
      <c r="BJ68" s="27">
        <f>G68*H68</f>
        <v>0</v>
      </c>
      <c r="BK68" s="27"/>
      <c r="BL68" s="27">
        <v>90</v>
      </c>
      <c r="BW68" s="27" t="str">
        <f>I68</f>
        <v>21</v>
      </c>
      <c r="BX68" s="3" t="s">
        <v>234</v>
      </c>
    </row>
    <row r="69" spans="1:76" ht="15" customHeight="1" x14ac:dyDescent="0.25">
      <c r="A69" s="26" t="s">
        <v>238</v>
      </c>
      <c r="B69" s="4"/>
      <c r="C69" s="4" t="s">
        <v>233</v>
      </c>
      <c r="D69" s="65" t="s">
        <v>239</v>
      </c>
      <c r="E69" s="65"/>
      <c r="F69" s="4" t="s">
        <v>235</v>
      </c>
      <c r="G69" s="27">
        <v>100</v>
      </c>
      <c r="H69" s="27"/>
      <c r="I69" s="28" t="s">
        <v>61</v>
      </c>
      <c r="J69" s="27">
        <f>G69*AO69</f>
        <v>0</v>
      </c>
      <c r="K69" s="27">
        <f>G69*AP69</f>
        <v>0</v>
      </c>
      <c r="L69" s="27">
        <f>G69*H69</f>
        <v>0</v>
      </c>
      <c r="M69" s="27">
        <f>L69*(1+BW69/100)</f>
        <v>0</v>
      </c>
      <c r="N69" s="27">
        <v>0</v>
      </c>
      <c r="O69" s="27">
        <f>G69*N69</f>
        <v>0</v>
      </c>
      <c r="P69" s="29" t="s">
        <v>62</v>
      </c>
      <c r="Z69" s="27">
        <f>IF(AQ69="5",BJ69,0)</f>
        <v>0</v>
      </c>
      <c r="AB69" s="27">
        <f>IF(AQ69="1",BH69,0)</f>
        <v>0</v>
      </c>
      <c r="AC69" s="27">
        <f>IF(AQ69="1",BI69,0)</f>
        <v>0</v>
      </c>
      <c r="AD69" s="27">
        <f>IF(AQ69="7",BH69,0)</f>
        <v>0</v>
      </c>
      <c r="AE69" s="27">
        <f>IF(AQ69="7",BI69,0)</f>
        <v>0</v>
      </c>
      <c r="AF69" s="27">
        <f>IF(AQ69="2",BH69,0)</f>
        <v>0</v>
      </c>
      <c r="AG69" s="27">
        <f>IF(AQ69="2",BI69,0)</f>
        <v>0</v>
      </c>
      <c r="AH69" s="27">
        <f>IF(AQ69="0",BJ69,0)</f>
        <v>0</v>
      </c>
      <c r="AI69" s="13"/>
      <c r="AJ69" s="27">
        <f>IF(AN69=0,L69,0)</f>
        <v>0</v>
      </c>
      <c r="AK69" s="27">
        <f>IF(AN69=12,L69,0)</f>
        <v>0</v>
      </c>
      <c r="AL69" s="27">
        <f>IF(AN69=21,L69,0)</f>
        <v>0</v>
      </c>
      <c r="AN69" s="27">
        <v>21</v>
      </c>
      <c r="AO69" s="27">
        <f>H69*0</f>
        <v>0</v>
      </c>
      <c r="AP69" s="27">
        <f>H69*(1-0)</f>
        <v>0</v>
      </c>
      <c r="AQ69" s="28" t="s">
        <v>57</v>
      </c>
      <c r="AV69" s="27">
        <f>AW69+AX69</f>
        <v>0</v>
      </c>
      <c r="AW69" s="27">
        <f>G69*AO69</f>
        <v>0</v>
      </c>
      <c r="AX69" s="27">
        <f>G69*AP69</f>
        <v>0</v>
      </c>
      <c r="AY69" s="28" t="s">
        <v>236</v>
      </c>
      <c r="AZ69" s="28" t="s">
        <v>237</v>
      </c>
      <c r="BA69" s="13" t="s">
        <v>65</v>
      </c>
      <c r="BC69" s="27">
        <f>AW69+AX69</f>
        <v>0</v>
      </c>
      <c r="BD69" s="27">
        <f>H69/(100-BE69)*100</f>
        <v>0</v>
      </c>
      <c r="BE69" s="27">
        <v>0</v>
      </c>
      <c r="BF69" s="27">
        <f>O69</f>
        <v>0</v>
      </c>
      <c r="BH69" s="27">
        <f>G69*AO69</f>
        <v>0</v>
      </c>
      <c r="BI69" s="27">
        <f>G69*AP69</f>
        <v>0</v>
      </c>
      <c r="BJ69" s="27">
        <f>G69*H69</f>
        <v>0</v>
      </c>
      <c r="BK69" s="27"/>
      <c r="BL69" s="27">
        <v>90</v>
      </c>
      <c r="BW69" s="27" t="str">
        <f>I69</f>
        <v>21</v>
      </c>
      <c r="BX69" s="3" t="s">
        <v>239</v>
      </c>
    </row>
    <row r="70" spans="1:76" ht="15" customHeight="1" x14ac:dyDescent="0.25">
      <c r="A70" s="26" t="s">
        <v>240</v>
      </c>
      <c r="B70" s="4"/>
      <c r="C70" s="4" t="s">
        <v>233</v>
      </c>
      <c r="D70" s="65" t="s">
        <v>241</v>
      </c>
      <c r="E70" s="65"/>
      <c r="F70" s="4" t="s">
        <v>235</v>
      </c>
      <c r="G70" s="27">
        <v>60</v>
      </c>
      <c r="H70" s="27"/>
      <c r="I70" s="28" t="s">
        <v>61</v>
      </c>
      <c r="J70" s="27">
        <f>G70*AO70</f>
        <v>0</v>
      </c>
      <c r="K70" s="27">
        <f>G70*AP70</f>
        <v>0</v>
      </c>
      <c r="L70" s="27">
        <f>G70*H70</f>
        <v>0</v>
      </c>
      <c r="M70" s="27">
        <f>L70*(1+BW70/100)</f>
        <v>0</v>
      </c>
      <c r="N70" s="27">
        <v>0</v>
      </c>
      <c r="O70" s="27">
        <f>G70*N70</f>
        <v>0</v>
      </c>
      <c r="P70" s="29" t="s">
        <v>62</v>
      </c>
      <c r="Z70" s="27">
        <f>IF(AQ70="5",BJ70,0)</f>
        <v>0</v>
      </c>
      <c r="AB70" s="27">
        <f>IF(AQ70="1",BH70,0)</f>
        <v>0</v>
      </c>
      <c r="AC70" s="27">
        <f>IF(AQ70="1",BI70,0)</f>
        <v>0</v>
      </c>
      <c r="AD70" s="27">
        <f>IF(AQ70="7",BH70,0)</f>
        <v>0</v>
      </c>
      <c r="AE70" s="27">
        <f>IF(AQ70="7",BI70,0)</f>
        <v>0</v>
      </c>
      <c r="AF70" s="27">
        <f>IF(AQ70="2",BH70,0)</f>
        <v>0</v>
      </c>
      <c r="AG70" s="27">
        <f>IF(AQ70="2",BI70,0)</f>
        <v>0</v>
      </c>
      <c r="AH70" s="27">
        <f>IF(AQ70="0",BJ70,0)</f>
        <v>0</v>
      </c>
      <c r="AI70" s="13"/>
      <c r="AJ70" s="27">
        <f>IF(AN70=0,L70,0)</f>
        <v>0</v>
      </c>
      <c r="AK70" s="27">
        <f>IF(AN70=12,L70,0)</f>
        <v>0</v>
      </c>
      <c r="AL70" s="27">
        <f>IF(AN70=21,L70,0)</f>
        <v>0</v>
      </c>
      <c r="AN70" s="27">
        <v>21</v>
      </c>
      <c r="AO70" s="27">
        <f>H70*0</f>
        <v>0</v>
      </c>
      <c r="AP70" s="27">
        <f>H70*(1-0)</f>
        <v>0</v>
      </c>
      <c r="AQ70" s="28" t="s">
        <v>57</v>
      </c>
      <c r="AV70" s="27">
        <f>AW70+AX70</f>
        <v>0</v>
      </c>
      <c r="AW70" s="27">
        <f>G70*AO70</f>
        <v>0</v>
      </c>
      <c r="AX70" s="27">
        <f>G70*AP70</f>
        <v>0</v>
      </c>
      <c r="AY70" s="28" t="s">
        <v>236</v>
      </c>
      <c r="AZ70" s="28" t="s">
        <v>237</v>
      </c>
      <c r="BA70" s="13" t="s">
        <v>65</v>
      </c>
      <c r="BC70" s="27">
        <f>AW70+AX70</f>
        <v>0</v>
      </c>
      <c r="BD70" s="27">
        <f>H70/(100-BE70)*100</f>
        <v>0</v>
      </c>
      <c r="BE70" s="27">
        <v>0</v>
      </c>
      <c r="BF70" s="27">
        <f>O70</f>
        <v>0</v>
      </c>
      <c r="BH70" s="27">
        <f>G70*AO70</f>
        <v>0</v>
      </c>
      <c r="BI70" s="27">
        <f>G70*AP70</f>
        <v>0</v>
      </c>
      <c r="BJ70" s="27">
        <f>G70*H70</f>
        <v>0</v>
      </c>
      <c r="BK70" s="27"/>
      <c r="BL70" s="27">
        <v>90</v>
      </c>
      <c r="BW70" s="27" t="str">
        <f>I70</f>
        <v>21</v>
      </c>
      <c r="BX70" s="3" t="s">
        <v>241</v>
      </c>
    </row>
    <row r="71" spans="1:76" ht="15" customHeight="1" x14ac:dyDescent="0.25">
      <c r="A71" s="22"/>
      <c r="B71" s="23"/>
      <c r="C71" s="23" t="s">
        <v>242</v>
      </c>
      <c r="D71" s="73" t="s">
        <v>243</v>
      </c>
      <c r="E71" s="73"/>
      <c r="F71" s="24" t="s">
        <v>4</v>
      </c>
      <c r="G71" s="24" t="s">
        <v>4</v>
      </c>
      <c r="H71" s="24"/>
      <c r="I71" s="24" t="s">
        <v>4</v>
      </c>
      <c r="J71" s="2">
        <f>SUM(J72:J72)</f>
        <v>0</v>
      </c>
      <c r="K71" s="2">
        <f>SUM(K72:K72)</f>
        <v>0</v>
      </c>
      <c r="L71" s="2">
        <f>SUM(L72:L72)</f>
        <v>0</v>
      </c>
      <c r="M71" s="2">
        <f>SUM(M72:M72)</f>
        <v>0</v>
      </c>
      <c r="N71" s="13"/>
      <c r="O71" s="2">
        <f>SUM(O72:O72)</f>
        <v>9.22264E-2</v>
      </c>
      <c r="P71" s="25"/>
      <c r="AI71" s="13"/>
      <c r="AS71" s="2">
        <f>SUM(AJ72:AJ72)</f>
        <v>0</v>
      </c>
      <c r="AT71" s="2">
        <f>SUM(AK72:AK72)</f>
        <v>0</v>
      </c>
      <c r="AU71" s="2">
        <f>SUM(AL72:AL72)</f>
        <v>0</v>
      </c>
    </row>
    <row r="72" spans="1:76" ht="15" customHeight="1" x14ac:dyDescent="0.25">
      <c r="A72" s="26" t="s">
        <v>244</v>
      </c>
      <c r="B72" s="4"/>
      <c r="C72" s="4" t="s">
        <v>245</v>
      </c>
      <c r="D72" s="65" t="s">
        <v>246</v>
      </c>
      <c r="E72" s="65"/>
      <c r="F72" s="4" t="s">
        <v>247</v>
      </c>
      <c r="G72" s="27">
        <v>0.08</v>
      </c>
      <c r="H72" s="27"/>
      <c r="I72" s="28" t="s">
        <v>61</v>
      </c>
      <c r="J72" s="27">
        <f>G72*AO72</f>
        <v>0</v>
      </c>
      <c r="K72" s="27">
        <f>G72*AP72</f>
        <v>0</v>
      </c>
      <c r="L72" s="27">
        <f>G72*H72</f>
        <v>0</v>
      </c>
      <c r="M72" s="27">
        <f>L72*(1+BW72/100)</f>
        <v>0</v>
      </c>
      <c r="N72" s="27">
        <v>1.15283</v>
      </c>
      <c r="O72" s="27">
        <f>G72*N72</f>
        <v>9.22264E-2</v>
      </c>
      <c r="P72" s="29" t="s">
        <v>62</v>
      </c>
      <c r="Z72" s="27">
        <f>IF(AQ72="5",BJ72,0)</f>
        <v>0</v>
      </c>
      <c r="AB72" s="27">
        <f>IF(AQ72="1",BH72,0)</f>
        <v>0</v>
      </c>
      <c r="AC72" s="27">
        <f>IF(AQ72="1",BI72,0)</f>
        <v>0</v>
      </c>
      <c r="AD72" s="27">
        <f>IF(AQ72="7",BH72,0)</f>
        <v>0</v>
      </c>
      <c r="AE72" s="27">
        <f>IF(AQ72="7",BI72,0)</f>
        <v>0</v>
      </c>
      <c r="AF72" s="27">
        <f>IF(AQ72="2",BH72,0)</f>
        <v>0</v>
      </c>
      <c r="AG72" s="27">
        <f>IF(AQ72="2",BI72,0)</f>
        <v>0</v>
      </c>
      <c r="AH72" s="27">
        <f>IF(AQ72="0",BJ72,0)</f>
        <v>0</v>
      </c>
      <c r="AI72" s="13"/>
      <c r="AJ72" s="27">
        <f>IF(AN72=0,L72,0)</f>
        <v>0</v>
      </c>
      <c r="AK72" s="27">
        <f>IF(AN72=12,L72,0)</f>
        <v>0</v>
      </c>
      <c r="AL72" s="27">
        <f>IF(AN72=21,L72,0)</f>
        <v>0</v>
      </c>
      <c r="AN72" s="27">
        <v>21</v>
      </c>
      <c r="AO72" s="27">
        <f>H72*0.898894921</f>
        <v>0</v>
      </c>
      <c r="AP72" s="27">
        <f>H72*(1-0.898894921)</f>
        <v>0</v>
      </c>
      <c r="AQ72" s="28" t="s">
        <v>57</v>
      </c>
      <c r="AV72" s="27">
        <f>AW72+AX72</f>
        <v>0</v>
      </c>
      <c r="AW72" s="27">
        <f>G72*AO72</f>
        <v>0</v>
      </c>
      <c r="AX72" s="27">
        <f>G72*AP72</f>
        <v>0</v>
      </c>
      <c r="AY72" s="28" t="s">
        <v>248</v>
      </c>
      <c r="AZ72" s="28" t="s">
        <v>237</v>
      </c>
      <c r="BA72" s="13" t="s">
        <v>65</v>
      </c>
      <c r="BC72" s="27">
        <f>AW72+AX72</f>
        <v>0</v>
      </c>
      <c r="BD72" s="27">
        <f>H72/(100-BE72)*100</f>
        <v>0</v>
      </c>
      <c r="BE72" s="27">
        <v>0</v>
      </c>
      <c r="BF72" s="27">
        <f>O72</f>
        <v>9.22264E-2</v>
      </c>
      <c r="BH72" s="27">
        <f>G72*AO72</f>
        <v>0</v>
      </c>
      <c r="BI72" s="27">
        <f>G72*AP72</f>
        <v>0</v>
      </c>
      <c r="BJ72" s="27">
        <f>G72*H72</f>
        <v>0</v>
      </c>
      <c r="BK72" s="27"/>
      <c r="BL72" s="27">
        <v>91</v>
      </c>
      <c r="BW72" s="27" t="str">
        <f>I72</f>
        <v>21</v>
      </c>
      <c r="BX72" s="3" t="s">
        <v>246</v>
      </c>
    </row>
    <row r="73" spans="1:76" ht="15" customHeight="1" x14ac:dyDescent="0.25">
      <c r="A73" s="22"/>
      <c r="B73" s="23"/>
      <c r="C73" s="23" t="s">
        <v>249</v>
      </c>
      <c r="D73" s="73" t="s">
        <v>250</v>
      </c>
      <c r="E73" s="73"/>
      <c r="F73" s="24" t="s">
        <v>4</v>
      </c>
      <c r="G73" s="24" t="s">
        <v>4</v>
      </c>
      <c r="H73" s="24"/>
      <c r="I73" s="24" t="s">
        <v>4</v>
      </c>
      <c r="J73" s="2">
        <f>SUM(J74:J76)</f>
        <v>0</v>
      </c>
      <c r="K73" s="2">
        <f>SUM(K74:K76)</f>
        <v>0</v>
      </c>
      <c r="L73" s="2">
        <f>SUM(L74:L76)</f>
        <v>0</v>
      </c>
      <c r="M73" s="2">
        <f>SUM(M74:M76)</f>
        <v>0</v>
      </c>
      <c r="N73" s="13"/>
      <c r="O73" s="2">
        <f>SUM(O74:O76)</f>
        <v>35.460000000000008</v>
      </c>
      <c r="P73" s="25"/>
      <c r="AI73" s="13"/>
      <c r="AS73" s="2">
        <f>SUM(AJ74:AJ76)</f>
        <v>0</v>
      </c>
      <c r="AT73" s="2">
        <f>SUM(AK74:AK76)</f>
        <v>0</v>
      </c>
      <c r="AU73" s="2">
        <f>SUM(AL74:AL76)</f>
        <v>0</v>
      </c>
    </row>
    <row r="74" spans="1:76" ht="15" customHeight="1" x14ac:dyDescent="0.25">
      <c r="A74" s="26" t="s">
        <v>251</v>
      </c>
      <c r="B74" s="4"/>
      <c r="C74" s="4" t="s">
        <v>252</v>
      </c>
      <c r="D74" s="65" t="s">
        <v>253</v>
      </c>
      <c r="E74" s="65"/>
      <c r="F74" s="4" t="s">
        <v>60</v>
      </c>
      <c r="G74" s="27">
        <v>7.5</v>
      </c>
      <c r="H74" s="27"/>
      <c r="I74" s="28" t="s">
        <v>61</v>
      </c>
      <c r="J74" s="27">
        <f>G74*AO74</f>
        <v>0</v>
      </c>
      <c r="K74" s="27">
        <f>G74*AP74</f>
        <v>0</v>
      </c>
      <c r="L74" s="27">
        <f>G74*H74</f>
        <v>0</v>
      </c>
      <c r="M74" s="27">
        <f>L74*(1+BW74/100)</f>
        <v>0</v>
      </c>
      <c r="N74" s="27">
        <v>2</v>
      </c>
      <c r="O74" s="27">
        <f>G74*N74</f>
        <v>15</v>
      </c>
      <c r="P74" s="29" t="s">
        <v>62</v>
      </c>
      <c r="Z74" s="27">
        <f>IF(AQ74="5",BJ74,0)</f>
        <v>0</v>
      </c>
      <c r="AB74" s="27">
        <f>IF(AQ74="1",BH74,0)</f>
        <v>0</v>
      </c>
      <c r="AC74" s="27">
        <f>IF(AQ74="1",BI74,0)</f>
        <v>0</v>
      </c>
      <c r="AD74" s="27">
        <f>IF(AQ74="7",BH74,0)</f>
        <v>0</v>
      </c>
      <c r="AE74" s="27">
        <f>IF(AQ74="7",BI74,0)</f>
        <v>0</v>
      </c>
      <c r="AF74" s="27">
        <f>IF(AQ74="2",BH74,0)</f>
        <v>0</v>
      </c>
      <c r="AG74" s="27">
        <f>IF(AQ74="2",BI74,0)</f>
        <v>0</v>
      </c>
      <c r="AH74" s="27">
        <f>IF(AQ74="0",BJ74,0)</f>
        <v>0</v>
      </c>
      <c r="AI74" s="13"/>
      <c r="AJ74" s="27">
        <f>IF(AN74=0,L74,0)</f>
        <v>0</v>
      </c>
      <c r="AK74" s="27">
        <f>IF(AN74=12,L74,0)</f>
        <v>0</v>
      </c>
      <c r="AL74" s="27">
        <f>IF(AN74=21,L74,0)</f>
        <v>0</v>
      </c>
      <c r="AN74" s="27">
        <v>21</v>
      </c>
      <c r="AO74" s="27">
        <f>H74*0</f>
        <v>0</v>
      </c>
      <c r="AP74" s="27">
        <f>H74*(1-0)</f>
        <v>0</v>
      </c>
      <c r="AQ74" s="28" t="s">
        <v>57</v>
      </c>
      <c r="AV74" s="27">
        <f>AW74+AX74</f>
        <v>0</v>
      </c>
      <c r="AW74" s="27">
        <f>G74*AO74</f>
        <v>0</v>
      </c>
      <c r="AX74" s="27">
        <f>G74*AP74</f>
        <v>0</v>
      </c>
      <c r="AY74" s="28" t="s">
        <v>254</v>
      </c>
      <c r="AZ74" s="28" t="s">
        <v>237</v>
      </c>
      <c r="BA74" s="13" t="s">
        <v>65</v>
      </c>
      <c r="BC74" s="27">
        <f>AW74+AX74</f>
        <v>0</v>
      </c>
      <c r="BD74" s="27">
        <f>H74/(100-BE74)*100</f>
        <v>0</v>
      </c>
      <c r="BE74" s="27">
        <v>0</v>
      </c>
      <c r="BF74" s="27">
        <f>O74</f>
        <v>15</v>
      </c>
      <c r="BH74" s="27">
        <f>G74*AO74</f>
        <v>0</v>
      </c>
      <c r="BI74" s="27">
        <f>G74*AP74</f>
        <v>0</v>
      </c>
      <c r="BJ74" s="27">
        <f>G74*H74</f>
        <v>0</v>
      </c>
      <c r="BK74" s="27"/>
      <c r="BL74" s="27">
        <v>96</v>
      </c>
      <c r="BW74" s="27" t="str">
        <f>I74</f>
        <v>21</v>
      </c>
      <c r="BX74" s="3" t="s">
        <v>253</v>
      </c>
    </row>
    <row r="75" spans="1:76" ht="15" customHeight="1" x14ac:dyDescent="0.25">
      <c r="A75" s="26" t="s">
        <v>255</v>
      </c>
      <c r="B75" s="4"/>
      <c r="C75" s="4" t="s">
        <v>256</v>
      </c>
      <c r="D75" s="65" t="s">
        <v>257</v>
      </c>
      <c r="E75" s="65"/>
      <c r="F75" s="4" t="s">
        <v>60</v>
      </c>
      <c r="G75" s="27">
        <v>7.2</v>
      </c>
      <c r="H75" s="27"/>
      <c r="I75" s="28" t="s">
        <v>61</v>
      </c>
      <c r="J75" s="27">
        <f>G75*AO75</f>
        <v>0</v>
      </c>
      <c r="K75" s="27">
        <f>G75*AP75</f>
        <v>0</v>
      </c>
      <c r="L75" s="27">
        <f>G75*H75</f>
        <v>0</v>
      </c>
      <c r="M75" s="27">
        <f>L75*(1+BW75/100)</f>
        <v>0</v>
      </c>
      <c r="N75" s="27">
        <v>2.2000000000000002</v>
      </c>
      <c r="O75" s="27">
        <f>G75*N75</f>
        <v>15.840000000000002</v>
      </c>
      <c r="P75" s="29" t="s">
        <v>62</v>
      </c>
      <c r="Z75" s="27">
        <f>IF(AQ75="5",BJ75,0)</f>
        <v>0</v>
      </c>
      <c r="AB75" s="27">
        <f>IF(AQ75="1",BH75,0)</f>
        <v>0</v>
      </c>
      <c r="AC75" s="27">
        <f>IF(AQ75="1",BI75,0)</f>
        <v>0</v>
      </c>
      <c r="AD75" s="27">
        <f>IF(AQ75="7",BH75,0)</f>
        <v>0</v>
      </c>
      <c r="AE75" s="27">
        <f>IF(AQ75="7",BI75,0)</f>
        <v>0</v>
      </c>
      <c r="AF75" s="27">
        <f>IF(AQ75="2",BH75,0)</f>
        <v>0</v>
      </c>
      <c r="AG75" s="27">
        <f>IF(AQ75="2",BI75,0)</f>
        <v>0</v>
      </c>
      <c r="AH75" s="27">
        <f>IF(AQ75="0",BJ75,0)</f>
        <v>0</v>
      </c>
      <c r="AI75" s="13"/>
      <c r="AJ75" s="27">
        <f>IF(AN75=0,L75,0)</f>
        <v>0</v>
      </c>
      <c r="AK75" s="27">
        <f>IF(AN75=12,L75,0)</f>
        <v>0</v>
      </c>
      <c r="AL75" s="27">
        <f>IF(AN75=21,L75,0)</f>
        <v>0</v>
      </c>
      <c r="AN75" s="27">
        <v>21</v>
      </c>
      <c r="AO75" s="27">
        <f>H75*0</f>
        <v>0</v>
      </c>
      <c r="AP75" s="27">
        <f>H75*(1-0)</f>
        <v>0</v>
      </c>
      <c r="AQ75" s="28" t="s">
        <v>57</v>
      </c>
      <c r="AV75" s="27">
        <f>AW75+AX75</f>
        <v>0</v>
      </c>
      <c r="AW75" s="27">
        <f>G75*AO75</f>
        <v>0</v>
      </c>
      <c r="AX75" s="27">
        <f>G75*AP75</f>
        <v>0</v>
      </c>
      <c r="AY75" s="28" t="s">
        <v>254</v>
      </c>
      <c r="AZ75" s="28" t="s">
        <v>237</v>
      </c>
      <c r="BA75" s="13" t="s">
        <v>65</v>
      </c>
      <c r="BC75" s="27">
        <f>AW75+AX75</f>
        <v>0</v>
      </c>
      <c r="BD75" s="27">
        <f>H75/(100-BE75)*100</f>
        <v>0</v>
      </c>
      <c r="BE75" s="27">
        <v>0</v>
      </c>
      <c r="BF75" s="27">
        <f>O75</f>
        <v>15.840000000000002</v>
      </c>
      <c r="BH75" s="27">
        <f>G75*AO75</f>
        <v>0</v>
      </c>
      <c r="BI75" s="27">
        <f>G75*AP75</f>
        <v>0</v>
      </c>
      <c r="BJ75" s="27">
        <f>G75*H75</f>
        <v>0</v>
      </c>
      <c r="BK75" s="27"/>
      <c r="BL75" s="27">
        <v>96</v>
      </c>
      <c r="BW75" s="27" t="str">
        <f>I75</f>
        <v>21</v>
      </c>
      <c r="BX75" s="3" t="s">
        <v>257</v>
      </c>
    </row>
    <row r="76" spans="1:76" ht="15" customHeight="1" x14ac:dyDescent="0.25">
      <c r="A76" s="26" t="s">
        <v>110</v>
      </c>
      <c r="B76" s="4"/>
      <c r="C76" s="4" t="s">
        <v>256</v>
      </c>
      <c r="D76" s="65" t="s">
        <v>258</v>
      </c>
      <c r="E76" s="65"/>
      <c r="F76" s="4" t="s">
        <v>60</v>
      </c>
      <c r="G76" s="27">
        <v>2.1</v>
      </c>
      <c r="H76" s="27"/>
      <c r="I76" s="28" t="s">
        <v>61</v>
      </c>
      <c r="J76" s="27">
        <f>G76*AO76</f>
        <v>0</v>
      </c>
      <c r="K76" s="27">
        <f>G76*AP76</f>
        <v>0</v>
      </c>
      <c r="L76" s="27">
        <f>G76*H76</f>
        <v>0</v>
      </c>
      <c r="M76" s="27">
        <f>L76*(1+BW76/100)</f>
        <v>0</v>
      </c>
      <c r="N76" s="27">
        <v>2.2000000000000002</v>
      </c>
      <c r="O76" s="27">
        <f>G76*N76</f>
        <v>4.620000000000001</v>
      </c>
      <c r="P76" s="29" t="s">
        <v>62</v>
      </c>
      <c r="Z76" s="27">
        <f>IF(AQ76="5",BJ76,0)</f>
        <v>0</v>
      </c>
      <c r="AB76" s="27">
        <f>IF(AQ76="1",BH76,0)</f>
        <v>0</v>
      </c>
      <c r="AC76" s="27">
        <f>IF(AQ76="1",BI76,0)</f>
        <v>0</v>
      </c>
      <c r="AD76" s="27">
        <f>IF(AQ76="7",BH76,0)</f>
        <v>0</v>
      </c>
      <c r="AE76" s="27">
        <f>IF(AQ76="7",BI76,0)</f>
        <v>0</v>
      </c>
      <c r="AF76" s="27">
        <f>IF(AQ76="2",BH76,0)</f>
        <v>0</v>
      </c>
      <c r="AG76" s="27">
        <f>IF(AQ76="2",BI76,0)</f>
        <v>0</v>
      </c>
      <c r="AH76" s="27">
        <f>IF(AQ76="0",BJ76,0)</f>
        <v>0</v>
      </c>
      <c r="AI76" s="13"/>
      <c r="AJ76" s="27">
        <f>IF(AN76=0,L76,0)</f>
        <v>0</v>
      </c>
      <c r="AK76" s="27">
        <f>IF(AN76=12,L76,0)</f>
        <v>0</v>
      </c>
      <c r="AL76" s="27">
        <f>IF(AN76=21,L76,0)</f>
        <v>0</v>
      </c>
      <c r="AN76" s="27">
        <v>21</v>
      </c>
      <c r="AO76" s="27">
        <f>H76*0</f>
        <v>0</v>
      </c>
      <c r="AP76" s="27">
        <f>H76*(1-0)</f>
        <v>0</v>
      </c>
      <c r="AQ76" s="28" t="s">
        <v>57</v>
      </c>
      <c r="AV76" s="27">
        <f>AW76+AX76</f>
        <v>0</v>
      </c>
      <c r="AW76" s="27">
        <f>G76*AO76</f>
        <v>0</v>
      </c>
      <c r="AX76" s="27">
        <f>G76*AP76</f>
        <v>0</v>
      </c>
      <c r="AY76" s="28" t="s">
        <v>254</v>
      </c>
      <c r="AZ76" s="28" t="s">
        <v>237</v>
      </c>
      <c r="BA76" s="13" t="s">
        <v>65</v>
      </c>
      <c r="BC76" s="27">
        <f>AW76+AX76</f>
        <v>0</v>
      </c>
      <c r="BD76" s="27">
        <f>H76/(100-BE76)*100</f>
        <v>0</v>
      </c>
      <c r="BE76" s="27">
        <v>0</v>
      </c>
      <c r="BF76" s="27">
        <f>O76</f>
        <v>4.620000000000001</v>
      </c>
      <c r="BH76" s="27">
        <f>G76*AO76</f>
        <v>0</v>
      </c>
      <c r="BI76" s="27">
        <f>G76*AP76</f>
        <v>0</v>
      </c>
      <c r="BJ76" s="27">
        <f>G76*H76</f>
        <v>0</v>
      </c>
      <c r="BK76" s="27"/>
      <c r="BL76" s="27">
        <v>96</v>
      </c>
      <c r="BW76" s="27" t="str">
        <f>I76</f>
        <v>21</v>
      </c>
      <c r="BX76" s="3" t="s">
        <v>258</v>
      </c>
    </row>
    <row r="77" spans="1:76" ht="15" customHeight="1" x14ac:dyDescent="0.25">
      <c r="A77" s="22"/>
      <c r="B77" s="23"/>
      <c r="C77" s="23" t="s">
        <v>259</v>
      </c>
      <c r="D77" s="73" t="s">
        <v>260</v>
      </c>
      <c r="E77" s="73"/>
      <c r="F77" s="24" t="s">
        <v>4</v>
      </c>
      <c r="G77" s="24" t="s">
        <v>4</v>
      </c>
      <c r="H77" s="24"/>
      <c r="I77" s="24" t="s">
        <v>4</v>
      </c>
      <c r="J77" s="2">
        <f>SUM(J78:J82)</f>
        <v>0</v>
      </c>
      <c r="K77" s="2">
        <f>SUM(K78:K82)</f>
        <v>0</v>
      </c>
      <c r="L77" s="2">
        <f>SUM(L78:L82)</f>
        <v>0</v>
      </c>
      <c r="M77" s="2">
        <f>SUM(M78:M82)</f>
        <v>0</v>
      </c>
      <c r="N77" s="13"/>
      <c r="O77" s="2">
        <f>SUM(O78:O82)</f>
        <v>1.6696899999999999</v>
      </c>
      <c r="P77" s="25"/>
      <c r="AI77" s="13"/>
      <c r="AS77" s="2">
        <f>SUM(AJ78:AJ82)</f>
        <v>0</v>
      </c>
      <c r="AT77" s="2">
        <f>SUM(AK78:AK82)</f>
        <v>0</v>
      </c>
      <c r="AU77" s="2">
        <f>SUM(AL78:AL82)</f>
        <v>0</v>
      </c>
    </row>
    <row r="78" spans="1:76" ht="15" customHeight="1" x14ac:dyDescent="0.25">
      <c r="A78" s="26" t="s">
        <v>261</v>
      </c>
      <c r="B78" s="4"/>
      <c r="C78" s="4" t="s">
        <v>187</v>
      </c>
      <c r="D78" s="65" t="s">
        <v>262</v>
      </c>
      <c r="E78" s="65"/>
      <c r="F78" s="4" t="s">
        <v>93</v>
      </c>
      <c r="G78" s="27">
        <v>39</v>
      </c>
      <c r="H78" s="27"/>
      <c r="I78" s="28" t="s">
        <v>61</v>
      </c>
      <c r="J78" s="27">
        <f>G78*AO78</f>
        <v>0</v>
      </c>
      <c r="K78" s="27">
        <f>G78*AP78</f>
        <v>0</v>
      </c>
      <c r="L78" s="27">
        <f>G78*H78</f>
        <v>0</v>
      </c>
      <c r="M78" s="27">
        <f>L78*(1+BW78/100)</f>
        <v>0</v>
      </c>
      <c r="N78" s="27">
        <v>0</v>
      </c>
      <c r="O78" s="27">
        <f>G78*N78</f>
        <v>0</v>
      </c>
      <c r="P78" s="29" t="s">
        <v>62</v>
      </c>
      <c r="Z78" s="27">
        <f>IF(AQ78="5",BJ78,0)</f>
        <v>0</v>
      </c>
      <c r="AB78" s="27">
        <f>IF(AQ78="1",BH78,0)</f>
        <v>0</v>
      </c>
      <c r="AC78" s="27">
        <f>IF(AQ78="1",BI78,0)</f>
        <v>0</v>
      </c>
      <c r="AD78" s="27">
        <f>IF(AQ78="7",BH78,0)</f>
        <v>0</v>
      </c>
      <c r="AE78" s="27">
        <f>IF(AQ78="7",BI78,0)</f>
        <v>0</v>
      </c>
      <c r="AF78" s="27">
        <f>IF(AQ78="2",BH78,0)</f>
        <v>0</v>
      </c>
      <c r="AG78" s="27">
        <f>IF(AQ78="2",BI78,0)</f>
        <v>0</v>
      </c>
      <c r="AH78" s="27">
        <f>IF(AQ78="0",BJ78,0)</f>
        <v>0</v>
      </c>
      <c r="AI78" s="13"/>
      <c r="AJ78" s="27">
        <f>IF(AN78=0,L78,0)</f>
        <v>0</v>
      </c>
      <c r="AK78" s="27">
        <f>IF(AN78=12,L78,0)</f>
        <v>0</v>
      </c>
      <c r="AL78" s="27">
        <f>IF(AN78=21,L78,0)</f>
        <v>0</v>
      </c>
      <c r="AN78" s="27">
        <v>21</v>
      </c>
      <c r="AO78" s="27">
        <f>H78*0.173778812</f>
        <v>0</v>
      </c>
      <c r="AP78" s="27">
        <f>H78*(1-0.173778812)</f>
        <v>0</v>
      </c>
      <c r="AQ78" s="28" t="s">
        <v>57</v>
      </c>
      <c r="AV78" s="27">
        <f>AW78+AX78</f>
        <v>0</v>
      </c>
      <c r="AW78" s="27">
        <f>G78*AO78</f>
        <v>0</v>
      </c>
      <c r="AX78" s="27">
        <f>G78*AP78</f>
        <v>0</v>
      </c>
      <c r="AY78" s="28" t="s">
        <v>263</v>
      </c>
      <c r="AZ78" s="28" t="s">
        <v>237</v>
      </c>
      <c r="BA78" s="13" t="s">
        <v>65</v>
      </c>
      <c r="BC78" s="27">
        <f>AW78+AX78</f>
        <v>0</v>
      </c>
      <c r="BD78" s="27">
        <f>H78/(100-BE78)*100</f>
        <v>0</v>
      </c>
      <c r="BE78" s="27">
        <v>0</v>
      </c>
      <c r="BF78" s="27">
        <f>O78</f>
        <v>0</v>
      </c>
      <c r="BH78" s="27">
        <f>G78*AO78</f>
        <v>0</v>
      </c>
      <c r="BI78" s="27">
        <f>G78*AP78</f>
        <v>0</v>
      </c>
      <c r="BJ78" s="27">
        <f>G78*H78</f>
        <v>0</v>
      </c>
      <c r="BK78" s="27"/>
      <c r="BL78" s="27">
        <v>97</v>
      </c>
      <c r="BW78" s="27" t="str">
        <f>I78</f>
        <v>21</v>
      </c>
      <c r="BX78" s="3" t="s">
        <v>262</v>
      </c>
    </row>
    <row r="79" spans="1:76" ht="15" customHeight="1" x14ac:dyDescent="0.25">
      <c r="A79" s="26" t="s">
        <v>264</v>
      </c>
      <c r="B79" s="4"/>
      <c r="C79" s="4" t="s">
        <v>265</v>
      </c>
      <c r="D79" s="65" t="s">
        <v>266</v>
      </c>
      <c r="E79" s="65"/>
      <c r="F79" s="4" t="s">
        <v>93</v>
      </c>
      <c r="G79" s="27">
        <v>13</v>
      </c>
      <c r="H79" s="27"/>
      <c r="I79" s="28" t="s">
        <v>61</v>
      </c>
      <c r="J79" s="27">
        <f>G79*AO79</f>
        <v>0</v>
      </c>
      <c r="K79" s="27">
        <f>G79*AP79</f>
        <v>0</v>
      </c>
      <c r="L79" s="27">
        <f>G79*H79</f>
        <v>0</v>
      </c>
      <c r="M79" s="27">
        <f>L79*(1+BW79/100)</f>
        <v>0</v>
      </c>
      <c r="N79" s="27">
        <v>3.5090000000000003E-2</v>
      </c>
      <c r="O79" s="27">
        <f>G79*N79</f>
        <v>0.45617000000000002</v>
      </c>
      <c r="P79" s="29" t="s">
        <v>62</v>
      </c>
      <c r="Z79" s="27">
        <f>IF(AQ79="5",BJ79,0)</f>
        <v>0</v>
      </c>
      <c r="AB79" s="27">
        <f>IF(AQ79="1",BH79,0)</f>
        <v>0</v>
      </c>
      <c r="AC79" s="27">
        <f>IF(AQ79="1",BI79,0)</f>
        <v>0</v>
      </c>
      <c r="AD79" s="27">
        <f>IF(AQ79="7",BH79,0)</f>
        <v>0</v>
      </c>
      <c r="AE79" s="27">
        <f>IF(AQ79="7",BI79,0)</f>
        <v>0</v>
      </c>
      <c r="AF79" s="27">
        <f>IF(AQ79="2",BH79,0)</f>
        <v>0</v>
      </c>
      <c r="AG79" s="27">
        <f>IF(AQ79="2",BI79,0)</f>
        <v>0</v>
      </c>
      <c r="AH79" s="27">
        <f>IF(AQ79="0",BJ79,0)</f>
        <v>0</v>
      </c>
      <c r="AI79" s="13"/>
      <c r="AJ79" s="27">
        <f>IF(AN79=0,L79,0)</f>
        <v>0</v>
      </c>
      <c r="AK79" s="27">
        <f>IF(AN79=12,L79,0)</f>
        <v>0</v>
      </c>
      <c r="AL79" s="27">
        <f>IF(AN79=21,L79,0)</f>
        <v>0</v>
      </c>
      <c r="AN79" s="27">
        <v>21</v>
      </c>
      <c r="AO79" s="27">
        <f>H79*0.331616558</f>
        <v>0</v>
      </c>
      <c r="AP79" s="27">
        <f>H79*(1-0.331616558)</f>
        <v>0</v>
      </c>
      <c r="AQ79" s="28" t="s">
        <v>57</v>
      </c>
      <c r="AV79" s="27">
        <f>AW79+AX79</f>
        <v>0</v>
      </c>
      <c r="AW79" s="27">
        <f>G79*AO79</f>
        <v>0</v>
      </c>
      <c r="AX79" s="27">
        <f>G79*AP79</f>
        <v>0</v>
      </c>
      <c r="AY79" s="28" t="s">
        <v>263</v>
      </c>
      <c r="AZ79" s="28" t="s">
        <v>237</v>
      </c>
      <c r="BA79" s="13" t="s">
        <v>65</v>
      </c>
      <c r="BC79" s="27">
        <f>AW79+AX79</f>
        <v>0</v>
      </c>
      <c r="BD79" s="27">
        <f>H79/(100-BE79)*100</f>
        <v>0</v>
      </c>
      <c r="BE79" s="27">
        <v>0</v>
      </c>
      <c r="BF79" s="27">
        <f>O79</f>
        <v>0.45617000000000002</v>
      </c>
      <c r="BH79" s="27">
        <f>G79*AO79</f>
        <v>0</v>
      </c>
      <c r="BI79" s="27">
        <f>G79*AP79</f>
        <v>0</v>
      </c>
      <c r="BJ79" s="27">
        <f>G79*H79</f>
        <v>0</v>
      </c>
      <c r="BK79" s="27"/>
      <c r="BL79" s="27">
        <v>97</v>
      </c>
      <c r="BW79" s="27" t="str">
        <f>I79</f>
        <v>21</v>
      </c>
      <c r="BX79" s="3" t="s">
        <v>266</v>
      </c>
    </row>
    <row r="80" spans="1:76" ht="15" customHeight="1" x14ac:dyDescent="0.25">
      <c r="A80" s="26" t="s">
        <v>267</v>
      </c>
      <c r="B80" s="4"/>
      <c r="C80" s="4" t="s">
        <v>268</v>
      </c>
      <c r="D80" s="65" t="s">
        <v>269</v>
      </c>
      <c r="E80" s="65"/>
      <c r="F80" s="4" t="s">
        <v>93</v>
      </c>
      <c r="G80" s="27">
        <v>13</v>
      </c>
      <c r="H80" s="27"/>
      <c r="I80" s="28" t="s">
        <v>61</v>
      </c>
      <c r="J80" s="27">
        <f>G80*AO80</f>
        <v>0</v>
      </c>
      <c r="K80" s="27">
        <f>G80*AP80</f>
        <v>0</v>
      </c>
      <c r="L80" s="27">
        <f>G80*H80</f>
        <v>0</v>
      </c>
      <c r="M80" s="27">
        <f>L80*(1+BW80/100)</f>
        <v>0</v>
      </c>
      <c r="N80" s="27">
        <v>1.34E-3</v>
      </c>
      <c r="O80" s="27">
        <f>G80*N80</f>
        <v>1.7420000000000001E-2</v>
      </c>
      <c r="P80" s="29" t="s">
        <v>62</v>
      </c>
      <c r="Z80" s="27">
        <f>IF(AQ80="5",BJ80,0)</f>
        <v>0</v>
      </c>
      <c r="AB80" s="27">
        <f>IF(AQ80="1",BH80,0)</f>
        <v>0</v>
      </c>
      <c r="AC80" s="27">
        <f>IF(AQ80="1",BI80,0)</f>
        <v>0</v>
      </c>
      <c r="AD80" s="27">
        <f>IF(AQ80="7",BH80,0)</f>
        <v>0</v>
      </c>
      <c r="AE80" s="27">
        <f>IF(AQ80="7",BI80,0)</f>
        <v>0</v>
      </c>
      <c r="AF80" s="27">
        <f>IF(AQ80="2",BH80,0)</f>
        <v>0</v>
      </c>
      <c r="AG80" s="27">
        <f>IF(AQ80="2",BI80,0)</f>
        <v>0</v>
      </c>
      <c r="AH80" s="27">
        <f>IF(AQ80="0",BJ80,0)</f>
        <v>0</v>
      </c>
      <c r="AI80" s="13"/>
      <c r="AJ80" s="27">
        <f>IF(AN80=0,L80,0)</f>
        <v>0</v>
      </c>
      <c r="AK80" s="27">
        <f>IF(AN80=12,L80,0)</f>
        <v>0</v>
      </c>
      <c r="AL80" s="27">
        <f>IF(AN80=21,L80,0)</f>
        <v>0</v>
      </c>
      <c r="AN80" s="27">
        <v>21</v>
      </c>
      <c r="AO80" s="27">
        <f>H80*0.083143567</f>
        <v>0</v>
      </c>
      <c r="AP80" s="27">
        <f>H80*(1-0.083143567)</f>
        <v>0</v>
      </c>
      <c r="AQ80" s="28" t="s">
        <v>57</v>
      </c>
      <c r="AV80" s="27">
        <f>AW80+AX80</f>
        <v>0</v>
      </c>
      <c r="AW80" s="27">
        <f>G80*AO80</f>
        <v>0</v>
      </c>
      <c r="AX80" s="27">
        <f>G80*AP80</f>
        <v>0</v>
      </c>
      <c r="AY80" s="28" t="s">
        <v>263</v>
      </c>
      <c r="AZ80" s="28" t="s">
        <v>237</v>
      </c>
      <c r="BA80" s="13" t="s">
        <v>65</v>
      </c>
      <c r="BC80" s="27">
        <f>AW80+AX80</f>
        <v>0</v>
      </c>
      <c r="BD80" s="27">
        <f>H80/(100-BE80)*100</f>
        <v>0</v>
      </c>
      <c r="BE80" s="27">
        <v>0</v>
      </c>
      <c r="BF80" s="27">
        <f>O80</f>
        <v>1.7420000000000001E-2</v>
      </c>
      <c r="BH80" s="27">
        <f>G80*AO80</f>
        <v>0</v>
      </c>
      <c r="BI80" s="27">
        <f>G80*AP80</f>
        <v>0</v>
      </c>
      <c r="BJ80" s="27">
        <f>G80*H80</f>
        <v>0</v>
      </c>
      <c r="BK80" s="27"/>
      <c r="BL80" s="27">
        <v>97</v>
      </c>
      <c r="BW80" s="27" t="str">
        <f>I80</f>
        <v>21</v>
      </c>
      <c r="BX80" s="3" t="s">
        <v>269</v>
      </c>
    </row>
    <row r="81" spans="1:76" ht="15" customHeight="1" x14ac:dyDescent="0.25">
      <c r="A81" s="26" t="s">
        <v>270</v>
      </c>
      <c r="B81" s="4"/>
      <c r="C81" s="4" t="s">
        <v>271</v>
      </c>
      <c r="D81" s="65" t="s">
        <v>272</v>
      </c>
      <c r="E81" s="65"/>
      <c r="F81" s="4" t="s">
        <v>107</v>
      </c>
      <c r="G81" s="27">
        <v>2</v>
      </c>
      <c r="H81" s="27"/>
      <c r="I81" s="28" t="s">
        <v>61</v>
      </c>
      <c r="J81" s="27">
        <f>G81*AO81</f>
        <v>0</v>
      </c>
      <c r="K81" s="27">
        <f>G81*AP81</f>
        <v>0</v>
      </c>
      <c r="L81" s="27">
        <f>G81*H81</f>
        <v>0</v>
      </c>
      <c r="M81" s="27">
        <f>L81*(1+BW81/100)</f>
        <v>0</v>
      </c>
      <c r="N81" s="27">
        <v>0.58333000000000002</v>
      </c>
      <c r="O81" s="27">
        <f>G81*N81</f>
        <v>1.16666</v>
      </c>
      <c r="P81" s="29" t="s">
        <v>62</v>
      </c>
      <c r="Z81" s="27">
        <f>IF(AQ81="5",BJ81,0)</f>
        <v>0</v>
      </c>
      <c r="AB81" s="27">
        <f>IF(AQ81="1",BH81,0)</f>
        <v>0</v>
      </c>
      <c r="AC81" s="27">
        <f>IF(AQ81="1",BI81,0)</f>
        <v>0</v>
      </c>
      <c r="AD81" s="27">
        <f>IF(AQ81="7",BH81,0)</f>
        <v>0</v>
      </c>
      <c r="AE81" s="27">
        <f>IF(AQ81="7",BI81,0)</f>
        <v>0</v>
      </c>
      <c r="AF81" s="27">
        <f>IF(AQ81="2",BH81,0)</f>
        <v>0</v>
      </c>
      <c r="AG81" s="27">
        <f>IF(AQ81="2",BI81,0)</f>
        <v>0</v>
      </c>
      <c r="AH81" s="27">
        <f>IF(AQ81="0",BJ81,0)</f>
        <v>0</v>
      </c>
      <c r="AI81" s="13"/>
      <c r="AJ81" s="27">
        <f>IF(AN81=0,L81,0)</f>
        <v>0</v>
      </c>
      <c r="AK81" s="27">
        <f>IF(AN81=12,L81,0)</f>
        <v>0</v>
      </c>
      <c r="AL81" s="27">
        <f>IF(AN81=21,L81,0)</f>
        <v>0</v>
      </c>
      <c r="AN81" s="27">
        <v>21</v>
      </c>
      <c r="AO81" s="27">
        <f>H81*0.006504075</f>
        <v>0</v>
      </c>
      <c r="AP81" s="27">
        <f>H81*(1-0.006504075)</f>
        <v>0</v>
      </c>
      <c r="AQ81" s="28" t="s">
        <v>57</v>
      </c>
      <c r="AV81" s="27">
        <f>AW81+AX81</f>
        <v>0</v>
      </c>
      <c r="AW81" s="27">
        <f>G81*AO81</f>
        <v>0</v>
      </c>
      <c r="AX81" s="27">
        <f>G81*AP81</f>
        <v>0</v>
      </c>
      <c r="AY81" s="28" t="s">
        <v>263</v>
      </c>
      <c r="AZ81" s="28" t="s">
        <v>237</v>
      </c>
      <c r="BA81" s="13" t="s">
        <v>65</v>
      </c>
      <c r="BC81" s="27">
        <f>AW81+AX81</f>
        <v>0</v>
      </c>
      <c r="BD81" s="27">
        <f>H81/(100-BE81)*100</f>
        <v>0</v>
      </c>
      <c r="BE81" s="27">
        <v>0</v>
      </c>
      <c r="BF81" s="27">
        <f>O81</f>
        <v>1.16666</v>
      </c>
      <c r="BH81" s="27">
        <f>G81*AO81</f>
        <v>0</v>
      </c>
      <c r="BI81" s="27">
        <f>G81*AP81</f>
        <v>0</v>
      </c>
      <c r="BJ81" s="27">
        <f>G81*H81</f>
        <v>0</v>
      </c>
      <c r="BK81" s="27"/>
      <c r="BL81" s="27">
        <v>97</v>
      </c>
      <c r="BW81" s="27" t="str">
        <f>I81</f>
        <v>21</v>
      </c>
      <c r="BX81" s="3" t="s">
        <v>272</v>
      </c>
    </row>
    <row r="82" spans="1:76" ht="15" customHeight="1" x14ac:dyDescent="0.25">
      <c r="A82" s="26" t="s">
        <v>273</v>
      </c>
      <c r="B82" s="4"/>
      <c r="C82" s="4" t="s">
        <v>274</v>
      </c>
      <c r="D82" s="65" t="s">
        <v>275</v>
      </c>
      <c r="E82" s="65"/>
      <c r="F82" s="4" t="s">
        <v>93</v>
      </c>
      <c r="G82" s="27">
        <v>64</v>
      </c>
      <c r="H82" s="27"/>
      <c r="I82" s="28" t="s">
        <v>61</v>
      </c>
      <c r="J82" s="27">
        <f>G82*AO82</f>
        <v>0</v>
      </c>
      <c r="K82" s="27">
        <f>G82*AP82</f>
        <v>0</v>
      </c>
      <c r="L82" s="27">
        <f>G82*H82</f>
        <v>0</v>
      </c>
      <c r="M82" s="27">
        <f>L82*(1+BW82/100)</f>
        <v>0</v>
      </c>
      <c r="N82" s="27">
        <v>4.6000000000000001E-4</v>
      </c>
      <c r="O82" s="27">
        <f>G82*N82</f>
        <v>2.9440000000000001E-2</v>
      </c>
      <c r="P82" s="29" t="s">
        <v>62</v>
      </c>
      <c r="Z82" s="27">
        <f>IF(AQ82="5",BJ82,0)</f>
        <v>0</v>
      </c>
      <c r="AB82" s="27">
        <f>IF(AQ82="1",BH82,0)</f>
        <v>0</v>
      </c>
      <c r="AC82" s="27">
        <f>IF(AQ82="1",BI82,0)</f>
        <v>0</v>
      </c>
      <c r="AD82" s="27">
        <f>IF(AQ82="7",BH82,0)</f>
        <v>0</v>
      </c>
      <c r="AE82" s="27">
        <f>IF(AQ82="7",BI82,0)</f>
        <v>0</v>
      </c>
      <c r="AF82" s="27">
        <f>IF(AQ82="2",BH82,0)</f>
        <v>0</v>
      </c>
      <c r="AG82" s="27">
        <f>IF(AQ82="2",BI82,0)</f>
        <v>0</v>
      </c>
      <c r="AH82" s="27">
        <f>IF(AQ82="0",BJ82,0)</f>
        <v>0</v>
      </c>
      <c r="AI82" s="13"/>
      <c r="AJ82" s="27">
        <f>IF(AN82=0,L82,0)</f>
        <v>0</v>
      </c>
      <c r="AK82" s="27">
        <f>IF(AN82=12,L82,0)</f>
        <v>0</v>
      </c>
      <c r="AL82" s="27">
        <f>IF(AN82=21,L82,0)</f>
        <v>0</v>
      </c>
      <c r="AN82" s="27">
        <v>21</v>
      </c>
      <c r="AO82" s="27">
        <f>H82*0.571428571</f>
        <v>0</v>
      </c>
      <c r="AP82" s="27">
        <f>H82*(1-0.571428571)</f>
        <v>0</v>
      </c>
      <c r="AQ82" s="28" t="s">
        <v>57</v>
      </c>
      <c r="AV82" s="27">
        <f>AW82+AX82</f>
        <v>0</v>
      </c>
      <c r="AW82" s="27">
        <f>G82*AO82</f>
        <v>0</v>
      </c>
      <c r="AX82" s="27">
        <f>G82*AP82</f>
        <v>0</v>
      </c>
      <c r="AY82" s="28" t="s">
        <v>263</v>
      </c>
      <c r="AZ82" s="28" t="s">
        <v>237</v>
      </c>
      <c r="BA82" s="13" t="s">
        <v>65</v>
      </c>
      <c r="BC82" s="27">
        <f>AW82+AX82</f>
        <v>0</v>
      </c>
      <c r="BD82" s="27">
        <f>H82/(100-BE82)*100</f>
        <v>0</v>
      </c>
      <c r="BE82" s="27">
        <v>0</v>
      </c>
      <c r="BF82" s="27">
        <f>O82</f>
        <v>2.9440000000000001E-2</v>
      </c>
      <c r="BH82" s="27">
        <f>G82*AO82</f>
        <v>0</v>
      </c>
      <c r="BI82" s="27">
        <f>G82*AP82</f>
        <v>0</v>
      </c>
      <c r="BJ82" s="27">
        <f>G82*H82</f>
        <v>0</v>
      </c>
      <c r="BK82" s="27"/>
      <c r="BL82" s="27">
        <v>97</v>
      </c>
      <c r="BW82" s="27" t="str">
        <f>I82</f>
        <v>21</v>
      </c>
      <c r="BX82" s="3" t="s">
        <v>275</v>
      </c>
    </row>
    <row r="83" spans="1:76" ht="15" customHeight="1" x14ac:dyDescent="0.25">
      <c r="A83" s="22"/>
      <c r="B83" s="23"/>
      <c r="C83" s="23" t="s">
        <v>276</v>
      </c>
      <c r="D83" s="73" t="s">
        <v>277</v>
      </c>
      <c r="E83" s="73"/>
      <c r="F83" s="24" t="s">
        <v>4</v>
      </c>
      <c r="G83" s="24" t="s">
        <v>4</v>
      </c>
      <c r="H83" s="24"/>
      <c r="I83" s="24" t="s">
        <v>4</v>
      </c>
      <c r="J83" s="2">
        <f>SUM(J84:J88)</f>
        <v>0</v>
      </c>
      <c r="K83" s="2">
        <f>SUM(K84:K88)</f>
        <v>0</v>
      </c>
      <c r="L83" s="2">
        <f>SUM(L84:L88)</f>
        <v>0</v>
      </c>
      <c r="M83" s="2">
        <f>SUM(M84:M88)</f>
        <v>0</v>
      </c>
      <c r="N83" s="13"/>
      <c r="O83" s="2">
        <f>SUM(O84:O88)</f>
        <v>0</v>
      </c>
      <c r="P83" s="25"/>
      <c r="AI83" s="13"/>
      <c r="AS83" s="2">
        <f>SUM(AJ84:AJ88)</f>
        <v>0</v>
      </c>
      <c r="AT83" s="2">
        <f>SUM(AK84:AK88)</f>
        <v>0</v>
      </c>
      <c r="AU83" s="2">
        <f>SUM(AL84:AL88)</f>
        <v>0</v>
      </c>
    </row>
    <row r="84" spans="1:76" ht="15" customHeight="1" x14ac:dyDescent="0.25">
      <c r="A84" s="26" t="s">
        <v>278</v>
      </c>
      <c r="B84" s="4"/>
      <c r="C84" s="4" t="s">
        <v>279</v>
      </c>
      <c r="D84" s="65" t="s">
        <v>280</v>
      </c>
      <c r="E84" s="65"/>
      <c r="F84" s="4" t="s">
        <v>93</v>
      </c>
      <c r="G84" s="27">
        <v>80</v>
      </c>
      <c r="H84" s="27"/>
      <c r="I84" s="28" t="s">
        <v>61</v>
      </c>
      <c r="J84" s="27">
        <f>G84*AO84</f>
        <v>0</v>
      </c>
      <c r="K84" s="27">
        <f>G84*AP84</f>
        <v>0</v>
      </c>
      <c r="L84" s="27">
        <f>G84*H84</f>
        <v>0</v>
      </c>
      <c r="M84" s="27">
        <f>L84*(1+BW84/100)</f>
        <v>0</v>
      </c>
      <c r="N84" s="27">
        <v>0</v>
      </c>
      <c r="O84" s="27">
        <f>G84*N84</f>
        <v>0</v>
      </c>
      <c r="P84" s="29" t="s">
        <v>62</v>
      </c>
      <c r="Z84" s="27">
        <f>IF(AQ84="5",BJ84,0)</f>
        <v>0</v>
      </c>
      <c r="AB84" s="27">
        <f>IF(AQ84="1",BH84,0)</f>
        <v>0</v>
      </c>
      <c r="AC84" s="27">
        <f>IF(AQ84="1",BI84,0)</f>
        <v>0</v>
      </c>
      <c r="AD84" s="27">
        <f>IF(AQ84="7",BH84,0)</f>
        <v>0</v>
      </c>
      <c r="AE84" s="27">
        <f>IF(AQ84="7",BI84,0)</f>
        <v>0</v>
      </c>
      <c r="AF84" s="27">
        <f>IF(AQ84="2",BH84,0)</f>
        <v>0</v>
      </c>
      <c r="AG84" s="27">
        <f>IF(AQ84="2",BI84,0)</f>
        <v>0</v>
      </c>
      <c r="AH84" s="27">
        <f>IF(AQ84="0",BJ84,0)</f>
        <v>0</v>
      </c>
      <c r="AI84" s="13"/>
      <c r="AJ84" s="27">
        <f>IF(AN84=0,L84,0)</f>
        <v>0</v>
      </c>
      <c r="AK84" s="27">
        <f>IF(AN84=12,L84,0)</f>
        <v>0</v>
      </c>
      <c r="AL84" s="27">
        <f>IF(AN84=21,L84,0)</f>
        <v>0</v>
      </c>
      <c r="AN84" s="27">
        <v>21</v>
      </c>
      <c r="AO84" s="27">
        <f>H84*0.743310208</f>
        <v>0</v>
      </c>
      <c r="AP84" s="27">
        <f>H84*(1-0.743310208)</f>
        <v>0</v>
      </c>
      <c r="AQ84" s="28" t="s">
        <v>66</v>
      </c>
      <c r="AV84" s="27">
        <f>AW84+AX84</f>
        <v>0</v>
      </c>
      <c r="AW84" s="27">
        <f>G84*AO84</f>
        <v>0</v>
      </c>
      <c r="AX84" s="27">
        <f>G84*AP84</f>
        <v>0</v>
      </c>
      <c r="AY84" s="28" t="s">
        <v>281</v>
      </c>
      <c r="AZ84" s="28" t="s">
        <v>237</v>
      </c>
      <c r="BA84" s="13" t="s">
        <v>65</v>
      </c>
      <c r="BC84" s="27">
        <f>AW84+AX84</f>
        <v>0</v>
      </c>
      <c r="BD84" s="27">
        <f>H84/(100-BE84)*100</f>
        <v>0</v>
      </c>
      <c r="BE84" s="27">
        <v>0</v>
      </c>
      <c r="BF84" s="27">
        <f>O84</f>
        <v>0</v>
      </c>
      <c r="BH84" s="27">
        <f>G84*AO84</f>
        <v>0</v>
      </c>
      <c r="BI84" s="27">
        <f>G84*AP84</f>
        <v>0</v>
      </c>
      <c r="BJ84" s="27">
        <f>G84*H84</f>
        <v>0</v>
      </c>
      <c r="BK84" s="27"/>
      <c r="BL84" s="27"/>
      <c r="BW84" s="27" t="str">
        <f>I84</f>
        <v>21</v>
      </c>
      <c r="BX84" s="3" t="s">
        <v>280</v>
      </c>
    </row>
    <row r="85" spans="1:76" ht="15" customHeight="1" x14ac:dyDescent="0.25">
      <c r="A85" s="26" t="s">
        <v>282</v>
      </c>
      <c r="B85" s="4"/>
      <c r="C85" s="4" t="s">
        <v>283</v>
      </c>
      <c r="D85" s="65" t="s">
        <v>284</v>
      </c>
      <c r="E85" s="65"/>
      <c r="F85" s="4" t="s">
        <v>107</v>
      </c>
      <c r="G85" s="27">
        <v>1</v>
      </c>
      <c r="H85" s="27"/>
      <c r="I85" s="28" t="s">
        <v>61</v>
      </c>
      <c r="J85" s="27">
        <f>G85*AO85</f>
        <v>0</v>
      </c>
      <c r="K85" s="27">
        <f>G85*AP85</f>
        <v>0</v>
      </c>
      <c r="L85" s="27">
        <f>G85*H85</f>
        <v>0</v>
      </c>
      <c r="M85" s="27">
        <f>L85*(1+BW85/100)</f>
        <v>0</v>
      </c>
      <c r="N85" s="27">
        <v>0</v>
      </c>
      <c r="O85" s="27">
        <f>G85*N85</f>
        <v>0</v>
      </c>
      <c r="P85" s="29" t="s">
        <v>62</v>
      </c>
      <c r="Z85" s="27">
        <f>IF(AQ85="5",BJ85,0)</f>
        <v>0</v>
      </c>
      <c r="AB85" s="27">
        <f>IF(AQ85="1",BH85,0)</f>
        <v>0</v>
      </c>
      <c r="AC85" s="27">
        <f>IF(AQ85="1",BI85,0)</f>
        <v>0</v>
      </c>
      <c r="AD85" s="27">
        <f>IF(AQ85="7",BH85,0)</f>
        <v>0</v>
      </c>
      <c r="AE85" s="27">
        <f>IF(AQ85="7",BI85,0)</f>
        <v>0</v>
      </c>
      <c r="AF85" s="27">
        <f>IF(AQ85="2",BH85,0)</f>
        <v>0</v>
      </c>
      <c r="AG85" s="27">
        <f>IF(AQ85="2",BI85,0)</f>
        <v>0</v>
      </c>
      <c r="AH85" s="27">
        <f>IF(AQ85="0",BJ85,0)</f>
        <v>0</v>
      </c>
      <c r="AI85" s="13"/>
      <c r="AJ85" s="27">
        <f>IF(AN85=0,L85,0)</f>
        <v>0</v>
      </c>
      <c r="AK85" s="27">
        <f>IF(AN85=12,L85,0)</f>
        <v>0</v>
      </c>
      <c r="AL85" s="27">
        <f>IF(AN85=21,L85,0)</f>
        <v>0</v>
      </c>
      <c r="AN85" s="27">
        <v>21</v>
      </c>
      <c r="AO85" s="27">
        <f>H85*0</f>
        <v>0</v>
      </c>
      <c r="AP85" s="27">
        <f>H85*(1-0)</f>
        <v>0</v>
      </c>
      <c r="AQ85" s="28" t="s">
        <v>66</v>
      </c>
      <c r="AV85" s="27">
        <f>AW85+AX85</f>
        <v>0</v>
      </c>
      <c r="AW85" s="27">
        <f>G85*AO85</f>
        <v>0</v>
      </c>
      <c r="AX85" s="27">
        <f>G85*AP85</f>
        <v>0</v>
      </c>
      <c r="AY85" s="28" t="s">
        <v>281</v>
      </c>
      <c r="AZ85" s="28" t="s">
        <v>237</v>
      </c>
      <c r="BA85" s="13" t="s">
        <v>65</v>
      </c>
      <c r="BC85" s="27">
        <f>AW85+AX85</f>
        <v>0</v>
      </c>
      <c r="BD85" s="27">
        <f>H85/(100-BE85)*100</f>
        <v>0</v>
      </c>
      <c r="BE85" s="27">
        <v>0</v>
      </c>
      <c r="BF85" s="27">
        <f>O85</f>
        <v>0</v>
      </c>
      <c r="BH85" s="27">
        <f>G85*AO85</f>
        <v>0</v>
      </c>
      <c r="BI85" s="27">
        <f>G85*AP85</f>
        <v>0</v>
      </c>
      <c r="BJ85" s="27">
        <f>G85*H85</f>
        <v>0</v>
      </c>
      <c r="BK85" s="27"/>
      <c r="BL85" s="27"/>
      <c r="BW85" s="27" t="str">
        <f>I85</f>
        <v>21</v>
      </c>
      <c r="BX85" s="3" t="s">
        <v>284</v>
      </c>
    </row>
    <row r="86" spans="1:76" ht="15" customHeight="1" x14ac:dyDescent="0.25">
      <c r="A86" s="26" t="s">
        <v>285</v>
      </c>
      <c r="B86" s="4"/>
      <c r="C86" s="4" t="s">
        <v>286</v>
      </c>
      <c r="D86" s="65" t="s">
        <v>287</v>
      </c>
      <c r="E86" s="65"/>
      <c r="F86" s="4" t="s">
        <v>107</v>
      </c>
      <c r="G86" s="27">
        <v>2</v>
      </c>
      <c r="H86" s="27"/>
      <c r="I86" s="28" t="s">
        <v>61</v>
      </c>
      <c r="J86" s="27">
        <f>G86*AO86</f>
        <v>0</v>
      </c>
      <c r="K86" s="27">
        <f>G86*AP86</f>
        <v>0</v>
      </c>
      <c r="L86" s="27">
        <f>G86*H86</f>
        <v>0</v>
      </c>
      <c r="M86" s="27">
        <f>L86*(1+BW86/100)</f>
        <v>0</v>
      </c>
      <c r="N86" s="27">
        <v>0</v>
      </c>
      <c r="O86" s="27">
        <f>G86*N86</f>
        <v>0</v>
      </c>
      <c r="P86" s="29" t="s">
        <v>62</v>
      </c>
      <c r="Z86" s="27">
        <f>IF(AQ86="5",BJ86,0)</f>
        <v>0</v>
      </c>
      <c r="AB86" s="27">
        <f>IF(AQ86="1",BH86,0)</f>
        <v>0</v>
      </c>
      <c r="AC86" s="27">
        <f>IF(AQ86="1",BI86,0)</f>
        <v>0</v>
      </c>
      <c r="AD86" s="27">
        <f>IF(AQ86="7",BH86,0)</f>
        <v>0</v>
      </c>
      <c r="AE86" s="27">
        <f>IF(AQ86="7",BI86,0)</f>
        <v>0</v>
      </c>
      <c r="AF86" s="27">
        <f>IF(AQ86="2",BH86,0)</f>
        <v>0</v>
      </c>
      <c r="AG86" s="27">
        <f>IF(AQ86="2",BI86,0)</f>
        <v>0</v>
      </c>
      <c r="AH86" s="27">
        <f>IF(AQ86="0",BJ86,0)</f>
        <v>0</v>
      </c>
      <c r="AI86" s="13"/>
      <c r="AJ86" s="27">
        <f>IF(AN86=0,L86,0)</f>
        <v>0</v>
      </c>
      <c r="AK86" s="27">
        <f>IF(AN86=12,L86,0)</f>
        <v>0</v>
      </c>
      <c r="AL86" s="27">
        <f>IF(AN86=21,L86,0)</f>
        <v>0</v>
      </c>
      <c r="AN86" s="27">
        <v>21</v>
      </c>
      <c r="AO86" s="27">
        <f>H86*0</f>
        <v>0</v>
      </c>
      <c r="AP86" s="27">
        <f>H86*(1-0)</f>
        <v>0</v>
      </c>
      <c r="AQ86" s="28" t="s">
        <v>66</v>
      </c>
      <c r="AV86" s="27">
        <f>AW86+AX86</f>
        <v>0</v>
      </c>
      <c r="AW86" s="27">
        <f>G86*AO86</f>
        <v>0</v>
      </c>
      <c r="AX86" s="27">
        <f>G86*AP86</f>
        <v>0</v>
      </c>
      <c r="AY86" s="28" t="s">
        <v>281</v>
      </c>
      <c r="AZ86" s="28" t="s">
        <v>237</v>
      </c>
      <c r="BA86" s="13" t="s">
        <v>65</v>
      </c>
      <c r="BC86" s="27">
        <f>AW86+AX86</f>
        <v>0</v>
      </c>
      <c r="BD86" s="27">
        <f>H86/(100-BE86)*100</f>
        <v>0</v>
      </c>
      <c r="BE86" s="27">
        <v>0</v>
      </c>
      <c r="BF86" s="27">
        <f>O86</f>
        <v>0</v>
      </c>
      <c r="BH86" s="27">
        <f>G86*AO86</f>
        <v>0</v>
      </c>
      <c r="BI86" s="27">
        <f>G86*AP86</f>
        <v>0</v>
      </c>
      <c r="BJ86" s="27">
        <f>G86*H86</f>
        <v>0</v>
      </c>
      <c r="BK86" s="27"/>
      <c r="BL86" s="27"/>
      <c r="BW86" s="27" t="str">
        <f>I86</f>
        <v>21</v>
      </c>
      <c r="BX86" s="3" t="s">
        <v>287</v>
      </c>
    </row>
    <row r="87" spans="1:76" ht="15" customHeight="1" x14ac:dyDescent="0.25">
      <c r="A87" s="26" t="s">
        <v>288</v>
      </c>
      <c r="B87" s="4"/>
      <c r="C87" s="4" t="s">
        <v>289</v>
      </c>
      <c r="D87" s="65" t="s">
        <v>290</v>
      </c>
      <c r="E87" s="65"/>
      <c r="F87" s="4" t="s">
        <v>107</v>
      </c>
      <c r="G87" s="27">
        <v>2</v>
      </c>
      <c r="H87" s="27"/>
      <c r="I87" s="28" t="s">
        <v>61</v>
      </c>
      <c r="J87" s="27">
        <f>G87*AO87</f>
        <v>0</v>
      </c>
      <c r="K87" s="27">
        <f>G87*AP87</f>
        <v>0</v>
      </c>
      <c r="L87" s="27">
        <f>G87*H87</f>
        <v>0</v>
      </c>
      <c r="M87" s="27">
        <f>L87*(1+BW87/100)</f>
        <v>0</v>
      </c>
      <c r="N87" s="27">
        <v>0</v>
      </c>
      <c r="O87" s="27">
        <f>G87*N87</f>
        <v>0</v>
      </c>
      <c r="P87" s="29" t="s">
        <v>62</v>
      </c>
      <c r="Z87" s="27">
        <f>IF(AQ87="5",BJ87,0)</f>
        <v>0</v>
      </c>
      <c r="AB87" s="27">
        <f>IF(AQ87="1",BH87,0)</f>
        <v>0</v>
      </c>
      <c r="AC87" s="27">
        <f>IF(AQ87="1",BI87,0)</f>
        <v>0</v>
      </c>
      <c r="AD87" s="27">
        <f>IF(AQ87="7",BH87,0)</f>
        <v>0</v>
      </c>
      <c r="AE87" s="27">
        <f>IF(AQ87="7",BI87,0)</f>
        <v>0</v>
      </c>
      <c r="AF87" s="27">
        <f>IF(AQ87="2",BH87,0)</f>
        <v>0</v>
      </c>
      <c r="AG87" s="27">
        <f>IF(AQ87="2",BI87,0)</f>
        <v>0</v>
      </c>
      <c r="AH87" s="27">
        <f>IF(AQ87="0",BJ87,0)</f>
        <v>0</v>
      </c>
      <c r="AI87" s="13"/>
      <c r="AJ87" s="27">
        <f>IF(AN87=0,L87,0)</f>
        <v>0</v>
      </c>
      <c r="AK87" s="27">
        <f>IF(AN87=12,L87,0)</f>
        <v>0</v>
      </c>
      <c r="AL87" s="27">
        <f>IF(AN87=21,L87,0)</f>
        <v>0</v>
      </c>
      <c r="AN87" s="27">
        <v>21</v>
      </c>
      <c r="AO87" s="27">
        <f>H87*0</f>
        <v>0</v>
      </c>
      <c r="AP87" s="27">
        <f>H87*(1-0)</f>
        <v>0</v>
      </c>
      <c r="AQ87" s="28" t="s">
        <v>66</v>
      </c>
      <c r="AV87" s="27">
        <f>AW87+AX87</f>
        <v>0</v>
      </c>
      <c r="AW87" s="27">
        <f>G87*AO87</f>
        <v>0</v>
      </c>
      <c r="AX87" s="27">
        <f>G87*AP87</f>
        <v>0</v>
      </c>
      <c r="AY87" s="28" t="s">
        <v>281</v>
      </c>
      <c r="AZ87" s="28" t="s">
        <v>237</v>
      </c>
      <c r="BA87" s="13" t="s">
        <v>65</v>
      </c>
      <c r="BC87" s="27">
        <f>AW87+AX87</f>
        <v>0</v>
      </c>
      <c r="BD87" s="27">
        <f>H87/(100-BE87)*100</f>
        <v>0</v>
      </c>
      <c r="BE87" s="27">
        <v>0</v>
      </c>
      <c r="BF87" s="27">
        <f>O87</f>
        <v>0</v>
      </c>
      <c r="BH87" s="27">
        <f>G87*AO87</f>
        <v>0</v>
      </c>
      <c r="BI87" s="27">
        <f>G87*AP87</f>
        <v>0</v>
      </c>
      <c r="BJ87" s="27">
        <f>G87*H87</f>
        <v>0</v>
      </c>
      <c r="BK87" s="27"/>
      <c r="BL87" s="27"/>
      <c r="BW87" s="27" t="str">
        <f>I87</f>
        <v>21</v>
      </c>
      <c r="BX87" s="3" t="s">
        <v>290</v>
      </c>
    </row>
    <row r="88" spans="1:76" ht="15" customHeight="1" x14ac:dyDescent="0.25">
      <c r="A88" s="26" t="s">
        <v>291</v>
      </c>
      <c r="B88" s="4"/>
      <c r="C88" s="4" t="s">
        <v>292</v>
      </c>
      <c r="D88" s="65" t="s">
        <v>293</v>
      </c>
      <c r="E88" s="65"/>
      <c r="F88" s="4" t="s">
        <v>107</v>
      </c>
      <c r="G88" s="27">
        <v>2</v>
      </c>
      <c r="H88" s="27"/>
      <c r="I88" s="28" t="s">
        <v>61</v>
      </c>
      <c r="J88" s="27">
        <f>G88*AO88</f>
        <v>0</v>
      </c>
      <c r="K88" s="27">
        <f>G88*AP88</f>
        <v>0</v>
      </c>
      <c r="L88" s="27">
        <f>G88*H88</f>
        <v>0</v>
      </c>
      <c r="M88" s="27">
        <f>L88*(1+BW88/100)</f>
        <v>0</v>
      </c>
      <c r="N88" s="27">
        <v>0</v>
      </c>
      <c r="O88" s="27">
        <f>G88*N88</f>
        <v>0</v>
      </c>
      <c r="P88" s="29" t="s">
        <v>62</v>
      </c>
      <c r="Z88" s="27">
        <f>IF(AQ88="5",BJ88,0)</f>
        <v>0</v>
      </c>
      <c r="AB88" s="27">
        <f>IF(AQ88="1",BH88,0)</f>
        <v>0</v>
      </c>
      <c r="AC88" s="27">
        <f>IF(AQ88="1",BI88,0)</f>
        <v>0</v>
      </c>
      <c r="AD88" s="27">
        <f>IF(AQ88="7",BH88,0)</f>
        <v>0</v>
      </c>
      <c r="AE88" s="27">
        <f>IF(AQ88="7",BI88,0)</f>
        <v>0</v>
      </c>
      <c r="AF88" s="27">
        <f>IF(AQ88="2",BH88,0)</f>
        <v>0</v>
      </c>
      <c r="AG88" s="27">
        <f>IF(AQ88="2",BI88,0)</f>
        <v>0</v>
      </c>
      <c r="AH88" s="27">
        <f>IF(AQ88="0",BJ88,0)</f>
        <v>0</v>
      </c>
      <c r="AI88" s="13"/>
      <c r="AJ88" s="27">
        <f>IF(AN88=0,L88,0)</f>
        <v>0</v>
      </c>
      <c r="AK88" s="27">
        <f>IF(AN88=12,L88,0)</f>
        <v>0</v>
      </c>
      <c r="AL88" s="27">
        <f>IF(AN88=21,L88,0)</f>
        <v>0</v>
      </c>
      <c r="AN88" s="27">
        <v>21</v>
      </c>
      <c r="AO88" s="27">
        <f>H88*0.425431214</f>
        <v>0</v>
      </c>
      <c r="AP88" s="27">
        <f>H88*(1-0.425431214)</f>
        <v>0</v>
      </c>
      <c r="AQ88" s="28" t="s">
        <v>66</v>
      </c>
      <c r="AV88" s="27">
        <f>AW88+AX88</f>
        <v>0</v>
      </c>
      <c r="AW88" s="27">
        <f>G88*AO88</f>
        <v>0</v>
      </c>
      <c r="AX88" s="27">
        <f>G88*AP88</f>
        <v>0</v>
      </c>
      <c r="AY88" s="28" t="s">
        <v>281</v>
      </c>
      <c r="AZ88" s="28" t="s">
        <v>237</v>
      </c>
      <c r="BA88" s="13" t="s">
        <v>65</v>
      </c>
      <c r="BC88" s="27">
        <f>AW88+AX88</f>
        <v>0</v>
      </c>
      <c r="BD88" s="27">
        <f>H88/(100-BE88)*100</f>
        <v>0</v>
      </c>
      <c r="BE88" s="27">
        <v>0</v>
      </c>
      <c r="BF88" s="27">
        <f>O88</f>
        <v>0</v>
      </c>
      <c r="BH88" s="27">
        <f>G88*AO88</f>
        <v>0</v>
      </c>
      <c r="BI88" s="27">
        <f>G88*AP88</f>
        <v>0</v>
      </c>
      <c r="BJ88" s="27">
        <f>G88*H88</f>
        <v>0</v>
      </c>
      <c r="BK88" s="27"/>
      <c r="BL88" s="27"/>
      <c r="BW88" s="27" t="str">
        <f>I88</f>
        <v>21</v>
      </c>
      <c r="BX88" s="3" t="s">
        <v>293</v>
      </c>
    </row>
    <row r="89" spans="1:76" ht="15" customHeight="1" x14ac:dyDescent="0.25">
      <c r="A89" s="22"/>
      <c r="B89" s="23"/>
      <c r="C89" s="23" t="s">
        <v>294</v>
      </c>
      <c r="D89" s="73" t="s">
        <v>295</v>
      </c>
      <c r="E89" s="73"/>
      <c r="F89" s="24" t="s">
        <v>4</v>
      </c>
      <c r="G89" s="24" t="s">
        <v>4</v>
      </c>
      <c r="H89" s="24"/>
      <c r="I89" s="24" t="s">
        <v>4</v>
      </c>
      <c r="J89" s="2">
        <f>SUM(J90:J93)</f>
        <v>0</v>
      </c>
      <c r="K89" s="2">
        <f>SUM(K90:K93)</f>
        <v>0</v>
      </c>
      <c r="L89" s="2">
        <f>SUM(L90:L93)</f>
        <v>0</v>
      </c>
      <c r="M89" s="2">
        <f>SUM(M90:M93)</f>
        <v>0</v>
      </c>
      <c r="N89" s="13"/>
      <c r="O89" s="2">
        <f>SUM(O90:O93)</f>
        <v>0</v>
      </c>
      <c r="P89" s="25"/>
      <c r="AI89" s="13"/>
      <c r="AS89" s="2">
        <f>SUM(AJ90:AJ93)</f>
        <v>0</v>
      </c>
      <c r="AT89" s="2">
        <f>SUM(AK90:AK93)</f>
        <v>0</v>
      </c>
      <c r="AU89" s="2">
        <f>SUM(AL90:AL93)</f>
        <v>0</v>
      </c>
    </row>
    <row r="90" spans="1:76" ht="15" customHeight="1" x14ac:dyDescent="0.25">
      <c r="A90" s="26" t="s">
        <v>296</v>
      </c>
      <c r="B90" s="4"/>
      <c r="C90" s="4" t="s">
        <v>297</v>
      </c>
      <c r="D90" s="65" t="s">
        <v>298</v>
      </c>
      <c r="E90" s="65"/>
      <c r="F90" s="4" t="s">
        <v>247</v>
      </c>
      <c r="G90" s="27">
        <v>54</v>
      </c>
      <c r="H90" s="27"/>
      <c r="I90" s="28" t="s">
        <v>61</v>
      </c>
      <c r="J90" s="27">
        <f>G90*AO90</f>
        <v>0</v>
      </c>
      <c r="K90" s="27">
        <f>G90*AP90</f>
        <v>0</v>
      </c>
      <c r="L90" s="27">
        <f>G90*H90</f>
        <v>0</v>
      </c>
      <c r="M90" s="27">
        <f>L90*(1+BW90/100)</f>
        <v>0</v>
      </c>
      <c r="N90" s="27">
        <v>0</v>
      </c>
      <c r="O90" s="27">
        <f>G90*N90</f>
        <v>0</v>
      </c>
      <c r="P90" s="29" t="s">
        <v>62</v>
      </c>
      <c r="Z90" s="27">
        <f>IF(AQ90="5",BJ90,0)</f>
        <v>0</v>
      </c>
      <c r="AB90" s="27">
        <f>IF(AQ90="1",BH90,0)</f>
        <v>0</v>
      </c>
      <c r="AC90" s="27">
        <f>IF(AQ90="1",BI90,0)</f>
        <v>0</v>
      </c>
      <c r="AD90" s="27">
        <f>IF(AQ90="7",BH90,0)</f>
        <v>0</v>
      </c>
      <c r="AE90" s="27">
        <f>IF(AQ90="7",BI90,0)</f>
        <v>0</v>
      </c>
      <c r="AF90" s="27">
        <f>IF(AQ90="2",BH90,0)</f>
        <v>0</v>
      </c>
      <c r="AG90" s="27">
        <f>IF(AQ90="2",BI90,0)</f>
        <v>0</v>
      </c>
      <c r="AH90" s="27">
        <f>IF(AQ90="0",BJ90,0)</f>
        <v>0</v>
      </c>
      <c r="AI90" s="13"/>
      <c r="AJ90" s="27">
        <f>IF(AN90=0,L90,0)</f>
        <v>0</v>
      </c>
      <c r="AK90" s="27">
        <f>IF(AN90=12,L90,0)</f>
        <v>0</v>
      </c>
      <c r="AL90" s="27">
        <f>IF(AN90=21,L90,0)</f>
        <v>0</v>
      </c>
      <c r="AN90" s="27">
        <v>21</v>
      </c>
      <c r="AO90" s="27">
        <f>H90*0</f>
        <v>0</v>
      </c>
      <c r="AP90" s="27">
        <f>H90*(1-0)</f>
        <v>0</v>
      </c>
      <c r="AQ90" s="28" t="s">
        <v>77</v>
      </c>
      <c r="AV90" s="27">
        <f>AW90+AX90</f>
        <v>0</v>
      </c>
      <c r="AW90" s="27">
        <f>G90*AO90</f>
        <v>0</v>
      </c>
      <c r="AX90" s="27">
        <f>G90*AP90</f>
        <v>0</v>
      </c>
      <c r="AY90" s="28" t="s">
        <v>299</v>
      </c>
      <c r="AZ90" s="28" t="s">
        <v>237</v>
      </c>
      <c r="BA90" s="13" t="s">
        <v>65</v>
      </c>
      <c r="BC90" s="27">
        <f>AW90+AX90</f>
        <v>0</v>
      </c>
      <c r="BD90" s="27">
        <f>H90/(100-BE90)*100</f>
        <v>0</v>
      </c>
      <c r="BE90" s="27">
        <v>0</v>
      </c>
      <c r="BF90" s="27">
        <f>O90</f>
        <v>0</v>
      </c>
      <c r="BH90" s="27">
        <f>G90*AO90</f>
        <v>0</v>
      </c>
      <c r="BI90" s="27">
        <f>G90*AP90</f>
        <v>0</v>
      </c>
      <c r="BJ90" s="27">
        <f>G90*H90</f>
        <v>0</v>
      </c>
      <c r="BK90" s="27"/>
      <c r="BL90" s="27"/>
      <c r="BW90" s="27" t="str">
        <f>I90</f>
        <v>21</v>
      </c>
      <c r="BX90" s="3" t="s">
        <v>298</v>
      </c>
    </row>
    <row r="91" spans="1:76" ht="15" customHeight="1" x14ac:dyDescent="0.25">
      <c r="A91" s="26" t="s">
        <v>300</v>
      </c>
      <c r="B91" s="4"/>
      <c r="C91" s="4" t="s">
        <v>301</v>
      </c>
      <c r="D91" s="65" t="s">
        <v>302</v>
      </c>
      <c r="E91" s="65"/>
      <c r="F91" s="4" t="s">
        <v>247</v>
      </c>
      <c r="G91" s="27">
        <v>54</v>
      </c>
      <c r="H91" s="27"/>
      <c r="I91" s="28" t="s">
        <v>61</v>
      </c>
      <c r="J91" s="27">
        <f>G91*AO91</f>
        <v>0</v>
      </c>
      <c r="K91" s="27">
        <f>G91*AP91</f>
        <v>0</v>
      </c>
      <c r="L91" s="27">
        <f>G91*H91</f>
        <v>0</v>
      </c>
      <c r="M91" s="27">
        <f>L91*(1+BW91/100)</f>
        <v>0</v>
      </c>
      <c r="N91" s="27">
        <v>0</v>
      </c>
      <c r="O91" s="27">
        <f>G91*N91</f>
        <v>0</v>
      </c>
      <c r="P91" s="29" t="s">
        <v>62</v>
      </c>
      <c r="Z91" s="27">
        <f>IF(AQ91="5",BJ91,0)</f>
        <v>0</v>
      </c>
      <c r="AB91" s="27">
        <f>IF(AQ91="1",BH91,0)</f>
        <v>0</v>
      </c>
      <c r="AC91" s="27">
        <f>IF(AQ91="1",BI91,0)</f>
        <v>0</v>
      </c>
      <c r="AD91" s="27">
        <f>IF(AQ91="7",BH91,0)</f>
        <v>0</v>
      </c>
      <c r="AE91" s="27">
        <f>IF(AQ91="7",BI91,0)</f>
        <v>0</v>
      </c>
      <c r="AF91" s="27">
        <f>IF(AQ91="2",BH91,0)</f>
        <v>0</v>
      </c>
      <c r="AG91" s="27">
        <f>IF(AQ91="2",BI91,0)</f>
        <v>0</v>
      </c>
      <c r="AH91" s="27">
        <f>IF(AQ91="0",BJ91,0)</f>
        <v>0</v>
      </c>
      <c r="AI91" s="13"/>
      <c r="AJ91" s="27">
        <f>IF(AN91=0,L91,0)</f>
        <v>0</v>
      </c>
      <c r="AK91" s="27">
        <f>IF(AN91=12,L91,0)</f>
        <v>0</v>
      </c>
      <c r="AL91" s="27">
        <f>IF(AN91=21,L91,0)</f>
        <v>0</v>
      </c>
      <c r="AN91" s="27">
        <v>21</v>
      </c>
      <c r="AO91" s="27">
        <f>H91*0</f>
        <v>0</v>
      </c>
      <c r="AP91" s="27">
        <f>H91*(1-0)</f>
        <v>0</v>
      </c>
      <c r="AQ91" s="28" t="s">
        <v>77</v>
      </c>
      <c r="AV91" s="27">
        <f>AW91+AX91</f>
        <v>0</v>
      </c>
      <c r="AW91" s="27">
        <f>G91*AO91</f>
        <v>0</v>
      </c>
      <c r="AX91" s="27">
        <f>G91*AP91</f>
        <v>0</v>
      </c>
      <c r="AY91" s="28" t="s">
        <v>299</v>
      </c>
      <c r="AZ91" s="28" t="s">
        <v>237</v>
      </c>
      <c r="BA91" s="13" t="s">
        <v>65</v>
      </c>
      <c r="BC91" s="27">
        <f>AW91+AX91</f>
        <v>0</v>
      </c>
      <c r="BD91" s="27">
        <f>H91/(100-BE91)*100</f>
        <v>0</v>
      </c>
      <c r="BE91" s="27">
        <v>0</v>
      </c>
      <c r="BF91" s="27">
        <f>O91</f>
        <v>0</v>
      </c>
      <c r="BH91" s="27">
        <f>G91*AO91</f>
        <v>0</v>
      </c>
      <c r="BI91" s="27">
        <f>G91*AP91</f>
        <v>0</v>
      </c>
      <c r="BJ91" s="27">
        <f>G91*H91</f>
        <v>0</v>
      </c>
      <c r="BK91" s="27"/>
      <c r="BL91" s="27"/>
      <c r="BW91" s="27" t="str">
        <f>I91</f>
        <v>21</v>
      </c>
      <c r="BX91" s="3" t="s">
        <v>302</v>
      </c>
    </row>
    <row r="92" spans="1:76" ht="15" customHeight="1" x14ac:dyDescent="0.25">
      <c r="A92" s="26" t="s">
        <v>303</v>
      </c>
      <c r="B92" s="4"/>
      <c r="C92" s="4" t="s">
        <v>304</v>
      </c>
      <c r="D92" s="65" t="s">
        <v>305</v>
      </c>
      <c r="E92" s="65"/>
      <c r="F92" s="4" t="s">
        <v>247</v>
      </c>
      <c r="G92" s="27">
        <v>54</v>
      </c>
      <c r="H92" s="27"/>
      <c r="I92" s="28" t="s">
        <v>61</v>
      </c>
      <c r="J92" s="27">
        <f>G92*AO92</f>
        <v>0</v>
      </c>
      <c r="K92" s="27">
        <f>G92*AP92</f>
        <v>0</v>
      </c>
      <c r="L92" s="27">
        <f>G92*H92</f>
        <v>0</v>
      </c>
      <c r="M92" s="27">
        <f>L92*(1+BW92/100)</f>
        <v>0</v>
      </c>
      <c r="N92" s="27">
        <v>0</v>
      </c>
      <c r="O92" s="27">
        <f>G92*N92</f>
        <v>0</v>
      </c>
      <c r="P92" s="29" t="s">
        <v>62</v>
      </c>
      <c r="Z92" s="27">
        <f>IF(AQ92="5",BJ92,0)</f>
        <v>0</v>
      </c>
      <c r="AB92" s="27">
        <f>IF(AQ92="1",BH92,0)</f>
        <v>0</v>
      </c>
      <c r="AC92" s="27">
        <f>IF(AQ92="1",BI92,0)</f>
        <v>0</v>
      </c>
      <c r="AD92" s="27">
        <f>IF(AQ92="7",BH92,0)</f>
        <v>0</v>
      </c>
      <c r="AE92" s="27">
        <f>IF(AQ92="7",BI92,0)</f>
        <v>0</v>
      </c>
      <c r="AF92" s="27">
        <f>IF(AQ92="2",BH92,0)</f>
        <v>0</v>
      </c>
      <c r="AG92" s="27">
        <f>IF(AQ92="2",BI92,0)</f>
        <v>0</v>
      </c>
      <c r="AH92" s="27">
        <f>IF(AQ92="0",BJ92,0)</f>
        <v>0</v>
      </c>
      <c r="AI92" s="13"/>
      <c r="AJ92" s="27">
        <f>IF(AN92=0,L92,0)</f>
        <v>0</v>
      </c>
      <c r="AK92" s="27">
        <f>IF(AN92=12,L92,0)</f>
        <v>0</v>
      </c>
      <c r="AL92" s="27">
        <f>IF(AN92=21,L92,0)</f>
        <v>0</v>
      </c>
      <c r="AN92" s="27">
        <v>21</v>
      </c>
      <c r="AO92" s="27">
        <f>H92*0</f>
        <v>0</v>
      </c>
      <c r="AP92" s="27">
        <f>H92*(1-0)</f>
        <v>0</v>
      </c>
      <c r="AQ92" s="28" t="s">
        <v>77</v>
      </c>
      <c r="AV92" s="27">
        <f>AW92+AX92</f>
        <v>0</v>
      </c>
      <c r="AW92" s="27">
        <f>G92*AO92</f>
        <v>0</v>
      </c>
      <c r="AX92" s="27">
        <f>G92*AP92</f>
        <v>0</v>
      </c>
      <c r="AY92" s="28" t="s">
        <v>299</v>
      </c>
      <c r="AZ92" s="28" t="s">
        <v>237</v>
      </c>
      <c r="BA92" s="13" t="s">
        <v>65</v>
      </c>
      <c r="BC92" s="27">
        <f>AW92+AX92</f>
        <v>0</v>
      </c>
      <c r="BD92" s="27">
        <f>H92/(100-BE92)*100</f>
        <v>0</v>
      </c>
      <c r="BE92" s="27">
        <v>0</v>
      </c>
      <c r="BF92" s="27">
        <f>O92</f>
        <v>0</v>
      </c>
      <c r="BH92" s="27">
        <f>G92*AO92</f>
        <v>0</v>
      </c>
      <c r="BI92" s="27">
        <f>G92*AP92</f>
        <v>0</v>
      </c>
      <c r="BJ92" s="27">
        <f>G92*H92</f>
        <v>0</v>
      </c>
      <c r="BK92" s="27"/>
      <c r="BL92" s="27"/>
      <c r="BW92" s="27" t="str">
        <f>I92</f>
        <v>21</v>
      </c>
      <c r="BX92" s="3" t="s">
        <v>305</v>
      </c>
    </row>
    <row r="93" spans="1:76" ht="15" customHeight="1" x14ac:dyDescent="0.25">
      <c r="A93" s="30" t="s">
        <v>306</v>
      </c>
      <c r="B93" s="31"/>
      <c r="C93" s="31" t="s">
        <v>307</v>
      </c>
      <c r="D93" s="74" t="s">
        <v>308</v>
      </c>
      <c r="E93" s="74"/>
      <c r="F93" s="31" t="s">
        <v>247</v>
      </c>
      <c r="G93" s="32">
        <v>810</v>
      </c>
      <c r="H93" s="32"/>
      <c r="I93" s="33" t="s">
        <v>61</v>
      </c>
      <c r="J93" s="32">
        <f>G93*AO93</f>
        <v>0</v>
      </c>
      <c r="K93" s="32">
        <f>G93*AP93</f>
        <v>0</v>
      </c>
      <c r="L93" s="32">
        <f>G93*H93</f>
        <v>0</v>
      </c>
      <c r="M93" s="32">
        <f>L93*(1+BW93/100)</f>
        <v>0</v>
      </c>
      <c r="N93" s="32">
        <v>0</v>
      </c>
      <c r="O93" s="32">
        <f>G93*N93</f>
        <v>0</v>
      </c>
      <c r="P93" s="34" t="s">
        <v>62</v>
      </c>
      <c r="Z93" s="27">
        <f>IF(AQ93="5",BJ93,0)</f>
        <v>0</v>
      </c>
      <c r="AB93" s="27">
        <f>IF(AQ93="1",BH93,0)</f>
        <v>0</v>
      </c>
      <c r="AC93" s="27">
        <f>IF(AQ93="1",BI93,0)</f>
        <v>0</v>
      </c>
      <c r="AD93" s="27">
        <f>IF(AQ93="7",BH93,0)</f>
        <v>0</v>
      </c>
      <c r="AE93" s="27">
        <f>IF(AQ93="7",BI93,0)</f>
        <v>0</v>
      </c>
      <c r="AF93" s="27">
        <f>IF(AQ93="2",BH93,0)</f>
        <v>0</v>
      </c>
      <c r="AG93" s="27">
        <f>IF(AQ93="2",BI93,0)</f>
        <v>0</v>
      </c>
      <c r="AH93" s="27">
        <f>IF(AQ93="0",BJ93,0)</f>
        <v>0</v>
      </c>
      <c r="AI93" s="13"/>
      <c r="AJ93" s="27">
        <f>IF(AN93=0,L93,0)</f>
        <v>0</v>
      </c>
      <c r="AK93" s="27">
        <f>IF(AN93=12,L93,0)</f>
        <v>0</v>
      </c>
      <c r="AL93" s="27">
        <f>IF(AN93=21,L93,0)</f>
        <v>0</v>
      </c>
      <c r="AN93" s="27">
        <v>21</v>
      </c>
      <c r="AO93" s="27">
        <f>H93*0</f>
        <v>0</v>
      </c>
      <c r="AP93" s="27">
        <f>H93*(1-0)</f>
        <v>0</v>
      </c>
      <c r="AQ93" s="28" t="s">
        <v>77</v>
      </c>
      <c r="AV93" s="27">
        <f>AW93+AX93</f>
        <v>0</v>
      </c>
      <c r="AW93" s="27">
        <f>G93*AO93</f>
        <v>0</v>
      </c>
      <c r="AX93" s="27">
        <f>G93*AP93</f>
        <v>0</v>
      </c>
      <c r="AY93" s="28" t="s">
        <v>299</v>
      </c>
      <c r="AZ93" s="28" t="s">
        <v>237</v>
      </c>
      <c r="BA93" s="13" t="s">
        <v>65</v>
      </c>
      <c r="BC93" s="27">
        <f>AW93+AX93</f>
        <v>0</v>
      </c>
      <c r="BD93" s="27">
        <f>H93/(100-BE93)*100</f>
        <v>0</v>
      </c>
      <c r="BE93" s="27">
        <v>0</v>
      </c>
      <c r="BF93" s="27">
        <f>O93</f>
        <v>0</v>
      </c>
      <c r="BH93" s="27">
        <f>G93*AO93</f>
        <v>0</v>
      </c>
      <c r="BI93" s="27">
        <f>G93*AP93</f>
        <v>0</v>
      </c>
      <c r="BJ93" s="27">
        <f>G93*H93</f>
        <v>0</v>
      </c>
      <c r="BK93" s="27"/>
      <c r="BL93" s="27"/>
      <c r="BW93" s="27" t="str">
        <f>I93</f>
        <v>21</v>
      </c>
      <c r="BX93" s="3" t="s">
        <v>308</v>
      </c>
    </row>
    <row r="94" spans="1:76" x14ac:dyDescent="0.25">
      <c r="J94" s="75" t="s">
        <v>309</v>
      </c>
      <c r="K94" s="75"/>
      <c r="L94" s="35">
        <f>L12+L16+L20+L22+L24+L26+L28+L30+L35+L39+L42+L46+L48+L50+L52+L60+L62+L67+L71+L73+L77+L83+L89</f>
        <v>0</v>
      </c>
      <c r="M94" s="35">
        <f>M12+M16+M20+M22+M24+M26+M28+M30+M35+M39+M42+M46+M48+M50+M52+M60+M62+M67+M71+M73+M77+M83+M89</f>
        <v>0</v>
      </c>
    </row>
    <row r="95" spans="1:76" x14ac:dyDescent="0.25">
      <c r="A95" s="36" t="s">
        <v>310</v>
      </c>
    </row>
    <row r="96" spans="1:76" ht="12.75" customHeight="1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</row>
  </sheetData>
  <sheetProtection selectLockedCells="1" selectUnlockedCells="1"/>
  <mergeCells count="113">
    <mergeCell ref="D92:E92"/>
    <mergeCell ref="D93:E93"/>
    <mergeCell ref="J94:K94"/>
    <mergeCell ref="A96:P96"/>
    <mergeCell ref="D86:E86"/>
    <mergeCell ref="D87:E87"/>
    <mergeCell ref="D88:E88"/>
    <mergeCell ref="D89:E89"/>
    <mergeCell ref="D90:E90"/>
    <mergeCell ref="D91:E91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10:E10"/>
    <mergeCell ref="J10:L10"/>
    <mergeCell ref="N10:O10"/>
    <mergeCell ref="D11:E11"/>
    <mergeCell ref="D12:E12"/>
    <mergeCell ref="D13:E13"/>
    <mergeCell ref="A8:C9"/>
    <mergeCell ref="D8:E9"/>
    <mergeCell ref="F8:G9"/>
    <mergeCell ref="H8:H9"/>
    <mergeCell ref="I8:I9"/>
    <mergeCell ref="J8:P9"/>
    <mergeCell ref="A6:C7"/>
    <mergeCell ref="D6:E7"/>
    <mergeCell ref="F6:G7"/>
    <mergeCell ref="H6:H7"/>
    <mergeCell ref="I6:I7"/>
    <mergeCell ref="J6:P7"/>
    <mergeCell ref="A4:C5"/>
    <mergeCell ref="D4:E5"/>
    <mergeCell ref="F4:G5"/>
    <mergeCell ref="H4:H5"/>
    <mergeCell ref="I4:I5"/>
    <mergeCell ref="J4:P5"/>
    <mergeCell ref="A1:P1"/>
    <mergeCell ref="A2:C3"/>
    <mergeCell ref="D2:E3"/>
    <mergeCell ref="F2:G3"/>
    <mergeCell ref="H2:H3"/>
    <mergeCell ref="I2:I3"/>
    <mergeCell ref="J2:P3"/>
  </mergeCells>
  <pageMargins left="0.39374999999999999" right="0.39374999999999999" top="0.59097222222222223" bottom="0.59097222222222223" header="0.51180555555555551" footer="0.51180555555555551"/>
  <pageSetup firstPageNumber="0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F16" sqref="F16"/>
    </sheetView>
  </sheetViews>
  <sheetFormatPr defaultColWidth="12.140625" defaultRowHeight="15" customHeight="1" x14ac:dyDescent="0.25"/>
  <cols>
    <col min="1" max="1" width="12.5703125" style="1" customWidth="1"/>
    <col min="2" max="2" width="13" style="1" customWidth="1"/>
    <col min="3" max="3" width="27.28515625" style="1" customWidth="1"/>
    <col min="4" max="4" width="10" style="1" customWidth="1"/>
    <col min="5" max="5" width="14.140625" style="1" customWidth="1"/>
    <col min="6" max="6" width="27.28515625" style="1" customWidth="1"/>
    <col min="7" max="7" width="12.5703125" style="1" customWidth="1"/>
    <col min="8" max="8" width="13" style="1" customWidth="1"/>
    <col min="9" max="9" width="27.28515625" style="1" customWidth="1"/>
  </cols>
  <sheetData>
    <row r="1" spans="1:9" ht="54.75" customHeight="1" x14ac:dyDescent="0.2">
      <c r="A1" s="76" t="s">
        <v>311</v>
      </c>
      <c r="B1" s="76"/>
      <c r="C1" s="76"/>
      <c r="D1" s="76"/>
      <c r="E1" s="76"/>
      <c r="F1" s="76"/>
      <c r="G1" s="76"/>
      <c r="H1" s="76"/>
      <c r="I1" s="76"/>
    </row>
    <row r="2" spans="1:9" ht="12.75" customHeight="1" x14ac:dyDescent="0.2">
      <c r="A2" s="59" t="s">
        <v>1</v>
      </c>
      <c r="B2" s="59"/>
      <c r="C2" s="60" t="str">
        <f>'Stavební rozpočet'!D2</f>
        <v>Ozdravná protiradonová opatření v MŠ Žižkova, Šluknov</v>
      </c>
      <c r="D2" s="60"/>
      <c r="E2" s="62" t="s">
        <v>5</v>
      </c>
      <c r="F2" s="62" t="str">
        <f>'Stavební rozpočet'!J2</f>
        <v>Město Šluknov</v>
      </c>
      <c r="G2" s="62"/>
      <c r="H2" s="62" t="s">
        <v>312</v>
      </c>
      <c r="I2" s="77" t="s">
        <v>313</v>
      </c>
    </row>
    <row r="3" spans="1:9" ht="15" customHeight="1" x14ac:dyDescent="0.2">
      <c r="A3" s="59"/>
      <c r="B3" s="59"/>
      <c r="C3" s="60"/>
      <c r="D3" s="60"/>
      <c r="E3" s="62"/>
      <c r="F3" s="62"/>
      <c r="G3" s="62"/>
      <c r="H3" s="62"/>
      <c r="I3" s="77"/>
    </row>
    <row r="4" spans="1:9" ht="12.75" customHeight="1" x14ac:dyDescent="0.2">
      <c r="A4" s="64" t="s">
        <v>7</v>
      </c>
      <c r="B4" s="64"/>
      <c r="C4" s="65" t="str">
        <f>'Stavební rozpočet'!D4</f>
        <v xml:space="preserve"> </v>
      </c>
      <c r="D4" s="65"/>
      <c r="E4" s="65" t="s">
        <v>9</v>
      </c>
      <c r="F4" s="65" t="str">
        <f>'Stavební rozpočet'!J4</f>
        <v>Ing.Jiří Ruprecht, Pňovice 123, 784 01</v>
      </c>
      <c r="G4" s="65"/>
      <c r="H4" s="65" t="s">
        <v>312</v>
      </c>
      <c r="I4" s="68"/>
    </row>
    <row r="5" spans="1:9" ht="15" customHeight="1" x14ac:dyDescent="0.2">
      <c r="A5" s="64"/>
      <c r="B5" s="64"/>
      <c r="C5" s="65"/>
      <c r="D5" s="65"/>
      <c r="E5" s="65"/>
      <c r="F5" s="65"/>
      <c r="G5" s="65"/>
      <c r="H5" s="65"/>
      <c r="I5" s="68"/>
    </row>
    <row r="6" spans="1:9" ht="12.75" customHeight="1" x14ac:dyDescent="0.2">
      <c r="A6" s="64" t="s">
        <v>11</v>
      </c>
      <c r="B6" s="64"/>
      <c r="C6" s="65" t="str">
        <f>'Stavební rozpočet'!D6</f>
        <v>Žižkova 1032, Šluknov</v>
      </c>
      <c r="D6" s="65"/>
      <c r="E6" s="65" t="s">
        <v>14</v>
      </c>
      <c r="F6" s="65" t="str">
        <f>'Stavební rozpočet'!J6</f>
        <v> </v>
      </c>
      <c r="G6" s="65"/>
      <c r="H6" s="65" t="s">
        <v>312</v>
      </c>
      <c r="I6" s="68"/>
    </row>
    <row r="7" spans="1:9" ht="15" customHeight="1" x14ac:dyDescent="0.2">
      <c r="A7" s="64"/>
      <c r="B7" s="64"/>
      <c r="C7" s="65"/>
      <c r="D7" s="65"/>
      <c r="E7" s="65"/>
      <c r="F7" s="65"/>
      <c r="G7" s="65"/>
      <c r="H7" s="65"/>
      <c r="I7" s="68"/>
    </row>
    <row r="8" spans="1:9" ht="12.75" customHeight="1" x14ac:dyDescent="0.2">
      <c r="A8" s="64" t="s">
        <v>8</v>
      </c>
      <c r="B8" s="64"/>
      <c r="C8" s="65" t="str">
        <f>'Stavební rozpočet'!H4</f>
        <v xml:space="preserve"> </v>
      </c>
      <c r="D8" s="65"/>
      <c r="E8" s="65" t="s">
        <v>13</v>
      </c>
      <c r="F8" s="65" t="str">
        <f>'Stavební rozpočet'!H6</f>
        <v xml:space="preserve"> </v>
      </c>
      <c r="G8" s="65"/>
      <c r="H8" s="66" t="s">
        <v>314</v>
      </c>
      <c r="I8" s="78">
        <v>59</v>
      </c>
    </row>
    <row r="9" spans="1:9" ht="12.75" x14ac:dyDescent="0.2">
      <c r="A9" s="64"/>
      <c r="B9" s="64"/>
      <c r="C9" s="65"/>
      <c r="D9" s="65"/>
      <c r="E9" s="65"/>
      <c r="F9" s="65"/>
      <c r="G9" s="65"/>
      <c r="H9" s="66"/>
      <c r="I9" s="78"/>
    </row>
    <row r="10" spans="1:9" ht="12.75" customHeight="1" x14ac:dyDescent="0.2">
      <c r="A10" s="79" t="s">
        <v>16</v>
      </c>
      <c r="B10" s="79"/>
      <c r="C10" s="74" t="str">
        <f>'Stavební rozpočet'!D8</f>
        <v xml:space="preserve"> </v>
      </c>
      <c r="D10" s="74"/>
      <c r="E10" s="74" t="s">
        <v>19</v>
      </c>
      <c r="F10" s="74" t="str">
        <f>'Stavební rozpočet'!J8</f>
        <v>Ing.Jiří Ruprecht</v>
      </c>
      <c r="G10" s="74"/>
      <c r="H10" s="80" t="s">
        <v>315</v>
      </c>
      <c r="I10" s="81" t="str">
        <f>'Stavební rozpočet'!H8</f>
        <v>24.04.2024</v>
      </c>
    </row>
    <row r="11" spans="1:9" ht="12.75" x14ac:dyDescent="0.2">
      <c r="A11" s="79"/>
      <c r="B11" s="79"/>
      <c r="C11" s="74"/>
      <c r="D11" s="74"/>
      <c r="E11" s="74"/>
      <c r="F11" s="74"/>
      <c r="G11" s="74"/>
      <c r="H11" s="80"/>
      <c r="I11" s="81"/>
    </row>
    <row r="12" spans="1:9" ht="23.25" x14ac:dyDescent="0.2">
      <c r="A12" s="82" t="s">
        <v>316</v>
      </c>
      <c r="B12" s="82"/>
      <c r="C12" s="82"/>
      <c r="D12" s="82"/>
      <c r="E12" s="82"/>
      <c r="F12" s="82"/>
      <c r="G12" s="82"/>
      <c r="H12" s="82"/>
      <c r="I12" s="82"/>
    </row>
    <row r="13" spans="1:9" ht="26.25" customHeight="1" x14ac:dyDescent="0.2">
      <c r="A13" s="37" t="s">
        <v>317</v>
      </c>
      <c r="B13" s="83" t="s">
        <v>318</v>
      </c>
      <c r="C13" s="83"/>
      <c r="D13" s="38" t="s">
        <v>319</v>
      </c>
      <c r="E13" s="83" t="s">
        <v>320</v>
      </c>
      <c r="F13" s="83"/>
      <c r="G13" s="38" t="s">
        <v>321</v>
      </c>
      <c r="H13" s="83" t="s">
        <v>322</v>
      </c>
      <c r="I13" s="83"/>
    </row>
    <row r="14" spans="1:9" ht="15.75" x14ac:dyDescent="0.2">
      <c r="A14" s="39" t="s">
        <v>323</v>
      </c>
      <c r="B14" s="40" t="s">
        <v>324</v>
      </c>
      <c r="C14" s="41">
        <f>SUM('Stavební rozpočet'!AB12:AB93)</f>
        <v>0</v>
      </c>
      <c r="D14" s="84" t="s">
        <v>325</v>
      </c>
      <c r="E14" s="84"/>
      <c r="F14" s="41"/>
      <c r="G14" s="84" t="s">
        <v>326</v>
      </c>
      <c r="H14" s="84"/>
      <c r="I14" s="41">
        <f>VORN!I23</f>
        <v>0</v>
      </c>
    </row>
    <row r="15" spans="1:9" ht="15.75" x14ac:dyDescent="0.2">
      <c r="A15" s="42"/>
      <c r="B15" s="40" t="s">
        <v>38</v>
      </c>
      <c r="C15" s="41">
        <f>SUM('Stavební rozpočet'!AC12:AC93)</f>
        <v>0</v>
      </c>
      <c r="D15" s="84" t="s">
        <v>327</v>
      </c>
      <c r="E15" s="84"/>
      <c r="F15" s="41"/>
      <c r="G15" s="84" t="s">
        <v>328</v>
      </c>
      <c r="H15" s="84"/>
      <c r="I15" s="43">
        <f>VORN!I24</f>
        <v>0</v>
      </c>
    </row>
    <row r="16" spans="1:9" ht="15.75" x14ac:dyDescent="0.2">
      <c r="A16" s="39" t="s">
        <v>329</v>
      </c>
      <c r="B16" s="40" t="s">
        <v>324</v>
      </c>
      <c r="C16" s="41">
        <f>SUM('Stavební rozpočet'!AD12:AD93)</f>
        <v>0</v>
      </c>
      <c r="D16" s="84" t="s">
        <v>330</v>
      </c>
      <c r="E16" s="84"/>
      <c r="F16" s="41"/>
      <c r="G16" s="84" t="s">
        <v>331</v>
      </c>
      <c r="H16" s="84"/>
      <c r="I16" s="43">
        <f>VORN!I25</f>
        <v>0</v>
      </c>
    </row>
    <row r="17" spans="1:9" ht="15.75" x14ac:dyDescent="0.2">
      <c r="A17" s="42"/>
      <c r="B17" s="40" t="s">
        <v>38</v>
      </c>
      <c r="C17" s="41">
        <f>SUM('Stavební rozpočet'!AE12:AE93)</f>
        <v>0</v>
      </c>
      <c r="D17" s="84" t="s">
        <v>332</v>
      </c>
      <c r="E17" s="84"/>
      <c r="F17" s="41"/>
      <c r="G17" s="84" t="s">
        <v>333</v>
      </c>
      <c r="H17" s="84"/>
      <c r="I17" s="43">
        <v>0</v>
      </c>
    </row>
    <row r="18" spans="1:9" ht="15.75" x14ac:dyDescent="0.2">
      <c r="A18" s="39" t="s">
        <v>334</v>
      </c>
      <c r="B18" s="40" t="s">
        <v>324</v>
      </c>
      <c r="C18" s="41">
        <f>SUM('Stavební rozpočet'!AF12:AF93)</f>
        <v>0</v>
      </c>
      <c r="D18" s="84" t="s">
        <v>335</v>
      </c>
      <c r="E18" s="84"/>
      <c r="F18" s="41">
        <f>VORN!I19</f>
        <v>20000</v>
      </c>
      <c r="G18" s="84" t="s">
        <v>336</v>
      </c>
      <c r="H18" s="84"/>
      <c r="I18" s="43">
        <f>VORN!I27</f>
        <v>0</v>
      </c>
    </row>
    <row r="19" spans="1:9" ht="15.75" x14ac:dyDescent="0.2">
      <c r="A19" s="42"/>
      <c r="B19" s="40" t="s">
        <v>38</v>
      </c>
      <c r="C19" s="41">
        <f>SUM('Stavební rozpočet'!AG12:AG93)</f>
        <v>0</v>
      </c>
      <c r="D19" s="84"/>
      <c r="E19" s="84"/>
      <c r="F19" s="44"/>
      <c r="G19" s="84" t="s">
        <v>337</v>
      </c>
      <c r="H19" s="84"/>
      <c r="I19" s="43">
        <f>VORN!I28</f>
        <v>0</v>
      </c>
    </row>
    <row r="20" spans="1:9" ht="15.75" x14ac:dyDescent="0.2">
      <c r="A20" s="85" t="s">
        <v>338</v>
      </c>
      <c r="B20" s="85"/>
      <c r="C20" s="41">
        <f>SUM('Stavební rozpočet'!AH12:AH93)</f>
        <v>0</v>
      </c>
      <c r="D20" s="84"/>
      <c r="E20" s="84"/>
      <c r="F20" s="44"/>
      <c r="G20" s="84"/>
      <c r="H20" s="84"/>
      <c r="I20" s="44"/>
    </row>
    <row r="21" spans="1:9" ht="15.75" x14ac:dyDescent="0.2">
      <c r="A21" s="86" t="s">
        <v>339</v>
      </c>
      <c r="B21" s="86"/>
      <c r="C21" s="45">
        <f>SUM('Stavební rozpočet'!Z12:Z93)</f>
        <v>0</v>
      </c>
      <c r="D21" s="87"/>
      <c r="E21" s="87"/>
      <c r="F21" s="46"/>
      <c r="G21" s="87"/>
      <c r="H21" s="87"/>
      <c r="I21" s="46"/>
    </row>
    <row r="22" spans="1:9" ht="16.5" customHeight="1" x14ac:dyDescent="0.2">
      <c r="A22" s="88" t="s">
        <v>340</v>
      </c>
      <c r="B22" s="88"/>
      <c r="C22" s="43">
        <f>SUM(C14:C21)</f>
        <v>0</v>
      </c>
      <c r="D22" s="89" t="s">
        <v>341</v>
      </c>
      <c r="E22" s="89"/>
      <c r="F22" s="43">
        <f>SUM(F14:F21)</f>
        <v>20000</v>
      </c>
      <c r="G22" s="89" t="s">
        <v>342</v>
      </c>
      <c r="H22" s="89"/>
      <c r="I22" s="43">
        <f>SUM(I14:I21)</f>
        <v>0</v>
      </c>
    </row>
    <row r="23" spans="1:9" ht="15.75" x14ac:dyDescent="0.25">
      <c r="D23" s="85" t="s">
        <v>343</v>
      </c>
      <c r="E23" s="85"/>
      <c r="F23" s="47">
        <v>0</v>
      </c>
      <c r="G23" s="90" t="s">
        <v>344</v>
      </c>
      <c r="H23" s="90"/>
      <c r="I23" s="41">
        <v>0</v>
      </c>
    </row>
    <row r="24" spans="1:9" ht="15.75" x14ac:dyDescent="0.25">
      <c r="G24" s="85" t="s">
        <v>345</v>
      </c>
      <c r="H24" s="85"/>
      <c r="I24" s="43">
        <f>vorn_sum</f>
        <v>0</v>
      </c>
    </row>
    <row r="25" spans="1:9" ht="15.75" x14ac:dyDescent="0.25">
      <c r="G25" s="85" t="s">
        <v>346</v>
      </c>
      <c r="H25" s="85"/>
      <c r="I25" s="43">
        <v>0</v>
      </c>
    </row>
    <row r="27" spans="1:9" ht="15.75" x14ac:dyDescent="0.25">
      <c r="A27" s="91" t="s">
        <v>347</v>
      </c>
      <c r="B27" s="91"/>
      <c r="C27" s="48">
        <f>SUM('Stavební rozpočet'!AJ12:AJ93)</f>
        <v>0</v>
      </c>
    </row>
    <row r="28" spans="1:9" ht="15.75" x14ac:dyDescent="0.2">
      <c r="A28" s="92" t="s">
        <v>348</v>
      </c>
      <c r="B28" s="92"/>
      <c r="C28" s="49">
        <f>SUM('Stavební rozpočet'!AK12:AK93)</f>
        <v>0</v>
      </c>
      <c r="D28" s="93" t="s">
        <v>349</v>
      </c>
      <c r="E28" s="93"/>
      <c r="F28" s="48">
        <f>ROUND(C28*(12/100),2)</f>
        <v>0</v>
      </c>
      <c r="G28" s="93" t="s">
        <v>350</v>
      </c>
      <c r="H28" s="93"/>
      <c r="I28" s="48">
        <f>SUM(C27:C29)</f>
        <v>20000</v>
      </c>
    </row>
    <row r="29" spans="1:9" ht="15.75" x14ac:dyDescent="0.2">
      <c r="A29" s="92" t="s">
        <v>351</v>
      </c>
      <c r="B29" s="92"/>
      <c r="C29" s="49">
        <f>SUM('Stavební rozpočet'!AL12:AL93)+(F22+I22+F23+I23+I24+I25)</f>
        <v>20000</v>
      </c>
      <c r="D29" s="94" t="s">
        <v>352</v>
      </c>
      <c r="E29" s="94"/>
      <c r="F29" s="49">
        <f>ROUND(C29*(21/100),2)</f>
        <v>4200</v>
      </c>
      <c r="G29" s="94" t="s">
        <v>353</v>
      </c>
      <c r="H29" s="94"/>
      <c r="I29" s="49">
        <f>SUM(F28:F29)+I28</f>
        <v>24200</v>
      </c>
    </row>
    <row r="31" spans="1:9" x14ac:dyDescent="0.2">
      <c r="A31" s="95" t="s">
        <v>354</v>
      </c>
      <c r="B31" s="95"/>
      <c r="C31" s="95"/>
      <c r="D31" s="96" t="s">
        <v>355</v>
      </c>
      <c r="E31" s="96"/>
      <c r="F31" s="96"/>
      <c r="G31" s="96" t="s">
        <v>356</v>
      </c>
      <c r="H31" s="96"/>
      <c r="I31" s="96"/>
    </row>
    <row r="32" spans="1:9" x14ac:dyDescent="0.2">
      <c r="A32" s="97"/>
      <c r="B32" s="97"/>
      <c r="C32" s="97"/>
      <c r="D32" s="98"/>
      <c r="E32" s="98"/>
      <c r="F32" s="98"/>
      <c r="G32" s="98"/>
      <c r="H32" s="98"/>
      <c r="I32" s="98"/>
    </row>
    <row r="33" spans="1:9" x14ac:dyDescent="0.2">
      <c r="A33" s="97"/>
      <c r="B33" s="97"/>
      <c r="C33" s="97"/>
      <c r="D33" s="98"/>
      <c r="E33" s="98"/>
      <c r="F33" s="98"/>
      <c r="G33" s="98"/>
      <c r="H33" s="98"/>
      <c r="I33" s="98"/>
    </row>
    <row r="34" spans="1:9" x14ac:dyDescent="0.2">
      <c r="A34" s="97"/>
      <c r="B34" s="97"/>
      <c r="C34" s="97"/>
      <c r="D34" s="98"/>
      <c r="E34" s="98"/>
      <c r="F34" s="98"/>
      <c r="G34" s="98"/>
      <c r="H34" s="98"/>
      <c r="I34" s="98"/>
    </row>
    <row r="35" spans="1:9" x14ac:dyDescent="0.2">
      <c r="A35" s="99" t="s">
        <v>357</v>
      </c>
      <c r="B35" s="99"/>
      <c r="C35" s="99"/>
      <c r="D35" s="100" t="s">
        <v>357</v>
      </c>
      <c r="E35" s="100"/>
      <c r="F35" s="100"/>
      <c r="G35" s="100" t="s">
        <v>357</v>
      </c>
      <c r="H35" s="100"/>
      <c r="I35" s="100"/>
    </row>
    <row r="36" spans="1:9" x14ac:dyDescent="0.25">
      <c r="A36" s="36" t="s">
        <v>310</v>
      </c>
    </row>
    <row r="37" spans="1:9" ht="12.75" customHeight="1" x14ac:dyDescent="0.2">
      <c r="A37" s="65"/>
      <c r="B37" s="65"/>
      <c r="C37" s="65"/>
      <c r="D37" s="65"/>
      <c r="E37" s="65"/>
      <c r="F37" s="65"/>
      <c r="G37" s="65"/>
      <c r="H37" s="65"/>
      <c r="I37" s="65"/>
    </row>
  </sheetData>
  <sheetProtection selectLockedCells="1" selectUnlockedCells="1"/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D23:E23"/>
    <mergeCell ref="G23:H23"/>
    <mergeCell ref="G24:H24"/>
    <mergeCell ref="G25:H25"/>
    <mergeCell ref="A27:B27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8:I9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4:I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23" bottom="0.59097222222222223" header="0.51180555555555551" footer="0.51180555555555551"/>
  <pageSetup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A38" sqref="A38"/>
    </sheetView>
  </sheetViews>
  <sheetFormatPr defaultColWidth="12.140625" defaultRowHeight="15" customHeight="1" x14ac:dyDescent="0.25"/>
  <cols>
    <col min="1" max="1" width="12.5703125" style="1" customWidth="1"/>
    <col min="2" max="2" width="13" style="1" customWidth="1"/>
    <col min="3" max="3" width="23" style="1" customWidth="1"/>
    <col min="4" max="4" width="10" style="1" customWidth="1"/>
    <col min="5" max="5" width="14.140625" style="1" customWidth="1"/>
    <col min="6" max="6" width="23" style="1" customWidth="1"/>
    <col min="7" max="7" width="12.5703125" style="1" customWidth="1"/>
    <col min="8" max="8" width="17.28515625" style="1" customWidth="1"/>
    <col min="9" max="9" width="23" style="1" customWidth="1"/>
  </cols>
  <sheetData>
    <row r="1" spans="1:9" ht="54.75" customHeight="1" x14ac:dyDescent="0.2">
      <c r="A1" s="76" t="s">
        <v>358</v>
      </c>
      <c r="B1" s="76"/>
      <c r="C1" s="76"/>
      <c r="D1" s="76"/>
      <c r="E1" s="76"/>
      <c r="F1" s="76"/>
      <c r="G1" s="76"/>
      <c r="H1" s="76"/>
      <c r="I1" s="76"/>
    </row>
    <row r="2" spans="1:9" ht="12.75" customHeight="1" x14ac:dyDescent="0.2">
      <c r="A2" s="59" t="s">
        <v>1</v>
      </c>
      <c r="B2" s="59"/>
      <c r="C2" s="60" t="str">
        <f>'Stavební rozpočet'!D2</f>
        <v>Ozdravná protiradonová opatření v MŠ Žižkova, Šluknov</v>
      </c>
      <c r="D2" s="60"/>
      <c r="E2" s="62" t="s">
        <v>5</v>
      </c>
      <c r="F2" s="62" t="str">
        <f>'Stavební rozpočet'!J2</f>
        <v>Město Šluknov</v>
      </c>
      <c r="G2" s="62"/>
      <c r="H2" s="62" t="s">
        <v>312</v>
      </c>
      <c r="I2" s="77" t="s">
        <v>313</v>
      </c>
    </row>
    <row r="3" spans="1:9" ht="15" customHeight="1" x14ac:dyDescent="0.2">
      <c r="A3" s="59"/>
      <c r="B3" s="59"/>
      <c r="C3" s="60"/>
      <c r="D3" s="60"/>
      <c r="E3" s="62"/>
      <c r="F3" s="62"/>
      <c r="G3" s="62"/>
      <c r="H3" s="62"/>
      <c r="I3" s="77"/>
    </row>
    <row r="4" spans="1:9" ht="12.75" customHeight="1" x14ac:dyDescent="0.2">
      <c r="A4" s="64" t="s">
        <v>7</v>
      </c>
      <c r="B4" s="64"/>
      <c r="C4" s="65" t="str">
        <f>'Stavební rozpočet'!D4</f>
        <v xml:space="preserve"> </v>
      </c>
      <c r="D4" s="65"/>
      <c r="E4" s="65" t="s">
        <v>9</v>
      </c>
      <c r="F4" s="65" t="str">
        <f>'Stavební rozpočet'!J4</f>
        <v>Ing.Jiří Ruprecht, Pňovice 123, 784 01</v>
      </c>
      <c r="G4" s="65"/>
      <c r="H4" s="65" t="s">
        <v>312</v>
      </c>
      <c r="I4" s="68"/>
    </row>
    <row r="5" spans="1:9" ht="15" customHeight="1" x14ac:dyDescent="0.2">
      <c r="A5" s="64"/>
      <c r="B5" s="64"/>
      <c r="C5" s="65"/>
      <c r="D5" s="65"/>
      <c r="E5" s="65"/>
      <c r="F5" s="65"/>
      <c r="G5" s="65"/>
      <c r="H5" s="65"/>
      <c r="I5" s="68"/>
    </row>
    <row r="6" spans="1:9" ht="12.75" customHeight="1" x14ac:dyDescent="0.2">
      <c r="A6" s="64" t="s">
        <v>11</v>
      </c>
      <c r="B6" s="64"/>
      <c r="C6" s="65" t="str">
        <f>'Stavební rozpočet'!D6</f>
        <v>Žižkova 1032, Šluknov</v>
      </c>
      <c r="D6" s="65"/>
      <c r="E6" s="65" t="s">
        <v>14</v>
      </c>
      <c r="F6" s="65" t="str">
        <f>'Stavební rozpočet'!J6</f>
        <v> </v>
      </c>
      <c r="G6" s="65"/>
      <c r="H6" s="65" t="s">
        <v>312</v>
      </c>
      <c r="I6" s="68"/>
    </row>
    <row r="7" spans="1:9" ht="15" customHeight="1" x14ac:dyDescent="0.2">
      <c r="A7" s="64"/>
      <c r="B7" s="64"/>
      <c r="C7" s="65"/>
      <c r="D7" s="65"/>
      <c r="E7" s="65"/>
      <c r="F7" s="65"/>
      <c r="G7" s="65"/>
      <c r="H7" s="65"/>
      <c r="I7" s="68"/>
    </row>
    <row r="8" spans="1:9" ht="12.75" customHeight="1" x14ac:dyDescent="0.2">
      <c r="A8" s="64" t="s">
        <v>8</v>
      </c>
      <c r="B8" s="64"/>
      <c r="C8" s="65" t="str">
        <f>'Stavební rozpočet'!H4</f>
        <v xml:space="preserve"> </v>
      </c>
      <c r="D8" s="65"/>
      <c r="E8" s="65" t="s">
        <v>13</v>
      </c>
      <c r="F8" s="65" t="str">
        <f>'Stavební rozpočet'!H6</f>
        <v xml:space="preserve"> </v>
      </c>
      <c r="G8" s="65"/>
      <c r="H8" s="66" t="s">
        <v>314</v>
      </c>
      <c r="I8" s="78">
        <v>59</v>
      </c>
    </row>
    <row r="9" spans="1:9" ht="12.75" x14ac:dyDescent="0.2">
      <c r="A9" s="64"/>
      <c r="B9" s="64"/>
      <c r="C9" s="65"/>
      <c r="D9" s="65"/>
      <c r="E9" s="65"/>
      <c r="F9" s="65"/>
      <c r="G9" s="65"/>
      <c r="H9" s="66"/>
      <c r="I9" s="78"/>
    </row>
    <row r="10" spans="1:9" ht="12.75" customHeight="1" x14ac:dyDescent="0.2">
      <c r="A10" s="79" t="s">
        <v>16</v>
      </c>
      <c r="B10" s="79"/>
      <c r="C10" s="74" t="str">
        <f>'Stavební rozpočet'!D8</f>
        <v xml:space="preserve"> </v>
      </c>
      <c r="D10" s="74"/>
      <c r="E10" s="74" t="s">
        <v>19</v>
      </c>
      <c r="F10" s="74" t="str">
        <f>'Stavební rozpočet'!J8</f>
        <v>Ing.Jiří Ruprecht</v>
      </c>
      <c r="G10" s="74"/>
      <c r="H10" s="80" t="s">
        <v>315</v>
      </c>
      <c r="I10" s="81" t="str">
        <f>'Stavební rozpočet'!H8</f>
        <v>24.04.2024</v>
      </c>
    </row>
    <row r="11" spans="1:9" ht="12.75" x14ac:dyDescent="0.2">
      <c r="A11" s="79"/>
      <c r="B11" s="79"/>
      <c r="C11" s="74"/>
      <c r="D11" s="74"/>
      <c r="E11" s="74"/>
      <c r="F11" s="74"/>
      <c r="G11" s="74"/>
      <c r="H11" s="80"/>
      <c r="I11" s="81"/>
    </row>
    <row r="13" spans="1:9" ht="15.75" x14ac:dyDescent="0.25">
      <c r="A13" s="101" t="s">
        <v>359</v>
      </c>
      <c r="B13" s="101"/>
      <c r="C13" s="101"/>
      <c r="D13" s="101"/>
      <c r="E13" s="101"/>
    </row>
    <row r="14" spans="1:9" ht="12.75" x14ac:dyDescent="0.2">
      <c r="A14" s="102" t="s">
        <v>360</v>
      </c>
      <c r="B14" s="102"/>
      <c r="C14" s="102"/>
      <c r="D14" s="102"/>
      <c r="E14" s="102"/>
      <c r="F14" s="50" t="s">
        <v>361</v>
      </c>
      <c r="G14" s="50" t="s">
        <v>362</v>
      </c>
      <c r="H14" s="50" t="s">
        <v>363</v>
      </c>
      <c r="I14" s="50" t="s">
        <v>361</v>
      </c>
    </row>
    <row r="15" spans="1:9" ht="12.75" x14ac:dyDescent="0.2">
      <c r="A15" s="103" t="s">
        <v>325</v>
      </c>
      <c r="B15" s="103"/>
      <c r="C15" s="103"/>
      <c r="D15" s="103"/>
      <c r="E15" s="103"/>
      <c r="F15" s="51">
        <v>28000</v>
      </c>
      <c r="G15" s="52"/>
      <c r="H15" s="52"/>
      <c r="I15" s="51">
        <f>F15</f>
        <v>28000</v>
      </c>
    </row>
    <row r="16" spans="1:9" ht="12.75" x14ac:dyDescent="0.2">
      <c r="A16" s="103" t="s">
        <v>327</v>
      </c>
      <c r="B16" s="103"/>
      <c r="C16" s="103"/>
      <c r="D16" s="103"/>
      <c r="E16" s="103"/>
      <c r="F16" s="51">
        <v>8000</v>
      </c>
      <c r="G16" s="52"/>
      <c r="H16" s="52"/>
      <c r="I16" s="53">
        <f>F16</f>
        <v>8000</v>
      </c>
    </row>
    <row r="17" spans="1:9" ht="12.75" x14ac:dyDescent="0.2">
      <c r="A17" s="103" t="s">
        <v>330</v>
      </c>
      <c r="B17" s="103"/>
      <c r="C17" s="103"/>
      <c r="D17" s="103"/>
      <c r="E17" s="103"/>
      <c r="F17" s="51">
        <v>17000</v>
      </c>
      <c r="G17" s="52"/>
      <c r="H17" s="52"/>
      <c r="I17" s="53">
        <f>F17</f>
        <v>17000</v>
      </c>
    </row>
    <row r="18" spans="1:9" ht="12.75" x14ac:dyDescent="0.2">
      <c r="A18" s="103" t="s">
        <v>332</v>
      </c>
      <c r="B18" s="103"/>
      <c r="C18" s="103"/>
      <c r="D18" s="103"/>
      <c r="E18" s="103"/>
      <c r="F18" s="51">
        <v>5000</v>
      </c>
      <c r="G18" s="52"/>
      <c r="H18" s="52"/>
      <c r="I18" s="53">
        <f>F18</f>
        <v>5000</v>
      </c>
    </row>
    <row r="19" spans="1:9" ht="12.75" x14ac:dyDescent="0.2">
      <c r="A19" s="104" t="s">
        <v>335</v>
      </c>
      <c r="B19" s="104"/>
      <c r="C19" s="104"/>
      <c r="D19" s="104"/>
      <c r="E19" s="104"/>
      <c r="F19" s="54">
        <v>20000</v>
      </c>
      <c r="G19" s="5"/>
      <c r="H19" s="5"/>
      <c r="I19" s="54">
        <f>F19</f>
        <v>20000</v>
      </c>
    </row>
    <row r="20" spans="1:9" ht="12.75" x14ac:dyDescent="0.2">
      <c r="A20" s="105" t="s">
        <v>364</v>
      </c>
      <c r="B20" s="105"/>
      <c r="C20" s="105"/>
      <c r="D20" s="105"/>
      <c r="E20" s="105"/>
      <c r="F20" s="55"/>
      <c r="G20" s="56"/>
      <c r="H20" s="56"/>
      <c r="I20" s="57">
        <f>SUM(I15:I19)</f>
        <v>78000</v>
      </c>
    </row>
    <row r="22" spans="1:9" ht="12.75" x14ac:dyDescent="0.2">
      <c r="A22" s="102" t="s">
        <v>322</v>
      </c>
      <c r="B22" s="102"/>
      <c r="C22" s="102"/>
      <c r="D22" s="102"/>
      <c r="E22" s="102"/>
      <c r="F22" s="50" t="s">
        <v>361</v>
      </c>
      <c r="G22" s="50" t="s">
        <v>362</v>
      </c>
      <c r="H22" s="50" t="s">
        <v>363</v>
      </c>
      <c r="I22" s="50" t="s">
        <v>361</v>
      </c>
    </row>
    <row r="23" spans="1:9" ht="12.75" x14ac:dyDescent="0.2">
      <c r="A23" s="103" t="s">
        <v>326</v>
      </c>
      <c r="B23" s="103"/>
      <c r="C23" s="103"/>
      <c r="D23" s="103"/>
      <c r="E23" s="103"/>
      <c r="F23" s="52"/>
      <c r="G23" s="51">
        <v>3.6</v>
      </c>
      <c r="H23" s="51">
        <f>'Krycí list rozpočtu'!C22</f>
        <v>0</v>
      </c>
      <c r="I23" s="51">
        <f>ROUND((G23/100)*H23,2)</f>
        <v>0</v>
      </c>
    </row>
    <row r="24" spans="1:9" ht="12.75" x14ac:dyDescent="0.2">
      <c r="A24" s="103" t="s">
        <v>328</v>
      </c>
      <c r="B24" s="103"/>
      <c r="C24" s="103"/>
      <c r="D24" s="103"/>
      <c r="E24" s="103"/>
      <c r="F24" s="51">
        <v>0</v>
      </c>
      <c r="G24" s="52"/>
      <c r="H24" s="52"/>
      <c r="I24" s="53">
        <f>F24</f>
        <v>0</v>
      </c>
    </row>
    <row r="25" spans="1:9" ht="12.75" x14ac:dyDescent="0.2">
      <c r="A25" s="103" t="s">
        <v>331</v>
      </c>
      <c r="B25" s="103"/>
      <c r="C25" s="103"/>
      <c r="D25" s="103"/>
      <c r="E25" s="103"/>
      <c r="F25" s="51">
        <v>0</v>
      </c>
      <c r="G25" s="52"/>
      <c r="H25" s="52"/>
      <c r="I25" s="53">
        <f>F25</f>
        <v>0</v>
      </c>
    </row>
    <row r="26" spans="1:9" ht="12.75" x14ac:dyDescent="0.2">
      <c r="A26" s="103" t="s">
        <v>333</v>
      </c>
      <c r="B26" s="103"/>
      <c r="C26" s="103"/>
      <c r="D26" s="103"/>
      <c r="E26" s="103"/>
      <c r="F26" s="51">
        <v>10000</v>
      </c>
      <c r="G26" s="52"/>
      <c r="H26" s="52"/>
      <c r="I26" s="53">
        <f>F26</f>
        <v>10000</v>
      </c>
    </row>
    <row r="27" spans="1:9" ht="12.75" x14ac:dyDescent="0.2">
      <c r="A27" s="103" t="s">
        <v>336</v>
      </c>
      <c r="B27" s="103"/>
      <c r="C27" s="103"/>
      <c r="D27" s="103"/>
      <c r="E27" s="103"/>
      <c r="F27" s="51">
        <v>0</v>
      </c>
      <c r="G27" s="52"/>
      <c r="H27" s="52"/>
      <c r="I27" s="53">
        <f>F27</f>
        <v>0</v>
      </c>
    </row>
    <row r="28" spans="1:9" ht="12.75" x14ac:dyDescent="0.2">
      <c r="A28" s="104" t="s">
        <v>337</v>
      </c>
      <c r="B28" s="104"/>
      <c r="C28" s="104"/>
      <c r="D28" s="104"/>
      <c r="E28" s="104"/>
      <c r="F28" s="54">
        <v>0</v>
      </c>
      <c r="G28" s="5"/>
      <c r="H28" s="5"/>
      <c r="I28" s="54">
        <f>F28</f>
        <v>0</v>
      </c>
    </row>
    <row r="29" spans="1:9" ht="12.75" x14ac:dyDescent="0.2">
      <c r="A29" s="105" t="s">
        <v>365</v>
      </c>
      <c r="B29" s="105"/>
      <c r="C29" s="105"/>
      <c r="D29" s="105"/>
      <c r="E29" s="105"/>
      <c r="F29" s="55"/>
      <c r="G29" s="56"/>
      <c r="H29" s="56"/>
      <c r="I29" s="57">
        <f>SUM(I23:I28)</f>
        <v>10000</v>
      </c>
    </row>
    <row r="31" spans="1:9" ht="15.75" x14ac:dyDescent="0.2">
      <c r="A31" s="106" t="s">
        <v>366</v>
      </c>
      <c r="B31" s="106"/>
      <c r="C31" s="106"/>
      <c r="D31" s="106"/>
      <c r="E31" s="106"/>
      <c r="F31" s="107">
        <f>I20+I29</f>
        <v>88000</v>
      </c>
      <c r="G31" s="107"/>
      <c r="H31" s="107"/>
      <c r="I31" s="107"/>
    </row>
    <row r="35" spans="1:9" ht="15.75" x14ac:dyDescent="0.25">
      <c r="A35" s="101" t="s">
        <v>367</v>
      </c>
      <c r="B35" s="101"/>
      <c r="C35" s="101"/>
      <c r="D35" s="101"/>
      <c r="E35" s="101"/>
    </row>
    <row r="36" spans="1:9" ht="12.75" x14ac:dyDescent="0.2">
      <c r="A36" s="102" t="s">
        <v>368</v>
      </c>
      <c r="B36" s="102"/>
      <c r="C36" s="102"/>
      <c r="D36" s="102"/>
      <c r="E36" s="102"/>
      <c r="F36" s="50" t="s">
        <v>361</v>
      </c>
      <c r="G36" s="50" t="s">
        <v>362</v>
      </c>
      <c r="H36" s="50" t="s">
        <v>363</v>
      </c>
      <c r="I36" s="50" t="s">
        <v>361</v>
      </c>
    </row>
    <row r="37" spans="1:9" ht="12.75" x14ac:dyDescent="0.2">
      <c r="A37" s="104"/>
      <c r="B37" s="104"/>
      <c r="C37" s="104"/>
      <c r="D37" s="104"/>
      <c r="E37" s="104"/>
      <c r="F37" s="54">
        <v>0</v>
      </c>
      <c r="G37" s="5"/>
      <c r="H37" s="5"/>
      <c r="I37" s="54">
        <f>F37</f>
        <v>0</v>
      </c>
    </row>
    <row r="38" spans="1:9" ht="12.75" x14ac:dyDescent="0.2">
      <c r="A38" s="105" t="s">
        <v>369</v>
      </c>
      <c r="B38" s="105"/>
      <c r="C38" s="105"/>
      <c r="D38" s="105"/>
      <c r="E38" s="105"/>
      <c r="F38" s="55"/>
      <c r="G38" s="56"/>
      <c r="H38" s="56"/>
      <c r="I38" s="57">
        <f>SUM(I37:I37)</f>
        <v>0</v>
      </c>
    </row>
  </sheetData>
  <sheetProtection selectLockedCells="1" selectUnlockedCells="1"/>
  <mergeCells count="53">
    <mergeCell ref="A35:E35"/>
    <mergeCell ref="A36:E36"/>
    <mergeCell ref="A37:E37"/>
    <mergeCell ref="A38:E38"/>
    <mergeCell ref="A26:E26"/>
    <mergeCell ref="A27:E27"/>
    <mergeCell ref="A28:E28"/>
    <mergeCell ref="A29:E29"/>
    <mergeCell ref="A31:E31"/>
    <mergeCell ref="F31:I31"/>
    <mergeCell ref="A19:E19"/>
    <mergeCell ref="A20:E20"/>
    <mergeCell ref="A22:E22"/>
    <mergeCell ref="A23:E23"/>
    <mergeCell ref="A24:E24"/>
    <mergeCell ref="A25:E25"/>
    <mergeCell ref="A13:E13"/>
    <mergeCell ref="A14:E14"/>
    <mergeCell ref="A15:E15"/>
    <mergeCell ref="A16:E16"/>
    <mergeCell ref="A17:E17"/>
    <mergeCell ref="A18:E18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8:I9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4:I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23" bottom="0.59097222222222223" header="0.51180555555555551" footer="0.51180555555555551"/>
  <pageSetup firstPageNumber="0" fitToHeight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Michal Bušek</dc:creator>
  <cp:lastModifiedBy>Bušek</cp:lastModifiedBy>
  <dcterms:created xsi:type="dcterms:W3CDTF">2025-10-31T10:16:01Z</dcterms:created>
  <dcterms:modified xsi:type="dcterms:W3CDTF">2025-10-31T10:16:01Z</dcterms:modified>
</cp:coreProperties>
</file>