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2012\busek$\Documents\Documents\2025\DOTACE\SFPI - Technická infrastruktura - Komunikace Jihozápad\VZMR\"/>
    </mc:Choice>
  </mc:AlternateContent>
  <bookViews>
    <workbookView xWindow="0" yWindow="0" windowWidth="28800" windowHeight="11610" activeTab="1"/>
  </bookViews>
  <sheets>
    <sheet name="Rekapitulace stavby" sheetId="1" r:id="rId1"/>
    <sheet name="202503 - Komunikace Jihoz..." sheetId="2" r:id="rId2"/>
  </sheets>
  <definedNames>
    <definedName name="_xlnm._FilterDatabase" localSheetId="1" hidden="1">'202503 - Komunikace Jihoz...'!$C$121:$K$234</definedName>
    <definedName name="_xlnm.Print_Titles" localSheetId="1">'202503 - Komunikace Jihoz...'!$121:$121</definedName>
    <definedName name="_xlnm.Print_Titles" localSheetId="0">'Rekapitulace stavby'!$92:$92</definedName>
    <definedName name="_xlnm.Print_Area" localSheetId="1">'202503 - Komunikace Jihoz...'!$C$4:$J$76,'202503 - Komunikace Jihoz...'!$C$82:$J$105,'202503 - Komunikace Jihoz...'!$C$111:$J$234</definedName>
    <definedName name="_xlnm.Print_Area" localSheetId="0">'Rekapitulace stavby'!$D$4:$AO$76,'Rekapitulace stavby'!$C$82:$AQ$96</definedName>
  </definedNames>
  <calcPr calcId="152511"/>
</workbook>
</file>

<file path=xl/calcChain.xml><?xml version="1.0" encoding="utf-8"?>
<calcChain xmlns="http://schemas.openxmlformats.org/spreadsheetml/2006/main">
  <c r="J35" i="2" l="1"/>
  <c r="J34" i="2"/>
  <c r="AY95" i="1"/>
  <c r="J33" i="2"/>
  <c r="AX95" i="1"/>
  <c r="BI234" i="2"/>
  <c r="BH234" i="2"/>
  <c r="BG234" i="2"/>
  <c r="BF234" i="2"/>
  <c r="T234" i="2"/>
  <c r="T233" i="2"/>
  <c r="R234" i="2"/>
  <c r="R233" i="2"/>
  <c r="P234" i="2"/>
  <c r="P233" i="2"/>
  <c r="BI232" i="2"/>
  <c r="BH232" i="2"/>
  <c r="BG232" i="2"/>
  <c r="BF232" i="2"/>
  <c r="T232" i="2"/>
  <c r="T231" i="2"/>
  <c r="R232" i="2"/>
  <c r="R231" i="2"/>
  <c r="P232" i="2"/>
  <c r="P231" i="2"/>
  <c r="BI230" i="2"/>
  <c r="BH230" i="2"/>
  <c r="BG230" i="2"/>
  <c r="BF230" i="2"/>
  <c r="T230" i="2"/>
  <c r="R230" i="2"/>
  <c r="P230" i="2"/>
  <c r="BI229" i="2"/>
  <c r="BH229" i="2"/>
  <c r="BG229" i="2"/>
  <c r="BF229" i="2"/>
  <c r="T229" i="2"/>
  <c r="R229" i="2"/>
  <c r="P229" i="2"/>
  <c r="BI228" i="2"/>
  <c r="BH228" i="2"/>
  <c r="BG228" i="2"/>
  <c r="BF228" i="2"/>
  <c r="T228" i="2"/>
  <c r="R228" i="2"/>
  <c r="P228" i="2"/>
  <c r="BI227" i="2"/>
  <c r="BH227" i="2"/>
  <c r="BG227" i="2"/>
  <c r="BF227" i="2"/>
  <c r="T227" i="2"/>
  <c r="R227" i="2"/>
  <c r="P227" i="2"/>
  <c r="BI224" i="2"/>
  <c r="BH224" i="2"/>
  <c r="BG224" i="2"/>
  <c r="BF224" i="2"/>
  <c r="T224" i="2"/>
  <c r="R224" i="2"/>
  <c r="P224" i="2"/>
  <c r="BI223" i="2"/>
  <c r="BH223" i="2"/>
  <c r="BG223" i="2"/>
  <c r="BF223" i="2"/>
  <c r="T223" i="2"/>
  <c r="R223" i="2"/>
  <c r="P223" i="2"/>
  <c r="BI221" i="2"/>
  <c r="BH221" i="2"/>
  <c r="BG221" i="2"/>
  <c r="BF221" i="2"/>
  <c r="T221" i="2"/>
  <c r="R221" i="2"/>
  <c r="P221" i="2"/>
  <c r="BI220" i="2"/>
  <c r="BH220" i="2"/>
  <c r="BG220" i="2"/>
  <c r="BF220" i="2"/>
  <c r="T220" i="2"/>
  <c r="R220" i="2"/>
  <c r="P220" i="2"/>
  <c r="BI218" i="2"/>
  <c r="BH218" i="2"/>
  <c r="BG218" i="2"/>
  <c r="BF218" i="2"/>
  <c r="T218" i="2"/>
  <c r="R218" i="2"/>
  <c r="P218" i="2"/>
  <c r="BI217" i="2"/>
  <c r="BH217" i="2"/>
  <c r="BG217" i="2"/>
  <c r="BF217" i="2"/>
  <c r="T217" i="2"/>
  <c r="R217" i="2"/>
  <c r="P217" i="2"/>
  <c r="BI215" i="2"/>
  <c r="BH215" i="2"/>
  <c r="BG215" i="2"/>
  <c r="BF215" i="2"/>
  <c r="T215" i="2"/>
  <c r="R215" i="2"/>
  <c r="P215" i="2"/>
  <c r="BI214" i="2"/>
  <c r="BH214" i="2"/>
  <c r="BG214" i="2"/>
  <c r="BF214" i="2"/>
  <c r="T214" i="2"/>
  <c r="R214" i="2"/>
  <c r="P214" i="2"/>
  <c r="BI212" i="2"/>
  <c r="BH212" i="2"/>
  <c r="BG212" i="2"/>
  <c r="BF212" i="2"/>
  <c r="T212" i="2"/>
  <c r="R212" i="2"/>
  <c r="P212" i="2"/>
  <c r="BI210" i="2"/>
  <c r="BH210" i="2"/>
  <c r="BG210" i="2"/>
  <c r="BF210" i="2"/>
  <c r="T210" i="2"/>
  <c r="R210" i="2"/>
  <c r="P210" i="2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5" i="2"/>
  <c r="BH205" i="2"/>
  <c r="BG205" i="2"/>
  <c r="BF205" i="2"/>
  <c r="T205" i="2"/>
  <c r="R205" i="2"/>
  <c r="P205" i="2"/>
  <c r="BI202" i="2"/>
  <c r="BH202" i="2"/>
  <c r="BG202" i="2"/>
  <c r="BF202" i="2"/>
  <c r="T202" i="2"/>
  <c r="T201" i="2" s="1"/>
  <c r="R202" i="2"/>
  <c r="R201" i="2" s="1"/>
  <c r="P202" i="2"/>
  <c r="P201" i="2" s="1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5" i="2"/>
  <c r="BH195" i="2"/>
  <c r="BG195" i="2"/>
  <c r="BF195" i="2"/>
  <c r="T195" i="2"/>
  <c r="R195" i="2"/>
  <c r="P195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89" i="2"/>
  <c r="BH189" i="2"/>
  <c r="BG189" i="2"/>
  <c r="BF189" i="2"/>
  <c r="T189" i="2"/>
  <c r="R189" i="2"/>
  <c r="P189" i="2"/>
  <c r="BI187" i="2"/>
  <c r="BH187" i="2"/>
  <c r="BG187" i="2"/>
  <c r="BF187" i="2"/>
  <c r="T187" i="2"/>
  <c r="R187" i="2"/>
  <c r="P187" i="2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72" i="2"/>
  <c r="BH172" i="2"/>
  <c r="BG172" i="2"/>
  <c r="BF172" i="2"/>
  <c r="T172" i="2"/>
  <c r="R172" i="2"/>
  <c r="P172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5" i="2"/>
  <c r="BH165" i="2"/>
  <c r="BG165" i="2"/>
  <c r="BF165" i="2"/>
  <c r="T165" i="2"/>
  <c r="R165" i="2"/>
  <c r="P165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8" i="2"/>
  <c r="BH158" i="2"/>
  <c r="BG158" i="2"/>
  <c r="BF158" i="2"/>
  <c r="T158" i="2"/>
  <c r="R158" i="2"/>
  <c r="P158" i="2"/>
  <c r="BI153" i="2"/>
  <c r="BH153" i="2"/>
  <c r="BG153" i="2"/>
  <c r="BF153" i="2"/>
  <c r="T153" i="2"/>
  <c r="R153" i="2"/>
  <c r="P153" i="2"/>
  <c r="BI148" i="2"/>
  <c r="BH148" i="2"/>
  <c r="BG148" i="2"/>
  <c r="BF148" i="2"/>
  <c r="T148" i="2"/>
  <c r="R148" i="2"/>
  <c r="P148" i="2"/>
  <c r="BI144" i="2"/>
  <c r="BH144" i="2"/>
  <c r="BG144" i="2"/>
  <c r="BF144" i="2"/>
  <c r="T144" i="2"/>
  <c r="R144" i="2"/>
  <c r="P144" i="2"/>
  <c r="BI140" i="2"/>
  <c r="BH140" i="2"/>
  <c r="BG140" i="2"/>
  <c r="BF140" i="2"/>
  <c r="T140" i="2"/>
  <c r="R140" i="2"/>
  <c r="P140" i="2"/>
  <c r="BI136" i="2"/>
  <c r="BH136" i="2"/>
  <c r="BG136" i="2"/>
  <c r="BF136" i="2"/>
  <c r="T136" i="2"/>
  <c r="R136" i="2"/>
  <c r="P136" i="2"/>
  <c r="BI133" i="2"/>
  <c r="BH133" i="2"/>
  <c r="BG133" i="2"/>
  <c r="BF133" i="2"/>
  <c r="T133" i="2"/>
  <c r="R133" i="2"/>
  <c r="P133" i="2"/>
  <c r="BI129" i="2"/>
  <c r="BH129" i="2"/>
  <c r="BG129" i="2"/>
  <c r="BF129" i="2"/>
  <c r="T129" i="2"/>
  <c r="R129" i="2"/>
  <c r="P129" i="2"/>
  <c r="BI124" i="2"/>
  <c r="BH124" i="2"/>
  <c r="BG124" i="2"/>
  <c r="BF124" i="2"/>
  <c r="T124" i="2"/>
  <c r="R124" i="2"/>
  <c r="P124" i="2"/>
  <c r="F116" i="2"/>
  <c r="E114" i="2"/>
  <c r="F87" i="2"/>
  <c r="E85" i="2"/>
  <c r="J22" i="2"/>
  <c r="E22" i="2"/>
  <c r="J90" i="2" s="1"/>
  <c r="J21" i="2"/>
  <c r="J19" i="2"/>
  <c r="E19" i="2"/>
  <c r="J118" i="2" s="1"/>
  <c r="J18" i="2"/>
  <c r="J16" i="2"/>
  <c r="E16" i="2"/>
  <c r="F90" i="2" s="1"/>
  <c r="J15" i="2"/>
  <c r="J13" i="2"/>
  <c r="E13" i="2"/>
  <c r="F89" i="2" s="1"/>
  <c r="J12" i="2"/>
  <c r="J10" i="2"/>
  <c r="J116" i="2" s="1"/>
  <c r="L90" i="1"/>
  <c r="AM90" i="1"/>
  <c r="AM89" i="1"/>
  <c r="L89" i="1"/>
  <c r="AM87" i="1"/>
  <c r="L87" i="1"/>
  <c r="L85" i="1"/>
  <c r="L84" i="1"/>
  <c r="J210" i="2"/>
  <c r="J186" i="2"/>
  <c r="BK182" i="2"/>
  <c r="BK176" i="2"/>
  <c r="J136" i="2"/>
  <c r="BK198" i="2"/>
  <c r="J187" i="2"/>
  <c r="BK168" i="2"/>
  <c r="J158" i="2"/>
  <c r="BK129" i="2"/>
  <c r="BK232" i="2"/>
  <c r="J227" i="2"/>
  <c r="BK220" i="2"/>
  <c r="BK208" i="2"/>
  <c r="BK199" i="2"/>
  <c r="BK193" i="2"/>
  <c r="J172" i="2"/>
  <c r="BK140" i="2"/>
  <c r="BK234" i="2"/>
  <c r="J228" i="2"/>
  <c r="BK221" i="2"/>
  <c r="BK217" i="2"/>
  <c r="J207" i="2"/>
  <c r="BK187" i="2"/>
  <c r="BK183" i="2"/>
  <c r="J174" i="2"/>
  <c r="J165" i="2"/>
  <c r="BK133" i="2"/>
  <c r="J214" i="2"/>
  <c r="J195" i="2"/>
  <c r="J181" i="2"/>
  <c r="BK158" i="2"/>
  <c r="BK214" i="2"/>
  <c r="J192" i="2"/>
  <c r="BK181" i="2"/>
  <c r="BK165" i="2"/>
  <c r="BK148" i="2"/>
  <c r="BK124" i="2"/>
  <c r="BK230" i="2"/>
  <c r="BK223" i="2"/>
  <c r="BK218" i="2"/>
  <c r="J205" i="2"/>
  <c r="BK195" i="2"/>
  <c r="J182" i="2"/>
  <c r="J144" i="2"/>
  <c r="J229" i="2"/>
  <c r="BK224" i="2"/>
  <c r="J218" i="2"/>
  <c r="BK205" i="2"/>
  <c r="BK185" i="2"/>
  <c r="J178" i="2"/>
  <c r="J170" i="2"/>
  <c r="BK153" i="2"/>
  <c r="AS94" i="1"/>
  <c r="BK212" i="2"/>
  <c r="BK202" i="2"/>
  <c r="J185" i="2"/>
  <c r="BK170" i="2"/>
  <c r="J215" i="2"/>
  <c r="J191" i="2"/>
  <c r="BK180" i="2"/>
  <c r="J163" i="2"/>
  <c r="J140" i="2"/>
  <c r="BK229" i="2"/>
  <c r="J224" i="2"/>
  <c r="J221" i="2"/>
  <c r="J212" i="2"/>
  <c r="J202" i="2"/>
  <c r="J189" i="2"/>
  <c r="BK163" i="2"/>
  <c r="J124" i="2"/>
  <c r="J232" i="2"/>
  <c r="BK227" i="2"/>
  <c r="J220" i="2"/>
  <c r="J208" i="2"/>
  <c r="BK191" i="2"/>
  <c r="BK184" i="2"/>
  <c r="J176" i="2"/>
  <c r="J168" i="2"/>
  <c r="J148" i="2"/>
  <c r="BK136" i="2"/>
  <c r="J217" i="2"/>
  <c r="J193" i="2"/>
  <c r="J184" i="2"/>
  <c r="BK178" i="2"/>
  <c r="J153" i="2"/>
  <c r="J199" i="2"/>
  <c r="BK189" i="2"/>
  <c r="BK174" i="2"/>
  <c r="J161" i="2"/>
  <c r="J133" i="2"/>
  <c r="J234" i="2"/>
  <c r="BK228" i="2"/>
  <c r="BK215" i="2"/>
  <c r="BK207" i="2"/>
  <c r="J198" i="2"/>
  <c r="J183" i="2"/>
  <c r="BK161" i="2"/>
  <c r="J230" i="2"/>
  <c r="J223" i="2"/>
  <c r="BK210" i="2"/>
  <c r="BK192" i="2"/>
  <c r="BK186" i="2"/>
  <c r="J180" i="2"/>
  <c r="BK172" i="2"/>
  <c r="BK144" i="2"/>
  <c r="J129" i="2"/>
  <c r="T123" i="2" l="1"/>
  <c r="T160" i="2"/>
  <c r="R179" i="2"/>
  <c r="P197" i="2"/>
  <c r="BK204" i="2"/>
  <c r="J204" i="2" s="1"/>
  <c r="J101" i="2" s="1"/>
  <c r="BK226" i="2"/>
  <c r="J226" i="2" s="1"/>
  <c r="J102" i="2" s="1"/>
  <c r="BK123" i="2"/>
  <c r="BK160" i="2"/>
  <c r="J160" i="2" s="1"/>
  <c r="J96" i="2" s="1"/>
  <c r="BK179" i="2"/>
  <c r="J179" i="2" s="1"/>
  <c r="J97" i="2" s="1"/>
  <c r="BK197" i="2"/>
  <c r="J197" i="2"/>
  <c r="J98" i="2" s="1"/>
  <c r="R204" i="2"/>
  <c r="R200" i="2" s="1"/>
  <c r="P226" i="2"/>
  <c r="R123" i="2"/>
  <c r="P160" i="2"/>
  <c r="P179" i="2"/>
  <c r="R197" i="2"/>
  <c r="P204" i="2"/>
  <c r="P200" i="2" s="1"/>
  <c r="R226" i="2"/>
  <c r="P123" i="2"/>
  <c r="R160" i="2"/>
  <c r="T179" i="2"/>
  <c r="T197" i="2"/>
  <c r="T204" i="2"/>
  <c r="T200" i="2" s="1"/>
  <c r="T226" i="2"/>
  <c r="BK201" i="2"/>
  <c r="J201" i="2"/>
  <c r="J100" i="2" s="1"/>
  <c r="BK231" i="2"/>
  <c r="J231" i="2" s="1"/>
  <c r="J103" i="2" s="1"/>
  <c r="BK233" i="2"/>
  <c r="J233" i="2" s="1"/>
  <c r="J104" i="2" s="1"/>
  <c r="J89" i="2"/>
  <c r="F119" i="2"/>
  <c r="J119" i="2"/>
  <c r="BE136" i="2"/>
  <c r="BE161" i="2"/>
  <c r="BE192" i="2"/>
  <c r="BE193" i="2"/>
  <c r="BE198" i="2"/>
  <c r="BE215" i="2"/>
  <c r="BE218" i="2"/>
  <c r="BE223" i="2"/>
  <c r="BE227" i="2"/>
  <c r="BE228" i="2"/>
  <c r="BE232" i="2"/>
  <c r="BE234" i="2"/>
  <c r="J87" i="2"/>
  <c r="F118" i="2"/>
  <c r="BE129" i="2"/>
  <c r="BE148" i="2"/>
  <c r="BE153" i="2"/>
  <c r="BE158" i="2"/>
  <c r="BE168" i="2"/>
  <c r="BE170" i="2"/>
  <c r="BE174" i="2"/>
  <c r="BE176" i="2"/>
  <c r="BE178" i="2"/>
  <c r="BE180" i="2"/>
  <c r="BE183" i="2"/>
  <c r="BE186" i="2"/>
  <c r="BE189" i="2"/>
  <c r="BE199" i="2"/>
  <c r="BE212" i="2"/>
  <c r="BE214" i="2"/>
  <c r="BE220" i="2"/>
  <c r="BE221" i="2"/>
  <c r="BE224" i="2"/>
  <c r="BE229" i="2"/>
  <c r="BE230" i="2"/>
  <c r="BE133" i="2"/>
  <c r="BE181" i="2"/>
  <c r="BE182" i="2"/>
  <c r="BE184" i="2"/>
  <c r="BE185" i="2"/>
  <c r="BE208" i="2"/>
  <c r="BE210" i="2"/>
  <c r="BE217" i="2"/>
  <c r="BE124" i="2"/>
  <c r="BE140" i="2"/>
  <c r="BE144" i="2"/>
  <c r="BE163" i="2"/>
  <c r="BE165" i="2"/>
  <c r="BE172" i="2"/>
  <c r="BE187" i="2"/>
  <c r="BE191" i="2"/>
  <c r="BE195" i="2"/>
  <c r="BE202" i="2"/>
  <c r="BE205" i="2"/>
  <c r="BE207" i="2"/>
  <c r="F33" i="2"/>
  <c r="BB95" i="1" s="1"/>
  <c r="BB94" i="1" s="1"/>
  <c r="W31" i="1" s="1"/>
  <c r="F34" i="2"/>
  <c r="BC95" i="1" s="1"/>
  <c r="BC94" i="1" s="1"/>
  <c r="AY94" i="1" s="1"/>
  <c r="F32" i="2"/>
  <c r="BA95" i="1" s="1"/>
  <c r="BA94" i="1" s="1"/>
  <c r="AW94" i="1" s="1"/>
  <c r="AK30" i="1" s="1"/>
  <c r="J32" i="2"/>
  <c r="AW95" i="1" s="1"/>
  <c r="F35" i="2"/>
  <c r="BD95" i="1" s="1"/>
  <c r="BD94" i="1" s="1"/>
  <c r="W33" i="1" s="1"/>
  <c r="P122" i="2" l="1"/>
  <c r="AU95" i="1"/>
  <c r="T122" i="2"/>
  <c r="R122" i="2"/>
  <c r="J123" i="2"/>
  <c r="J95" i="2"/>
  <c r="BK200" i="2"/>
  <c r="J200" i="2"/>
  <c r="J99" i="2" s="1"/>
  <c r="AU94" i="1"/>
  <c r="W30" i="1"/>
  <c r="AX94" i="1"/>
  <c r="J31" i="2"/>
  <c r="AV95" i="1" s="1"/>
  <c r="AT95" i="1" s="1"/>
  <c r="F31" i="2"/>
  <c r="AZ95" i="1" s="1"/>
  <c r="AZ94" i="1" s="1"/>
  <c r="W29" i="1" s="1"/>
  <c r="W32" i="1"/>
  <c r="BK122" i="2" l="1"/>
  <c r="J122" i="2" s="1"/>
  <c r="J28" i="2" s="1"/>
  <c r="AG95" i="1" s="1"/>
  <c r="AG94" i="1" s="1"/>
  <c r="AK26" i="1" s="1"/>
  <c r="AK35" i="1" s="1"/>
  <c r="AV94" i="1"/>
  <c r="AK29" i="1" s="1"/>
  <c r="J37" i="2" l="1"/>
  <c r="J94" i="2"/>
  <c r="AN95" i="1"/>
  <c r="AT94" i="1"/>
  <c r="AN94" i="1"/>
</calcChain>
</file>

<file path=xl/sharedStrings.xml><?xml version="1.0" encoding="utf-8"?>
<sst xmlns="http://schemas.openxmlformats.org/spreadsheetml/2006/main" count="1402" uniqueCount="387">
  <si>
    <t>Export Komplet</t>
  </si>
  <si>
    <t/>
  </si>
  <si>
    <t>2.0</t>
  </si>
  <si>
    <t>ZAMOK</t>
  </si>
  <si>
    <t>False</t>
  </si>
  <si>
    <t>{b9ccb691-ec36-49b1-bd70-7537f7dbb5b2}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</si>
  <si>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</si>
  <si>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</si>
  <si>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</si>
  <si>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</si>
  <si>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</si>
  <si>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</si>
  <si>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</si>
  <si>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</si>
  <si>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202503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</si>
  <si>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</si>
  <si>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</si>
  <si>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Komunikace Jihozápad</t>
  </si>
  <si>
    <t>KSO:</t>
  </si>
  <si>
    <t>CC-CZ:</t>
  </si>
  <si>
    <t>Místo:</t>
  </si>
  <si>
    <t>Šluknov</t>
  </si>
  <si>
    <t>Datum:</t>
  </si>
  <si>
    <t>22. 1. 2025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</si>
  <si>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</si>
  <si>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</si>
  <si>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</si>
  <si>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</si>
  <si>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</si>
  <si>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</si>
  <si>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</si>
  <si>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</si>
  <si>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</si>
  <si>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</si>
  <si>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</si>
  <si>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</si>
  <si>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</si>
  <si>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</si>
  <si>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</si>
  <si>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</si>
  <si>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</si>
  <si>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</si>
  <si>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</si>
  <si>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</si>
  <si>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</si>
  <si>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</si>
  <si>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</si>
  <si>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</si>
  <si>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</si>
  <si>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</si>
  <si>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</si>
  <si>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</si>
  <si>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</si>
  <si>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</si>
  <si>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</si>
  <si>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</si>
  <si>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</si>
  <si>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</si>
  <si>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</si>
  <si>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</si>
  <si>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</si>
  <si>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</si>
  <si>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</si>
  <si>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</si>
  <si>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</si>
  <si>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</si>
  <si>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</si>
  <si>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</si>
  <si>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</si>
  <si>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</si>
  <si>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</si>
  <si>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</si>
  <si>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</si>
  <si>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</si>
  <si>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</si>
  <si>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</si>
  <si>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</si>
  <si>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</si>
  <si>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</si>
  <si>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</si>
  <si>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</si>
  <si>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</si>
  <si>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</si>
  <si>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</si>
  <si>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</si>
  <si>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</si>
  <si>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</si>
  <si>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</si>
  <si>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1 - Zemní práce</t>
  </si>
  <si>
    <t>5 - Komunikace pozemní</t>
  </si>
  <si>
    <t>9 - Ostatní konstrukce a práce, bourání</t>
  </si>
  <si>
    <t>998 - Přesun hmot</t>
  </si>
  <si>
    <t>HSV - Práce a dodávky HSV</t>
  </si>
  <si>
    <t xml:space="preserve">    2 - Zakládání</t>
  </si>
  <si>
    <t xml:space="preserve">    8 - Vedení trubní dálková a přípojná</t>
  </si>
  <si>
    <t>VRN1 - Průzkumné, geodetické a projektové práce</t>
  </si>
  <si>
    <t>VRN3 - Zařízení staveniště</t>
  </si>
  <si>
    <t>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</si>
  <si>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</si>
  <si>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</si>
  <si>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</si>
  <si>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</si>
  <si>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</si>
  <si>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</si>
  <si>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</si>
  <si>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</si>
  <si>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</si>
  <si>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</si>
  <si>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</si>
  <si>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</si>
  <si>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</si>
  <si>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Zemní práce</t>
  </si>
  <si>
    <t>ROZPOCET</t>
  </si>
  <si>
    <t>K</t>
  </si>
  <si>
    <t>113107211</t>
  </si>
  <si>
    <t>Odstranění podkladu z kameniva těženého tl do 150 mm strojně pl přes 200 m2</t>
  </si>
  <si>
    <t>m2</t>
  </si>
  <si>
    <t>4</t>
  </si>
  <si>
    <t>1931184390</t>
  </si>
  <si>
    <t>VV</t>
  </si>
  <si>
    <t>5,3*141</t>
  </si>
  <si>
    <t>3,8*100</t>
  </si>
  <si>
    <t>120</t>
  </si>
  <si>
    <t>Součet</t>
  </si>
  <si>
    <t>122251104</t>
  </si>
  <si>
    <t>Odkopávky a prokopávky nezapažené v hornině třídy těžitelnosti I skupiny 3 objem do 500 m3 strojně</t>
  </si>
  <si>
    <t>m3</t>
  </si>
  <si>
    <t>-1062775116</t>
  </si>
  <si>
    <t>6*1,1</t>
  </si>
  <si>
    <t>170*0,47</t>
  </si>
  <si>
    <t>7</t>
  </si>
  <si>
    <t>132251104</t>
  </si>
  <si>
    <t>Hloubení rýh nezapažených š do 800 mm v hornině třídy těžitelnosti I skupiny 3 objem přes 100 m3 strojně</t>
  </si>
  <si>
    <t>954931888</t>
  </si>
  <si>
    <t>36*1,1*0,8</t>
  </si>
  <si>
    <t>8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</si>
  <si>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</si>
  <si>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</si>
  <si>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-540183530</t>
  </si>
  <si>
    <t>1247,3*0,12</t>
  </si>
  <si>
    <t>86,5+54,54</t>
  </si>
  <si>
    <t>14</t>
  </si>
  <si>
    <t>167151111</t>
  </si>
  <si>
    <t>Nakládání, skládání a překládání neulehlého výkopku nebo sypaniny strojně nakládání, množství přes 100 m3, z hornin třídy těžitelnosti I, skupiny 1 až 3</t>
  </si>
  <si>
    <t>-699030232</t>
  </si>
  <si>
    <t>16</t>
  </si>
  <si>
    <t>171152111</t>
  </si>
  <si>
    <t>Uložení sypaniny do zhutněných násypů pro silnice, dálnice a letiště s rozprostřením sypaniny ve vrstvách, s hrubým urovnáním a uzavřením povrchu násypu z hornin nesoudržných sypkých v aktivní zóně</t>
  </si>
  <si>
    <t>-401522868</t>
  </si>
  <si>
    <t>81</t>
  </si>
  <si>
    <t>174152101</t>
  </si>
  <si>
    <t>Zásyp jam, šachet a rýh do 30 m3 sypaninou se zhutněním při překopech inženýrských sítí</t>
  </si>
  <si>
    <t>2122968726</t>
  </si>
  <si>
    <t>Online PSC</t>
  </si>
  <si>
    <t>https://podminky.urs.cz/item/CS_URS_2025_01/174152101</t>
  </si>
  <si>
    <t>6*0,6*0,8</t>
  </si>
  <si>
    <t>30*0,6*0,8</t>
  </si>
  <si>
    <t>79</t>
  </si>
  <si>
    <t>175151201</t>
  </si>
  <si>
    <t>Obsypání objektu nad přilehlým původním terénem sypaninou bez prohození, uloženou do 3 m strojně</t>
  </si>
  <si>
    <t>-1946361950</t>
  </si>
  <si>
    <t>https://podminky.urs.cz/item/CS_URS_2025_01/175151201</t>
  </si>
  <si>
    <t>6*0,6*0,4</t>
  </si>
  <si>
    <t>30*0,6*0,4</t>
  </si>
  <si>
    <t>80</t>
  </si>
  <si>
    <t>M</t>
  </si>
  <si>
    <t>58337308</t>
  </si>
  <si>
    <t>štěrkopísek frakce 0/2</t>
  </si>
  <si>
    <t>t</t>
  </si>
  <si>
    <t>-1154796240</t>
  </si>
  <si>
    <t>8,64*2 'Přepočtené koeficientem množství</t>
  </si>
  <si>
    <t>5</t>
  </si>
  <si>
    <t>Komunikace pozemní</t>
  </si>
  <si>
    <t>59</t>
  </si>
  <si>
    <t>564861011</t>
  </si>
  <si>
    <t>Podklad ze štěrkodrtě ŠD plochy do 100 m2 tl 200 mm</t>
  </si>
  <si>
    <t>893066512</t>
  </si>
  <si>
    <t>https://podminky.urs.cz/item/CS_URS_2025_01/564861011</t>
  </si>
  <si>
    <t>60</t>
  </si>
  <si>
    <t>564952111</t>
  </si>
  <si>
    <t>Podklad z mechanicky zpevněného kameniva MZK tl 150 mm</t>
  </si>
  <si>
    <t>-1964243837</t>
  </si>
  <si>
    <t>https://podminky.urs.cz/item/CS_URS_2025_01/564952111</t>
  </si>
  <si>
    <t>51</t>
  </si>
  <si>
    <t>565165101</t>
  </si>
  <si>
    <t>Asfaltový beton vrstva podkladní ACP 16 (obalované kamenivo OKS) tl 80 mm š do 1,5 m</t>
  </si>
  <si>
    <t>804220828</t>
  </si>
  <si>
    <t>https://podminky.urs.cz/item/CS_URS_2025_01/565165101</t>
  </si>
  <si>
    <t>1187,8+137</t>
  </si>
  <si>
    <t>26</t>
  </si>
  <si>
    <t>573231111</t>
  </si>
  <si>
    <t>Postřik živičný spojovací ze silniční emulze v množství 0,70 kg/m2</t>
  </si>
  <si>
    <t>-1431546861</t>
  </si>
  <si>
    <t>27</t>
  </si>
  <si>
    <t>577134111</t>
  </si>
  <si>
    <t>Asfaltový beton vrstva obrusná ACO 11 (ABS) tř. I tl 40 mm š do 3 m z nemodifikovaného asfaltu</t>
  </si>
  <si>
    <t>-2075304917</t>
  </si>
  <si>
    <t>88</t>
  </si>
  <si>
    <t>596211211</t>
  </si>
  <si>
    <t>Kladení zámkové dlažby komunikací pro pěší ručně tl 80 mm skupiny A pl přes 50 do 100 m2</t>
  </si>
  <si>
    <t>-489602408</t>
  </si>
  <si>
    <t>https://podminky.urs.cz/item/CS_URS_2025_01/596211211</t>
  </si>
  <si>
    <t>89</t>
  </si>
  <si>
    <t>59245020</t>
  </si>
  <si>
    <t>dlažba skladebná betonová 200x100mm tl 80mm přírodní</t>
  </si>
  <si>
    <t>-341307038</t>
  </si>
  <si>
    <t>74,2718446601942*1,03 'Přepočtené koeficientem množství</t>
  </si>
  <si>
    <t>90</t>
  </si>
  <si>
    <t>596211214</t>
  </si>
  <si>
    <t>Příplatek za kombinaci dvou barev u kladení betonových dlažeb komunikací pro pěší ručně tl 80 mm skupiny A</t>
  </si>
  <si>
    <t>-162220102</t>
  </si>
  <si>
    <t>https://podminky.urs.cz/item/CS_URS_2025_01/596211214</t>
  </si>
  <si>
    <t>91</t>
  </si>
  <si>
    <t>59245226</t>
  </si>
  <si>
    <t>dlažba pro nevidomé betonová 200x100mm tl 80mm barevná</t>
  </si>
  <si>
    <t>950230493</t>
  </si>
  <si>
    <t>9</t>
  </si>
  <si>
    <t>Ostatní konstrukce a práce, bourání</t>
  </si>
  <si>
    <t>30</t>
  </si>
  <si>
    <t>914111111</t>
  </si>
  <si>
    <t>Montáž svislé dopravní značky do velikosti 1 m2 objímkami na sloupek nebo konzolu</t>
  </si>
  <si>
    <t>kus</t>
  </si>
  <si>
    <t>-559993993</t>
  </si>
  <si>
    <t>31</t>
  </si>
  <si>
    <t>40445620</t>
  </si>
  <si>
    <t>zákazové, příkazové dopravní značky B1-B34, C1-15 700mm</t>
  </si>
  <si>
    <t>1276856249</t>
  </si>
  <si>
    <t>32</t>
  </si>
  <si>
    <t>40445601</t>
  </si>
  <si>
    <t>výstražné dopravní značky A1-A30, A33 900mm</t>
  </si>
  <si>
    <t>149077821</t>
  </si>
  <si>
    <t>33</t>
  </si>
  <si>
    <t>40445639</t>
  </si>
  <si>
    <t>informativní značky směrové IS 18a, IS21 300x200mm</t>
  </si>
  <si>
    <t>-1159554119</t>
  </si>
  <si>
    <t>34</t>
  </si>
  <si>
    <t>40445609</t>
  </si>
  <si>
    <t>značky upravující přednost P1, P4 900mm</t>
  </si>
  <si>
    <t>-1301712374</t>
  </si>
  <si>
    <t>35</t>
  </si>
  <si>
    <t>914511111</t>
  </si>
  <si>
    <t>Montáž sloupku dopravních značek délky do 3,5 m s betonovým základem</t>
  </si>
  <si>
    <t>936122379</t>
  </si>
  <si>
    <t>36</t>
  </si>
  <si>
    <t>40445225</t>
  </si>
  <si>
    <t>sloupek pro dopravní značku Zn D 60mm v 3,5m</t>
  </si>
  <si>
    <t>-152987856</t>
  </si>
  <si>
    <t>57</t>
  </si>
  <si>
    <t>916131212</t>
  </si>
  <si>
    <t>Osazení silničního obrubníku betonového stojatého bez boční opěry do lože z betonu prostého</t>
  </si>
  <si>
    <t>m</t>
  </si>
  <si>
    <t>416693373</t>
  </si>
  <si>
    <t>https://podminky.urs.cz/item/CS_URS_2025_01/916131212</t>
  </si>
  <si>
    <t>58</t>
  </si>
  <si>
    <t>59217031</t>
  </si>
  <si>
    <t>obrubník silniční betonový 1000x150x250mm</t>
  </si>
  <si>
    <t>1357695311</t>
  </si>
  <si>
    <t>479*1,02 'Přepočtené koeficientem množství</t>
  </si>
  <si>
    <t>39</t>
  </si>
  <si>
    <t>916231213</t>
  </si>
  <si>
    <t>Osazení chodníkového obrubníku betonového stojatého s boční opěrou do lože z betonu prostého</t>
  </si>
  <si>
    <t>-575745806</t>
  </si>
  <si>
    <t>40</t>
  </si>
  <si>
    <t>59217016</t>
  </si>
  <si>
    <t>obrubník betonový chodníkový 1000x80x250mm</t>
  </si>
  <si>
    <t>-324922827</t>
  </si>
  <si>
    <t>86</t>
  </si>
  <si>
    <t>919726121</t>
  </si>
  <si>
    <t>Geotextilie pro ochranu, separaci a filtraci netkaná měrná hm do 200 g/m2</t>
  </si>
  <si>
    <t>-2130291008</t>
  </si>
  <si>
    <t>https://podminky.urs.cz/item/CS_URS_2025_01/919726121</t>
  </si>
  <si>
    <t>87</t>
  </si>
  <si>
    <t>919441211</t>
  </si>
  <si>
    <t>Čelo propustku z lomového kamene pro propustek z trub DN 300 až 500</t>
  </si>
  <si>
    <t>-1646867090</t>
  </si>
  <si>
    <t>https://podminky.urs.cz/item/CS_URS_2025_01/919441211</t>
  </si>
  <si>
    <t>998</t>
  </si>
  <si>
    <t>Přesun hmot</t>
  </si>
  <si>
    <t>41</t>
  </si>
  <si>
    <t>998223011</t>
  </si>
  <si>
    <t>Přesun hmot pro pozemní komunikace s krytem dlážděným</t>
  </si>
  <si>
    <t>-1355463479</t>
  </si>
  <si>
    <t>42</t>
  </si>
  <si>
    <t>998225111</t>
  </si>
  <si>
    <t>Přesun hmot pro pozemní komunikace s krytem z kamene, monolitickým betonovým nebo živičným</t>
  </si>
  <si>
    <t>30915129</t>
  </si>
  <si>
    <t>HSV</t>
  </si>
  <si>
    <t>Práce a dodávky HSV</t>
  </si>
  <si>
    <t>Zakládání</t>
  </si>
  <si>
    <t>85</t>
  </si>
  <si>
    <t>212752101</t>
  </si>
  <si>
    <t>Trativod z drenážních trubek korugovaných PE-HD SN 4 perforace 360° včetně lože otevřený výkop DN 100 pro liniové stavby</t>
  </si>
  <si>
    <t>-1083042344</t>
  </si>
  <si>
    <t>https://podminky.urs.cz/item/CS_URS_2025_01/212752101</t>
  </si>
  <si>
    <t>Vedení trubní dálková a přípojná</t>
  </si>
  <si>
    <t>82</t>
  </si>
  <si>
    <t>871313121</t>
  </si>
  <si>
    <t>Montáž kanalizačního potrubí hladkého plnostěnného SN 8 z PVC-U DN 160</t>
  </si>
  <si>
    <t>774636089</t>
  </si>
  <si>
    <t>https://podminky.urs.cz/item/CS_URS_2025_01/871313121</t>
  </si>
  <si>
    <t>83</t>
  </si>
  <si>
    <t>ELM.16083S</t>
  </si>
  <si>
    <t>Trubka kanalizační ULTRA SOLID PVC SN 8 DN/OD 160x3000 mm PVC-U</t>
  </si>
  <si>
    <t>-477220661</t>
  </si>
  <si>
    <t>77</t>
  </si>
  <si>
    <t>871373121</t>
  </si>
  <si>
    <t>Montáž kanalizačního potrubí hladkého plnostěnného SN 8 z PVC-U DN 315</t>
  </si>
  <si>
    <t>-276374241</t>
  </si>
  <si>
    <t>https://podminky.urs.cz/item/CS_URS_2025_01/871373121</t>
  </si>
  <si>
    <t>78</t>
  </si>
  <si>
    <t>28611157</t>
  </si>
  <si>
    <t>trubka kanalizační PVC-U plnostěnná jednovrstvá DN 315x5000mm SN8</t>
  </si>
  <si>
    <t>111590962</t>
  </si>
  <si>
    <t>30*1,03 'Přepočtené koeficientem množství</t>
  </si>
  <si>
    <t>71</t>
  </si>
  <si>
    <t>895941341</t>
  </si>
  <si>
    <t>Osazení vpusti uliční DN 500 z betonových dílců dno s výtokem</t>
  </si>
  <si>
    <t>-410062463</t>
  </si>
  <si>
    <t>https://podminky.urs.cz/item/CS_URS_2025_01/895941341</t>
  </si>
  <si>
    <t>72</t>
  </si>
  <si>
    <t>59224472</t>
  </si>
  <si>
    <t>vpusť uliční DN 500 kaliště s odtokem 150mm 500/245x65mm</t>
  </si>
  <si>
    <t>778567434</t>
  </si>
  <si>
    <t>69</t>
  </si>
  <si>
    <t>895941351</t>
  </si>
  <si>
    <t>Osazení vpusti uliční DN 500 z betonových dílců skruž horní pro čtvercovou vtokovou mříž</t>
  </si>
  <si>
    <t>1320938097</t>
  </si>
  <si>
    <t>https://podminky.urs.cz/item/CS_URS_2025_01/895941351</t>
  </si>
  <si>
    <t>70</t>
  </si>
  <si>
    <t>59224460</t>
  </si>
  <si>
    <t>vpusť uliční DN 500 betonová 500x190x65mm čtvercový poklop</t>
  </si>
  <si>
    <t>891037113</t>
  </si>
  <si>
    <t>73</t>
  </si>
  <si>
    <t>895941361</t>
  </si>
  <si>
    <t>Osazení vpusti uliční DN 500 z betonových dílců skruž středová 290 mm</t>
  </si>
  <si>
    <t>1452989471</t>
  </si>
  <si>
    <t>https://podminky.urs.cz/item/CS_URS_2025_01/895941361</t>
  </si>
  <si>
    <t>74</t>
  </si>
  <si>
    <t>59224461</t>
  </si>
  <si>
    <t>vpusť uliční DN 500 skruž průběžná nízká betonová 500/290x65mm</t>
  </si>
  <si>
    <t>1978596066</t>
  </si>
  <si>
    <t>75</t>
  </si>
  <si>
    <t>895941366</t>
  </si>
  <si>
    <t>Osazení vpusti uliční DN 500 z betonových dílců skruž průběžná s výtokem</t>
  </si>
  <si>
    <t>1466543748</t>
  </si>
  <si>
    <t>https://podminky.urs.cz/item/CS_URS_2025_01/895941366</t>
  </si>
  <si>
    <t>76</t>
  </si>
  <si>
    <t>59224463</t>
  </si>
  <si>
    <t>vpusť uliční DN 500 skruž průběžná 500/590x65mm betonová s odtokem 150mm</t>
  </si>
  <si>
    <t>1386254068</t>
  </si>
  <si>
    <t>61</t>
  </si>
  <si>
    <t>899133211</t>
  </si>
  <si>
    <t>Výměna (výšková úprava) vtokové mříže uliční vpusti s použitím betonových vyrovnávacích prvků</t>
  </si>
  <si>
    <t>546462502</t>
  </si>
  <si>
    <t>https://podminky.urs.cz/item/CS_URS_2025_01/899133211</t>
  </si>
  <si>
    <t>VRN1</t>
  </si>
  <si>
    <t>Průzkumné, geodetické a projektové práce</t>
  </si>
  <si>
    <t>43</t>
  </si>
  <si>
    <t>012103000</t>
  </si>
  <si>
    <t>Geodetické práce před výstavbou včetně vytyčení inženýrských sítí</t>
  </si>
  <si>
    <t>kpl</t>
  </si>
  <si>
    <t>1024</t>
  </si>
  <si>
    <t>-660952916</t>
  </si>
  <si>
    <t>44</t>
  </si>
  <si>
    <t>012203000</t>
  </si>
  <si>
    <t>Geodetické práce při provádění stavby</t>
  </si>
  <si>
    <t>-1891169012</t>
  </si>
  <si>
    <t>45</t>
  </si>
  <si>
    <t>012303000</t>
  </si>
  <si>
    <t>Geodetické práce po výstavbě - geometrické zaměření skutečného provedení a geometrický plán</t>
  </si>
  <si>
    <t>-1186868726</t>
  </si>
  <si>
    <t>46</t>
  </si>
  <si>
    <t>013254000</t>
  </si>
  <si>
    <t>Dokumentace skutečného provedení stavby</t>
  </si>
  <si>
    <t>614086750</t>
  </si>
  <si>
    <t>VRN3</t>
  </si>
  <si>
    <t>Zařízení staveniště</t>
  </si>
  <si>
    <t>47</t>
  </si>
  <si>
    <t>030001000</t>
  </si>
  <si>
    <t>Zařízení staveniště včetně oplocení stavby</t>
  </si>
  <si>
    <t>310752385</t>
  </si>
  <si>
    <t>VRN7</t>
  </si>
  <si>
    <t>Provozní vlivy</t>
  </si>
  <si>
    <t>50</t>
  </si>
  <si>
    <t>070001000</t>
  </si>
  <si>
    <t>Provozní vlivy včetně dopravně inženýrského opatření ( DIO )</t>
  </si>
  <si>
    <t>-1374809325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</si>
</sst>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8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916131212" TargetMode="External"/><Relationship Id="rId13" Type="http://schemas.openxmlformats.org/officeDocument/2006/relationships/hyperlink" Target="https://podminky.urs.cz/item/CS_URS_2025_01/871373121" TargetMode="External"/><Relationship Id="rId18" Type="http://schemas.openxmlformats.org/officeDocument/2006/relationships/hyperlink" Target="https://podminky.urs.cz/item/CS_URS_2025_01/899133211" TargetMode="External"/><Relationship Id="rId3" Type="http://schemas.openxmlformats.org/officeDocument/2006/relationships/hyperlink" Target="https://podminky.urs.cz/item/CS_URS_2025_01/564861011" TargetMode="External"/><Relationship Id="rId7" Type="http://schemas.openxmlformats.org/officeDocument/2006/relationships/hyperlink" Target="https://podminky.urs.cz/item/CS_URS_2025_01/596211214" TargetMode="External"/><Relationship Id="rId12" Type="http://schemas.openxmlformats.org/officeDocument/2006/relationships/hyperlink" Target="https://podminky.urs.cz/item/CS_URS_2025_01/871313121" TargetMode="External"/><Relationship Id="rId17" Type="http://schemas.openxmlformats.org/officeDocument/2006/relationships/hyperlink" Target="https://podminky.urs.cz/item/CS_URS_2025_01/895941366" TargetMode="External"/><Relationship Id="rId2" Type="http://schemas.openxmlformats.org/officeDocument/2006/relationships/hyperlink" Target="https://podminky.urs.cz/item/CS_URS_2025_01/175151201" TargetMode="External"/><Relationship Id="rId16" Type="http://schemas.openxmlformats.org/officeDocument/2006/relationships/hyperlink" Target="https://podminky.urs.cz/item/CS_URS_2025_01/895941361" TargetMode="External"/><Relationship Id="rId1" Type="http://schemas.openxmlformats.org/officeDocument/2006/relationships/hyperlink" Target="https://podminky.urs.cz/item/CS_URS_2025_01/174152101" TargetMode="External"/><Relationship Id="rId6" Type="http://schemas.openxmlformats.org/officeDocument/2006/relationships/hyperlink" Target="https://podminky.urs.cz/item/CS_URS_2025_01/596211211" TargetMode="External"/><Relationship Id="rId11" Type="http://schemas.openxmlformats.org/officeDocument/2006/relationships/hyperlink" Target="https://podminky.urs.cz/item/CS_URS_2025_01/212752101" TargetMode="External"/><Relationship Id="rId5" Type="http://schemas.openxmlformats.org/officeDocument/2006/relationships/hyperlink" Target="https://podminky.urs.cz/item/CS_URS_2025_01/565165101" TargetMode="External"/><Relationship Id="rId15" Type="http://schemas.openxmlformats.org/officeDocument/2006/relationships/hyperlink" Target="https://podminky.urs.cz/item/CS_URS_2025_01/895941351" TargetMode="External"/><Relationship Id="rId10" Type="http://schemas.openxmlformats.org/officeDocument/2006/relationships/hyperlink" Target="https://podminky.urs.cz/item/CS_URS_2025_01/919441211" TargetMode="External"/><Relationship Id="rId19" Type="http://schemas.openxmlformats.org/officeDocument/2006/relationships/drawing" Target="../drawings/drawing2.xml"/><Relationship Id="rId4" Type="http://schemas.openxmlformats.org/officeDocument/2006/relationships/hyperlink" Target="https://podminky.urs.cz/item/CS_URS_2025_01/564952111" TargetMode="External"/><Relationship Id="rId9" Type="http://schemas.openxmlformats.org/officeDocument/2006/relationships/hyperlink" Target="https://podminky.urs.cz/item/CS_URS_2025_01/919726121" TargetMode="External"/><Relationship Id="rId14" Type="http://schemas.openxmlformats.org/officeDocument/2006/relationships/hyperlink" Target="https://podminky.urs.cz/item/CS_URS_2025_01/8959413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16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s="1" customFormat="1" ht="36.950000000000003" customHeight="1">
      <c r="AR2" s="279"/>
      <c r="AS2" s="279"/>
      <c r="AT2" s="279"/>
      <c r="AU2" s="279"/>
      <c r="AV2" s="279"/>
      <c r="AW2" s="279"/>
      <c r="AX2" s="279"/>
      <c r="AY2" s="279"/>
      <c r="AZ2" s="279"/>
      <c r="BA2" s="279"/>
      <c r="BB2" s="279"/>
      <c r="BC2" s="279"/>
      <c r="BD2" s="279"/>
      <c r="BE2" s="279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s="1" customFormat="1" ht="24.95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pans="1:74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42" t="s">
        <v>14</v>
      </c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1"/>
      <c r="AQ5" s="21"/>
      <c r="AR5" s="19"/>
      <c r="BE5" s="239" t="s">
        <v>15</v>
      </c>
      <c r="BS5" s="16" t="s">
        <v>6</v>
      </c>
    </row>
    <row r="6" spans="1:74" s="1" customFormat="1" ht="36.950000000000003" customHeight="1">
      <c r="B6" s="20"/>
      <c r="C6" s="21"/>
      <c r="D6" s="27" t="s">
        <v>16</v>
      </c>
      <c r="E6" s="21"/>
      <c r="F6" s="21"/>
      <c r="G6" s="21"/>
      <c r="H6" s="21"/>
      <c r="I6" s="21"/>
      <c r="J6" s="21"/>
      <c r="K6" s="244" t="s">
        <v>17</v>
      </c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1"/>
      <c r="AQ6" s="21"/>
      <c r="AR6" s="19"/>
      <c r="BE6" s="240"/>
      <c r="BS6" s="16" t="s">
        <v>6</v>
      </c>
    </row>
    <row r="7" spans="1:74" s="1" customFormat="1" ht="12" customHeight="1">
      <c r="B7" s="20"/>
      <c r="C7" s="21"/>
      <c r="D7" s="28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19</v>
      </c>
      <c r="AL7" s="21"/>
      <c r="AM7" s="21"/>
      <c r="AN7" s="26" t="s">
        <v>1</v>
      </c>
      <c r="AO7" s="21"/>
      <c r="AP7" s="21"/>
      <c r="AQ7" s="21"/>
      <c r="AR7" s="19"/>
      <c r="BE7" s="240"/>
      <c r="BS7" s="16" t="s">
        <v>6</v>
      </c>
    </row>
    <row r="8" spans="1:74" s="1" customFormat="1" ht="12" customHeight="1">
      <c r="B8" s="20"/>
      <c r="C8" s="21"/>
      <c r="D8" s="28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22</v>
      </c>
      <c r="AL8" s="21"/>
      <c r="AM8" s="21"/>
      <c r="AN8" s="29" t="s">
        <v>23</v>
      </c>
      <c r="AO8" s="21"/>
      <c r="AP8" s="21"/>
      <c r="AQ8" s="21"/>
      <c r="AR8" s="19"/>
      <c r="BE8" s="240"/>
      <c r="BS8" s="16" t="s">
        <v>6</v>
      </c>
    </row>
    <row r="9" spans="1:74" s="1" customFormat="1" ht="14.45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240"/>
      <c r="BS9" s="16" t="s">
        <v>6</v>
      </c>
    </row>
    <row r="10" spans="1:74" s="1" customFormat="1" ht="12" customHeight="1">
      <c r="B10" s="20"/>
      <c r="C10" s="21"/>
      <c r="D10" s="28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240"/>
      <c r="BS10" s="16" t="s">
        <v>6</v>
      </c>
    </row>
    <row r="11" spans="1:74" s="1" customFormat="1" ht="18.399999999999999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240"/>
      <c r="BS11" s="16" t="s">
        <v>6</v>
      </c>
    </row>
    <row r="12" spans="1:74" s="1" customFormat="1" ht="6.9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240"/>
      <c r="BS12" s="16" t="s">
        <v>6</v>
      </c>
    </row>
    <row r="13" spans="1:74" s="1" customFormat="1" ht="12" customHeight="1">
      <c r="B13" s="20"/>
      <c r="C13" s="21"/>
      <c r="D13" s="28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25</v>
      </c>
      <c r="AL13" s="21"/>
      <c r="AM13" s="21"/>
      <c r="AN13" s="30" t="s">
        <v>29</v>
      </c>
      <c r="AO13" s="21"/>
      <c r="AP13" s="21"/>
      <c r="AQ13" s="21"/>
      <c r="AR13" s="19"/>
      <c r="BE13" s="240"/>
      <c r="BS13" s="16" t="s">
        <v>6</v>
      </c>
    </row>
    <row r="14" spans="1:74" ht="12.75">
      <c r="B14" s="20"/>
      <c r="C14" s="21"/>
      <c r="D14" s="21"/>
      <c r="E14" s="245" t="s">
        <v>29</v>
      </c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8" t="s">
        <v>27</v>
      </c>
      <c r="AL14" s="21"/>
      <c r="AM14" s="21"/>
      <c r="AN14" s="30" t="s">
        <v>29</v>
      </c>
      <c r="AO14" s="21"/>
      <c r="AP14" s="21"/>
      <c r="AQ14" s="21"/>
      <c r="AR14" s="19"/>
      <c r="BE14" s="240"/>
      <c r="BS14" s="16" t="s">
        <v>6</v>
      </c>
    </row>
    <row r="15" spans="1:74" s="1" customFormat="1" ht="6.9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240"/>
      <c r="BS15" s="16" t="s">
        <v>4</v>
      </c>
    </row>
    <row r="16" spans="1:74" s="1" customFormat="1" ht="12" customHeight="1">
      <c r="B16" s="20"/>
      <c r="C16" s="21"/>
      <c r="D16" s="28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240"/>
      <c r="BS16" s="16" t="s">
        <v>4</v>
      </c>
    </row>
    <row r="17" spans="1:71" s="1" customFormat="1" ht="18.399999999999999" customHeight="1">
      <c r="B17" s="20"/>
      <c r="C17" s="21"/>
      <c r="D17" s="21"/>
      <c r="E17" s="26" t="s">
        <v>26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240"/>
      <c r="BS17" s="16" t="s">
        <v>31</v>
      </c>
    </row>
    <row r="18" spans="1:71" s="1" customFormat="1" ht="6.95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240"/>
      <c r="BS18" s="16" t="s">
        <v>6</v>
      </c>
    </row>
    <row r="19" spans="1:71" s="1" customFormat="1" ht="12" customHeight="1">
      <c r="B19" s="20"/>
      <c r="C19" s="21"/>
      <c r="D19" s="28" t="s">
        <v>32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240"/>
      <c r="BS19" s="16" t="s">
        <v>6</v>
      </c>
    </row>
    <row r="20" spans="1:71" s="1" customFormat="1" ht="18.399999999999999" customHeight="1">
      <c r="B20" s="20"/>
      <c r="C20" s="21"/>
      <c r="D20" s="21"/>
      <c r="E20" s="26" t="s">
        <v>26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240"/>
      <c r="BS20" s="16" t="s">
        <v>31</v>
      </c>
    </row>
    <row r="21" spans="1:71" s="1" customFormat="1" ht="6.95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240"/>
    </row>
    <row r="22" spans="1:71" s="1" customFormat="1" ht="12" customHeight="1">
      <c r="B22" s="20"/>
      <c r="C22" s="21"/>
      <c r="D22" s="28" t="s">
        <v>33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240"/>
    </row>
    <row r="23" spans="1:71" s="1" customFormat="1" ht="16.5" customHeight="1">
      <c r="B23" s="20"/>
      <c r="C23" s="21"/>
      <c r="D23" s="21"/>
      <c r="E23" s="247" t="s">
        <v>1</v>
      </c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247"/>
      <c r="AO23" s="21"/>
      <c r="AP23" s="21"/>
      <c r="AQ23" s="21"/>
      <c r="AR23" s="19"/>
      <c r="BE23" s="240"/>
    </row>
    <row r="24" spans="1:71" s="1" customFormat="1" ht="6.95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240"/>
    </row>
    <row r="25" spans="1:71" s="1" customFormat="1" ht="6.95" customHeight="1">
      <c r="B25" s="20"/>
      <c r="C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1"/>
      <c r="AQ25" s="21"/>
      <c r="AR25" s="19"/>
      <c r="BE25" s="240"/>
    </row>
    <row r="26" spans="1:71" s="2" customFormat="1" ht="25.9" customHeight="1">
      <c r="A26" s="33"/>
      <c r="B26" s="34"/>
      <c r="C26" s="35"/>
      <c r="D26" s="36" t="s">
        <v>34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248">
        <f>ROUND(AG94,2)</f>
        <v>0</v>
      </c>
      <c r="AL26" s="249"/>
      <c r="AM26" s="249"/>
      <c r="AN26" s="249"/>
      <c r="AO26" s="249"/>
      <c r="AP26" s="35"/>
      <c r="AQ26" s="35"/>
      <c r="AR26" s="38"/>
      <c r="BE26" s="240"/>
    </row>
    <row r="27" spans="1:71" s="2" customFormat="1" ht="6.95" customHeight="1">
      <c r="A27" s="33"/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8"/>
      <c r="BE27" s="240"/>
    </row>
    <row r="28" spans="1:71" s="2" customFormat="1" ht="12.75">
      <c r="A28" s="33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250" t="s">
        <v>35</v>
      </c>
      <c r="M28" s="250"/>
      <c r="N28" s="250"/>
      <c r="O28" s="250"/>
      <c r="P28" s="250"/>
      <c r="Q28" s="35"/>
      <c r="R28" s="35"/>
      <c r="S28" s="35"/>
      <c r="T28" s="35"/>
      <c r="U28" s="35"/>
      <c r="V28" s="35"/>
      <c r="W28" s="250" t="s">
        <v>36</v>
      </c>
      <c r="X28" s="250"/>
      <c r="Y28" s="250"/>
      <c r="Z28" s="250"/>
      <c r="AA28" s="250"/>
      <c r="AB28" s="250"/>
      <c r="AC28" s="250"/>
      <c r="AD28" s="250"/>
      <c r="AE28" s="250"/>
      <c r="AF28" s="35"/>
      <c r="AG28" s="35"/>
      <c r="AH28" s="35"/>
      <c r="AI28" s="35"/>
      <c r="AJ28" s="35"/>
      <c r="AK28" s="250" t="s">
        <v>37</v>
      </c>
      <c r="AL28" s="250"/>
      <c r="AM28" s="250"/>
      <c r="AN28" s="250"/>
      <c r="AO28" s="250"/>
      <c r="AP28" s="35"/>
      <c r="AQ28" s="35"/>
      <c r="AR28" s="38"/>
      <c r="BE28" s="240"/>
    </row>
    <row r="29" spans="1:71" s="3" customFormat="1" ht="14.45" customHeight="1">
      <c r="B29" s="39"/>
      <c r="C29" s="40"/>
      <c r="D29" s="28" t="s">
        <v>38</v>
      </c>
      <c r="E29" s="40"/>
      <c r="F29" s="28" t="s">
        <v>39</v>
      </c>
      <c r="G29" s="40"/>
      <c r="H29" s="40"/>
      <c r="I29" s="40"/>
      <c r="J29" s="40"/>
      <c r="K29" s="40"/>
      <c r="L29" s="253">
        <v>0.21</v>
      </c>
      <c r="M29" s="252"/>
      <c r="N29" s="252"/>
      <c r="O29" s="252"/>
      <c r="P29" s="252"/>
      <c r="Q29" s="40"/>
      <c r="R29" s="40"/>
      <c r="S29" s="40"/>
      <c r="T29" s="40"/>
      <c r="U29" s="40"/>
      <c r="V29" s="40"/>
      <c r="W29" s="251">
        <f>ROUND(AZ94, 2)</f>
        <v>0</v>
      </c>
      <c r="X29" s="252"/>
      <c r="Y29" s="252"/>
      <c r="Z29" s="252"/>
      <c r="AA29" s="252"/>
      <c r="AB29" s="252"/>
      <c r="AC29" s="252"/>
      <c r="AD29" s="252"/>
      <c r="AE29" s="252"/>
      <c r="AF29" s="40"/>
      <c r="AG29" s="40"/>
      <c r="AH29" s="40"/>
      <c r="AI29" s="40"/>
      <c r="AJ29" s="40"/>
      <c r="AK29" s="251">
        <f>ROUND(AV94, 2)</f>
        <v>0</v>
      </c>
      <c r="AL29" s="252"/>
      <c r="AM29" s="252"/>
      <c r="AN29" s="252"/>
      <c r="AO29" s="252"/>
      <c r="AP29" s="40"/>
      <c r="AQ29" s="40"/>
      <c r="AR29" s="41"/>
      <c r="BE29" s="241"/>
    </row>
    <row r="30" spans="1:71" s="3" customFormat="1" ht="14.45" customHeight="1">
      <c r="B30" s="39"/>
      <c r="C30" s="40"/>
      <c r="D30" s="40"/>
      <c r="E30" s="40"/>
      <c r="F30" s="28" t="s">
        <v>40</v>
      </c>
      <c r="G30" s="40"/>
      <c r="H30" s="40"/>
      <c r="I30" s="40"/>
      <c r="J30" s="40"/>
      <c r="K30" s="40"/>
      <c r="L30" s="253">
        <v>0.12</v>
      </c>
      <c r="M30" s="252"/>
      <c r="N30" s="252"/>
      <c r="O30" s="252"/>
      <c r="P30" s="252"/>
      <c r="Q30" s="40"/>
      <c r="R30" s="40"/>
      <c r="S30" s="40"/>
      <c r="T30" s="40"/>
      <c r="U30" s="40"/>
      <c r="V30" s="40"/>
      <c r="W30" s="251">
        <f>ROUND(BA94, 2)</f>
        <v>0</v>
      </c>
      <c r="X30" s="252"/>
      <c r="Y30" s="252"/>
      <c r="Z30" s="252"/>
      <c r="AA30" s="252"/>
      <c r="AB30" s="252"/>
      <c r="AC30" s="252"/>
      <c r="AD30" s="252"/>
      <c r="AE30" s="252"/>
      <c r="AF30" s="40"/>
      <c r="AG30" s="40"/>
      <c r="AH30" s="40"/>
      <c r="AI30" s="40"/>
      <c r="AJ30" s="40"/>
      <c r="AK30" s="251">
        <f>ROUND(AW94, 2)</f>
        <v>0</v>
      </c>
      <c r="AL30" s="252"/>
      <c r="AM30" s="252"/>
      <c r="AN30" s="252"/>
      <c r="AO30" s="252"/>
      <c r="AP30" s="40"/>
      <c r="AQ30" s="40"/>
      <c r="AR30" s="41"/>
      <c r="BE30" s="241"/>
    </row>
    <row r="31" spans="1:71" s="3" customFormat="1" ht="14.45" hidden="1" customHeight="1">
      <c r="B31" s="39"/>
      <c r="C31" s="40"/>
      <c r="D31" s="40"/>
      <c r="E31" s="40"/>
      <c r="F31" s="28" t="s">
        <v>41</v>
      </c>
      <c r="G31" s="40"/>
      <c r="H31" s="40"/>
      <c r="I31" s="40"/>
      <c r="J31" s="40"/>
      <c r="K31" s="40"/>
      <c r="L31" s="253">
        <v>0.21</v>
      </c>
      <c r="M31" s="252"/>
      <c r="N31" s="252"/>
      <c r="O31" s="252"/>
      <c r="P31" s="252"/>
      <c r="Q31" s="40"/>
      <c r="R31" s="40"/>
      <c r="S31" s="40"/>
      <c r="T31" s="40"/>
      <c r="U31" s="40"/>
      <c r="V31" s="40"/>
      <c r="W31" s="251">
        <f>ROUND(BB94, 2)</f>
        <v>0</v>
      </c>
      <c r="X31" s="252"/>
      <c r="Y31" s="252"/>
      <c r="Z31" s="252"/>
      <c r="AA31" s="252"/>
      <c r="AB31" s="252"/>
      <c r="AC31" s="252"/>
      <c r="AD31" s="252"/>
      <c r="AE31" s="252"/>
      <c r="AF31" s="40"/>
      <c r="AG31" s="40"/>
      <c r="AH31" s="40"/>
      <c r="AI31" s="40"/>
      <c r="AJ31" s="40"/>
      <c r="AK31" s="251">
        <v>0</v>
      </c>
      <c r="AL31" s="252"/>
      <c r="AM31" s="252"/>
      <c r="AN31" s="252"/>
      <c r="AO31" s="252"/>
      <c r="AP31" s="40"/>
      <c r="AQ31" s="40"/>
      <c r="AR31" s="41"/>
      <c r="BE31" s="241"/>
    </row>
    <row r="32" spans="1:71" s="3" customFormat="1" ht="14.45" hidden="1" customHeight="1">
      <c r="B32" s="39"/>
      <c r="C32" s="40"/>
      <c r="D32" s="40"/>
      <c r="E32" s="40"/>
      <c r="F32" s="28" t="s">
        <v>42</v>
      </c>
      <c r="G32" s="40"/>
      <c r="H32" s="40"/>
      <c r="I32" s="40"/>
      <c r="J32" s="40"/>
      <c r="K32" s="40"/>
      <c r="L32" s="253">
        <v>0.12</v>
      </c>
      <c r="M32" s="252"/>
      <c r="N32" s="252"/>
      <c r="O32" s="252"/>
      <c r="P32" s="252"/>
      <c r="Q32" s="40"/>
      <c r="R32" s="40"/>
      <c r="S32" s="40"/>
      <c r="T32" s="40"/>
      <c r="U32" s="40"/>
      <c r="V32" s="40"/>
      <c r="W32" s="251">
        <f>ROUND(BC94, 2)</f>
        <v>0</v>
      </c>
      <c r="X32" s="252"/>
      <c r="Y32" s="252"/>
      <c r="Z32" s="252"/>
      <c r="AA32" s="252"/>
      <c r="AB32" s="252"/>
      <c r="AC32" s="252"/>
      <c r="AD32" s="252"/>
      <c r="AE32" s="252"/>
      <c r="AF32" s="40"/>
      <c r="AG32" s="40"/>
      <c r="AH32" s="40"/>
      <c r="AI32" s="40"/>
      <c r="AJ32" s="40"/>
      <c r="AK32" s="251">
        <v>0</v>
      </c>
      <c r="AL32" s="252"/>
      <c r="AM32" s="252"/>
      <c r="AN32" s="252"/>
      <c r="AO32" s="252"/>
      <c r="AP32" s="40"/>
      <c r="AQ32" s="40"/>
      <c r="AR32" s="41"/>
      <c r="BE32" s="241"/>
    </row>
    <row r="33" spans="1:57" s="3" customFormat="1" ht="14.45" hidden="1" customHeight="1">
      <c r="B33" s="39"/>
      <c r="C33" s="40"/>
      <c r="D33" s="40"/>
      <c r="E33" s="40"/>
      <c r="F33" s="28" t="s">
        <v>43</v>
      </c>
      <c r="G33" s="40"/>
      <c r="H33" s="40"/>
      <c r="I33" s="40"/>
      <c r="J33" s="40"/>
      <c r="K33" s="40"/>
      <c r="L33" s="253">
        <v>0</v>
      </c>
      <c r="M33" s="252"/>
      <c r="N33" s="252"/>
      <c r="O33" s="252"/>
      <c r="P33" s="252"/>
      <c r="Q33" s="40"/>
      <c r="R33" s="40"/>
      <c r="S33" s="40"/>
      <c r="T33" s="40"/>
      <c r="U33" s="40"/>
      <c r="V33" s="40"/>
      <c r="W33" s="251">
        <f>ROUND(BD94, 2)</f>
        <v>0</v>
      </c>
      <c r="X33" s="252"/>
      <c r="Y33" s="252"/>
      <c r="Z33" s="252"/>
      <c r="AA33" s="252"/>
      <c r="AB33" s="252"/>
      <c r="AC33" s="252"/>
      <c r="AD33" s="252"/>
      <c r="AE33" s="252"/>
      <c r="AF33" s="40"/>
      <c r="AG33" s="40"/>
      <c r="AH33" s="40"/>
      <c r="AI33" s="40"/>
      <c r="AJ33" s="40"/>
      <c r="AK33" s="251">
        <v>0</v>
      </c>
      <c r="AL33" s="252"/>
      <c r="AM33" s="252"/>
      <c r="AN33" s="252"/>
      <c r="AO33" s="252"/>
      <c r="AP33" s="40"/>
      <c r="AQ33" s="40"/>
      <c r="AR33" s="41"/>
      <c r="BE33" s="241"/>
    </row>
    <row r="34" spans="1:57" s="2" customFormat="1" ht="6.95" customHeight="1">
      <c r="A34" s="33"/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8"/>
      <c r="BE34" s="240"/>
    </row>
    <row r="35" spans="1:57" s="2" customFormat="1" ht="25.9" customHeight="1">
      <c r="A35" s="33"/>
      <c r="B35" s="34"/>
      <c r="C35" s="42"/>
      <c r="D35" s="43" t="s">
        <v>44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45</v>
      </c>
      <c r="U35" s="44"/>
      <c r="V35" s="44"/>
      <c r="W35" s="44"/>
      <c r="X35" s="254" t="s">
        <v>46</v>
      </c>
      <c r="Y35" s="255"/>
      <c r="Z35" s="255"/>
      <c r="AA35" s="255"/>
      <c r="AB35" s="255"/>
      <c r="AC35" s="44"/>
      <c r="AD35" s="44"/>
      <c r="AE35" s="44"/>
      <c r="AF35" s="44"/>
      <c r="AG35" s="44"/>
      <c r="AH35" s="44"/>
      <c r="AI35" s="44"/>
      <c r="AJ35" s="44"/>
      <c r="AK35" s="256">
        <f>SUM(AK26:AK33)</f>
        <v>0</v>
      </c>
      <c r="AL35" s="255"/>
      <c r="AM35" s="255"/>
      <c r="AN35" s="255"/>
      <c r="AO35" s="257"/>
      <c r="AP35" s="42"/>
      <c r="AQ35" s="42"/>
      <c r="AR35" s="38"/>
      <c r="BE35" s="33"/>
    </row>
    <row r="36" spans="1:57" s="2" customFormat="1" ht="6.9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8"/>
      <c r="BE36" s="33"/>
    </row>
    <row r="37" spans="1:57" s="2" customFormat="1" ht="14.45" customHeight="1">
      <c r="A37" s="33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8"/>
      <c r="BE37" s="33"/>
    </row>
    <row r="38" spans="1:57" s="1" customFormat="1" ht="14.45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pans="1:57" s="1" customFormat="1" ht="14.45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pans="1:57" s="1" customFormat="1" ht="14.45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pans="1:57" s="1" customFormat="1" ht="14.45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pans="1:57" s="1" customFormat="1" ht="14.45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pans="1:57" s="1" customFormat="1" ht="14.45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pans="1:57" s="1" customFormat="1" ht="14.45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pans="1:57" s="1" customFormat="1" ht="14.45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pans="1:57" s="1" customFormat="1" ht="14.45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pans="1:57" s="1" customFormat="1" ht="14.45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pans="1:57" s="1" customFormat="1" ht="14.45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pans="1:57" s="2" customFormat="1" ht="14.45" customHeight="1">
      <c r="B49" s="46"/>
      <c r="C49" s="47"/>
      <c r="D49" s="48" t="s">
        <v>47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8" t="s">
        <v>48</v>
      </c>
      <c r="AI49" s="49"/>
      <c r="AJ49" s="49"/>
      <c r="AK49" s="49"/>
      <c r="AL49" s="49"/>
      <c r="AM49" s="49"/>
      <c r="AN49" s="49"/>
      <c r="AO49" s="49"/>
      <c r="AP49" s="47"/>
      <c r="AQ49" s="47"/>
      <c r="AR49" s="50"/>
    </row>
    <row r="50" spans="1:57" ht="11.25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 spans="1:57" ht="11.25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 spans="1:57" ht="11.25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 spans="1:57" ht="11.25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 spans="1:57" ht="11.25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 spans="1:57" ht="11.2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 spans="1:57" ht="11.25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 spans="1:57" ht="11.25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 spans="1:57" ht="11.25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 spans="1:57" ht="11.25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pans="1:57" s="2" customFormat="1" ht="12.75">
      <c r="A60" s="33"/>
      <c r="B60" s="34"/>
      <c r="C60" s="35"/>
      <c r="D60" s="51" t="s">
        <v>49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1" t="s">
        <v>50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1" t="s">
        <v>49</v>
      </c>
      <c r="AI60" s="37"/>
      <c r="AJ60" s="37"/>
      <c r="AK60" s="37"/>
      <c r="AL60" s="37"/>
      <c r="AM60" s="51" t="s">
        <v>50</v>
      </c>
      <c r="AN60" s="37"/>
      <c r="AO60" s="37"/>
      <c r="AP60" s="35"/>
      <c r="AQ60" s="35"/>
      <c r="AR60" s="38"/>
      <c r="BE60" s="33"/>
    </row>
    <row r="61" spans="1:57" ht="11.25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 spans="1:57" ht="11.25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 spans="1:57" ht="11.25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pans="1:57" s="2" customFormat="1" ht="12.75">
      <c r="A64" s="33"/>
      <c r="B64" s="34"/>
      <c r="C64" s="35"/>
      <c r="D64" s="48" t="s">
        <v>51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48" t="s">
        <v>52</v>
      </c>
      <c r="AI64" s="52"/>
      <c r="AJ64" s="52"/>
      <c r="AK64" s="52"/>
      <c r="AL64" s="52"/>
      <c r="AM64" s="52"/>
      <c r="AN64" s="52"/>
      <c r="AO64" s="52"/>
      <c r="AP64" s="35"/>
      <c r="AQ64" s="35"/>
      <c r="AR64" s="38"/>
      <c r="BE64" s="33"/>
    </row>
    <row r="65" spans="1:57" ht="11.2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 spans="1:57" ht="11.25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 spans="1:57" ht="11.25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 spans="1:57" ht="11.25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 spans="1:57" ht="11.25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 spans="1:57" ht="11.25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 spans="1:57" ht="11.25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 spans="1:57" ht="11.25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 spans="1:57" ht="11.25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 spans="1:57" ht="11.25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pans="1:57" s="2" customFormat="1" ht="12.75">
      <c r="A75" s="33"/>
      <c r="B75" s="34"/>
      <c r="C75" s="35"/>
      <c r="D75" s="51" t="s">
        <v>49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1" t="s">
        <v>50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1" t="s">
        <v>49</v>
      </c>
      <c r="AI75" s="37"/>
      <c r="AJ75" s="37"/>
      <c r="AK75" s="37"/>
      <c r="AL75" s="37"/>
      <c r="AM75" s="51" t="s">
        <v>50</v>
      </c>
      <c r="AN75" s="37"/>
      <c r="AO75" s="37"/>
      <c r="AP75" s="35"/>
      <c r="AQ75" s="35"/>
      <c r="AR75" s="38"/>
      <c r="BE75" s="33"/>
    </row>
    <row r="76" spans="1:57" s="2" customFormat="1" ht="11.25">
      <c r="A76" s="33"/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8"/>
      <c r="BE76" s="33"/>
    </row>
    <row r="77" spans="1:57" s="2" customFormat="1" ht="6.95" customHeight="1">
      <c r="A77" s="33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38"/>
      <c r="BE77" s="33"/>
    </row>
    <row r="81" spans="1:90" s="2" customFormat="1" ht="6.95" customHeight="1">
      <c r="A81" s="33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38"/>
      <c r="BE81" s="33"/>
    </row>
    <row r="82" spans="1:90" s="2" customFormat="1" ht="24.95" customHeight="1">
      <c r="A82" s="33"/>
      <c r="B82" s="34"/>
      <c r="C82" s="22" t="s">
        <v>53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8"/>
      <c r="BE82" s="33"/>
    </row>
    <row r="83" spans="1:90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8"/>
      <c r="BE83" s="33"/>
    </row>
    <row r="84" spans="1:90" s="4" customFormat="1" ht="12" customHeight="1">
      <c r="B84" s="57"/>
      <c r="C84" s="28" t="s">
        <v>13</v>
      </c>
      <c r="D84" s="58"/>
      <c r="E84" s="58"/>
      <c r="F84" s="58"/>
      <c r="G84" s="58"/>
      <c r="H84" s="58"/>
      <c r="I84" s="58"/>
      <c r="J84" s="58"/>
      <c r="K84" s="58"/>
      <c r="L84" s="58" t="str">
        <f>K5</f>
        <v>202503</v>
      </c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9"/>
    </row>
    <row r="85" spans="1:90" s="5" customFormat="1" ht="36.950000000000003" customHeight="1">
      <c r="B85" s="60"/>
      <c r="C85" s="61" t="s">
        <v>16</v>
      </c>
      <c r="D85" s="62"/>
      <c r="E85" s="62"/>
      <c r="F85" s="62"/>
      <c r="G85" s="62"/>
      <c r="H85" s="62"/>
      <c r="I85" s="62"/>
      <c r="J85" s="62"/>
      <c r="K85" s="62"/>
      <c r="L85" s="258" t="str">
        <f>K6</f>
        <v>Komunikace Jihozápad</v>
      </c>
      <c r="M85" s="259"/>
      <c r="N85" s="259"/>
      <c r="O85" s="259"/>
      <c r="P85" s="259"/>
      <c r="Q85" s="259"/>
      <c r="R85" s="259"/>
      <c r="S85" s="259"/>
      <c r="T85" s="259"/>
      <c r="U85" s="259"/>
      <c r="V85" s="259"/>
      <c r="W85" s="259"/>
      <c r="X85" s="259"/>
      <c r="Y85" s="259"/>
      <c r="Z85" s="259"/>
      <c r="AA85" s="259"/>
      <c r="AB85" s="259"/>
      <c r="AC85" s="259"/>
      <c r="AD85" s="259"/>
      <c r="AE85" s="259"/>
      <c r="AF85" s="259"/>
      <c r="AG85" s="259"/>
      <c r="AH85" s="259"/>
      <c r="AI85" s="259"/>
      <c r="AJ85" s="259"/>
      <c r="AK85" s="259"/>
      <c r="AL85" s="259"/>
      <c r="AM85" s="259"/>
      <c r="AN85" s="259"/>
      <c r="AO85" s="259"/>
      <c r="AP85" s="62"/>
      <c r="AQ85" s="62"/>
      <c r="AR85" s="63"/>
    </row>
    <row r="86" spans="1:90" s="2" customFormat="1" ht="6.95" customHeight="1">
      <c r="A86" s="33"/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8"/>
      <c r="BE86" s="33"/>
    </row>
    <row r="87" spans="1:90" s="2" customFormat="1" ht="12" customHeight="1">
      <c r="A87" s="33"/>
      <c r="B87" s="34"/>
      <c r="C87" s="28" t="s">
        <v>20</v>
      </c>
      <c r="D87" s="35"/>
      <c r="E87" s="35"/>
      <c r="F87" s="35"/>
      <c r="G87" s="35"/>
      <c r="H87" s="35"/>
      <c r="I87" s="35"/>
      <c r="J87" s="35"/>
      <c r="K87" s="35"/>
      <c r="L87" s="64" t="str">
        <f>IF(K8="","",K8)</f>
        <v>Šluknov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8" t="s">
        <v>22</v>
      </c>
      <c r="AJ87" s="35"/>
      <c r="AK87" s="35"/>
      <c r="AL87" s="35"/>
      <c r="AM87" s="260" t="str">
        <f>IF(AN8= "","",AN8)</f>
        <v>22. 1. 2025</v>
      </c>
      <c r="AN87" s="260"/>
      <c r="AO87" s="35"/>
      <c r="AP87" s="35"/>
      <c r="AQ87" s="35"/>
      <c r="AR87" s="38"/>
      <c r="BE87" s="33"/>
    </row>
    <row r="88" spans="1:90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8"/>
      <c r="BE88" s="33"/>
    </row>
    <row r="89" spans="1:90" s="2" customFormat="1" ht="15.2" customHeight="1">
      <c r="A89" s="33"/>
      <c r="B89" s="34"/>
      <c r="C89" s="28" t="s">
        <v>24</v>
      </c>
      <c r="D89" s="35"/>
      <c r="E89" s="35"/>
      <c r="F89" s="35"/>
      <c r="G89" s="35"/>
      <c r="H89" s="35"/>
      <c r="I89" s="35"/>
      <c r="J89" s="35"/>
      <c r="K89" s="35"/>
      <c r="L89" s="58" t="str">
        <f>IF(E11= "","",E11)</f>
        <v xml:space="preserve"> 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8" t="s">
        <v>30</v>
      </c>
      <c r="AJ89" s="35"/>
      <c r="AK89" s="35"/>
      <c r="AL89" s="35"/>
      <c r="AM89" s="261" t="str">
        <f>IF(E17="","",E17)</f>
        <v xml:space="preserve"> </v>
      </c>
      <c r="AN89" s="262"/>
      <c r="AO89" s="262"/>
      <c r="AP89" s="262"/>
      <c r="AQ89" s="35"/>
      <c r="AR89" s="38"/>
      <c r="AS89" s="263" t="s">
        <v>54</v>
      </c>
      <c r="AT89" s="264"/>
      <c r="AU89" s="66"/>
      <c r="AV89" s="66"/>
      <c r="AW89" s="66"/>
      <c r="AX89" s="66"/>
      <c r="AY89" s="66"/>
      <c r="AZ89" s="66"/>
      <c r="BA89" s="66"/>
      <c r="BB89" s="66"/>
      <c r="BC89" s="66"/>
      <c r="BD89" s="67"/>
      <c r="BE89" s="33"/>
    </row>
    <row r="90" spans="1:90" s="2" customFormat="1" ht="15.2" customHeight="1">
      <c r="A90" s="33"/>
      <c r="B90" s="34"/>
      <c r="C90" s="28" t="s">
        <v>28</v>
      </c>
      <c r="D90" s="35"/>
      <c r="E90" s="35"/>
      <c r="F90" s="35"/>
      <c r="G90" s="35"/>
      <c r="H90" s="35"/>
      <c r="I90" s="35"/>
      <c r="J90" s="35"/>
      <c r="K90" s="35"/>
      <c r="L90" s="58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8" t="s">
        <v>32</v>
      </c>
      <c r="AJ90" s="35"/>
      <c r="AK90" s="35"/>
      <c r="AL90" s="35"/>
      <c r="AM90" s="261" t="str">
        <f>IF(E20="","",E20)</f>
        <v xml:space="preserve"> </v>
      </c>
      <c r="AN90" s="262"/>
      <c r="AO90" s="262"/>
      <c r="AP90" s="262"/>
      <c r="AQ90" s="35"/>
      <c r="AR90" s="38"/>
      <c r="AS90" s="265"/>
      <c r="AT90" s="266"/>
      <c r="AU90" s="68"/>
      <c r="AV90" s="68"/>
      <c r="AW90" s="68"/>
      <c r="AX90" s="68"/>
      <c r="AY90" s="68"/>
      <c r="AZ90" s="68"/>
      <c r="BA90" s="68"/>
      <c r="BB90" s="68"/>
      <c r="BC90" s="68"/>
      <c r="BD90" s="69"/>
      <c r="BE90" s="33"/>
    </row>
    <row r="91" spans="1:90" s="2" customFormat="1" ht="10.9" customHeight="1">
      <c r="A91" s="33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8"/>
      <c r="AS91" s="267"/>
      <c r="AT91" s="268"/>
      <c r="AU91" s="70"/>
      <c r="AV91" s="70"/>
      <c r="AW91" s="70"/>
      <c r="AX91" s="70"/>
      <c r="AY91" s="70"/>
      <c r="AZ91" s="70"/>
      <c r="BA91" s="70"/>
      <c r="BB91" s="70"/>
      <c r="BC91" s="70"/>
      <c r="BD91" s="71"/>
      <c r="BE91" s="33"/>
    </row>
    <row r="92" spans="1:90" s="2" customFormat="1" ht="29.25" customHeight="1">
      <c r="A92" s="33"/>
      <c r="B92" s="34"/>
      <c r="C92" s="269" t="s">
        <v>55</v>
      </c>
      <c r="D92" s="270"/>
      <c r="E92" s="270"/>
      <c r="F92" s="270"/>
      <c r="G92" s="270"/>
      <c r="H92" s="72"/>
      <c r="I92" s="271" t="s">
        <v>56</v>
      </c>
      <c r="J92" s="270"/>
      <c r="K92" s="270"/>
      <c r="L92" s="270"/>
      <c r="M92" s="270"/>
      <c r="N92" s="270"/>
      <c r="O92" s="270"/>
      <c r="P92" s="270"/>
      <c r="Q92" s="270"/>
      <c r="R92" s="270"/>
      <c r="S92" s="270"/>
      <c r="T92" s="270"/>
      <c r="U92" s="270"/>
      <c r="V92" s="270"/>
      <c r="W92" s="270"/>
      <c r="X92" s="270"/>
      <c r="Y92" s="270"/>
      <c r="Z92" s="270"/>
      <c r="AA92" s="270"/>
      <c r="AB92" s="270"/>
      <c r="AC92" s="270"/>
      <c r="AD92" s="270"/>
      <c r="AE92" s="270"/>
      <c r="AF92" s="270"/>
      <c r="AG92" s="272" t="s">
        <v>57</v>
      </c>
      <c r="AH92" s="270"/>
      <c r="AI92" s="270"/>
      <c r="AJ92" s="270"/>
      <c r="AK92" s="270"/>
      <c r="AL92" s="270"/>
      <c r="AM92" s="270"/>
      <c r="AN92" s="271" t="s">
        <v>58</v>
      </c>
      <c r="AO92" s="270"/>
      <c r="AP92" s="273"/>
      <c r="AQ92" s="73" t="s">
        <v>59</v>
      </c>
      <c r="AR92" s="38"/>
      <c r="AS92" s="74" t="s">
        <v>60</v>
      </c>
      <c r="AT92" s="75" t="s">
        <v>61</v>
      </c>
      <c r="AU92" s="75" t="s">
        <v>62</v>
      </c>
      <c r="AV92" s="75" t="s">
        <v>63</v>
      </c>
      <c r="AW92" s="75" t="s">
        <v>64</v>
      </c>
      <c r="AX92" s="75" t="s">
        <v>65</v>
      </c>
      <c r="AY92" s="75" t="s">
        <v>66</v>
      </c>
      <c r="AZ92" s="75" t="s">
        <v>67</v>
      </c>
      <c r="BA92" s="75" t="s">
        <v>68</v>
      </c>
      <c r="BB92" s="75" t="s">
        <v>69</v>
      </c>
      <c r="BC92" s="75" t="s">
        <v>70</v>
      </c>
      <c r="BD92" s="76" t="s">
        <v>71</v>
      </c>
      <c r="BE92" s="33"/>
    </row>
    <row r="93" spans="1:90" s="2" customFormat="1" ht="10.9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8"/>
      <c r="AS93" s="77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9"/>
      <c r="BE93" s="33"/>
    </row>
    <row r="94" spans="1:90" s="6" customFormat="1" ht="32.450000000000003" customHeight="1">
      <c r="B94" s="80"/>
      <c r="C94" s="81" t="s">
        <v>72</v>
      </c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277">
        <f>ROUND(AG95,2)</f>
        <v>0</v>
      </c>
      <c r="AH94" s="277"/>
      <c r="AI94" s="277"/>
      <c r="AJ94" s="277"/>
      <c r="AK94" s="277"/>
      <c r="AL94" s="277"/>
      <c r="AM94" s="277"/>
      <c r="AN94" s="278">
        <f>SUM(AG94,AT94)</f>
        <v>0</v>
      </c>
      <c r="AO94" s="278"/>
      <c r="AP94" s="278"/>
      <c r="AQ94" s="84" t="s">
        <v>1</v>
      </c>
      <c r="AR94" s="85"/>
      <c r="AS94" s="86">
        <f>ROUND(AS95,2)</f>
        <v>0</v>
      </c>
      <c r="AT94" s="87">
        <f>ROUND(SUM(AV94:AW94),2)</f>
        <v>0</v>
      </c>
      <c r="AU94" s="88">
        <f>ROUND(AU95,5)</f>
        <v>0</v>
      </c>
      <c r="AV94" s="87">
        <f>ROUND(AZ94*L29,2)</f>
        <v>0</v>
      </c>
      <c r="AW94" s="87">
        <f>ROUND(BA94*L30,2)</f>
        <v>0</v>
      </c>
      <c r="AX94" s="87">
        <f>ROUND(BB94*L29,2)</f>
        <v>0</v>
      </c>
      <c r="AY94" s="87">
        <f>ROUND(BC94*L30,2)</f>
        <v>0</v>
      </c>
      <c r="AZ94" s="87">
        <f>ROUND(AZ95,2)</f>
        <v>0</v>
      </c>
      <c r="BA94" s="87">
        <f>ROUND(BA95,2)</f>
        <v>0</v>
      </c>
      <c r="BB94" s="87">
        <f>ROUND(BB95,2)</f>
        <v>0</v>
      </c>
      <c r="BC94" s="87">
        <f>ROUND(BC95,2)</f>
        <v>0</v>
      </c>
      <c r="BD94" s="89">
        <f>ROUND(BD95,2)</f>
        <v>0</v>
      </c>
      <c r="BS94" s="90" t="s">
        <v>73</v>
      </c>
      <c r="BT94" s="90" t="s">
        <v>74</v>
      </c>
      <c r="BV94" s="90" t="s">
        <v>75</v>
      </c>
      <c r="BW94" s="90" t="s">
        <v>5</v>
      </c>
      <c r="BX94" s="90" t="s">
        <v>76</v>
      </c>
      <c r="CL94" s="90" t="s">
        <v>1</v>
      </c>
    </row>
    <row r="95" spans="1:90" s="7" customFormat="1" ht="16.5" customHeight="1">
      <c r="A95" s="91" t="s">
        <v>77</v>
      </c>
      <c r="B95" s="92"/>
      <c r="C95" s="93"/>
      <c r="D95" s="276" t="s">
        <v>14</v>
      </c>
      <c r="E95" s="276"/>
      <c r="F95" s="276"/>
      <c r="G95" s="276"/>
      <c r="H95" s="276"/>
      <c r="I95" s="94"/>
      <c r="J95" s="276" t="s">
        <v>17</v>
      </c>
      <c r="K95" s="276"/>
      <c r="L95" s="276"/>
      <c r="M95" s="276"/>
      <c r="N95" s="276"/>
      <c r="O95" s="276"/>
      <c r="P95" s="276"/>
      <c r="Q95" s="276"/>
      <c r="R95" s="276"/>
      <c r="S95" s="276"/>
      <c r="T95" s="276"/>
      <c r="U95" s="276"/>
      <c r="V95" s="276"/>
      <c r="W95" s="276"/>
      <c r="X95" s="276"/>
      <c r="Y95" s="276"/>
      <c r="Z95" s="276"/>
      <c r="AA95" s="276"/>
      <c r="AB95" s="276"/>
      <c r="AC95" s="276"/>
      <c r="AD95" s="276"/>
      <c r="AE95" s="276"/>
      <c r="AF95" s="276"/>
      <c r="AG95" s="274">
        <f>'202503 - Komunikace Jihoz...'!J28</f>
        <v>0</v>
      </c>
      <c r="AH95" s="275"/>
      <c r="AI95" s="275"/>
      <c r="AJ95" s="275"/>
      <c r="AK95" s="275"/>
      <c r="AL95" s="275"/>
      <c r="AM95" s="275"/>
      <c r="AN95" s="274">
        <f>SUM(AG95,AT95)</f>
        <v>0</v>
      </c>
      <c r="AO95" s="275"/>
      <c r="AP95" s="275"/>
      <c r="AQ95" s="95" t="s">
        <v>78</v>
      </c>
      <c r="AR95" s="96"/>
      <c r="AS95" s="97">
        <v>0</v>
      </c>
      <c r="AT95" s="98">
        <f>ROUND(SUM(AV95:AW95),2)</f>
        <v>0</v>
      </c>
      <c r="AU95" s="99">
        <f>'202503 - Komunikace Jihoz...'!P122</f>
        <v>0</v>
      </c>
      <c r="AV95" s="98">
        <f>'202503 - Komunikace Jihoz...'!J31</f>
        <v>0</v>
      </c>
      <c r="AW95" s="98">
        <f>'202503 - Komunikace Jihoz...'!J32</f>
        <v>0</v>
      </c>
      <c r="AX95" s="98">
        <f>'202503 - Komunikace Jihoz...'!J33</f>
        <v>0</v>
      </c>
      <c r="AY95" s="98">
        <f>'202503 - Komunikace Jihoz...'!J34</f>
        <v>0</v>
      </c>
      <c r="AZ95" s="98">
        <f>'202503 - Komunikace Jihoz...'!F31</f>
        <v>0</v>
      </c>
      <c r="BA95" s="98">
        <f>'202503 - Komunikace Jihoz...'!F32</f>
        <v>0</v>
      </c>
      <c r="BB95" s="98">
        <f>'202503 - Komunikace Jihoz...'!F33</f>
        <v>0</v>
      </c>
      <c r="BC95" s="98">
        <f>'202503 - Komunikace Jihoz...'!F34</f>
        <v>0</v>
      </c>
      <c r="BD95" s="100">
        <f>'202503 - Komunikace Jihoz...'!F35</f>
        <v>0</v>
      </c>
      <c r="BT95" s="101" t="s">
        <v>79</v>
      </c>
      <c r="BU95" s="101" t="s">
        <v>80</v>
      </c>
      <c r="BV95" s="101" t="s">
        <v>75</v>
      </c>
      <c r="BW95" s="101" t="s">
        <v>5</v>
      </c>
      <c r="BX95" s="101" t="s">
        <v>76</v>
      </c>
      <c r="CL95" s="101" t="s">
        <v>1</v>
      </c>
    </row>
    <row r="96" spans="1:90" s="2" customFormat="1" ht="30" customHeight="1">
      <c r="A96" s="33"/>
      <c r="B96" s="34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8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</row>
    <row r="97" spans="1:57" s="2" customFormat="1" ht="6.95" customHeight="1">
      <c r="A97" s="33"/>
      <c r="B97" s="53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38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</row>
  </sheetData>
  <sheetProtection algorithmName="SHA-512" hashValue="jW3GN2g9x2yb9SzhaA9ztC7ByLKRyfrXW6kRdw0df0UPFs+TQCneVoHoMbiVwoqdwQICZoUIJFM6N+299W9+ug==" saltValue="uIwGHc231I515D2tirXVu1j+d70Y+F3Ts203neibbh1/ZwsvW3wzr34pXX7dW6Hmj/OVnPZ0x4W5qLvdAQUmHQ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02503 - Komunikace Jihoz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35"/>
  <sheetViews>
    <sheetView showGridLines="0" tabSelected="1" topLeftCell="A144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AT2" s="16" t="s">
        <v>5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9"/>
      <c r="AT3" s="16" t="s">
        <v>81</v>
      </c>
    </row>
    <row r="4" spans="1:46" s="1" customFormat="1" ht="24.95" customHeight="1">
      <c r="B4" s="19"/>
      <c r="D4" s="104" t="s">
        <v>82</v>
      </c>
      <c r="L4" s="19"/>
      <c r="M4" s="105" t="s">
        <v>10</v>
      </c>
      <c r="AT4" s="16" t="s">
        <v>4</v>
      </c>
    </row>
    <row r="5" spans="1:46" s="1" customFormat="1" ht="6.95" customHeight="1">
      <c r="B5" s="19"/>
      <c r="L5" s="19"/>
    </row>
    <row r="6" spans="1:46" s="2" customFormat="1" ht="12" customHeight="1">
      <c r="A6" s="33"/>
      <c r="B6" s="38"/>
      <c r="C6" s="33"/>
      <c r="D6" s="106" t="s">
        <v>16</v>
      </c>
      <c r="E6" s="33"/>
      <c r="F6" s="33"/>
      <c r="G6" s="33"/>
      <c r="H6" s="33"/>
      <c r="I6" s="33"/>
      <c r="J6" s="33"/>
      <c r="K6" s="33"/>
      <c r="L6" s="50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</row>
    <row r="7" spans="1:46" s="2" customFormat="1" ht="16.5" customHeight="1">
      <c r="A7" s="33"/>
      <c r="B7" s="38"/>
      <c r="C7" s="33"/>
      <c r="D7" s="33"/>
      <c r="E7" s="280" t="s">
        <v>17</v>
      </c>
      <c r="F7" s="281"/>
      <c r="G7" s="281"/>
      <c r="H7" s="281"/>
      <c r="I7" s="33"/>
      <c r="J7" s="33"/>
      <c r="K7" s="33"/>
      <c r="L7" s="50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</row>
    <row r="8" spans="1:46" s="2" customFormat="1" ht="11.25">
      <c r="A8" s="33"/>
      <c r="B8" s="38"/>
      <c r="C8" s="33"/>
      <c r="D8" s="33"/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2" customHeight="1">
      <c r="A9" s="33"/>
      <c r="B9" s="38"/>
      <c r="C9" s="33"/>
      <c r="D9" s="106" t="s">
        <v>18</v>
      </c>
      <c r="E9" s="33"/>
      <c r="F9" s="107" t="s">
        <v>1</v>
      </c>
      <c r="G9" s="33"/>
      <c r="H9" s="33"/>
      <c r="I9" s="106" t="s">
        <v>19</v>
      </c>
      <c r="J9" s="107" t="s">
        <v>1</v>
      </c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8"/>
      <c r="C10" s="33"/>
      <c r="D10" s="106" t="s">
        <v>20</v>
      </c>
      <c r="E10" s="33"/>
      <c r="F10" s="107" t="s">
        <v>21</v>
      </c>
      <c r="G10" s="33"/>
      <c r="H10" s="33"/>
      <c r="I10" s="106" t="s">
        <v>22</v>
      </c>
      <c r="J10" s="108" t="str">
        <f>'Rekapitulace stavby'!AN8</f>
        <v>22. 1. 2025</v>
      </c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0.9" customHeight="1">
      <c r="A11" s="33"/>
      <c r="B11" s="38"/>
      <c r="C11" s="33"/>
      <c r="D11" s="33"/>
      <c r="E11" s="33"/>
      <c r="F11" s="33"/>
      <c r="G11" s="33"/>
      <c r="H11" s="33"/>
      <c r="I11" s="33"/>
      <c r="J11" s="33"/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06" t="s">
        <v>24</v>
      </c>
      <c r="E12" s="33"/>
      <c r="F12" s="33"/>
      <c r="G12" s="33"/>
      <c r="H12" s="33"/>
      <c r="I12" s="106" t="s">
        <v>25</v>
      </c>
      <c r="J12" s="107" t="str">
        <f>IF('Rekapitulace stavby'!AN10="","",'Rekapitulace stavby'!AN10)</f>
        <v/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8" customHeight="1">
      <c r="A13" s="33"/>
      <c r="B13" s="38"/>
      <c r="C13" s="33"/>
      <c r="D13" s="33"/>
      <c r="E13" s="107" t="str">
        <f>IF('Rekapitulace stavby'!E11="","",'Rekapitulace stavby'!E11)</f>
        <v xml:space="preserve"> </v>
      </c>
      <c r="F13" s="33"/>
      <c r="G13" s="33"/>
      <c r="H13" s="33"/>
      <c r="I13" s="106" t="s">
        <v>27</v>
      </c>
      <c r="J13" s="107" t="str">
        <f>IF('Rekapitulace stavby'!AN11="","",'Rekapitulace stavby'!AN11)</f>
        <v/>
      </c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6.95" customHeight="1">
      <c r="A14" s="33"/>
      <c r="B14" s="38"/>
      <c r="C14" s="33"/>
      <c r="D14" s="33"/>
      <c r="E14" s="33"/>
      <c r="F14" s="33"/>
      <c r="G14" s="33"/>
      <c r="H14" s="33"/>
      <c r="I14" s="33"/>
      <c r="J14" s="33"/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2" customHeight="1">
      <c r="A15" s="33"/>
      <c r="B15" s="38"/>
      <c r="C15" s="33"/>
      <c r="D15" s="106" t="s">
        <v>28</v>
      </c>
      <c r="E15" s="33"/>
      <c r="F15" s="33"/>
      <c r="G15" s="33"/>
      <c r="H15" s="33"/>
      <c r="I15" s="106" t="s">
        <v>25</v>
      </c>
      <c r="J15" s="29" t="str">
        <f>'Rekapitulace stavby'!AN13</f>
        <v>Vyplň údaj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8" customHeight="1">
      <c r="A16" s="33"/>
      <c r="B16" s="38"/>
      <c r="C16" s="33"/>
      <c r="D16" s="33"/>
      <c r="E16" s="282" t="str">
        <f>'Rekapitulace stavby'!E14</f>
        <v>Vyplň údaj</v>
      </c>
      <c r="F16" s="283"/>
      <c r="G16" s="283"/>
      <c r="H16" s="283"/>
      <c r="I16" s="106" t="s">
        <v>27</v>
      </c>
      <c r="J16" s="29" t="str">
        <f>'Rekapitulace stavby'!AN14</f>
        <v>Vyplň údaj</v>
      </c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6.95" customHeight="1">
      <c r="A17" s="33"/>
      <c r="B17" s="38"/>
      <c r="C17" s="33"/>
      <c r="D17" s="33"/>
      <c r="E17" s="33"/>
      <c r="F17" s="33"/>
      <c r="G17" s="33"/>
      <c r="H17" s="33"/>
      <c r="I17" s="33"/>
      <c r="J17" s="33"/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2" customHeight="1">
      <c r="A18" s="33"/>
      <c r="B18" s="38"/>
      <c r="C18" s="33"/>
      <c r="D18" s="106" t="s">
        <v>30</v>
      </c>
      <c r="E18" s="33"/>
      <c r="F18" s="33"/>
      <c r="G18" s="33"/>
      <c r="H18" s="33"/>
      <c r="I18" s="106" t="s">
        <v>25</v>
      </c>
      <c r="J18" s="107" t="str">
        <f>IF('Rekapitulace stavby'!AN16="","",'Rekapitulace stavby'!AN16)</f>
        <v/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8" customHeight="1">
      <c r="A19" s="33"/>
      <c r="B19" s="38"/>
      <c r="C19" s="33"/>
      <c r="D19" s="33"/>
      <c r="E19" s="107" t="str">
        <f>IF('Rekapitulace stavby'!E17="","",'Rekapitulace stavby'!E17)</f>
        <v xml:space="preserve"> </v>
      </c>
      <c r="F19" s="33"/>
      <c r="G19" s="33"/>
      <c r="H19" s="33"/>
      <c r="I19" s="106" t="s">
        <v>27</v>
      </c>
      <c r="J19" s="107" t="str">
        <f>IF('Rekapitulace stavby'!AN17="","",'Rekapitulace stavby'!AN17)</f>
        <v/>
      </c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6.95" customHeight="1">
      <c r="A20" s="33"/>
      <c r="B20" s="38"/>
      <c r="C20" s="33"/>
      <c r="D20" s="33"/>
      <c r="E20" s="33"/>
      <c r="F20" s="33"/>
      <c r="G20" s="33"/>
      <c r="H20" s="33"/>
      <c r="I20" s="33"/>
      <c r="J20" s="33"/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2" customHeight="1">
      <c r="A21" s="33"/>
      <c r="B21" s="38"/>
      <c r="C21" s="33"/>
      <c r="D21" s="106" t="s">
        <v>32</v>
      </c>
      <c r="E21" s="33"/>
      <c r="F21" s="33"/>
      <c r="G21" s="33"/>
      <c r="H21" s="33"/>
      <c r="I21" s="106" t="s">
        <v>25</v>
      </c>
      <c r="J21" s="107" t="str">
        <f>IF('Rekapitulace stavby'!AN19="","",'Rekapitulace stavby'!AN19)</f>
        <v/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8" customHeight="1">
      <c r="A22" s="33"/>
      <c r="B22" s="38"/>
      <c r="C22" s="33"/>
      <c r="D22" s="33"/>
      <c r="E22" s="107" t="str">
        <f>IF('Rekapitulace stavby'!E20="","",'Rekapitulace stavby'!E20)</f>
        <v xml:space="preserve"> </v>
      </c>
      <c r="F22" s="33"/>
      <c r="G22" s="33"/>
      <c r="H22" s="33"/>
      <c r="I22" s="106" t="s">
        <v>27</v>
      </c>
      <c r="J22" s="107" t="str">
        <f>IF('Rekapitulace stavby'!AN20="","",'Rekapitulace stavby'!AN20)</f>
        <v/>
      </c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6.95" customHeight="1">
      <c r="A23" s="33"/>
      <c r="B23" s="38"/>
      <c r="C23" s="33"/>
      <c r="D23" s="33"/>
      <c r="E23" s="33"/>
      <c r="F23" s="33"/>
      <c r="G23" s="33"/>
      <c r="H23" s="33"/>
      <c r="I23" s="33"/>
      <c r="J23" s="33"/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2" customHeight="1">
      <c r="A24" s="33"/>
      <c r="B24" s="38"/>
      <c r="C24" s="33"/>
      <c r="D24" s="106" t="s">
        <v>33</v>
      </c>
      <c r="E24" s="33"/>
      <c r="F24" s="33"/>
      <c r="G24" s="33"/>
      <c r="H24" s="33"/>
      <c r="I24" s="33"/>
      <c r="J24" s="33"/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8" customFormat="1" ht="16.5" customHeight="1">
      <c r="A25" s="109"/>
      <c r="B25" s="110"/>
      <c r="C25" s="109"/>
      <c r="D25" s="109"/>
      <c r="E25" s="284" t="s">
        <v>1</v>
      </c>
      <c r="F25" s="284"/>
      <c r="G25" s="284"/>
      <c r="H25" s="284"/>
      <c r="I25" s="109"/>
      <c r="J25" s="109"/>
      <c r="K25" s="109"/>
      <c r="L25" s="111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</row>
    <row r="26" spans="1:31" s="2" customFormat="1" ht="6.95" customHeight="1">
      <c r="A26" s="33"/>
      <c r="B26" s="38"/>
      <c r="C26" s="33"/>
      <c r="D26" s="33"/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8"/>
      <c r="C27" s="33"/>
      <c r="D27" s="112"/>
      <c r="E27" s="112"/>
      <c r="F27" s="112"/>
      <c r="G27" s="112"/>
      <c r="H27" s="112"/>
      <c r="I27" s="112"/>
      <c r="J27" s="112"/>
      <c r="K27" s="112"/>
      <c r="L27" s="50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25.35" customHeight="1">
      <c r="A28" s="33"/>
      <c r="B28" s="38"/>
      <c r="C28" s="33"/>
      <c r="D28" s="113" t="s">
        <v>34</v>
      </c>
      <c r="E28" s="33"/>
      <c r="F28" s="33"/>
      <c r="G28" s="33"/>
      <c r="H28" s="33"/>
      <c r="I28" s="33"/>
      <c r="J28" s="114">
        <f>ROUND(J122, 2)</f>
        <v>0</v>
      </c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8"/>
      <c r="C29" s="33"/>
      <c r="D29" s="112"/>
      <c r="E29" s="112"/>
      <c r="F29" s="112"/>
      <c r="G29" s="112"/>
      <c r="H29" s="112"/>
      <c r="I29" s="112"/>
      <c r="J29" s="112"/>
      <c r="K29" s="112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4.45" customHeight="1">
      <c r="A30" s="33"/>
      <c r="B30" s="38"/>
      <c r="C30" s="33"/>
      <c r="D30" s="33"/>
      <c r="E30" s="33"/>
      <c r="F30" s="115" t="s">
        <v>36</v>
      </c>
      <c r="G30" s="33"/>
      <c r="H30" s="33"/>
      <c r="I30" s="115" t="s">
        <v>35</v>
      </c>
      <c r="J30" s="115" t="s">
        <v>37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4.45" customHeight="1">
      <c r="A31" s="33"/>
      <c r="B31" s="38"/>
      <c r="C31" s="33"/>
      <c r="D31" s="116" t="s">
        <v>38</v>
      </c>
      <c r="E31" s="106" t="s">
        <v>39</v>
      </c>
      <c r="F31" s="117">
        <f>ROUND((SUM(BE122:BE234)),  2)</f>
        <v>0</v>
      </c>
      <c r="G31" s="33"/>
      <c r="H31" s="33"/>
      <c r="I31" s="118">
        <v>0.21</v>
      </c>
      <c r="J31" s="117">
        <f>ROUND(((SUM(BE122:BE234))*I31),  2)</f>
        <v>0</v>
      </c>
      <c r="K31" s="33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8"/>
      <c r="C32" s="33"/>
      <c r="D32" s="33"/>
      <c r="E32" s="106" t="s">
        <v>40</v>
      </c>
      <c r="F32" s="117">
        <f>ROUND((SUM(BF122:BF234)),  2)</f>
        <v>0</v>
      </c>
      <c r="G32" s="33"/>
      <c r="H32" s="33"/>
      <c r="I32" s="118">
        <v>0.12</v>
      </c>
      <c r="J32" s="117">
        <f>ROUND(((SUM(BF122:BF234))*I32),  2)</f>
        <v>0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hidden="1" customHeight="1">
      <c r="A33" s="33"/>
      <c r="B33" s="38"/>
      <c r="C33" s="33"/>
      <c r="D33" s="33"/>
      <c r="E33" s="106" t="s">
        <v>41</v>
      </c>
      <c r="F33" s="117">
        <f>ROUND((SUM(BG122:BG234)),  2)</f>
        <v>0</v>
      </c>
      <c r="G33" s="33"/>
      <c r="H33" s="33"/>
      <c r="I33" s="118">
        <v>0.21</v>
      </c>
      <c r="J33" s="117">
        <f>0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hidden="1" customHeight="1">
      <c r="A34" s="33"/>
      <c r="B34" s="38"/>
      <c r="C34" s="33"/>
      <c r="D34" s="33"/>
      <c r="E34" s="106" t="s">
        <v>42</v>
      </c>
      <c r="F34" s="117">
        <f>ROUND((SUM(BH122:BH234)),  2)</f>
        <v>0</v>
      </c>
      <c r="G34" s="33"/>
      <c r="H34" s="33"/>
      <c r="I34" s="118">
        <v>0.12</v>
      </c>
      <c r="J34" s="117">
        <f>0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06" t="s">
        <v>43</v>
      </c>
      <c r="F35" s="117">
        <f>ROUND((SUM(BI122:BI234)),  2)</f>
        <v>0</v>
      </c>
      <c r="G35" s="33"/>
      <c r="H35" s="33"/>
      <c r="I35" s="118">
        <v>0</v>
      </c>
      <c r="J35" s="117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6.95" customHeight="1">
      <c r="A36" s="33"/>
      <c r="B36" s="38"/>
      <c r="C36" s="33"/>
      <c r="D36" s="33"/>
      <c r="E36" s="33"/>
      <c r="F36" s="33"/>
      <c r="G36" s="33"/>
      <c r="H36" s="33"/>
      <c r="I36" s="33"/>
      <c r="J36" s="33"/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25.35" customHeight="1">
      <c r="A37" s="33"/>
      <c r="B37" s="38"/>
      <c r="C37" s="119"/>
      <c r="D37" s="120" t="s">
        <v>44</v>
      </c>
      <c r="E37" s="121"/>
      <c r="F37" s="121"/>
      <c r="G37" s="122" t="s">
        <v>45</v>
      </c>
      <c r="H37" s="123" t="s">
        <v>46</v>
      </c>
      <c r="I37" s="121"/>
      <c r="J37" s="124">
        <f>SUM(J28:J35)</f>
        <v>0</v>
      </c>
      <c r="K37" s="125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1" customFormat="1" ht="14.45" customHeight="1">
      <c r="B39" s="19"/>
      <c r="L39" s="19"/>
    </row>
    <row r="40" spans="1:31" s="1" customFormat="1" ht="14.45" customHeight="1">
      <c r="B40" s="19"/>
      <c r="L40" s="19"/>
    </row>
    <row r="41" spans="1:31" s="1" customFormat="1" ht="14.45" customHeight="1">
      <c r="B41" s="19"/>
      <c r="L41" s="19"/>
    </row>
    <row r="42" spans="1:31" s="1" customFormat="1" ht="14.45" customHeight="1">
      <c r="B42" s="19"/>
      <c r="L42" s="19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50"/>
      <c r="D50" s="126" t="s">
        <v>47</v>
      </c>
      <c r="E50" s="127"/>
      <c r="F50" s="127"/>
      <c r="G50" s="126" t="s">
        <v>48</v>
      </c>
      <c r="H50" s="127"/>
      <c r="I50" s="127"/>
      <c r="J50" s="127"/>
      <c r="K50" s="127"/>
      <c r="L50" s="50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3"/>
      <c r="B61" s="38"/>
      <c r="C61" s="33"/>
      <c r="D61" s="128" t="s">
        <v>49</v>
      </c>
      <c r="E61" s="129"/>
      <c r="F61" s="130" t="s">
        <v>50</v>
      </c>
      <c r="G61" s="128" t="s">
        <v>49</v>
      </c>
      <c r="H61" s="129"/>
      <c r="I61" s="129"/>
      <c r="J61" s="131" t="s">
        <v>50</v>
      </c>
      <c r="K61" s="129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3"/>
      <c r="B65" s="38"/>
      <c r="C65" s="33"/>
      <c r="D65" s="126" t="s">
        <v>51</v>
      </c>
      <c r="E65" s="132"/>
      <c r="F65" s="132"/>
      <c r="G65" s="126" t="s">
        <v>52</v>
      </c>
      <c r="H65" s="132"/>
      <c r="I65" s="132"/>
      <c r="J65" s="132"/>
      <c r="K65" s="132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3"/>
      <c r="B76" s="38"/>
      <c r="C76" s="33"/>
      <c r="D76" s="128" t="s">
        <v>49</v>
      </c>
      <c r="E76" s="129"/>
      <c r="F76" s="130" t="s">
        <v>50</v>
      </c>
      <c r="G76" s="128" t="s">
        <v>49</v>
      </c>
      <c r="H76" s="129"/>
      <c r="I76" s="129"/>
      <c r="J76" s="131" t="s">
        <v>50</v>
      </c>
      <c r="K76" s="129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133"/>
      <c r="C77" s="134"/>
      <c r="D77" s="134"/>
      <c r="E77" s="134"/>
      <c r="F77" s="134"/>
      <c r="G77" s="134"/>
      <c r="H77" s="134"/>
      <c r="I77" s="134"/>
      <c r="J77" s="134"/>
      <c r="K77" s="134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135"/>
      <c r="C81" s="136"/>
      <c r="D81" s="136"/>
      <c r="E81" s="136"/>
      <c r="F81" s="136"/>
      <c r="G81" s="136"/>
      <c r="H81" s="136"/>
      <c r="I81" s="136"/>
      <c r="J81" s="136"/>
      <c r="K81" s="136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83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16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5"/>
      <c r="D85" s="35"/>
      <c r="E85" s="258" t="str">
        <f>E7</f>
        <v>Komunikace Jihozápad</v>
      </c>
      <c r="F85" s="285"/>
      <c r="G85" s="285"/>
      <c r="H85" s="285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6.95" customHeight="1">
      <c r="A86" s="33"/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2" customHeight="1">
      <c r="A87" s="33"/>
      <c r="B87" s="34"/>
      <c r="C87" s="28" t="s">
        <v>20</v>
      </c>
      <c r="D87" s="35"/>
      <c r="E87" s="35"/>
      <c r="F87" s="26" t="str">
        <f>F10</f>
        <v>Šluknov</v>
      </c>
      <c r="G87" s="35"/>
      <c r="H87" s="35"/>
      <c r="I87" s="28" t="s">
        <v>22</v>
      </c>
      <c r="J87" s="65" t="str">
        <f>IF(J10="","",J10)</f>
        <v>22. 1. 2025</v>
      </c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5.2" customHeight="1">
      <c r="A89" s="33"/>
      <c r="B89" s="34"/>
      <c r="C89" s="28" t="s">
        <v>24</v>
      </c>
      <c r="D89" s="35"/>
      <c r="E89" s="35"/>
      <c r="F89" s="26" t="str">
        <f>E13</f>
        <v xml:space="preserve"> </v>
      </c>
      <c r="G89" s="35"/>
      <c r="H89" s="35"/>
      <c r="I89" s="28" t="s">
        <v>30</v>
      </c>
      <c r="J89" s="31" t="str">
        <f>E19</f>
        <v xml:space="preserve"> 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15.2" customHeight="1">
      <c r="A90" s="33"/>
      <c r="B90" s="34"/>
      <c r="C90" s="28" t="s">
        <v>28</v>
      </c>
      <c r="D90" s="35"/>
      <c r="E90" s="35"/>
      <c r="F90" s="26" t="str">
        <f>IF(E16="","",E16)</f>
        <v>Vyplň údaj</v>
      </c>
      <c r="G90" s="35"/>
      <c r="H90" s="35"/>
      <c r="I90" s="28" t="s">
        <v>32</v>
      </c>
      <c r="J90" s="31" t="str">
        <f>E22</f>
        <v xml:space="preserve"> </v>
      </c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0.35" customHeight="1">
      <c r="A91" s="33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29.25" customHeight="1">
      <c r="A92" s="33"/>
      <c r="B92" s="34"/>
      <c r="C92" s="137" t="s">
        <v>84</v>
      </c>
      <c r="D92" s="138"/>
      <c r="E92" s="138"/>
      <c r="F92" s="138"/>
      <c r="G92" s="138"/>
      <c r="H92" s="138"/>
      <c r="I92" s="138"/>
      <c r="J92" s="139" t="s">
        <v>85</v>
      </c>
      <c r="K92" s="138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2.9" customHeight="1">
      <c r="A94" s="33"/>
      <c r="B94" s="34"/>
      <c r="C94" s="140" t="s">
        <v>86</v>
      </c>
      <c r="D94" s="35"/>
      <c r="E94" s="35"/>
      <c r="F94" s="35"/>
      <c r="G94" s="35"/>
      <c r="H94" s="35"/>
      <c r="I94" s="35"/>
      <c r="J94" s="83">
        <f>J122</f>
        <v>0</v>
      </c>
      <c r="K94" s="35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U94" s="16" t="s">
        <v>87</v>
      </c>
    </row>
    <row r="95" spans="1:47" s="9" customFormat="1" ht="24.95" customHeight="1">
      <c r="B95" s="141"/>
      <c r="C95" s="142"/>
      <c r="D95" s="143" t="s">
        <v>88</v>
      </c>
      <c r="E95" s="144"/>
      <c r="F95" s="144"/>
      <c r="G95" s="144"/>
      <c r="H95" s="144"/>
      <c r="I95" s="144"/>
      <c r="J95" s="145">
        <f>J123</f>
        <v>0</v>
      </c>
      <c r="K95" s="142"/>
      <c r="L95" s="146"/>
    </row>
    <row r="96" spans="1:47" s="9" customFormat="1" ht="24.95" customHeight="1">
      <c r="B96" s="141"/>
      <c r="C96" s="142"/>
      <c r="D96" s="143" t="s">
        <v>89</v>
      </c>
      <c r="E96" s="144"/>
      <c r="F96" s="144"/>
      <c r="G96" s="144"/>
      <c r="H96" s="144"/>
      <c r="I96" s="144"/>
      <c r="J96" s="145">
        <f>J160</f>
        <v>0</v>
      </c>
      <c r="K96" s="142"/>
      <c r="L96" s="146"/>
    </row>
    <row r="97" spans="1:31" s="9" customFormat="1" ht="24.95" customHeight="1">
      <c r="B97" s="141"/>
      <c r="C97" s="142"/>
      <c r="D97" s="143" t="s">
        <v>90</v>
      </c>
      <c r="E97" s="144"/>
      <c r="F97" s="144"/>
      <c r="G97" s="144"/>
      <c r="H97" s="144"/>
      <c r="I97" s="144"/>
      <c r="J97" s="145">
        <f>J179</f>
        <v>0</v>
      </c>
      <c r="K97" s="142"/>
      <c r="L97" s="146"/>
    </row>
    <row r="98" spans="1:31" s="9" customFormat="1" ht="24.95" customHeight="1">
      <c r="B98" s="141"/>
      <c r="C98" s="142"/>
      <c r="D98" s="143" t="s">
        <v>91</v>
      </c>
      <c r="E98" s="144"/>
      <c r="F98" s="144"/>
      <c r="G98" s="144"/>
      <c r="H98" s="144"/>
      <c r="I98" s="144"/>
      <c r="J98" s="145">
        <f>J197</f>
        <v>0</v>
      </c>
      <c r="K98" s="142"/>
      <c r="L98" s="146"/>
    </row>
    <row r="99" spans="1:31" s="9" customFormat="1" ht="24.95" customHeight="1">
      <c r="B99" s="141"/>
      <c r="C99" s="142"/>
      <c r="D99" s="143" t="s">
        <v>92</v>
      </c>
      <c r="E99" s="144"/>
      <c r="F99" s="144"/>
      <c r="G99" s="144"/>
      <c r="H99" s="144"/>
      <c r="I99" s="144"/>
      <c r="J99" s="145">
        <f>J200</f>
        <v>0</v>
      </c>
      <c r="K99" s="142"/>
      <c r="L99" s="146"/>
    </row>
    <row r="100" spans="1:31" s="10" customFormat="1" ht="19.899999999999999" customHeight="1">
      <c r="B100" s="147"/>
      <c r="C100" s="148"/>
      <c r="D100" s="149" t="s">
        <v>93</v>
      </c>
      <c r="E100" s="150"/>
      <c r="F100" s="150"/>
      <c r="G100" s="150"/>
      <c r="H100" s="150"/>
      <c r="I100" s="150"/>
      <c r="J100" s="151">
        <f>J201</f>
        <v>0</v>
      </c>
      <c r="K100" s="148"/>
      <c r="L100" s="152"/>
    </row>
    <row r="101" spans="1:31" s="10" customFormat="1" ht="19.899999999999999" customHeight="1">
      <c r="B101" s="147"/>
      <c r="C101" s="148"/>
      <c r="D101" s="149" t="s">
        <v>94</v>
      </c>
      <c r="E101" s="150"/>
      <c r="F101" s="150"/>
      <c r="G101" s="150"/>
      <c r="H101" s="150"/>
      <c r="I101" s="150"/>
      <c r="J101" s="151">
        <f>J204</f>
        <v>0</v>
      </c>
      <c r="K101" s="148"/>
      <c r="L101" s="152"/>
    </row>
    <row r="102" spans="1:31" s="9" customFormat="1" ht="24.95" customHeight="1">
      <c r="B102" s="141"/>
      <c r="C102" s="142"/>
      <c r="D102" s="143" t="s">
        <v>95</v>
      </c>
      <c r="E102" s="144"/>
      <c r="F102" s="144"/>
      <c r="G102" s="144"/>
      <c r="H102" s="144"/>
      <c r="I102" s="144"/>
      <c r="J102" s="145">
        <f>J226</f>
        <v>0</v>
      </c>
      <c r="K102" s="142"/>
      <c r="L102" s="146"/>
    </row>
    <row r="103" spans="1:31" s="9" customFormat="1" ht="24.95" customHeight="1">
      <c r="B103" s="141"/>
      <c r="C103" s="142"/>
      <c r="D103" s="143" t="s">
        <v>96</v>
      </c>
      <c r="E103" s="144"/>
      <c r="F103" s="144"/>
      <c r="G103" s="144"/>
      <c r="H103" s="144"/>
      <c r="I103" s="144"/>
      <c r="J103" s="145">
        <f>J231</f>
        <v>0</v>
      </c>
      <c r="K103" s="142"/>
      <c r="L103" s="146"/>
    </row>
    <row r="104" spans="1:31" s="9" customFormat="1" ht="24.95" customHeight="1">
      <c r="B104" s="141"/>
      <c r="C104" s="142"/>
      <c r="D104" s="143" t="s">
        <v>97</v>
      </c>
      <c r="E104" s="144"/>
      <c r="F104" s="144"/>
      <c r="G104" s="144"/>
      <c r="H104" s="144"/>
      <c r="I104" s="144"/>
      <c r="J104" s="145">
        <f>J233</f>
        <v>0</v>
      </c>
      <c r="K104" s="142"/>
      <c r="L104" s="146"/>
    </row>
    <row r="105" spans="1:31" s="2" customFormat="1" ht="21.75" customHeight="1">
      <c r="A105" s="33"/>
      <c r="B105" s="34"/>
      <c r="C105" s="35"/>
      <c r="D105" s="35"/>
      <c r="E105" s="35"/>
      <c r="F105" s="35"/>
      <c r="G105" s="35"/>
      <c r="H105" s="35"/>
      <c r="I105" s="35"/>
      <c r="J105" s="35"/>
      <c r="K105" s="35"/>
      <c r="L105" s="50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6.95" customHeight="1">
      <c r="A106" s="33"/>
      <c r="B106" s="53"/>
      <c r="C106" s="54"/>
      <c r="D106" s="54"/>
      <c r="E106" s="54"/>
      <c r="F106" s="54"/>
      <c r="G106" s="54"/>
      <c r="H106" s="54"/>
      <c r="I106" s="54"/>
      <c r="J106" s="54"/>
      <c r="K106" s="54"/>
      <c r="L106" s="50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10" spans="1:31" s="2" customFormat="1" ht="6.95" customHeight="1">
      <c r="A110" s="33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24.95" customHeight="1">
      <c r="A111" s="33"/>
      <c r="B111" s="34"/>
      <c r="C111" s="22" t="s">
        <v>98</v>
      </c>
      <c r="D111" s="35"/>
      <c r="E111" s="35"/>
      <c r="F111" s="35"/>
      <c r="G111" s="35"/>
      <c r="H111" s="35"/>
      <c r="I111" s="35"/>
      <c r="J111" s="35"/>
      <c r="K111" s="35"/>
      <c r="L111" s="50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6.95" customHeight="1">
      <c r="A112" s="33"/>
      <c r="B112" s="34"/>
      <c r="C112" s="35"/>
      <c r="D112" s="35"/>
      <c r="E112" s="35"/>
      <c r="F112" s="35"/>
      <c r="G112" s="35"/>
      <c r="H112" s="35"/>
      <c r="I112" s="35"/>
      <c r="J112" s="35"/>
      <c r="K112" s="35"/>
      <c r="L112" s="50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2" customHeight="1">
      <c r="A113" s="33"/>
      <c r="B113" s="34"/>
      <c r="C113" s="28" t="s">
        <v>16</v>
      </c>
      <c r="D113" s="35"/>
      <c r="E113" s="35"/>
      <c r="F113" s="35"/>
      <c r="G113" s="35"/>
      <c r="H113" s="35"/>
      <c r="I113" s="35"/>
      <c r="J113" s="35"/>
      <c r="K113" s="35"/>
      <c r="L113" s="50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6.5" customHeight="1">
      <c r="A114" s="33"/>
      <c r="B114" s="34"/>
      <c r="C114" s="35"/>
      <c r="D114" s="35"/>
      <c r="E114" s="258" t="str">
        <f>E7</f>
        <v>Komunikace Jihozápad</v>
      </c>
      <c r="F114" s="285"/>
      <c r="G114" s="285"/>
      <c r="H114" s="285"/>
      <c r="I114" s="35"/>
      <c r="J114" s="35"/>
      <c r="K114" s="35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6.95" customHeight="1">
      <c r="A115" s="33"/>
      <c r="B115" s="34"/>
      <c r="C115" s="35"/>
      <c r="D115" s="35"/>
      <c r="E115" s="35"/>
      <c r="F115" s="35"/>
      <c r="G115" s="35"/>
      <c r="H115" s="35"/>
      <c r="I115" s="35"/>
      <c r="J115" s="35"/>
      <c r="K115" s="35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2" customHeight="1">
      <c r="A116" s="33"/>
      <c r="B116" s="34"/>
      <c r="C116" s="28" t="s">
        <v>20</v>
      </c>
      <c r="D116" s="35"/>
      <c r="E116" s="35"/>
      <c r="F116" s="26" t="str">
        <f>F10</f>
        <v>Šluknov</v>
      </c>
      <c r="G116" s="35"/>
      <c r="H116" s="35"/>
      <c r="I116" s="28" t="s">
        <v>22</v>
      </c>
      <c r="J116" s="65" t="str">
        <f>IF(J10="","",J10)</f>
        <v>22. 1. 2025</v>
      </c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6.95" customHeight="1">
      <c r="A117" s="33"/>
      <c r="B117" s="34"/>
      <c r="C117" s="35"/>
      <c r="D117" s="35"/>
      <c r="E117" s="35"/>
      <c r="F117" s="35"/>
      <c r="G117" s="35"/>
      <c r="H117" s="35"/>
      <c r="I117" s="35"/>
      <c r="J117" s="35"/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15.2" customHeight="1">
      <c r="A118" s="33"/>
      <c r="B118" s="34"/>
      <c r="C118" s="28" t="s">
        <v>24</v>
      </c>
      <c r="D118" s="35"/>
      <c r="E118" s="35"/>
      <c r="F118" s="26" t="str">
        <f>E13</f>
        <v xml:space="preserve"> </v>
      </c>
      <c r="G118" s="35"/>
      <c r="H118" s="35"/>
      <c r="I118" s="28" t="s">
        <v>30</v>
      </c>
      <c r="J118" s="31" t="str">
        <f>E19</f>
        <v xml:space="preserve"> </v>
      </c>
      <c r="K118" s="35"/>
      <c r="L118" s="50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5.2" customHeight="1">
      <c r="A119" s="33"/>
      <c r="B119" s="34"/>
      <c r="C119" s="28" t="s">
        <v>28</v>
      </c>
      <c r="D119" s="35"/>
      <c r="E119" s="35"/>
      <c r="F119" s="26" t="str">
        <f>IF(E16="","",E16)</f>
        <v>Vyplň údaj</v>
      </c>
      <c r="G119" s="35"/>
      <c r="H119" s="35"/>
      <c r="I119" s="28" t="s">
        <v>32</v>
      </c>
      <c r="J119" s="31" t="str">
        <f>E22</f>
        <v xml:space="preserve"> </v>
      </c>
      <c r="K119" s="35"/>
      <c r="L119" s="50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0.35" customHeight="1">
      <c r="A120" s="33"/>
      <c r="B120" s="34"/>
      <c r="C120" s="35"/>
      <c r="D120" s="35"/>
      <c r="E120" s="35"/>
      <c r="F120" s="35"/>
      <c r="G120" s="35"/>
      <c r="H120" s="35"/>
      <c r="I120" s="35"/>
      <c r="J120" s="35"/>
      <c r="K120" s="35"/>
      <c r="L120" s="50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11" customFormat="1" ht="29.25" customHeight="1">
      <c r="A121" s="153"/>
      <c r="B121" s="154"/>
      <c r="C121" s="155" t="s">
        <v>99</v>
      </c>
      <c r="D121" s="156" t="s">
        <v>59</v>
      </c>
      <c r="E121" s="156" t="s">
        <v>55</v>
      </c>
      <c r="F121" s="156" t="s">
        <v>56</v>
      </c>
      <c r="G121" s="156" t="s">
        <v>100</v>
      </c>
      <c r="H121" s="156" t="s">
        <v>101</v>
      </c>
      <c r="I121" s="156" t="s">
        <v>102</v>
      </c>
      <c r="J121" s="157" t="s">
        <v>85</v>
      </c>
      <c r="K121" s="158" t="s">
        <v>103</v>
      </c>
      <c r="L121" s="159"/>
      <c r="M121" s="74" t="s">
        <v>1</v>
      </c>
      <c r="N121" s="75" t="s">
        <v>38</v>
      </c>
      <c r="O121" s="75" t="s">
        <v>104</v>
      </c>
      <c r="P121" s="75" t="s">
        <v>105</v>
      </c>
      <c r="Q121" s="75" t="s">
        <v>106</v>
      </c>
      <c r="R121" s="75" t="s">
        <v>107</v>
      </c>
      <c r="S121" s="75" t="s">
        <v>108</v>
      </c>
      <c r="T121" s="76" t="s">
        <v>109</v>
      </c>
      <c r="U121" s="153"/>
      <c r="V121" s="153"/>
      <c r="W121" s="153"/>
      <c r="X121" s="153"/>
      <c r="Y121" s="153"/>
      <c r="Z121" s="153"/>
      <c r="AA121" s="153"/>
      <c r="AB121" s="153"/>
      <c r="AC121" s="153"/>
      <c r="AD121" s="153"/>
      <c r="AE121" s="153"/>
    </row>
    <row r="122" spans="1:65" s="2" customFormat="1" ht="22.9" customHeight="1">
      <c r="A122" s="33"/>
      <c r="B122" s="34"/>
      <c r="C122" s="81" t="s">
        <v>110</v>
      </c>
      <c r="D122" s="35"/>
      <c r="E122" s="35"/>
      <c r="F122" s="35"/>
      <c r="G122" s="35"/>
      <c r="H122" s="35"/>
      <c r="I122" s="35"/>
      <c r="J122" s="160">
        <f>BK122</f>
        <v>0</v>
      </c>
      <c r="K122" s="35"/>
      <c r="L122" s="38"/>
      <c r="M122" s="77"/>
      <c r="N122" s="161"/>
      <c r="O122" s="78"/>
      <c r="P122" s="162">
        <f>P123+P160+P179+P197+P200+P226+P231+P233</f>
        <v>0</v>
      </c>
      <c r="Q122" s="78"/>
      <c r="R122" s="162">
        <f>R123+R160+R179+R197+R200+R226+R231+R233</f>
        <v>210.320604</v>
      </c>
      <c r="S122" s="78"/>
      <c r="T122" s="163">
        <f>T123+T160+T179+T197+T200+T226+T231+T233</f>
        <v>225.11399999999998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T122" s="16" t="s">
        <v>73</v>
      </c>
      <c r="AU122" s="16" t="s">
        <v>87</v>
      </c>
      <c r="BK122" s="164">
        <f>BK123+BK160+BK179+BK197+BK200+BK226+BK231+BK233</f>
        <v>0</v>
      </c>
    </row>
    <row r="123" spans="1:65" s="12" customFormat="1" ht="25.9" customHeight="1">
      <c r="B123" s="165"/>
      <c r="C123" s="166"/>
      <c r="D123" s="167" t="s">
        <v>73</v>
      </c>
      <c r="E123" s="168" t="s">
        <v>79</v>
      </c>
      <c r="F123" s="168" t="s">
        <v>111</v>
      </c>
      <c r="G123" s="166"/>
      <c r="H123" s="166"/>
      <c r="I123" s="169"/>
      <c r="J123" s="170">
        <f>BK123</f>
        <v>0</v>
      </c>
      <c r="K123" s="166"/>
      <c r="L123" s="171"/>
      <c r="M123" s="172"/>
      <c r="N123" s="173"/>
      <c r="O123" s="173"/>
      <c r="P123" s="174">
        <f>SUM(P124:P159)</f>
        <v>0</v>
      </c>
      <c r="Q123" s="173"/>
      <c r="R123" s="174">
        <f>SUM(R124:R159)</f>
        <v>17.28</v>
      </c>
      <c r="S123" s="173"/>
      <c r="T123" s="175">
        <f>SUM(T124:T159)</f>
        <v>224.51399999999998</v>
      </c>
      <c r="AR123" s="176" t="s">
        <v>79</v>
      </c>
      <c r="AT123" s="177" t="s">
        <v>73</v>
      </c>
      <c r="AU123" s="177" t="s">
        <v>74</v>
      </c>
      <c r="AY123" s="176" t="s">
        <v>112</v>
      </c>
      <c r="BK123" s="178">
        <f>SUM(BK124:BK159)</f>
        <v>0</v>
      </c>
    </row>
    <row r="124" spans="1:65" s="2" customFormat="1" ht="24.2" customHeight="1">
      <c r="A124" s="33"/>
      <c r="B124" s="34"/>
      <c r="C124" s="179" t="s">
        <v>79</v>
      </c>
      <c r="D124" s="179" t="s">
        <v>113</v>
      </c>
      <c r="E124" s="180" t="s">
        <v>114</v>
      </c>
      <c r="F124" s="181" t="s">
        <v>115</v>
      </c>
      <c r="G124" s="182" t="s">
        <v>116</v>
      </c>
      <c r="H124" s="183">
        <v>1247.3</v>
      </c>
      <c r="I124" s="184"/>
      <c r="J124" s="185">
        <f>ROUND(I124*H124,2)</f>
        <v>0</v>
      </c>
      <c r="K124" s="186"/>
      <c r="L124" s="38"/>
      <c r="M124" s="187" t="s">
        <v>1</v>
      </c>
      <c r="N124" s="188" t="s">
        <v>39</v>
      </c>
      <c r="O124" s="70"/>
      <c r="P124" s="189">
        <f>O124*H124</f>
        <v>0</v>
      </c>
      <c r="Q124" s="189">
        <v>0</v>
      </c>
      <c r="R124" s="189">
        <f>Q124*H124</f>
        <v>0</v>
      </c>
      <c r="S124" s="189">
        <v>0.18</v>
      </c>
      <c r="T124" s="190">
        <f>S124*H124</f>
        <v>224.51399999999998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91" t="s">
        <v>117</v>
      </c>
      <c r="AT124" s="191" t="s">
        <v>113</v>
      </c>
      <c r="AU124" s="191" t="s">
        <v>79</v>
      </c>
      <c r="AY124" s="16" t="s">
        <v>112</v>
      </c>
      <c r="BE124" s="192">
        <f>IF(N124="základní",J124,0)</f>
        <v>0</v>
      </c>
      <c r="BF124" s="192">
        <f>IF(N124="snížená",J124,0)</f>
        <v>0</v>
      </c>
      <c r="BG124" s="192">
        <f>IF(N124="zákl. přenesená",J124,0)</f>
        <v>0</v>
      </c>
      <c r="BH124" s="192">
        <f>IF(N124="sníž. přenesená",J124,0)</f>
        <v>0</v>
      </c>
      <c r="BI124" s="192">
        <f>IF(N124="nulová",J124,0)</f>
        <v>0</v>
      </c>
      <c r="BJ124" s="16" t="s">
        <v>79</v>
      </c>
      <c r="BK124" s="192">
        <f>ROUND(I124*H124,2)</f>
        <v>0</v>
      </c>
      <c r="BL124" s="16" t="s">
        <v>117</v>
      </c>
      <c r="BM124" s="191" t="s">
        <v>118</v>
      </c>
    </row>
    <row r="125" spans="1:65" s="13" customFormat="1" ht="11.25">
      <c r="B125" s="193"/>
      <c r="C125" s="194"/>
      <c r="D125" s="195" t="s">
        <v>119</v>
      </c>
      <c r="E125" s="196" t="s">
        <v>1</v>
      </c>
      <c r="F125" s="197" t="s">
        <v>120</v>
      </c>
      <c r="G125" s="194"/>
      <c r="H125" s="198">
        <v>747.3</v>
      </c>
      <c r="I125" s="199"/>
      <c r="J125" s="194"/>
      <c r="K125" s="194"/>
      <c r="L125" s="200"/>
      <c r="M125" s="201"/>
      <c r="N125" s="202"/>
      <c r="O125" s="202"/>
      <c r="P125" s="202"/>
      <c r="Q125" s="202"/>
      <c r="R125" s="202"/>
      <c r="S125" s="202"/>
      <c r="T125" s="203"/>
      <c r="AT125" s="204" t="s">
        <v>119</v>
      </c>
      <c r="AU125" s="204" t="s">
        <v>79</v>
      </c>
      <c r="AV125" s="13" t="s">
        <v>81</v>
      </c>
      <c r="AW125" s="13" t="s">
        <v>31</v>
      </c>
      <c r="AX125" s="13" t="s">
        <v>74</v>
      </c>
      <c r="AY125" s="204" t="s">
        <v>112</v>
      </c>
    </row>
    <row r="126" spans="1:65" s="13" customFormat="1" ht="11.25">
      <c r="B126" s="193"/>
      <c r="C126" s="194"/>
      <c r="D126" s="195" t="s">
        <v>119</v>
      </c>
      <c r="E126" s="196" t="s">
        <v>1</v>
      </c>
      <c r="F126" s="197" t="s">
        <v>121</v>
      </c>
      <c r="G126" s="194"/>
      <c r="H126" s="198">
        <v>380</v>
      </c>
      <c r="I126" s="199"/>
      <c r="J126" s="194"/>
      <c r="K126" s="194"/>
      <c r="L126" s="200"/>
      <c r="M126" s="201"/>
      <c r="N126" s="202"/>
      <c r="O126" s="202"/>
      <c r="P126" s="202"/>
      <c r="Q126" s="202"/>
      <c r="R126" s="202"/>
      <c r="S126" s="202"/>
      <c r="T126" s="203"/>
      <c r="AT126" s="204" t="s">
        <v>119</v>
      </c>
      <c r="AU126" s="204" t="s">
        <v>79</v>
      </c>
      <c r="AV126" s="13" t="s">
        <v>81</v>
      </c>
      <c r="AW126" s="13" t="s">
        <v>31</v>
      </c>
      <c r="AX126" s="13" t="s">
        <v>74</v>
      </c>
      <c r="AY126" s="204" t="s">
        <v>112</v>
      </c>
    </row>
    <row r="127" spans="1:65" s="13" customFormat="1" ht="11.25">
      <c r="B127" s="193"/>
      <c r="C127" s="194"/>
      <c r="D127" s="195" t="s">
        <v>119</v>
      </c>
      <c r="E127" s="196" t="s">
        <v>1</v>
      </c>
      <c r="F127" s="197" t="s">
        <v>122</v>
      </c>
      <c r="G127" s="194"/>
      <c r="H127" s="198">
        <v>120</v>
      </c>
      <c r="I127" s="199"/>
      <c r="J127" s="194"/>
      <c r="K127" s="194"/>
      <c r="L127" s="200"/>
      <c r="M127" s="201"/>
      <c r="N127" s="202"/>
      <c r="O127" s="202"/>
      <c r="P127" s="202"/>
      <c r="Q127" s="202"/>
      <c r="R127" s="202"/>
      <c r="S127" s="202"/>
      <c r="T127" s="203"/>
      <c r="AT127" s="204" t="s">
        <v>119</v>
      </c>
      <c r="AU127" s="204" t="s">
        <v>79</v>
      </c>
      <c r="AV127" s="13" t="s">
        <v>81</v>
      </c>
      <c r="AW127" s="13" t="s">
        <v>31</v>
      </c>
      <c r="AX127" s="13" t="s">
        <v>74</v>
      </c>
      <c r="AY127" s="204" t="s">
        <v>112</v>
      </c>
    </row>
    <row r="128" spans="1:65" s="14" customFormat="1" ht="11.25">
      <c r="B128" s="205"/>
      <c r="C128" s="206"/>
      <c r="D128" s="195" t="s">
        <v>119</v>
      </c>
      <c r="E128" s="207" t="s">
        <v>1</v>
      </c>
      <c r="F128" s="208" t="s">
        <v>123</v>
      </c>
      <c r="G128" s="206"/>
      <c r="H128" s="209">
        <v>1247.3</v>
      </c>
      <c r="I128" s="210"/>
      <c r="J128" s="206"/>
      <c r="K128" s="206"/>
      <c r="L128" s="211"/>
      <c r="M128" s="212"/>
      <c r="N128" s="213"/>
      <c r="O128" s="213"/>
      <c r="P128" s="213"/>
      <c r="Q128" s="213"/>
      <c r="R128" s="213"/>
      <c r="S128" s="213"/>
      <c r="T128" s="214"/>
      <c r="AT128" s="215" t="s">
        <v>119</v>
      </c>
      <c r="AU128" s="215" t="s">
        <v>79</v>
      </c>
      <c r="AV128" s="14" t="s">
        <v>117</v>
      </c>
      <c r="AW128" s="14" t="s">
        <v>31</v>
      </c>
      <c r="AX128" s="14" t="s">
        <v>79</v>
      </c>
      <c r="AY128" s="215" t="s">
        <v>112</v>
      </c>
    </row>
    <row r="129" spans="1:65" s="2" customFormat="1" ht="33" customHeight="1">
      <c r="A129" s="33"/>
      <c r="B129" s="34"/>
      <c r="C129" s="179" t="s">
        <v>117</v>
      </c>
      <c r="D129" s="179" t="s">
        <v>113</v>
      </c>
      <c r="E129" s="180" t="s">
        <v>124</v>
      </c>
      <c r="F129" s="181" t="s">
        <v>125</v>
      </c>
      <c r="G129" s="182" t="s">
        <v>126</v>
      </c>
      <c r="H129" s="183">
        <v>86.5</v>
      </c>
      <c r="I129" s="184"/>
      <c r="J129" s="185">
        <f>ROUND(I129*H129,2)</f>
        <v>0</v>
      </c>
      <c r="K129" s="186"/>
      <c r="L129" s="38"/>
      <c r="M129" s="187" t="s">
        <v>1</v>
      </c>
      <c r="N129" s="188" t="s">
        <v>39</v>
      </c>
      <c r="O129" s="70"/>
      <c r="P129" s="189">
        <f>O129*H129</f>
        <v>0</v>
      </c>
      <c r="Q129" s="189">
        <v>0</v>
      </c>
      <c r="R129" s="189">
        <f>Q129*H129</f>
        <v>0</v>
      </c>
      <c r="S129" s="189">
        <v>0</v>
      </c>
      <c r="T129" s="190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91" t="s">
        <v>117</v>
      </c>
      <c r="AT129" s="191" t="s">
        <v>113</v>
      </c>
      <c r="AU129" s="191" t="s">
        <v>79</v>
      </c>
      <c r="AY129" s="16" t="s">
        <v>112</v>
      </c>
      <c r="BE129" s="192">
        <f>IF(N129="základní",J129,0)</f>
        <v>0</v>
      </c>
      <c r="BF129" s="192">
        <f>IF(N129="snížená",J129,0)</f>
        <v>0</v>
      </c>
      <c r="BG129" s="192">
        <f>IF(N129="zákl. přenesená",J129,0)</f>
        <v>0</v>
      </c>
      <c r="BH129" s="192">
        <f>IF(N129="sníž. přenesená",J129,0)</f>
        <v>0</v>
      </c>
      <c r="BI129" s="192">
        <f>IF(N129="nulová",J129,0)</f>
        <v>0</v>
      </c>
      <c r="BJ129" s="16" t="s">
        <v>79</v>
      </c>
      <c r="BK129" s="192">
        <f>ROUND(I129*H129,2)</f>
        <v>0</v>
      </c>
      <c r="BL129" s="16" t="s">
        <v>117</v>
      </c>
      <c r="BM129" s="191" t="s">
        <v>127</v>
      </c>
    </row>
    <row r="130" spans="1:65" s="13" customFormat="1" ht="11.25">
      <c r="B130" s="193"/>
      <c r="C130" s="194"/>
      <c r="D130" s="195" t="s">
        <v>119</v>
      </c>
      <c r="E130" s="196" t="s">
        <v>1</v>
      </c>
      <c r="F130" s="197" t="s">
        <v>128</v>
      </c>
      <c r="G130" s="194"/>
      <c r="H130" s="198">
        <v>6.6</v>
      </c>
      <c r="I130" s="199"/>
      <c r="J130" s="194"/>
      <c r="K130" s="194"/>
      <c r="L130" s="200"/>
      <c r="M130" s="201"/>
      <c r="N130" s="202"/>
      <c r="O130" s="202"/>
      <c r="P130" s="202"/>
      <c r="Q130" s="202"/>
      <c r="R130" s="202"/>
      <c r="S130" s="202"/>
      <c r="T130" s="203"/>
      <c r="AT130" s="204" t="s">
        <v>119</v>
      </c>
      <c r="AU130" s="204" t="s">
        <v>79</v>
      </c>
      <c r="AV130" s="13" t="s">
        <v>81</v>
      </c>
      <c r="AW130" s="13" t="s">
        <v>31</v>
      </c>
      <c r="AX130" s="13" t="s">
        <v>74</v>
      </c>
      <c r="AY130" s="204" t="s">
        <v>112</v>
      </c>
    </row>
    <row r="131" spans="1:65" s="13" customFormat="1" ht="11.25">
      <c r="B131" s="193"/>
      <c r="C131" s="194"/>
      <c r="D131" s="195" t="s">
        <v>119</v>
      </c>
      <c r="E131" s="196" t="s">
        <v>1</v>
      </c>
      <c r="F131" s="197" t="s">
        <v>129</v>
      </c>
      <c r="G131" s="194"/>
      <c r="H131" s="198">
        <v>79.900000000000006</v>
      </c>
      <c r="I131" s="199"/>
      <c r="J131" s="194"/>
      <c r="K131" s="194"/>
      <c r="L131" s="200"/>
      <c r="M131" s="201"/>
      <c r="N131" s="202"/>
      <c r="O131" s="202"/>
      <c r="P131" s="202"/>
      <c r="Q131" s="202"/>
      <c r="R131" s="202"/>
      <c r="S131" s="202"/>
      <c r="T131" s="203"/>
      <c r="AT131" s="204" t="s">
        <v>119</v>
      </c>
      <c r="AU131" s="204" t="s">
        <v>79</v>
      </c>
      <c r="AV131" s="13" t="s">
        <v>81</v>
      </c>
      <c r="AW131" s="13" t="s">
        <v>31</v>
      </c>
      <c r="AX131" s="13" t="s">
        <v>74</v>
      </c>
      <c r="AY131" s="204" t="s">
        <v>112</v>
      </c>
    </row>
    <row r="132" spans="1:65" s="14" customFormat="1" ht="11.25">
      <c r="B132" s="205"/>
      <c r="C132" s="206"/>
      <c r="D132" s="195" t="s">
        <v>119</v>
      </c>
      <c r="E132" s="207" t="s">
        <v>1</v>
      </c>
      <c r="F132" s="208" t="s">
        <v>123</v>
      </c>
      <c r="G132" s="206"/>
      <c r="H132" s="209">
        <v>86.5</v>
      </c>
      <c r="I132" s="210"/>
      <c r="J132" s="206"/>
      <c r="K132" s="206"/>
      <c r="L132" s="211"/>
      <c r="M132" s="212"/>
      <c r="N132" s="213"/>
      <c r="O132" s="213"/>
      <c r="P132" s="213"/>
      <c r="Q132" s="213"/>
      <c r="R132" s="213"/>
      <c r="S132" s="213"/>
      <c r="T132" s="214"/>
      <c r="AT132" s="215" t="s">
        <v>119</v>
      </c>
      <c r="AU132" s="215" t="s">
        <v>79</v>
      </c>
      <c r="AV132" s="14" t="s">
        <v>117</v>
      </c>
      <c r="AW132" s="14" t="s">
        <v>31</v>
      </c>
      <c r="AX132" s="14" t="s">
        <v>79</v>
      </c>
      <c r="AY132" s="215" t="s">
        <v>112</v>
      </c>
    </row>
    <row r="133" spans="1:65" s="2" customFormat="1" ht="33" customHeight="1">
      <c r="A133" s="33"/>
      <c r="B133" s="34"/>
      <c r="C133" s="179" t="s">
        <v>130</v>
      </c>
      <c r="D133" s="179" t="s">
        <v>113</v>
      </c>
      <c r="E133" s="180" t="s">
        <v>131</v>
      </c>
      <c r="F133" s="181" t="s">
        <v>132</v>
      </c>
      <c r="G133" s="182" t="s">
        <v>126</v>
      </c>
      <c r="H133" s="183">
        <v>31.68</v>
      </c>
      <c r="I133" s="184"/>
      <c r="J133" s="185">
        <f>ROUND(I133*H133,2)</f>
        <v>0</v>
      </c>
      <c r="K133" s="186"/>
      <c r="L133" s="38"/>
      <c r="M133" s="187" t="s">
        <v>1</v>
      </c>
      <c r="N133" s="188" t="s">
        <v>39</v>
      </c>
      <c r="O133" s="70"/>
      <c r="P133" s="189">
        <f>O133*H133</f>
        <v>0</v>
      </c>
      <c r="Q133" s="189">
        <v>0</v>
      </c>
      <c r="R133" s="189">
        <f>Q133*H133</f>
        <v>0</v>
      </c>
      <c r="S133" s="189">
        <v>0</v>
      </c>
      <c r="T133" s="190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91" t="s">
        <v>117</v>
      </c>
      <c r="AT133" s="191" t="s">
        <v>113</v>
      </c>
      <c r="AU133" s="191" t="s">
        <v>79</v>
      </c>
      <c r="AY133" s="16" t="s">
        <v>112</v>
      </c>
      <c r="BE133" s="192">
        <f>IF(N133="základní",J133,0)</f>
        <v>0</v>
      </c>
      <c r="BF133" s="192">
        <f>IF(N133="snížená",J133,0)</f>
        <v>0</v>
      </c>
      <c r="BG133" s="192">
        <f>IF(N133="zákl. přenesená",J133,0)</f>
        <v>0</v>
      </c>
      <c r="BH133" s="192">
        <f>IF(N133="sníž. přenesená",J133,0)</f>
        <v>0</v>
      </c>
      <c r="BI133" s="192">
        <f>IF(N133="nulová",J133,0)</f>
        <v>0</v>
      </c>
      <c r="BJ133" s="16" t="s">
        <v>79</v>
      </c>
      <c r="BK133" s="192">
        <f>ROUND(I133*H133,2)</f>
        <v>0</v>
      </c>
      <c r="BL133" s="16" t="s">
        <v>117</v>
      </c>
      <c r="BM133" s="191" t="s">
        <v>133</v>
      </c>
    </row>
    <row r="134" spans="1:65" s="13" customFormat="1" ht="11.25">
      <c r="B134" s="193"/>
      <c r="C134" s="194"/>
      <c r="D134" s="195" t="s">
        <v>119</v>
      </c>
      <c r="E134" s="196" t="s">
        <v>1</v>
      </c>
      <c r="F134" s="197" t="s">
        <v>134</v>
      </c>
      <c r="G134" s="194"/>
      <c r="H134" s="198">
        <v>31.68</v>
      </c>
      <c r="I134" s="199"/>
      <c r="J134" s="194"/>
      <c r="K134" s="194"/>
      <c r="L134" s="200"/>
      <c r="M134" s="201"/>
      <c r="N134" s="202"/>
      <c r="O134" s="202"/>
      <c r="P134" s="202"/>
      <c r="Q134" s="202"/>
      <c r="R134" s="202"/>
      <c r="S134" s="202"/>
      <c r="T134" s="203"/>
      <c r="AT134" s="204" t="s">
        <v>119</v>
      </c>
      <c r="AU134" s="204" t="s">
        <v>79</v>
      </c>
      <c r="AV134" s="13" t="s">
        <v>81</v>
      </c>
      <c r="AW134" s="13" t="s">
        <v>31</v>
      </c>
      <c r="AX134" s="13" t="s">
        <v>74</v>
      </c>
      <c r="AY134" s="204" t="s">
        <v>112</v>
      </c>
    </row>
    <row r="135" spans="1:65" s="14" customFormat="1" ht="11.25">
      <c r="B135" s="205"/>
      <c r="C135" s="206"/>
      <c r="D135" s="195" t="s">
        <v>119</v>
      </c>
      <c r="E135" s="207" t="s">
        <v>1</v>
      </c>
      <c r="F135" s="208" t="s">
        <v>123</v>
      </c>
      <c r="G135" s="206"/>
      <c r="H135" s="209">
        <v>31.68</v>
      </c>
      <c r="I135" s="210"/>
      <c r="J135" s="206"/>
      <c r="K135" s="206"/>
      <c r="L135" s="211"/>
      <c r="M135" s="212"/>
      <c r="N135" s="213"/>
      <c r="O135" s="213"/>
      <c r="P135" s="213"/>
      <c r="Q135" s="213"/>
      <c r="R135" s="213"/>
      <c r="S135" s="213"/>
      <c r="T135" s="214"/>
      <c r="AT135" s="215" t="s">
        <v>119</v>
      </c>
      <c r="AU135" s="215" t="s">
        <v>79</v>
      </c>
      <c r="AV135" s="14" t="s">
        <v>117</v>
      </c>
      <c r="AW135" s="14" t="s">
        <v>31</v>
      </c>
      <c r="AX135" s="14" t="s">
        <v>79</v>
      </c>
      <c r="AY135" s="215" t="s">
        <v>112</v>
      </c>
    </row>
    <row r="136" spans="1:65" s="2" customFormat="1" ht="62.65" customHeight="1">
      <c r="A136" s="33"/>
      <c r="B136" s="34"/>
      <c r="C136" s="179" t="s">
        <v>135</v>
      </c>
      <c r="D136" s="179" t="s">
        <v>113</v>
      </c>
      <c r="E136" s="180" t="s">
        <v>136</v>
      </c>
      <c r="F136" s="181" t="s">
        <v>137</v>
      </c>
      <c r="G136" s="182" t="s">
        <v>126</v>
      </c>
      <c r="H136" s="183">
        <v>290.71600000000001</v>
      </c>
      <c r="I136" s="184"/>
      <c r="J136" s="185">
        <f>ROUND(I136*H136,2)</f>
        <v>0</v>
      </c>
      <c r="K136" s="186"/>
      <c r="L136" s="38"/>
      <c r="M136" s="187" t="s">
        <v>1</v>
      </c>
      <c r="N136" s="188" t="s">
        <v>39</v>
      </c>
      <c r="O136" s="70"/>
      <c r="P136" s="189">
        <f>O136*H136</f>
        <v>0</v>
      </c>
      <c r="Q136" s="189">
        <v>0</v>
      </c>
      <c r="R136" s="189">
        <f>Q136*H136</f>
        <v>0</v>
      </c>
      <c r="S136" s="189">
        <v>0</v>
      </c>
      <c r="T136" s="190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91" t="s">
        <v>117</v>
      </c>
      <c r="AT136" s="191" t="s">
        <v>113</v>
      </c>
      <c r="AU136" s="191" t="s">
        <v>79</v>
      </c>
      <c r="AY136" s="16" t="s">
        <v>112</v>
      </c>
      <c r="BE136" s="192">
        <f>IF(N136="základní",J136,0)</f>
        <v>0</v>
      </c>
      <c r="BF136" s="192">
        <f>IF(N136="snížená",J136,0)</f>
        <v>0</v>
      </c>
      <c r="BG136" s="192">
        <f>IF(N136="zákl. přenesená",J136,0)</f>
        <v>0</v>
      </c>
      <c r="BH136" s="192">
        <f>IF(N136="sníž. přenesená",J136,0)</f>
        <v>0</v>
      </c>
      <c r="BI136" s="192">
        <f>IF(N136="nulová",J136,0)</f>
        <v>0</v>
      </c>
      <c r="BJ136" s="16" t="s">
        <v>79</v>
      </c>
      <c r="BK136" s="192">
        <f>ROUND(I136*H136,2)</f>
        <v>0</v>
      </c>
      <c r="BL136" s="16" t="s">
        <v>117</v>
      </c>
      <c r="BM136" s="191" t="s">
        <v>138</v>
      </c>
    </row>
    <row r="137" spans="1:65" s="13" customFormat="1" ht="11.25">
      <c r="B137" s="193"/>
      <c r="C137" s="194"/>
      <c r="D137" s="195" t="s">
        <v>119</v>
      </c>
      <c r="E137" s="196" t="s">
        <v>1</v>
      </c>
      <c r="F137" s="197" t="s">
        <v>139</v>
      </c>
      <c r="G137" s="194"/>
      <c r="H137" s="198">
        <v>149.67599999999999</v>
      </c>
      <c r="I137" s="199"/>
      <c r="J137" s="194"/>
      <c r="K137" s="194"/>
      <c r="L137" s="200"/>
      <c r="M137" s="201"/>
      <c r="N137" s="202"/>
      <c r="O137" s="202"/>
      <c r="P137" s="202"/>
      <c r="Q137" s="202"/>
      <c r="R137" s="202"/>
      <c r="S137" s="202"/>
      <c r="T137" s="203"/>
      <c r="AT137" s="204" t="s">
        <v>119</v>
      </c>
      <c r="AU137" s="204" t="s">
        <v>79</v>
      </c>
      <c r="AV137" s="13" t="s">
        <v>81</v>
      </c>
      <c r="AW137" s="13" t="s">
        <v>31</v>
      </c>
      <c r="AX137" s="13" t="s">
        <v>74</v>
      </c>
      <c r="AY137" s="204" t="s">
        <v>112</v>
      </c>
    </row>
    <row r="138" spans="1:65" s="13" customFormat="1" ht="11.25">
      <c r="B138" s="193"/>
      <c r="C138" s="194"/>
      <c r="D138" s="195" t="s">
        <v>119</v>
      </c>
      <c r="E138" s="196" t="s">
        <v>1</v>
      </c>
      <c r="F138" s="197" t="s">
        <v>140</v>
      </c>
      <c r="G138" s="194"/>
      <c r="H138" s="198">
        <v>141.04</v>
      </c>
      <c r="I138" s="199"/>
      <c r="J138" s="194"/>
      <c r="K138" s="194"/>
      <c r="L138" s="200"/>
      <c r="M138" s="201"/>
      <c r="N138" s="202"/>
      <c r="O138" s="202"/>
      <c r="P138" s="202"/>
      <c r="Q138" s="202"/>
      <c r="R138" s="202"/>
      <c r="S138" s="202"/>
      <c r="T138" s="203"/>
      <c r="AT138" s="204" t="s">
        <v>119</v>
      </c>
      <c r="AU138" s="204" t="s">
        <v>79</v>
      </c>
      <c r="AV138" s="13" t="s">
        <v>81</v>
      </c>
      <c r="AW138" s="13" t="s">
        <v>31</v>
      </c>
      <c r="AX138" s="13" t="s">
        <v>74</v>
      </c>
      <c r="AY138" s="204" t="s">
        <v>112</v>
      </c>
    </row>
    <row r="139" spans="1:65" s="14" customFormat="1" ht="11.25">
      <c r="B139" s="205"/>
      <c r="C139" s="206"/>
      <c r="D139" s="195" t="s">
        <v>119</v>
      </c>
      <c r="E139" s="207" t="s">
        <v>1</v>
      </c>
      <c r="F139" s="208" t="s">
        <v>123</v>
      </c>
      <c r="G139" s="206"/>
      <c r="H139" s="209">
        <v>290.71600000000001</v>
      </c>
      <c r="I139" s="210"/>
      <c r="J139" s="206"/>
      <c r="K139" s="206"/>
      <c r="L139" s="211"/>
      <c r="M139" s="212"/>
      <c r="N139" s="213"/>
      <c r="O139" s="213"/>
      <c r="P139" s="213"/>
      <c r="Q139" s="213"/>
      <c r="R139" s="213"/>
      <c r="S139" s="213"/>
      <c r="T139" s="214"/>
      <c r="AT139" s="215" t="s">
        <v>119</v>
      </c>
      <c r="AU139" s="215" t="s">
        <v>79</v>
      </c>
      <c r="AV139" s="14" t="s">
        <v>117</v>
      </c>
      <c r="AW139" s="14" t="s">
        <v>31</v>
      </c>
      <c r="AX139" s="14" t="s">
        <v>79</v>
      </c>
      <c r="AY139" s="215" t="s">
        <v>112</v>
      </c>
    </row>
    <row r="140" spans="1:65" s="2" customFormat="1" ht="44.25" customHeight="1">
      <c r="A140" s="33"/>
      <c r="B140" s="34"/>
      <c r="C140" s="179" t="s">
        <v>141</v>
      </c>
      <c r="D140" s="179" t="s">
        <v>113</v>
      </c>
      <c r="E140" s="180" t="s">
        <v>142</v>
      </c>
      <c r="F140" s="181" t="s">
        <v>143</v>
      </c>
      <c r="G140" s="182" t="s">
        <v>126</v>
      </c>
      <c r="H140" s="183">
        <v>290.71600000000001</v>
      </c>
      <c r="I140" s="184"/>
      <c r="J140" s="185">
        <f>ROUND(I140*H140,2)</f>
        <v>0</v>
      </c>
      <c r="K140" s="186"/>
      <c r="L140" s="38"/>
      <c r="M140" s="187" t="s">
        <v>1</v>
      </c>
      <c r="N140" s="188" t="s">
        <v>39</v>
      </c>
      <c r="O140" s="70"/>
      <c r="P140" s="189">
        <f>O140*H140</f>
        <v>0</v>
      </c>
      <c r="Q140" s="189">
        <v>0</v>
      </c>
      <c r="R140" s="189">
        <f>Q140*H140</f>
        <v>0</v>
      </c>
      <c r="S140" s="189">
        <v>0</v>
      </c>
      <c r="T140" s="190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91" t="s">
        <v>117</v>
      </c>
      <c r="AT140" s="191" t="s">
        <v>113</v>
      </c>
      <c r="AU140" s="191" t="s">
        <v>79</v>
      </c>
      <c r="AY140" s="16" t="s">
        <v>112</v>
      </c>
      <c r="BE140" s="192">
        <f>IF(N140="základní",J140,0)</f>
        <v>0</v>
      </c>
      <c r="BF140" s="192">
        <f>IF(N140="snížená",J140,0)</f>
        <v>0</v>
      </c>
      <c r="BG140" s="192">
        <f>IF(N140="zákl. přenesená",J140,0)</f>
        <v>0</v>
      </c>
      <c r="BH140" s="192">
        <f>IF(N140="sníž. přenesená",J140,0)</f>
        <v>0</v>
      </c>
      <c r="BI140" s="192">
        <f>IF(N140="nulová",J140,0)</f>
        <v>0</v>
      </c>
      <c r="BJ140" s="16" t="s">
        <v>79</v>
      </c>
      <c r="BK140" s="192">
        <f>ROUND(I140*H140,2)</f>
        <v>0</v>
      </c>
      <c r="BL140" s="16" t="s">
        <v>117</v>
      </c>
      <c r="BM140" s="191" t="s">
        <v>144</v>
      </c>
    </row>
    <row r="141" spans="1:65" s="13" customFormat="1" ht="11.25">
      <c r="B141" s="193"/>
      <c r="C141" s="194"/>
      <c r="D141" s="195" t="s">
        <v>119</v>
      </c>
      <c r="E141" s="196" t="s">
        <v>1</v>
      </c>
      <c r="F141" s="197" t="s">
        <v>139</v>
      </c>
      <c r="G141" s="194"/>
      <c r="H141" s="198">
        <v>149.67599999999999</v>
      </c>
      <c r="I141" s="199"/>
      <c r="J141" s="194"/>
      <c r="K141" s="194"/>
      <c r="L141" s="200"/>
      <c r="M141" s="201"/>
      <c r="N141" s="202"/>
      <c r="O141" s="202"/>
      <c r="P141" s="202"/>
      <c r="Q141" s="202"/>
      <c r="R141" s="202"/>
      <c r="S141" s="202"/>
      <c r="T141" s="203"/>
      <c r="AT141" s="204" t="s">
        <v>119</v>
      </c>
      <c r="AU141" s="204" t="s">
        <v>79</v>
      </c>
      <c r="AV141" s="13" t="s">
        <v>81</v>
      </c>
      <c r="AW141" s="13" t="s">
        <v>31</v>
      </c>
      <c r="AX141" s="13" t="s">
        <v>74</v>
      </c>
      <c r="AY141" s="204" t="s">
        <v>112</v>
      </c>
    </row>
    <row r="142" spans="1:65" s="13" customFormat="1" ht="11.25">
      <c r="B142" s="193"/>
      <c r="C142" s="194"/>
      <c r="D142" s="195" t="s">
        <v>119</v>
      </c>
      <c r="E142" s="196" t="s">
        <v>1</v>
      </c>
      <c r="F142" s="197" t="s">
        <v>140</v>
      </c>
      <c r="G142" s="194"/>
      <c r="H142" s="198">
        <v>141.04</v>
      </c>
      <c r="I142" s="199"/>
      <c r="J142" s="194"/>
      <c r="K142" s="194"/>
      <c r="L142" s="200"/>
      <c r="M142" s="201"/>
      <c r="N142" s="202"/>
      <c r="O142" s="202"/>
      <c r="P142" s="202"/>
      <c r="Q142" s="202"/>
      <c r="R142" s="202"/>
      <c r="S142" s="202"/>
      <c r="T142" s="203"/>
      <c r="AT142" s="204" t="s">
        <v>119</v>
      </c>
      <c r="AU142" s="204" t="s">
        <v>79</v>
      </c>
      <c r="AV142" s="13" t="s">
        <v>81</v>
      </c>
      <c r="AW142" s="13" t="s">
        <v>31</v>
      </c>
      <c r="AX142" s="13" t="s">
        <v>74</v>
      </c>
      <c r="AY142" s="204" t="s">
        <v>112</v>
      </c>
    </row>
    <row r="143" spans="1:65" s="14" customFormat="1" ht="11.25">
      <c r="B143" s="205"/>
      <c r="C143" s="206"/>
      <c r="D143" s="195" t="s">
        <v>119</v>
      </c>
      <c r="E143" s="207" t="s">
        <v>1</v>
      </c>
      <c r="F143" s="208" t="s">
        <v>123</v>
      </c>
      <c r="G143" s="206"/>
      <c r="H143" s="209">
        <v>290.71600000000001</v>
      </c>
      <c r="I143" s="210"/>
      <c r="J143" s="206"/>
      <c r="K143" s="206"/>
      <c r="L143" s="211"/>
      <c r="M143" s="212"/>
      <c r="N143" s="213"/>
      <c r="O143" s="213"/>
      <c r="P143" s="213"/>
      <c r="Q143" s="213"/>
      <c r="R143" s="213"/>
      <c r="S143" s="213"/>
      <c r="T143" s="214"/>
      <c r="AT143" s="215" t="s">
        <v>119</v>
      </c>
      <c r="AU143" s="215" t="s">
        <v>79</v>
      </c>
      <c r="AV143" s="14" t="s">
        <v>117</v>
      </c>
      <c r="AW143" s="14" t="s">
        <v>31</v>
      </c>
      <c r="AX143" s="14" t="s">
        <v>79</v>
      </c>
      <c r="AY143" s="215" t="s">
        <v>112</v>
      </c>
    </row>
    <row r="144" spans="1:65" s="2" customFormat="1" ht="55.5" customHeight="1">
      <c r="A144" s="33"/>
      <c r="B144" s="34"/>
      <c r="C144" s="179" t="s">
        <v>145</v>
      </c>
      <c r="D144" s="179" t="s">
        <v>113</v>
      </c>
      <c r="E144" s="180" t="s">
        <v>146</v>
      </c>
      <c r="F144" s="181" t="s">
        <v>147</v>
      </c>
      <c r="G144" s="182" t="s">
        <v>126</v>
      </c>
      <c r="H144" s="183">
        <v>290.71600000000001</v>
      </c>
      <c r="I144" s="184"/>
      <c r="J144" s="185">
        <f>ROUND(I144*H144,2)</f>
        <v>0</v>
      </c>
      <c r="K144" s="186"/>
      <c r="L144" s="38"/>
      <c r="M144" s="187" t="s">
        <v>1</v>
      </c>
      <c r="N144" s="188" t="s">
        <v>39</v>
      </c>
      <c r="O144" s="70"/>
      <c r="P144" s="189">
        <f>O144*H144</f>
        <v>0</v>
      </c>
      <c r="Q144" s="189">
        <v>0</v>
      </c>
      <c r="R144" s="189">
        <f>Q144*H144</f>
        <v>0</v>
      </c>
      <c r="S144" s="189">
        <v>0</v>
      </c>
      <c r="T144" s="190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91" t="s">
        <v>117</v>
      </c>
      <c r="AT144" s="191" t="s">
        <v>113</v>
      </c>
      <c r="AU144" s="191" t="s">
        <v>79</v>
      </c>
      <c r="AY144" s="16" t="s">
        <v>112</v>
      </c>
      <c r="BE144" s="192">
        <f>IF(N144="základní",J144,0)</f>
        <v>0</v>
      </c>
      <c r="BF144" s="192">
        <f>IF(N144="snížená",J144,0)</f>
        <v>0</v>
      </c>
      <c r="BG144" s="192">
        <f>IF(N144="zákl. přenesená",J144,0)</f>
        <v>0</v>
      </c>
      <c r="BH144" s="192">
        <f>IF(N144="sníž. přenesená",J144,0)</f>
        <v>0</v>
      </c>
      <c r="BI144" s="192">
        <f>IF(N144="nulová",J144,0)</f>
        <v>0</v>
      </c>
      <c r="BJ144" s="16" t="s">
        <v>79</v>
      </c>
      <c r="BK144" s="192">
        <f>ROUND(I144*H144,2)</f>
        <v>0</v>
      </c>
      <c r="BL144" s="16" t="s">
        <v>117</v>
      </c>
      <c r="BM144" s="191" t="s">
        <v>148</v>
      </c>
    </row>
    <row r="145" spans="1:65" s="13" customFormat="1" ht="11.25">
      <c r="B145" s="193"/>
      <c r="C145" s="194"/>
      <c r="D145" s="195" t="s">
        <v>119</v>
      </c>
      <c r="E145" s="196" t="s">
        <v>1</v>
      </c>
      <c r="F145" s="197" t="s">
        <v>139</v>
      </c>
      <c r="G145" s="194"/>
      <c r="H145" s="198">
        <v>149.67599999999999</v>
      </c>
      <c r="I145" s="199"/>
      <c r="J145" s="194"/>
      <c r="K145" s="194"/>
      <c r="L145" s="200"/>
      <c r="M145" s="201"/>
      <c r="N145" s="202"/>
      <c r="O145" s="202"/>
      <c r="P145" s="202"/>
      <c r="Q145" s="202"/>
      <c r="R145" s="202"/>
      <c r="S145" s="202"/>
      <c r="T145" s="203"/>
      <c r="AT145" s="204" t="s">
        <v>119</v>
      </c>
      <c r="AU145" s="204" t="s">
        <v>79</v>
      </c>
      <c r="AV145" s="13" t="s">
        <v>81</v>
      </c>
      <c r="AW145" s="13" t="s">
        <v>31</v>
      </c>
      <c r="AX145" s="13" t="s">
        <v>74</v>
      </c>
      <c r="AY145" s="204" t="s">
        <v>112</v>
      </c>
    </row>
    <row r="146" spans="1:65" s="13" customFormat="1" ht="11.25">
      <c r="B146" s="193"/>
      <c r="C146" s="194"/>
      <c r="D146" s="195" t="s">
        <v>119</v>
      </c>
      <c r="E146" s="196" t="s">
        <v>1</v>
      </c>
      <c r="F146" s="197" t="s">
        <v>140</v>
      </c>
      <c r="G146" s="194"/>
      <c r="H146" s="198">
        <v>141.04</v>
      </c>
      <c r="I146" s="199"/>
      <c r="J146" s="194"/>
      <c r="K146" s="194"/>
      <c r="L146" s="200"/>
      <c r="M146" s="201"/>
      <c r="N146" s="202"/>
      <c r="O146" s="202"/>
      <c r="P146" s="202"/>
      <c r="Q146" s="202"/>
      <c r="R146" s="202"/>
      <c r="S146" s="202"/>
      <c r="T146" s="203"/>
      <c r="AT146" s="204" t="s">
        <v>119</v>
      </c>
      <c r="AU146" s="204" t="s">
        <v>79</v>
      </c>
      <c r="AV146" s="13" t="s">
        <v>81</v>
      </c>
      <c r="AW146" s="13" t="s">
        <v>31</v>
      </c>
      <c r="AX146" s="13" t="s">
        <v>74</v>
      </c>
      <c r="AY146" s="204" t="s">
        <v>112</v>
      </c>
    </row>
    <row r="147" spans="1:65" s="14" customFormat="1" ht="11.25">
      <c r="B147" s="205"/>
      <c r="C147" s="206"/>
      <c r="D147" s="195" t="s">
        <v>119</v>
      </c>
      <c r="E147" s="207" t="s">
        <v>1</v>
      </c>
      <c r="F147" s="208" t="s">
        <v>123</v>
      </c>
      <c r="G147" s="206"/>
      <c r="H147" s="209">
        <v>290.71600000000001</v>
      </c>
      <c r="I147" s="210"/>
      <c r="J147" s="206"/>
      <c r="K147" s="206"/>
      <c r="L147" s="211"/>
      <c r="M147" s="212"/>
      <c r="N147" s="213"/>
      <c r="O147" s="213"/>
      <c r="P147" s="213"/>
      <c r="Q147" s="213"/>
      <c r="R147" s="213"/>
      <c r="S147" s="213"/>
      <c r="T147" s="214"/>
      <c r="AT147" s="215" t="s">
        <v>119</v>
      </c>
      <c r="AU147" s="215" t="s">
        <v>79</v>
      </c>
      <c r="AV147" s="14" t="s">
        <v>117</v>
      </c>
      <c r="AW147" s="14" t="s">
        <v>31</v>
      </c>
      <c r="AX147" s="14" t="s">
        <v>79</v>
      </c>
      <c r="AY147" s="215" t="s">
        <v>112</v>
      </c>
    </row>
    <row r="148" spans="1:65" s="2" customFormat="1" ht="24.2" customHeight="1">
      <c r="A148" s="33"/>
      <c r="B148" s="34"/>
      <c r="C148" s="179" t="s">
        <v>149</v>
      </c>
      <c r="D148" s="179" t="s">
        <v>113</v>
      </c>
      <c r="E148" s="180" t="s">
        <v>150</v>
      </c>
      <c r="F148" s="181" t="s">
        <v>151</v>
      </c>
      <c r="G148" s="182" t="s">
        <v>126</v>
      </c>
      <c r="H148" s="183">
        <v>17.28</v>
      </c>
      <c r="I148" s="184"/>
      <c r="J148" s="185">
        <f>ROUND(I148*H148,2)</f>
        <v>0</v>
      </c>
      <c r="K148" s="186"/>
      <c r="L148" s="38"/>
      <c r="M148" s="187" t="s">
        <v>1</v>
      </c>
      <c r="N148" s="188" t="s">
        <v>39</v>
      </c>
      <c r="O148" s="70"/>
      <c r="P148" s="189">
        <f>O148*H148</f>
        <v>0</v>
      </c>
      <c r="Q148" s="189">
        <v>0</v>
      </c>
      <c r="R148" s="189">
        <f>Q148*H148</f>
        <v>0</v>
      </c>
      <c r="S148" s="189">
        <v>0</v>
      </c>
      <c r="T148" s="190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91" t="s">
        <v>117</v>
      </c>
      <c r="AT148" s="191" t="s">
        <v>113</v>
      </c>
      <c r="AU148" s="191" t="s">
        <v>79</v>
      </c>
      <c r="AY148" s="16" t="s">
        <v>112</v>
      </c>
      <c r="BE148" s="192">
        <f>IF(N148="základní",J148,0)</f>
        <v>0</v>
      </c>
      <c r="BF148" s="192">
        <f>IF(N148="snížená",J148,0)</f>
        <v>0</v>
      </c>
      <c r="BG148" s="192">
        <f>IF(N148="zákl. přenesená",J148,0)</f>
        <v>0</v>
      </c>
      <c r="BH148" s="192">
        <f>IF(N148="sníž. přenesená",J148,0)</f>
        <v>0</v>
      </c>
      <c r="BI148" s="192">
        <f>IF(N148="nulová",J148,0)</f>
        <v>0</v>
      </c>
      <c r="BJ148" s="16" t="s">
        <v>79</v>
      </c>
      <c r="BK148" s="192">
        <f>ROUND(I148*H148,2)</f>
        <v>0</v>
      </c>
      <c r="BL148" s="16" t="s">
        <v>117</v>
      </c>
      <c r="BM148" s="191" t="s">
        <v>152</v>
      </c>
    </row>
    <row r="149" spans="1:65" s="2" customFormat="1" ht="11.25">
      <c r="A149" s="33"/>
      <c r="B149" s="34"/>
      <c r="C149" s="35"/>
      <c r="D149" s="216" t="s">
        <v>153</v>
      </c>
      <c r="E149" s="35"/>
      <c r="F149" s="217" t="s">
        <v>154</v>
      </c>
      <c r="G149" s="35"/>
      <c r="H149" s="35"/>
      <c r="I149" s="218"/>
      <c r="J149" s="35"/>
      <c r="K149" s="35"/>
      <c r="L149" s="38"/>
      <c r="M149" s="219"/>
      <c r="N149" s="220"/>
      <c r="O149" s="70"/>
      <c r="P149" s="70"/>
      <c r="Q149" s="70"/>
      <c r="R149" s="70"/>
      <c r="S149" s="70"/>
      <c r="T149" s="71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T149" s="16" t="s">
        <v>153</v>
      </c>
      <c r="AU149" s="16" t="s">
        <v>79</v>
      </c>
    </row>
    <row r="150" spans="1:65" s="13" customFormat="1" ht="11.25">
      <c r="B150" s="193"/>
      <c r="C150" s="194"/>
      <c r="D150" s="195" t="s">
        <v>119</v>
      </c>
      <c r="E150" s="196" t="s">
        <v>1</v>
      </c>
      <c r="F150" s="197" t="s">
        <v>155</v>
      </c>
      <c r="G150" s="194"/>
      <c r="H150" s="198">
        <v>2.88</v>
      </c>
      <c r="I150" s="199"/>
      <c r="J150" s="194"/>
      <c r="K150" s="194"/>
      <c r="L150" s="200"/>
      <c r="M150" s="201"/>
      <c r="N150" s="202"/>
      <c r="O150" s="202"/>
      <c r="P150" s="202"/>
      <c r="Q150" s="202"/>
      <c r="R150" s="202"/>
      <c r="S150" s="202"/>
      <c r="T150" s="203"/>
      <c r="AT150" s="204" t="s">
        <v>119</v>
      </c>
      <c r="AU150" s="204" t="s">
        <v>79</v>
      </c>
      <c r="AV150" s="13" t="s">
        <v>81</v>
      </c>
      <c r="AW150" s="13" t="s">
        <v>31</v>
      </c>
      <c r="AX150" s="13" t="s">
        <v>74</v>
      </c>
      <c r="AY150" s="204" t="s">
        <v>112</v>
      </c>
    </row>
    <row r="151" spans="1:65" s="13" customFormat="1" ht="11.25">
      <c r="B151" s="193"/>
      <c r="C151" s="194"/>
      <c r="D151" s="195" t="s">
        <v>119</v>
      </c>
      <c r="E151" s="196" t="s">
        <v>1</v>
      </c>
      <c r="F151" s="197" t="s">
        <v>156</v>
      </c>
      <c r="G151" s="194"/>
      <c r="H151" s="198">
        <v>14.4</v>
      </c>
      <c r="I151" s="199"/>
      <c r="J151" s="194"/>
      <c r="K151" s="194"/>
      <c r="L151" s="200"/>
      <c r="M151" s="201"/>
      <c r="N151" s="202"/>
      <c r="O151" s="202"/>
      <c r="P151" s="202"/>
      <c r="Q151" s="202"/>
      <c r="R151" s="202"/>
      <c r="S151" s="202"/>
      <c r="T151" s="203"/>
      <c r="AT151" s="204" t="s">
        <v>119</v>
      </c>
      <c r="AU151" s="204" t="s">
        <v>79</v>
      </c>
      <c r="AV151" s="13" t="s">
        <v>81</v>
      </c>
      <c r="AW151" s="13" t="s">
        <v>31</v>
      </c>
      <c r="AX151" s="13" t="s">
        <v>74</v>
      </c>
      <c r="AY151" s="204" t="s">
        <v>112</v>
      </c>
    </row>
    <row r="152" spans="1:65" s="14" customFormat="1" ht="11.25">
      <c r="B152" s="205"/>
      <c r="C152" s="206"/>
      <c r="D152" s="195" t="s">
        <v>119</v>
      </c>
      <c r="E152" s="207" t="s">
        <v>1</v>
      </c>
      <c r="F152" s="208" t="s">
        <v>123</v>
      </c>
      <c r="G152" s="206"/>
      <c r="H152" s="209">
        <v>17.28</v>
      </c>
      <c r="I152" s="210"/>
      <c r="J152" s="206"/>
      <c r="K152" s="206"/>
      <c r="L152" s="211"/>
      <c r="M152" s="212"/>
      <c r="N152" s="213"/>
      <c r="O152" s="213"/>
      <c r="P152" s="213"/>
      <c r="Q152" s="213"/>
      <c r="R152" s="213"/>
      <c r="S152" s="213"/>
      <c r="T152" s="214"/>
      <c r="AT152" s="215" t="s">
        <v>119</v>
      </c>
      <c r="AU152" s="215" t="s">
        <v>79</v>
      </c>
      <c r="AV152" s="14" t="s">
        <v>117</v>
      </c>
      <c r="AW152" s="14" t="s">
        <v>31</v>
      </c>
      <c r="AX152" s="14" t="s">
        <v>79</v>
      </c>
      <c r="AY152" s="215" t="s">
        <v>112</v>
      </c>
    </row>
    <row r="153" spans="1:65" s="2" customFormat="1" ht="33" customHeight="1">
      <c r="A153" s="33"/>
      <c r="B153" s="34"/>
      <c r="C153" s="179" t="s">
        <v>157</v>
      </c>
      <c r="D153" s="179" t="s">
        <v>113</v>
      </c>
      <c r="E153" s="180" t="s">
        <v>158</v>
      </c>
      <c r="F153" s="181" t="s">
        <v>159</v>
      </c>
      <c r="G153" s="182" t="s">
        <v>126</v>
      </c>
      <c r="H153" s="183">
        <v>8.64</v>
      </c>
      <c r="I153" s="184"/>
      <c r="J153" s="185">
        <f>ROUND(I153*H153,2)</f>
        <v>0</v>
      </c>
      <c r="K153" s="186"/>
      <c r="L153" s="38"/>
      <c r="M153" s="187" t="s">
        <v>1</v>
      </c>
      <c r="N153" s="188" t="s">
        <v>39</v>
      </c>
      <c r="O153" s="70"/>
      <c r="P153" s="189">
        <f>O153*H153</f>
        <v>0</v>
      </c>
      <c r="Q153" s="189">
        <v>0</v>
      </c>
      <c r="R153" s="189">
        <f>Q153*H153</f>
        <v>0</v>
      </c>
      <c r="S153" s="189">
        <v>0</v>
      </c>
      <c r="T153" s="190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91" t="s">
        <v>117</v>
      </c>
      <c r="AT153" s="191" t="s">
        <v>113</v>
      </c>
      <c r="AU153" s="191" t="s">
        <v>79</v>
      </c>
      <c r="AY153" s="16" t="s">
        <v>112</v>
      </c>
      <c r="BE153" s="192">
        <f>IF(N153="základní",J153,0)</f>
        <v>0</v>
      </c>
      <c r="BF153" s="192">
        <f>IF(N153="snížená",J153,0)</f>
        <v>0</v>
      </c>
      <c r="BG153" s="192">
        <f>IF(N153="zákl. přenesená",J153,0)</f>
        <v>0</v>
      </c>
      <c r="BH153" s="192">
        <f>IF(N153="sníž. přenesená",J153,0)</f>
        <v>0</v>
      </c>
      <c r="BI153" s="192">
        <f>IF(N153="nulová",J153,0)</f>
        <v>0</v>
      </c>
      <c r="BJ153" s="16" t="s">
        <v>79</v>
      </c>
      <c r="BK153" s="192">
        <f>ROUND(I153*H153,2)</f>
        <v>0</v>
      </c>
      <c r="BL153" s="16" t="s">
        <v>117</v>
      </c>
      <c r="BM153" s="191" t="s">
        <v>160</v>
      </c>
    </row>
    <row r="154" spans="1:65" s="2" customFormat="1" ht="11.25">
      <c r="A154" s="33"/>
      <c r="B154" s="34"/>
      <c r="C154" s="35"/>
      <c r="D154" s="216" t="s">
        <v>153</v>
      </c>
      <c r="E154" s="35"/>
      <c r="F154" s="217" t="s">
        <v>161</v>
      </c>
      <c r="G154" s="35"/>
      <c r="H154" s="35"/>
      <c r="I154" s="218"/>
      <c r="J154" s="35"/>
      <c r="K154" s="35"/>
      <c r="L154" s="38"/>
      <c r="M154" s="219"/>
      <c r="N154" s="220"/>
      <c r="O154" s="70"/>
      <c r="P154" s="70"/>
      <c r="Q154" s="70"/>
      <c r="R154" s="70"/>
      <c r="S154" s="70"/>
      <c r="T154" s="71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T154" s="16" t="s">
        <v>153</v>
      </c>
      <c r="AU154" s="16" t="s">
        <v>79</v>
      </c>
    </row>
    <row r="155" spans="1:65" s="13" customFormat="1" ht="11.25">
      <c r="B155" s="193"/>
      <c r="C155" s="194"/>
      <c r="D155" s="195" t="s">
        <v>119</v>
      </c>
      <c r="E155" s="196" t="s">
        <v>1</v>
      </c>
      <c r="F155" s="197" t="s">
        <v>162</v>
      </c>
      <c r="G155" s="194"/>
      <c r="H155" s="198">
        <v>1.44</v>
      </c>
      <c r="I155" s="199"/>
      <c r="J155" s="194"/>
      <c r="K155" s="194"/>
      <c r="L155" s="200"/>
      <c r="M155" s="201"/>
      <c r="N155" s="202"/>
      <c r="O155" s="202"/>
      <c r="P155" s="202"/>
      <c r="Q155" s="202"/>
      <c r="R155" s="202"/>
      <c r="S155" s="202"/>
      <c r="T155" s="203"/>
      <c r="AT155" s="204" t="s">
        <v>119</v>
      </c>
      <c r="AU155" s="204" t="s">
        <v>79</v>
      </c>
      <c r="AV155" s="13" t="s">
        <v>81</v>
      </c>
      <c r="AW155" s="13" t="s">
        <v>31</v>
      </c>
      <c r="AX155" s="13" t="s">
        <v>74</v>
      </c>
      <c r="AY155" s="204" t="s">
        <v>112</v>
      </c>
    </row>
    <row r="156" spans="1:65" s="13" customFormat="1" ht="11.25">
      <c r="B156" s="193"/>
      <c r="C156" s="194"/>
      <c r="D156" s="195" t="s">
        <v>119</v>
      </c>
      <c r="E156" s="196" t="s">
        <v>1</v>
      </c>
      <c r="F156" s="197" t="s">
        <v>163</v>
      </c>
      <c r="G156" s="194"/>
      <c r="H156" s="198">
        <v>7.2</v>
      </c>
      <c r="I156" s="199"/>
      <c r="J156" s="194"/>
      <c r="K156" s="194"/>
      <c r="L156" s="200"/>
      <c r="M156" s="201"/>
      <c r="N156" s="202"/>
      <c r="O156" s="202"/>
      <c r="P156" s="202"/>
      <c r="Q156" s="202"/>
      <c r="R156" s="202"/>
      <c r="S156" s="202"/>
      <c r="T156" s="203"/>
      <c r="AT156" s="204" t="s">
        <v>119</v>
      </c>
      <c r="AU156" s="204" t="s">
        <v>79</v>
      </c>
      <c r="AV156" s="13" t="s">
        <v>81</v>
      </c>
      <c r="AW156" s="13" t="s">
        <v>31</v>
      </c>
      <c r="AX156" s="13" t="s">
        <v>74</v>
      </c>
      <c r="AY156" s="204" t="s">
        <v>112</v>
      </c>
    </row>
    <row r="157" spans="1:65" s="14" customFormat="1" ht="11.25">
      <c r="B157" s="205"/>
      <c r="C157" s="206"/>
      <c r="D157" s="195" t="s">
        <v>119</v>
      </c>
      <c r="E157" s="207" t="s">
        <v>1</v>
      </c>
      <c r="F157" s="208" t="s">
        <v>123</v>
      </c>
      <c r="G157" s="206"/>
      <c r="H157" s="209">
        <v>8.64</v>
      </c>
      <c r="I157" s="210"/>
      <c r="J157" s="206"/>
      <c r="K157" s="206"/>
      <c r="L157" s="211"/>
      <c r="M157" s="212"/>
      <c r="N157" s="213"/>
      <c r="O157" s="213"/>
      <c r="P157" s="213"/>
      <c r="Q157" s="213"/>
      <c r="R157" s="213"/>
      <c r="S157" s="213"/>
      <c r="T157" s="214"/>
      <c r="AT157" s="215" t="s">
        <v>119</v>
      </c>
      <c r="AU157" s="215" t="s">
        <v>79</v>
      </c>
      <c r="AV157" s="14" t="s">
        <v>117</v>
      </c>
      <c r="AW157" s="14" t="s">
        <v>31</v>
      </c>
      <c r="AX157" s="14" t="s">
        <v>79</v>
      </c>
      <c r="AY157" s="215" t="s">
        <v>112</v>
      </c>
    </row>
    <row r="158" spans="1:65" s="2" customFormat="1" ht="16.5" customHeight="1">
      <c r="A158" s="33"/>
      <c r="B158" s="34"/>
      <c r="C158" s="221" t="s">
        <v>164</v>
      </c>
      <c r="D158" s="221" t="s">
        <v>165</v>
      </c>
      <c r="E158" s="222" t="s">
        <v>166</v>
      </c>
      <c r="F158" s="223" t="s">
        <v>167</v>
      </c>
      <c r="G158" s="224" t="s">
        <v>168</v>
      </c>
      <c r="H158" s="225">
        <v>17.28</v>
      </c>
      <c r="I158" s="226"/>
      <c r="J158" s="227">
        <f>ROUND(I158*H158,2)</f>
        <v>0</v>
      </c>
      <c r="K158" s="228"/>
      <c r="L158" s="229"/>
      <c r="M158" s="230" t="s">
        <v>1</v>
      </c>
      <c r="N158" s="231" t="s">
        <v>39</v>
      </c>
      <c r="O158" s="70"/>
      <c r="P158" s="189">
        <f>O158*H158</f>
        <v>0</v>
      </c>
      <c r="Q158" s="189">
        <v>1</v>
      </c>
      <c r="R158" s="189">
        <f>Q158*H158</f>
        <v>17.28</v>
      </c>
      <c r="S158" s="189">
        <v>0</v>
      </c>
      <c r="T158" s="190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91" t="s">
        <v>135</v>
      </c>
      <c r="AT158" s="191" t="s">
        <v>165</v>
      </c>
      <c r="AU158" s="191" t="s">
        <v>79</v>
      </c>
      <c r="AY158" s="16" t="s">
        <v>112</v>
      </c>
      <c r="BE158" s="192">
        <f>IF(N158="základní",J158,0)</f>
        <v>0</v>
      </c>
      <c r="BF158" s="192">
        <f>IF(N158="snížená",J158,0)</f>
        <v>0</v>
      </c>
      <c r="BG158" s="192">
        <f>IF(N158="zákl. přenesená",J158,0)</f>
        <v>0</v>
      </c>
      <c r="BH158" s="192">
        <f>IF(N158="sníž. přenesená",J158,0)</f>
        <v>0</v>
      </c>
      <c r="BI158" s="192">
        <f>IF(N158="nulová",J158,0)</f>
        <v>0</v>
      </c>
      <c r="BJ158" s="16" t="s">
        <v>79</v>
      </c>
      <c r="BK158" s="192">
        <f>ROUND(I158*H158,2)</f>
        <v>0</v>
      </c>
      <c r="BL158" s="16" t="s">
        <v>117</v>
      </c>
      <c r="BM158" s="191" t="s">
        <v>169</v>
      </c>
    </row>
    <row r="159" spans="1:65" s="13" customFormat="1" ht="11.25">
      <c r="B159" s="193"/>
      <c r="C159" s="194"/>
      <c r="D159" s="195" t="s">
        <v>119</v>
      </c>
      <c r="E159" s="194"/>
      <c r="F159" s="197" t="s">
        <v>170</v>
      </c>
      <c r="G159" s="194"/>
      <c r="H159" s="198">
        <v>17.28</v>
      </c>
      <c r="I159" s="199"/>
      <c r="J159" s="194"/>
      <c r="K159" s="194"/>
      <c r="L159" s="200"/>
      <c r="M159" s="201"/>
      <c r="N159" s="202"/>
      <c r="O159" s="202"/>
      <c r="P159" s="202"/>
      <c r="Q159" s="202"/>
      <c r="R159" s="202"/>
      <c r="S159" s="202"/>
      <c r="T159" s="203"/>
      <c r="AT159" s="204" t="s">
        <v>119</v>
      </c>
      <c r="AU159" s="204" t="s">
        <v>79</v>
      </c>
      <c r="AV159" s="13" t="s">
        <v>81</v>
      </c>
      <c r="AW159" s="13" t="s">
        <v>4</v>
      </c>
      <c r="AX159" s="13" t="s">
        <v>79</v>
      </c>
      <c r="AY159" s="204" t="s">
        <v>112</v>
      </c>
    </row>
    <row r="160" spans="1:65" s="12" customFormat="1" ht="25.9" customHeight="1">
      <c r="B160" s="165"/>
      <c r="C160" s="166"/>
      <c r="D160" s="167" t="s">
        <v>73</v>
      </c>
      <c r="E160" s="168" t="s">
        <v>171</v>
      </c>
      <c r="F160" s="168" t="s">
        <v>172</v>
      </c>
      <c r="G160" s="166"/>
      <c r="H160" s="166"/>
      <c r="I160" s="169"/>
      <c r="J160" s="170">
        <f>BK160</f>
        <v>0</v>
      </c>
      <c r="K160" s="166"/>
      <c r="L160" s="171"/>
      <c r="M160" s="172"/>
      <c r="N160" s="173"/>
      <c r="O160" s="173"/>
      <c r="P160" s="174">
        <f>SUM(P161:P178)</f>
        <v>0</v>
      </c>
      <c r="Q160" s="173"/>
      <c r="R160" s="174">
        <f>SUM(R161:R178)</f>
        <v>28.180579999999999</v>
      </c>
      <c r="S160" s="173"/>
      <c r="T160" s="175">
        <f>SUM(T161:T178)</f>
        <v>0</v>
      </c>
      <c r="AR160" s="176" t="s">
        <v>79</v>
      </c>
      <c r="AT160" s="177" t="s">
        <v>73</v>
      </c>
      <c r="AU160" s="177" t="s">
        <v>74</v>
      </c>
      <c r="AY160" s="176" t="s">
        <v>112</v>
      </c>
      <c r="BK160" s="178">
        <f>SUM(BK161:BK178)</f>
        <v>0</v>
      </c>
    </row>
    <row r="161" spans="1:65" s="2" customFormat="1" ht="21.75" customHeight="1">
      <c r="A161" s="33"/>
      <c r="B161" s="34"/>
      <c r="C161" s="179" t="s">
        <v>173</v>
      </c>
      <c r="D161" s="179" t="s">
        <v>113</v>
      </c>
      <c r="E161" s="180" t="s">
        <v>174</v>
      </c>
      <c r="F161" s="181" t="s">
        <v>175</v>
      </c>
      <c r="G161" s="182" t="s">
        <v>116</v>
      </c>
      <c r="H161" s="183">
        <v>170</v>
      </c>
      <c r="I161" s="184"/>
      <c r="J161" s="185">
        <f>ROUND(I161*H161,2)</f>
        <v>0</v>
      </c>
      <c r="K161" s="186"/>
      <c r="L161" s="38"/>
      <c r="M161" s="187" t="s">
        <v>1</v>
      </c>
      <c r="N161" s="188" t="s">
        <v>39</v>
      </c>
      <c r="O161" s="70"/>
      <c r="P161" s="189">
        <f>O161*H161</f>
        <v>0</v>
      </c>
      <c r="Q161" s="189">
        <v>0</v>
      </c>
      <c r="R161" s="189">
        <f>Q161*H161</f>
        <v>0</v>
      </c>
      <c r="S161" s="189">
        <v>0</v>
      </c>
      <c r="T161" s="190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91" t="s">
        <v>117</v>
      </c>
      <c r="AT161" s="191" t="s">
        <v>113</v>
      </c>
      <c r="AU161" s="191" t="s">
        <v>79</v>
      </c>
      <c r="AY161" s="16" t="s">
        <v>112</v>
      </c>
      <c r="BE161" s="192">
        <f>IF(N161="základní",J161,0)</f>
        <v>0</v>
      </c>
      <c r="BF161" s="192">
        <f>IF(N161="snížená",J161,0)</f>
        <v>0</v>
      </c>
      <c r="BG161" s="192">
        <f>IF(N161="zákl. přenesená",J161,0)</f>
        <v>0</v>
      </c>
      <c r="BH161" s="192">
        <f>IF(N161="sníž. přenesená",J161,0)</f>
        <v>0</v>
      </c>
      <c r="BI161" s="192">
        <f>IF(N161="nulová",J161,0)</f>
        <v>0</v>
      </c>
      <c r="BJ161" s="16" t="s">
        <v>79</v>
      </c>
      <c r="BK161" s="192">
        <f>ROUND(I161*H161,2)</f>
        <v>0</v>
      </c>
      <c r="BL161" s="16" t="s">
        <v>117</v>
      </c>
      <c r="BM161" s="191" t="s">
        <v>176</v>
      </c>
    </row>
    <row r="162" spans="1:65" s="2" customFormat="1" ht="11.25">
      <c r="A162" s="33"/>
      <c r="B162" s="34"/>
      <c r="C162" s="35"/>
      <c r="D162" s="216" t="s">
        <v>153</v>
      </c>
      <c r="E162" s="35"/>
      <c r="F162" s="217" t="s">
        <v>177</v>
      </c>
      <c r="G162" s="35"/>
      <c r="H162" s="35"/>
      <c r="I162" s="218"/>
      <c r="J162" s="35"/>
      <c r="K162" s="35"/>
      <c r="L162" s="38"/>
      <c r="M162" s="219"/>
      <c r="N162" s="220"/>
      <c r="O162" s="70"/>
      <c r="P162" s="70"/>
      <c r="Q162" s="70"/>
      <c r="R162" s="70"/>
      <c r="S162" s="70"/>
      <c r="T162" s="71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T162" s="16" t="s">
        <v>153</v>
      </c>
      <c r="AU162" s="16" t="s">
        <v>79</v>
      </c>
    </row>
    <row r="163" spans="1:65" s="2" customFormat="1" ht="24.2" customHeight="1">
      <c r="A163" s="33"/>
      <c r="B163" s="34"/>
      <c r="C163" s="179" t="s">
        <v>178</v>
      </c>
      <c r="D163" s="179" t="s">
        <v>113</v>
      </c>
      <c r="E163" s="180" t="s">
        <v>179</v>
      </c>
      <c r="F163" s="181" t="s">
        <v>180</v>
      </c>
      <c r="G163" s="182" t="s">
        <v>116</v>
      </c>
      <c r="H163" s="183">
        <v>170</v>
      </c>
      <c r="I163" s="184"/>
      <c r="J163" s="185">
        <f>ROUND(I163*H163,2)</f>
        <v>0</v>
      </c>
      <c r="K163" s="186"/>
      <c r="L163" s="38"/>
      <c r="M163" s="187" t="s">
        <v>1</v>
      </c>
      <c r="N163" s="188" t="s">
        <v>39</v>
      </c>
      <c r="O163" s="70"/>
      <c r="P163" s="189">
        <f>O163*H163</f>
        <v>0</v>
      </c>
      <c r="Q163" s="189">
        <v>0</v>
      </c>
      <c r="R163" s="189">
        <f>Q163*H163</f>
        <v>0</v>
      </c>
      <c r="S163" s="189">
        <v>0</v>
      </c>
      <c r="T163" s="190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91" t="s">
        <v>117</v>
      </c>
      <c r="AT163" s="191" t="s">
        <v>113</v>
      </c>
      <c r="AU163" s="191" t="s">
        <v>79</v>
      </c>
      <c r="AY163" s="16" t="s">
        <v>112</v>
      </c>
      <c r="BE163" s="192">
        <f>IF(N163="základní",J163,0)</f>
        <v>0</v>
      </c>
      <c r="BF163" s="192">
        <f>IF(N163="snížená",J163,0)</f>
        <v>0</v>
      </c>
      <c r="BG163" s="192">
        <f>IF(N163="zákl. přenesená",J163,0)</f>
        <v>0</v>
      </c>
      <c r="BH163" s="192">
        <f>IF(N163="sníž. přenesená",J163,0)</f>
        <v>0</v>
      </c>
      <c r="BI163" s="192">
        <f>IF(N163="nulová",J163,0)</f>
        <v>0</v>
      </c>
      <c r="BJ163" s="16" t="s">
        <v>79</v>
      </c>
      <c r="BK163" s="192">
        <f>ROUND(I163*H163,2)</f>
        <v>0</v>
      </c>
      <c r="BL163" s="16" t="s">
        <v>117</v>
      </c>
      <c r="BM163" s="191" t="s">
        <v>181</v>
      </c>
    </row>
    <row r="164" spans="1:65" s="2" customFormat="1" ht="11.25">
      <c r="A164" s="33"/>
      <c r="B164" s="34"/>
      <c r="C164" s="35"/>
      <c r="D164" s="216" t="s">
        <v>153</v>
      </c>
      <c r="E164" s="35"/>
      <c r="F164" s="217" t="s">
        <v>182</v>
      </c>
      <c r="G164" s="35"/>
      <c r="H164" s="35"/>
      <c r="I164" s="218"/>
      <c r="J164" s="35"/>
      <c r="K164" s="35"/>
      <c r="L164" s="38"/>
      <c r="M164" s="219"/>
      <c r="N164" s="220"/>
      <c r="O164" s="70"/>
      <c r="P164" s="70"/>
      <c r="Q164" s="70"/>
      <c r="R164" s="70"/>
      <c r="S164" s="70"/>
      <c r="T164" s="71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T164" s="16" t="s">
        <v>153</v>
      </c>
      <c r="AU164" s="16" t="s">
        <v>79</v>
      </c>
    </row>
    <row r="165" spans="1:65" s="2" customFormat="1" ht="33" customHeight="1">
      <c r="A165" s="33"/>
      <c r="B165" s="34"/>
      <c r="C165" s="179" t="s">
        <v>183</v>
      </c>
      <c r="D165" s="179" t="s">
        <v>113</v>
      </c>
      <c r="E165" s="180" t="s">
        <v>184</v>
      </c>
      <c r="F165" s="181" t="s">
        <v>185</v>
      </c>
      <c r="G165" s="182" t="s">
        <v>116</v>
      </c>
      <c r="H165" s="183">
        <v>1324.8</v>
      </c>
      <c r="I165" s="184"/>
      <c r="J165" s="185">
        <f>ROUND(I165*H165,2)</f>
        <v>0</v>
      </c>
      <c r="K165" s="186"/>
      <c r="L165" s="38"/>
      <c r="M165" s="187" t="s">
        <v>1</v>
      </c>
      <c r="N165" s="188" t="s">
        <v>39</v>
      </c>
      <c r="O165" s="70"/>
      <c r="P165" s="189">
        <f>O165*H165</f>
        <v>0</v>
      </c>
      <c r="Q165" s="189">
        <v>0</v>
      </c>
      <c r="R165" s="189">
        <f>Q165*H165</f>
        <v>0</v>
      </c>
      <c r="S165" s="189">
        <v>0</v>
      </c>
      <c r="T165" s="190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91" t="s">
        <v>117</v>
      </c>
      <c r="AT165" s="191" t="s">
        <v>113</v>
      </c>
      <c r="AU165" s="191" t="s">
        <v>79</v>
      </c>
      <c r="AY165" s="16" t="s">
        <v>112</v>
      </c>
      <c r="BE165" s="192">
        <f>IF(N165="základní",J165,0)</f>
        <v>0</v>
      </c>
      <c r="BF165" s="192">
        <f>IF(N165="snížená",J165,0)</f>
        <v>0</v>
      </c>
      <c r="BG165" s="192">
        <f>IF(N165="zákl. přenesená",J165,0)</f>
        <v>0</v>
      </c>
      <c r="BH165" s="192">
        <f>IF(N165="sníž. přenesená",J165,0)</f>
        <v>0</v>
      </c>
      <c r="BI165" s="192">
        <f>IF(N165="nulová",J165,0)</f>
        <v>0</v>
      </c>
      <c r="BJ165" s="16" t="s">
        <v>79</v>
      </c>
      <c r="BK165" s="192">
        <f>ROUND(I165*H165,2)</f>
        <v>0</v>
      </c>
      <c r="BL165" s="16" t="s">
        <v>117</v>
      </c>
      <c r="BM165" s="191" t="s">
        <v>186</v>
      </c>
    </row>
    <row r="166" spans="1:65" s="2" customFormat="1" ht="11.25">
      <c r="A166" s="33"/>
      <c r="B166" s="34"/>
      <c r="C166" s="35"/>
      <c r="D166" s="216" t="s">
        <v>153</v>
      </c>
      <c r="E166" s="35"/>
      <c r="F166" s="217" t="s">
        <v>187</v>
      </c>
      <c r="G166" s="35"/>
      <c r="H166" s="35"/>
      <c r="I166" s="218"/>
      <c r="J166" s="35"/>
      <c r="K166" s="35"/>
      <c r="L166" s="38"/>
      <c r="M166" s="219"/>
      <c r="N166" s="220"/>
      <c r="O166" s="70"/>
      <c r="P166" s="70"/>
      <c r="Q166" s="70"/>
      <c r="R166" s="70"/>
      <c r="S166" s="70"/>
      <c r="T166" s="71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T166" s="16" t="s">
        <v>153</v>
      </c>
      <c r="AU166" s="16" t="s">
        <v>79</v>
      </c>
    </row>
    <row r="167" spans="1:65" s="13" customFormat="1" ht="11.25">
      <c r="B167" s="193"/>
      <c r="C167" s="194"/>
      <c r="D167" s="195" t="s">
        <v>119</v>
      </c>
      <c r="E167" s="196" t="s">
        <v>1</v>
      </c>
      <c r="F167" s="197" t="s">
        <v>188</v>
      </c>
      <c r="G167" s="194"/>
      <c r="H167" s="198">
        <v>1324.8</v>
      </c>
      <c r="I167" s="199"/>
      <c r="J167" s="194"/>
      <c r="K167" s="194"/>
      <c r="L167" s="200"/>
      <c r="M167" s="201"/>
      <c r="N167" s="202"/>
      <c r="O167" s="202"/>
      <c r="P167" s="202"/>
      <c r="Q167" s="202"/>
      <c r="R167" s="202"/>
      <c r="S167" s="202"/>
      <c r="T167" s="203"/>
      <c r="AT167" s="204" t="s">
        <v>119</v>
      </c>
      <c r="AU167" s="204" t="s">
        <v>79</v>
      </c>
      <c r="AV167" s="13" t="s">
        <v>81</v>
      </c>
      <c r="AW167" s="13" t="s">
        <v>31</v>
      </c>
      <c r="AX167" s="13" t="s">
        <v>79</v>
      </c>
      <c r="AY167" s="204" t="s">
        <v>112</v>
      </c>
    </row>
    <row r="168" spans="1:65" s="2" customFormat="1" ht="24.2" customHeight="1">
      <c r="A168" s="33"/>
      <c r="B168" s="34"/>
      <c r="C168" s="179" t="s">
        <v>189</v>
      </c>
      <c r="D168" s="179" t="s">
        <v>113</v>
      </c>
      <c r="E168" s="180" t="s">
        <v>190</v>
      </c>
      <c r="F168" s="181" t="s">
        <v>191</v>
      </c>
      <c r="G168" s="182" t="s">
        <v>116</v>
      </c>
      <c r="H168" s="183">
        <v>1324.8</v>
      </c>
      <c r="I168" s="184"/>
      <c r="J168" s="185">
        <f>ROUND(I168*H168,2)</f>
        <v>0</v>
      </c>
      <c r="K168" s="186"/>
      <c r="L168" s="38"/>
      <c r="M168" s="187" t="s">
        <v>1</v>
      </c>
      <c r="N168" s="188" t="s">
        <v>39</v>
      </c>
      <c r="O168" s="70"/>
      <c r="P168" s="189">
        <f>O168*H168</f>
        <v>0</v>
      </c>
      <c r="Q168" s="189">
        <v>0</v>
      </c>
      <c r="R168" s="189">
        <f>Q168*H168</f>
        <v>0</v>
      </c>
      <c r="S168" s="189">
        <v>0</v>
      </c>
      <c r="T168" s="190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91" t="s">
        <v>117</v>
      </c>
      <c r="AT168" s="191" t="s">
        <v>113</v>
      </c>
      <c r="AU168" s="191" t="s">
        <v>79</v>
      </c>
      <c r="AY168" s="16" t="s">
        <v>112</v>
      </c>
      <c r="BE168" s="192">
        <f>IF(N168="základní",J168,0)</f>
        <v>0</v>
      </c>
      <c r="BF168" s="192">
        <f>IF(N168="snížená",J168,0)</f>
        <v>0</v>
      </c>
      <c r="BG168" s="192">
        <f>IF(N168="zákl. přenesená",J168,0)</f>
        <v>0</v>
      </c>
      <c r="BH168" s="192">
        <f>IF(N168="sníž. přenesená",J168,0)</f>
        <v>0</v>
      </c>
      <c r="BI168" s="192">
        <f>IF(N168="nulová",J168,0)</f>
        <v>0</v>
      </c>
      <c r="BJ168" s="16" t="s">
        <v>79</v>
      </c>
      <c r="BK168" s="192">
        <f>ROUND(I168*H168,2)</f>
        <v>0</v>
      </c>
      <c r="BL168" s="16" t="s">
        <v>117</v>
      </c>
      <c r="BM168" s="191" t="s">
        <v>192</v>
      </c>
    </row>
    <row r="169" spans="1:65" s="13" customFormat="1" ht="11.25">
      <c r="B169" s="193"/>
      <c r="C169" s="194"/>
      <c r="D169" s="195" t="s">
        <v>119</v>
      </c>
      <c r="E169" s="196" t="s">
        <v>1</v>
      </c>
      <c r="F169" s="197" t="s">
        <v>188</v>
      </c>
      <c r="G169" s="194"/>
      <c r="H169" s="198">
        <v>1324.8</v>
      </c>
      <c r="I169" s="199"/>
      <c r="J169" s="194"/>
      <c r="K169" s="194"/>
      <c r="L169" s="200"/>
      <c r="M169" s="201"/>
      <c r="N169" s="202"/>
      <c r="O169" s="202"/>
      <c r="P169" s="202"/>
      <c r="Q169" s="202"/>
      <c r="R169" s="202"/>
      <c r="S169" s="202"/>
      <c r="T169" s="203"/>
      <c r="AT169" s="204" t="s">
        <v>119</v>
      </c>
      <c r="AU169" s="204" t="s">
        <v>79</v>
      </c>
      <c r="AV169" s="13" t="s">
        <v>81</v>
      </c>
      <c r="AW169" s="13" t="s">
        <v>31</v>
      </c>
      <c r="AX169" s="13" t="s">
        <v>79</v>
      </c>
      <c r="AY169" s="204" t="s">
        <v>112</v>
      </c>
    </row>
    <row r="170" spans="1:65" s="2" customFormat="1" ht="33" customHeight="1">
      <c r="A170" s="33"/>
      <c r="B170" s="34"/>
      <c r="C170" s="179" t="s">
        <v>193</v>
      </c>
      <c r="D170" s="179" t="s">
        <v>113</v>
      </c>
      <c r="E170" s="180" t="s">
        <v>194</v>
      </c>
      <c r="F170" s="181" t="s">
        <v>195</v>
      </c>
      <c r="G170" s="182" t="s">
        <v>116</v>
      </c>
      <c r="H170" s="183">
        <v>1324.8</v>
      </c>
      <c r="I170" s="184"/>
      <c r="J170" s="185">
        <f>ROUND(I170*H170,2)</f>
        <v>0</v>
      </c>
      <c r="K170" s="186"/>
      <c r="L170" s="38"/>
      <c r="M170" s="187" t="s">
        <v>1</v>
      </c>
      <c r="N170" s="188" t="s">
        <v>39</v>
      </c>
      <c r="O170" s="70"/>
      <c r="P170" s="189">
        <f>O170*H170</f>
        <v>0</v>
      </c>
      <c r="Q170" s="189">
        <v>0</v>
      </c>
      <c r="R170" s="189">
        <f>Q170*H170</f>
        <v>0</v>
      </c>
      <c r="S170" s="189">
        <v>0</v>
      </c>
      <c r="T170" s="190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91" t="s">
        <v>117</v>
      </c>
      <c r="AT170" s="191" t="s">
        <v>113</v>
      </c>
      <c r="AU170" s="191" t="s">
        <v>79</v>
      </c>
      <c r="AY170" s="16" t="s">
        <v>112</v>
      </c>
      <c r="BE170" s="192">
        <f>IF(N170="základní",J170,0)</f>
        <v>0</v>
      </c>
      <c r="BF170" s="192">
        <f>IF(N170="snížená",J170,0)</f>
        <v>0</v>
      </c>
      <c r="BG170" s="192">
        <f>IF(N170="zákl. přenesená",J170,0)</f>
        <v>0</v>
      </c>
      <c r="BH170" s="192">
        <f>IF(N170="sníž. přenesená",J170,0)</f>
        <v>0</v>
      </c>
      <c r="BI170" s="192">
        <f>IF(N170="nulová",J170,0)</f>
        <v>0</v>
      </c>
      <c r="BJ170" s="16" t="s">
        <v>79</v>
      </c>
      <c r="BK170" s="192">
        <f>ROUND(I170*H170,2)</f>
        <v>0</v>
      </c>
      <c r="BL170" s="16" t="s">
        <v>117</v>
      </c>
      <c r="BM170" s="191" t="s">
        <v>196</v>
      </c>
    </row>
    <row r="171" spans="1:65" s="13" customFormat="1" ht="11.25">
      <c r="B171" s="193"/>
      <c r="C171" s="194"/>
      <c r="D171" s="195" t="s">
        <v>119</v>
      </c>
      <c r="E171" s="196" t="s">
        <v>1</v>
      </c>
      <c r="F171" s="197" t="s">
        <v>188</v>
      </c>
      <c r="G171" s="194"/>
      <c r="H171" s="198">
        <v>1324.8</v>
      </c>
      <c r="I171" s="199"/>
      <c r="J171" s="194"/>
      <c r="K171" s="194"/>
      <c r="L171" s="200"/>
      <c r="M171" s="201"/>
      <c r="N171" s="202"/>
      <c r="O171" s="202"/>
      <c r="P171" s="202"/>
      <c r="Q171" s="202"/>
      <c r="R171" s="202"/>
      <c r="S171" s="202"/>
      <c r="T171" s="203"/>
      <c r="AT171" s="204" t="s">
        <v>119</v>
      </c>
      <c r="AU171" s="204" t="s">
        <v>79</v>
      </c>
      <c r="AV171" s="13" t="s">
        <v>81</v>
      </c>
      <c r="AW171" s="13" t="s">
        <v>31</v>
      </c>
      <c r="AX171" s="13" t="s">
        <v>79</v>
      </c>
      <c r="AY171" s="204" t="s">
        <v>112</v>
      </c>
    </row>
    <row r="172" spans="1:65" s="2" customFormat="1" ht="33" customHeight="1">
      <c r="A172" s="33"/>
      <c r="B172" s="34"/>
      <c r="C172" s="179" t="s">
        <v>197</v>
      </c>
      <c r="D172" s="179" t="s">
        <v>113</v>
      </c>
      <c r="E172" s="180" t="s">
        <v>198</v>
      </c>
      <c r="F172" s="181" t="s">
        <v>199</v>
      </c>
      <c r="G172" s="182" t="s">
        <v>116</v>
      </c>
      <c r="H172" s="183">
        <v>106.5</v>
      </c>
      <c r="I172" s="184"/>
      <c r="J172" s="185">
        <f>ROUND(I172*H172,2)</f>
        <v>0</v>
      </c>
      <c r="K172" s="186"/>
      <c r="L172" s="38"/>
      <c r="M172" s="187" t="s">
        <v>1</v>
      </c>
      <c r="N172" s="188" t="s">
        <v>39</v>
      </c>
      <c r="O172" s="70"/>
      <c r="P172" s="189">
        <f>O172*H172</f>
        <v>0</v>
      </c>
      <c r="Q172" s="189">
        <v>9.0620000000000006E-2</v>
      </c>
      <c r="R172" s="189">
        <f>Q172*H172</f>
        <v>9.6510300000000004</v>
      </c>
      <c r="S172" s="189">
        <v>0</v>
      </c>
      <c r="T172" s="190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91" t="s">
        <v>117</v>
      </c>
      <c r="AT172" s="191" t="s">
        <v>113</v>
      </c>
      <c r="AU172" s="191" t="s">
        <v>79</v>
      </c>
      <c r="AY172" s="16" t="s">
        <v>112</v>
      </c>
      <c r="BE172" s="192">
        <f>IF(N172="základní",J172,0)</f>
        <v>0</v>
      </c>
      <c r="BF172" s="192">
        <f>IF(N172="snížená",J172,0)</f>
        <v>0</v>
      </c>
      <c r="BG172" s="192">
        <f>IF(N172="zákl. přenesená",J172,0)</f>
        <v>0</v>
      </c>
      <c r="BH172" s="192">
        <f>IF(N172="sníž. přenesená",J172,0)</f>
        <v>0</v>
      </c>
      <c r="BI172" s="192">
        <f>IF(N172="nulová",J172,0)</f>
        <v>0</v>
      </c>
      <c r="BJ172" s="16" t="s">
        <v>79</v>
      </c>
      <c r="BK172" s="192">
        <f>ROUND(I172*H172,2)</f>
        <v>0</v>
      </c>
      <c r="BL172" s="16" t="s">
        <v>117</v>
      </c>
      <c r="BM172" s="191" t="s">
        <v>200</v>
      </c>
    </row>
    <row r="173" spans="1:65" s="2" customFormat="1" ht="11.25">
      <c r="A173" s="33"/>
      <c r="B173" s="34"/>
      <c r="C173" s="35"/>
      <c r="D173" s="216" t="s">
        <v>153</v>
      </c>
      <c r="E173" s="35"/>
      <c r="F173" s="217" t="s">
        <v>201</v>
      </c>
      <c r="G173" s="35"/>
      <c r="H173" s="35"/>
      <c r="I173" s="218"/>
      <c r="J173" s="35"/>
      <c r="K173" s="35"/>
      <c r="L173" s="38"/>
      <c r="M173" s="219"/>
      <c r="N173" s="220"/>
      <c r="O173" s="70"/>
      <c r="P173" s="70"/>
      <c r="Q173" s="70"/>
      <c r="R173" s="70"/>
      <c r="S173" s="70"/>
      <c r="T173" s="71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T173" s="16" t="s">
        <v>153</v>
      </c>
      <c r="AU173" s="16" t="s">
        <v>79</v>
      </c>
    </row>
    <row r="174" spans="1:65" s="2" customFormat="1" ht="24.2" customHeight="1">
      <c r="A174" s="33"/>
      <c r="B174" s="34"/>
      <c r="C174" s="221" t="s">
        <v>202</v>
      </c>
      <c r="D174" s="221" t="s">
        <v>165</v>
      </c>
      <c r="E174" s="222" t="s">
        <v>203</v>
      </c>
      <c r="F174" s="223" t="s">
        <v>204</v>
      </c>
      <c r="G174" s="224" t="s">
        <v>116</v>
      </c>
      <c r="H174" s="225">
        <v>76.5</v>
      </c>
      <c r="I174" s="226"/>
      <c r="J174" s="227">
        <f>ROUND(I174*H174,2)</f>
        <v>0</v>
      </c>
      <c r="K174" s="228"/>
      <c r="L174" s="229"/>
      <c r="M174" s="230" t="s">
        <v>1</v>
      </c>
      <c r="N174" s="231" t="s">
        <v>39</v>
      </c>
      <c r="O174" s="70"/>
      <c r="P174" s="189">
        <f>O174*H174</f>
        <v>0</v>
      </c>
      <c r="Q174" s="189">
        <v>0.17599999999999999</v>
      </c>
      <c r="R174" s="189">
        <f>Q174*H174</f>
        <v>13.463999999999999</v>
      </c>
      <c r="S174" s="189">
        <v>0</v>
      </c>
      <c r="T174" s="190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91" t="s">
        <v>135</v>
      </c>
      <c r="AT174" s="191" t="s">
        <v>165</v>
      </c>
      <c r="AU174" s="191" t="s">
        <v>79</v>
      </c>
      <c r="AY174" s="16" t="s">
        <v>112</v>
      </c>
      <c r="BE174" s="192">
        <f>IF(N174="základní",J174,0)</f>
        <v>0</v>
      </c>
      <c r="BF174" s="192">
        <f>IF(N174="snížená",J174,0)</f>
        <v>0</v>
      </c>
      <c r="BG174" s="192">
        <f>IF(N174="zákl. přenesená",J174,0)</f>
        <v>0</v>
      </c>
      <c r="BH174" s="192">
        <f>IF(N174="sníž. přenesená",J174,0)</f>
        <v>0</v>
      </c>
      <c r="BI174" s="192">
        <f>IF(N174="nulová",J174,0)</f>
        <v>0</v>
      </c>
      <c r="BJ174" s="16" t="s">
        <v>79</v>
      </c>
      <c r="BK174" s="192">
        <f>ROUND(I174*H174,2)</f>
        <v>0</v>
      </c>
      <c r="BL174" s="16" t="s">
        <v>117</v>
      </c>
      <c r="BM174" s="191" t="s">
        <v>205</v>
      </c>
    </row>
    <row r="175" spans="1:65" s="13" customFormat="1" ht="11.25">
      <c r="B175" s="193"/>
      <c r="C175" s="194"/>
      <c r="D175" s="195" t="s">
        <v>119</v>
      </c>
      <c r="E175" s="194"/>
      <c r="F175" s="197" t="s">
        <v>206</v>
      </c>
      <c r="G175" s="194"/>
      <c r="H175" s="198">
        <v>76.5</v>
      </c>
      <c r="I175" s="199"/>
      <c r="J175" s="194"/>
      <c r="K175" s="194"/>
      <c r="L175" s="200"/>
      <c r="M175" s="201"/>
      <c r="N175" s="202"/>
      <c r="O175" s="202"/>
      <c r="P175" s="202"/>
      <c r="Q175" s="202"/>
      <c r="R175" s="202"/>
      <c r="S175" s="202"/>
      <c r="T175" s="203"/>
      <c r="AT175" s="204" t="s">
        <v>119</v>
      </c>
      <c r="AU175" s="204" t="s">
        <v>79</v>
      </c>
      <c r="AV175" s="13" t="s">
        <v>81</v>
      </c>
      <c r="AW175" s="13" t="s">
        <v>4</v>
      </c>
      <c r="AX175" s="13" t="s">
        <v>79</v>
      </c>
      <c r="AY175" s="204" t="s">
        <v>112</v>
      </c>
    </row>
    <row r="176" spans="1:65" s="2" customFormat="1" ht="37.9" customHeight="1">
      <c r="A176" s="33"/>
      <c r="B176" s="34"/>
      <c r="C176" s="179" t="s">
        <v>207</v>
      </c>
      <c r="D176" s="179" t="s">
        <v>113</v>
      </c>
      <c r="E176" s="180" t="s">
        <v>208</v>
      </c>
      <c r="F176" s="181" t="s">
        <v>209</v>
      </c>
      <c r="G176" s="182" t="s">
        <v>116</v>
      </c>
      <c r="H176" s="183">
        <v>28.946000000000002</v>
      </c>
      <c r="I176" s="184"/>
      <c r="J176" s="185">
        <f>ROUND(I176*H176,2)</f>
        <v>0</v>
      </c>
      <c r="K176" s="186"/>
      <c r="L176" s="38"/>
      <c r="M176" s="187" t="s">
        <v>1</v>
      </c>
      <c r="N176" s="188" t="s">
        <v>39</v>
      </c>
      <c r="O176" s="70"/>
      <c r="P176" s="189">
        <f>O176*H176</f>
        <v>0</v>
      </c>
      <c r="Q176" s="189">
        <v>0</v>
      </c>
      <c r="R176" s="189">
        <f>Q176*H176</f>
        <v>0</v>
      </c>
      <c r="S176" s="189">
        <v>0</v>
      </c>
      <c r="T176" s="190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91" t="s">
        <v>117</v>
      </c>
      <c r="AT176" s="191" t="s">
        <v>113</v>
      </c>
      <c r="AU176" s="191" t="s">
        <v>79</v>
      </c>
      <c r="AY176" s="16" t="s">
        <v>112</v>
      </c>
      <c r="BE176" s="192">
        <f>IF(N176="základní",J176,0)</f>
        <v>0</v>
      </c>
      <c r="BF176" s="192">
        <f>IF(N176="snížená",J176,0)</f>
        <v>0</v>
      </c>
      <c r="BG176" s="192">
        <f>IF(N176="zákl. přenesená",J176,0)</f>
        <v>0</v>
      </c>
      <c r="BH176" s="192">
        <f>IF(N176="sníž. přenesená",J176,0)</f>
        <v>0</v>
      </c>
      <c r="BI176" s="192">
        <f>IF(N176="nulová",J176,0)</f>
        <v>0</v>
      </c>
      <c r="BJ176" s="16" t="s">
        <v>79</v>
      </c>
      <c r="BK176" s="192">
        <f>ROUND(I176*H176,2)</f>
        <v>0</v>
      </c>
      <c r="BL176" s="16" t="s">
        <v>117</v>
      </c>
      <c r="BM176" s="191" t="s">
        <v>210</v>
      </c>
    </row>
    <row r="177" spans="1:65" s="2" customFormat="1" ht="11.25">
      <c r="A177" s="33"/>
      <c r="B177" s="34"/>
      <c r="C177" s="35"/>
      <c r="D177" s="216" t="s">
        <v>153</v>
      </c>
      <c r="E177" s="35"/>
      <c r="F177" s="217" t="s">
        <v>211</v>
      </c>
      <c r="G177" s="35"/>
      <c r="H177" s="35"/>
      <c r="I177" s="218"/>
      <c r="J177" s="35"/>
      <c r="K177" s="35"/>
      <c r="L177" s="38"/>
      <c r="M177" s="219"/>
      <c r="N177" s="220"/>
      <c r="O177" s="70"/>
      <c r="P177" s="70"/>
      <c r="Q177" s="70"/>
      <c r="R177" s="70"/>
      <c r="S177" s="70"/>
      <c r="T177" s="71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T177" s="16" t="s">
        <v>153</v>
      </c>
      <c r="AU177" s="16" t="s">
        <v>79</v>
      </c>
    </row>
    <row r="178" spans="1:65" s="2" customFormat="1" ht="24.2" customHeight="1">
      <c r="A178" s="33"/>
      <c r="B178" s="34"/>
      <c r="C178" s="221" t="s">
        <v>212</v>
      </c>
      <c r="D178" s="221" t="s">
        <v>165</v>
      </c>
      <c r="E178" s="222" t="s">
        <v>213</v>
      </c>
      <c r="F178" s="223" t="s">
        <v>214</v>
      </c>
      <c r="G178" s="224" t="s">
        <v>116</v>
      </c>
      <c r="H178" s="225">
        <v>28.946000000000002</v>
      </c>
      <c r="I178" s="226"/>
      <c r="J178" s="227">
        <f>ROUND(I178*H178,2)</f>
        <v>0</v>
      </c>
      <c r="K178" s="228"/>
      <c r="L178" s="229"/>
      <c r="M178" s="230" t="s">
        <v>1</v>
      </c>
      <c r="N178" s="231" t="s">
        <v>39</v>
      </c>
      <c r="O178" s="70"/>
      <c r="P178" s="189">
        <f>O178*H178</f>
        <v>0</v>
      </c>
      <c r="Q178" s="189">
        <v>0.17499999999999999</v>
      </c>
      <c r="R178" s="189">
        <f>Q178*H178</f>
        <v>5.06555</v>
      </c>
      <c r="S178" s="189">
        <v>0</v>
      </c>
      <c r="T178" s="190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91" t="s">
        <v>135</v>
      </c>
      <c r="AT178" s="191" t="s">
        <v>165</v>
      </c>
      <c r="AU178" s="191" t="s">
        <v>79</v>
      </c>
      <c r="AY178" s="16" t="s">
        <v>112</v>
      </c>
      <c r="BE178" s="192">
        <f>IF(N178="základní",J178,0)</f>
        <v>0</v>
      </c>
      <c r="BF178" s="192">
        <f>IF(N178="snížená",J178,0)</f>
        <v>0</v>
      </c>
      <c r="BG178" s="192">
        <f>IF(N178="zákl. přenesená",J178,0)</f>
        <v>0</v>
      </c>
      <c r="BH178" s="192">
        <f>IF(N178="sníž. přenesená",J178,0)</f>
        <v>0</v>
      </c>
      <c r="BI178" s="192">
        <f>IF(N178="nulová",J178,0)</f>
        <v>0</v>
      </c>
      <c r="BJ178" s="16" t="s">
        <v>79</v>
      </c>
      <c r="BK178" s="192">
        <f>ROUND(I178*H178,2)</f>
        <v>0</v>
      </c>
      <c r="BL178" s="16" t="s">
        <v>117</v>
      </c>
      <c r="BM178" s="191" t="s">
        <v>215</v>
      </c>
    </row>
    <row r="179" spans="1:65" s="12" customFormat="1" ht="25.9" customHeight="1">
      <c r="B179" s="165"/>
      <c r="C179" s="166"/>
      <c r="D179" s="167" t="s">
        <v>73</v>
      </c>
      <c r="E179" s="168" t="s">
        <v>216</v>
      </c>
      <c r="F179" s="168" t="s">
        <v>217</v>
      </c>
      <c r="G179" s="166"/>
      <c r="H179" s="166"/>
      <c r="I179" s="169"/>
      <c r="J179" s="170">
        <f>BK179</f>
        <v>0</v>
      </c>
      <c r="K179" s="166"/>
      <c r="L179" s="171"/>
      <c r="M179" s="172"/>
      <c r="N179" s="173"/>
      <c r="O179" s="173"/>
      <c r="P179" s="174">
        <f>SUM(P180:P196)</f>
        <v>0</v>
      </c>
      <c r="Q179" s="173"/>
      <c r="R179" s="174">
        <f>SUM(R180:R196)</f>
        <v>156.29982000000001</v>
      </c>
      <c r="S179" s="173"/>
      <c r="T179" s="175">
        <f>SUM(T180:T196)</f>
        <v>0</v>
      </c>
      <c r="AR179" s="176" t="s">
        <v>79</v>
      </c>
      <c r="AT179" s="177" t="s">
        <v>73</v>
      </c>
      <c r="AU179" s="177" t="s">
        <v>74</v>
      </c>
      <c r="AY179" s="176" t="s">
        <v>112</v>
      </c>
      <c r="BK179" s="178">
        <f>SUM(BK180:BK196)</f>
        <v>0</v>
      </c>
    </row>
    <row r="180" spans="1:65" s="2" customFormat="1" ht="24.2" customHeight="1">
      <c r="A180" s="33"/>
      <c r="B180" s="34"/>
      <c r="C180" s="179" t="s">
        <v>218</v>
      </c>
      <c r="D180" s="179" t="s">
        <v>113</v>
      </c>
      <c r="E180" s="180" t="s">
        <v>219</v>
      </c>
      <c r="F180" s="181" t="s">
        <v>220</v>
      </c>
      <c r="G180" s="182" t="s">
        <v>221</v>
      </c>
      <c r="H180" s="183">
        <v>9</v>
      </c>
      <c r="I180" s="184"/>
      <c r="J180" s="185">
        <f t="shared" ref="J180:J187" si="0">ROUND(I180*H180,2)</f>
        <v>0</v>
      </c>
      <c r="K180" s="186"/>
      <c r="L180" s="38"/>
      <c r="M180" s="187" t="s">
        <v>1</v>
      </c>
      <c r="N180" s="188" t="s">
        <v>39</v>
      </c>
      <c r="O180" s="70"/>
      <c r="P180" s="189">
        <f t="shared" ref="P180:P187" si="1">O180*H180</f>
        <v>0</v>
      </c>
      <c r="Q180" s="189">
        <v>6.9999999999999999E-4</v>
      </c>
      <c r="R180" s="189">
        <f t="shared" ref="R180:R187" si="2">Q180*H180</f>
        <v>6.3E-3</v>
      </c>
      <c r="S180" s="189">
        <v>0</v>
      </c>
      <c r="T180" s="190">
        <f t="shared" ref="T180:T187" si="3"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91" t="s">
        <v>117</v>
      </c>
      <c r="AT180" s="191" t="s">
        <v>113</v>
      </c>
      <c r="AU180" s="191" t="s">
        <v>79</v>
      </c>
      <c r="AY180" s="16" t="s">
        <v>112</v>
      </c>
      <c r="BE180" s="192">
        <f t="shared" ref="BE180:BE187" si="4">IF(N180="základní",J180,0)</f>
        <v>0</v>
      </c>
      <c r="BF180" s="192">
        <f t="shared" ref="BF180:BF187" si="5">IF(N180="snížená",J180,0)</f>
        <v>0</v>
      </c>
      <c r="BG180" s="192">
        <f t="shared" ref="BG180:BG187" si="6">IF(N180="zákl. přenesená",J180,0)</f>
        <v>0</v>
      </c>
      <c r="BH180" s="192">
        <f t="shared" ref="BH180:BH187" si="7">IF(N180="sníž. přenesená",J180,0)</f>
        <v>0</v>
      </c>
      <c r="BI180" s="192">
        <f t="shared" ref="BI180:BI187" si="8">IF(N180="nulová",J180,0)</f>
        <v>0</v>
      </c>
      <c r="BJ180" s="16" t="s">
        <v>79</v>
      </c>
      <c r="BK180" s="192">
        <f t="shared" ref="BK180:BK187" si="9">ROUND(I180*H180,2)</f>
        <v>0</v>
      </c>
      <c r="BL180" s="16" t="s">
        <v>117</v>
      </c>
      <c r="BM180" s="191" t="s">
        <v>222</v>
      </c>
    </row>
    <row r="181" spans="1:65" s="2" customFormat="1" ht="24.2" customHeight="1">
      <c r="A181" s="33"/>
      <c r="B181" s="34"/>
      <c r="C181" s="221" t="s">
        <v>223</v>
      </c>
      <c r="D181" s="221" t="s">
        <v>165</v>
      </c>
      <c r="E181" s="222" t="s">
        <v>224</v>
      </c>
      <c r="F181" s="223" t="s">
        <v>225</v>
      </c>
      <c r="G181" s="224" t="s">
        <v>221</v>
      </c>
      <c r="H181" s="225">
        <v>3</v>
      </c>
      <c r="I181" s="226"/>
      <c r="J181" s="227">
        <f t="shared" si="0"/>
        <v>0</v>
      </c>
      <c r="K181" s="228"/>
      <c r="L181" s="229"/>
      <c r="M181" s="230" t="s">
        <v>1</v>
      </c>
      <c r="N181" s="231" t="s">
        <v>39</v>
      </c>
      <c r="O181" s="70"/>
      <c r="P181" s="189">
        <f t="shared" si="1"/>
        <v>0</v>
      </c>
      <c r="Q181" s="189">
        <v>2.5000000000000001E-3</v>
      </c>
      <c r="R181" s="189">
        <f t="shared" si="2"/>
        <v>7.4999999999999997E-3</v>
      </c>
      <c r="S181" s="189">
        <v>0</v>
      </c>
      <c r="T181" s="190">
        <f t="shared" si="3"/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91" t="s">
        <v>135</v>
      </c>
      <c r="AT181" s="191" t="s">
        <v>165</v>
      </c>
      <c r="AU181" s="191" t="s">
        <v>79</v>
      </c>
      <c r="AY181" s="16" t="s">
        <v>112</v>
      </c>
      <c r="BE181" s="192">
        <f t="shared" si="4"/>
        <v>0</v>
      </c>
      <c r="BF181" s="192">
        <f t="shared" si="5"/>
        <v>0</v>
      </c>
      <c r="BG181" s="192">
        <f t="shared" si="6"/>
        <v>0</v>
      </c>
      <c r="BH181" s="192">
        <f t="shared" si="7"/>
        <v>0</v>
      </c>
      <c r="BI181" s="192">
        <f t="shared" si="8"/>
        <v>0</v>
      </c>
      <c r="BJ181" s="16" t="s">
        <v>79</v>
      </c>
      <c r="BK181" s="192">
        <f t="shared" si="9"/>
        <v>0</v>
      </c>
      <c r="BL181" s="16" t="s">
        <v>117</v>
      </c>
      <c r="BM181" s="191" t="s">
        <v>226</v>
      </c>
    </row>
    <row r="182" spans="1:65" s="2" customFormat="1" ht="16.5" customHeight="1">
      <c r="A182" s="33"/>
      <c r="B182" s="34"/>
      <c r="C182" s="221" t="s">
        <v>227</v>
      </c>
      <c r="D182" s="221" t="s">
        <v>165</v>
      </c>
      <c r="E182" s="222" t="s">
        <v>228</v>
      </c>
      <c r="F182" s="223" t="s">
        <v>229</v>
      </c>
      <c r="G182" s="224" t="s">
        <v>221</v>
      </c>
      <c r="H182" s="225">
        <v>2</v>
      </c>
      <c r="I182" s="226"/>
      <c r="J182" s="227">
        <f t="shared" si="0"/>
        <v>0</v>
      </c>
      <c r="K182" s="228"/>
      <c r="L182" s="229"/>
      <c r="M182" s="230" t="s">
        <v>1</v>
      </c>
      <c r="N182" s="231" t="s">
        <v>39</v>
      </c>
      <c r="O182" s="70"/>
      <c r="P182" s="189">
        <f t="shared" si="1"/>
        <v>0</v>
      </c>
      <c r="Q182" s="189">
        <v>5.0000000000000001E-3</v>
      </c>
      <c r="R182" s="189">
        <f t="shared" si="2"/>
        <v>0.01</v>
      </c>
      <c r="S182" s="189">
        <v>0</v>
      </c>
      <c r="T182" s="190">
        <f t="shared" si="3"/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91" t="s">
        <v>135</v>
      </c>
      <c r="AT182" s="191" t="s">
        <v>165</v>
      </c>
      <c r="AU182" s="191" t="s">
        <v>79</v>
      </c>
      <c r="AY182" s="16" t="s">
        <v>112</v>
      </c>
      <c r="BE182" s="192">
        <f t="shared" si="4"/>
        <v>0</v>
      </c>
      <c r="BF182" s="192">
        <f t="shared" si="5"/>
        <v>0</v>
      </c>
      <c r="BG182" s="192">
        <f t="shared" si="6"/>
        <v>0</v>
      </c>
      <c r="BH182" s="192">
        <f t="shared" si="7"/>
        <v>0</v>
      </c>
      <c r="BI182" s="192">
        <f t="shared" si="8"/>
        <v>0</v>
      </c>
      <c r="BJ182" s="16" t="s">
        <v>79</v>
      </c>
      <c r="BK182" s="192">
        <f t="shared" si="9"/>
        <v>0</v>
      </c>
      <c r="BL182" s="16" t="s">
        <v>117</v>
      </c>
      <c r="BM182" s="191" t="s">
        <v>230</v>
      </c>
    </row>
    <row r="183" spans="1:65" s="2" customFormat="1" ht="21.75" customHeight="1">
      <c r="A183" s="33"/>
      <c r="B183" s="34"/>
      <c r="C183" s="221" t="s">
        <v>231</v>
      </c>
      <c r="D183" s="221" t="s">
        <v>165</v>
      </c>
      <c r="E183" s="222" t="s">
        <v>232</v>
      </c>
      <c r="F183" s="223" t="s">
        <v>233</v>
      </c>
      <c r="G183" s="224" t="s">
        <v>221</v>
      </c>
      <c r="H183" s="225">
        <v>3</v>
      </c>
      <c r="I183" s="226"/>
      <c r="J183" s="227">
        <f t="shared" si="0"/>
        <v>0</v>
      </c>
      <c r="K183" s="228"/>
      <c r="L183" s="229"/>
      <c r="M183" s="230" t="s">
        <v>1</v>
      </c>
      <c r="N183" s="231" t="s">
        <v>39</v>
      </c>
      <c r="O183" s="70"/>
      <c r="P183" s="189">
        <f t="shared" si="1"/>
        <v>0</v>
      </c>
      <c r="Q183" s="189">
        <v>5.0000000000000001E-4</v>
      </c>
      <c r="R183" s="189">
        <f t="shared" si="2"/>
        <v>1.5E-3</v>
      </c>
      <c r="S183" s="189">
        <v>0</v>
      </c>
      <c r="T183" s="190">
        <f t="shared" si="3"/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91" t="s">
        <v>135</v>
      </c>
      <c r="AT183" s="191" t="s">
        <v>165</v>
      </c>
      <c r="AU183" s="191" t="s">
        <v>79</v>
      </c>
      <c r="AY183" s="16" t="s">
        <v>112</v>
      </c>
      <c r="BE183" s="192">
        <f t="shared" si="4"/>
        <v>0</v>
      </c>
      <c r="BF183" s="192">
        <f t="shared" si="5"/>
        <v>0</v>
      </c>
      <c r="BG183" s="192">
        <f t="shared" si="6"/>
        <v>0</v>
      </c>
      <c r="BH183" s="192">
        <f t="shared" si="7"/>
        <v>0</v>
      </c>
      <c r="BI183" s="192">
        <f t="shared" si="8"/>
        <v>0</v>
      </c>
      <c r="BJ183" s="16" t="s">
        <v>79</v>
      </c>
      <c r="BK183" s="192">
        <f t="shared" si="9"/>
        <v>0</v>
      </c>
      <c r="BL183" s="16" t="s">
        <v>117</v>
      </c>
      <c r="BM183" s="191" t="s">
        <v>234</v>
      </c>
    </row>
    <row r="184" spans="1:65" s="2" customFormat="1" ht="16.5" customHeight="1">
      <c r="A184" s="33"/>
      <c r="B184" s="34"/>
      <c r="C184" s="221" t="s">
        <v>235</v>
      </c>
      <c r="D184" s="221" t="s">
        <v>165</v>
      </c>
      <c r="E184" s="222" t="s">
        <v>236</v>
      </c>
      <c r="F184" s="223" t="s">
        <v>237</v>
      </c>
      <c r="G184" s="224" t="s">
        <v>221</v>
      </c>
      <c r="H184" s="225">
        <v>1</v>
      </c>
      <c r="I184" s="226"/>
      <c r="J184" s="227">
        <f t="shared" si="0"/>
        <v>0</v>
      </c>
      <c r="K184" s="228"/>
      <c r="L184" s="229"/>
      <c r="M184" s="230" t="s">
        <v>1</v>
      </c>
      <c r="N184" s="231" t="s">
        <v>39</v>
      </c>
      <c r="O184" s="70"/>
      <c r="P184" s="189">
        <f t="shared" si="1"/>
        <v>0</v>
      </c>
      <c r="Q184" s="189">
        <v>5.0000000000000001E-3</v>
      </c>
      <c r="R184" s="189">
        <f t="shared" si="2"/>
        <v>5.0000000000000001E-3</v>
      </c>
      <c r="S184" s="189">
        <v>0</v>
      </c>
      <c r="T184" s="190">
        <f t="shared" si="3"/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91" t="s">
        <v>135</v>
      </c>
      <c r="AT184" s="191" t="s">
        <v>165</v>
      </c>
      <c r="AU184" s="191" t="s">
        <v>79</v>
      </c>
      <c r="AY184" s="16" t="s">
        <v>112</v>
      </c>
      <c r="BE184" s="192">
        <f t="shared" si="4"/>
        <v>0</v>
      </c>
      <c r="BF184" s="192">
        <f t="shared" si="5"/>
        <v>0</v>
      </c>
      <c r="BG184" s="192">
        <f t="shared" si="6"/>
        <v>0</v>
      </c>
      <c r="BH184" s="192">
        <f t="shared" si="7"/>
        <v>0</v>
      </c>
      <c r="BI184" s="192">
        <f t="shared" si="8"/>
        <v>0</v>
      </c>
      <c r="BJ184" s="16" t="s">
        <v>79</v>
      </c>
      <c r="BK184" s="192">
        <f t="shared" si="9"/>
        <v>0</v>
      </c>
      <c r="BL184" s="16" t="s">
        <v>117</v>
      </c>
      <c r="BM184" s="191" t="s">
        <v>238</v>
      </c>
    </row>
    <row r="185" spans="1:65" s="2" customFormat="1" ht="24.2" customHeight="1">
      <c r="A185" s="33"/>
      <c r="B185" s="34"/>
      <c r="C185" s="179" t="s">
        <v>239</v>
      </c>
      <c r="D185" s="179" t="s">
        <v>113</v>
      </c>
      <c r="E185" s="180" t="s">
        <v>240</v>
      </c>
      <c r="F185" s="181" t="s">
        <v>241</v>
      </c>
      <c r="G185" s="182" t="s">
        <v>221</v>
      </c>
      <c r="H185" s="183">
        <v>9</v>
      </c>
      <c r="I185" s="184"/>
      <c r="J185" s="185">
        <f t="shared" si="0"/>
        <v>0</v>
      </c>
      <c r="K185" s="186"/>
      <c r="L185" s="38"/>
      <c r="M185" s="187" t="s">
        <v>1</v>
      </c>
      <c r="N185" s="188" t="s">
        <v>39</v>
      </c>
      <c r="O185" s="70"/>
      <c r="P185" s="189">
        <f t="shared" si="1"/>
        <v>0</v>
      </c>
      <c r="Q185" s="189">
        <v>0.10940999999999999</v>
      </c>
      <c r="R185" s="189">
        <f t="shared" si="2"/>
        <v>0.98468999999999995</v>
      </c>
      <c r="S185" s="189">
        <v>0</v>
      </c>
      <c r="T185" s="190">
        <f t="shared" si="3"/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91" t="s">
        <v>117</v>
      </c>
      <c r="AT185" s="191" t="s">
        <v>113</v>
      </c>
      <c r="AU185" s="191" t="s">
        <v>79</v>
      </c>
      <c r="AY185" s="16" t="s">
        <v>112</v>
      </c>
      <c r="BE185" s="192">
        <f t="shared" si="4"/>
        <v>0</v>
      </c>
      <c r="BF185" s="192">
        <f t="shared" si="5"/>
        <v>0</v>
      </c>
      <c r="BG185" s="192">
        <f t="shared" si="6"/>
        <v>0</v>
      </c>
      <c r="BH185" s="192">
        <f t="shared" si="7"/>
        <v>0</v>
      </c>
      <c r="BI185" s="192">
        <f t="shared" si="8"/>
        <v>0</v>
      </c>
      <c r="BJ185" s="16" t="s">
        <v>79</v>
      </c>
      <c r="BK185" s="192">
        <f t="shared" si="9"/>
        <v>0</v>
      </c>
      <c r="BL185" s="16" t="s">
        <v>117</v>
      </c>
      <c r="BM185" s="191" t="s">
        <v>242</v>
      </c>
    </row>
    <row r="186" spans="1:65" s="2" customFormat="1" ht="21.75" customHeight="1">
      <c r="A186" s="33"/>
      <c r="B186" s="34"/>
      <c r="C186" s="221" t="s">
        <v>243</v>
      </c>
      <c r="D186" s="221" t="s">
        <v>165</v>
      </c>
      <c r="E186" s="222" t="s">
        <v>244</v>
      </c>
      <c r="F186" s="223" t="s">
        <v>245</v>
      </c>
      <c r="G186" s="224" t="s">
        <v>221</v>
      </c>
      <c r="H186" s="225">
        <v>9</v>
      </c>
      <c r="I186" s="226"/>
      <c r="J186" s="227">
        <f t="shared" si="0"/>
        <v>0</v>
      </c>
      <c r="K186" s="228"/>
      <c r="L186" s="229"/>
      <c r="M186" s="230" t="s">
        <v>1</v>
      </c>
      <c r="N186" s="231" t="s">
        <v>39</v>
      </c>
      <c r="O186" s="70"/>
      <c r="P186" s="189">
        <f t="shared" si="1"/>
        <v>0</v>
      </c>
      <c r="Q186" s="189">
        <v>6.1000000000000004E-3</v>
      </c>
      <c r="R186" s="189">
        <f t="shared" si="2"/>
        <v>5.4900000000000004E-2</v>
      </c>
      <c r="S186" s="189">
        <v>0</v>
      </c>
      <c r="T186" s="190">
        <f t="shared" si="3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91" t="s">
        <v>135</v>
      </c>
      <c r="AT186" s="191" t="s">
        <v>165</v>
      </c>
      <c r="AU186" s="191" t="s">
        <v>79</v>
      </c>
      <c r="AY186" s="16" t="s">
        <v>112</v>
      </c>
      <c r="BE186" s="192">
        <f t="shared" si="4"/>
        <v>0</v>
      </c>
      <c r="BF186" s="192">
        <f t="shared" si="5"/>
        <v>0</v>
      </c>
      <c r="BG186" s="192">
        <f t="shared" si="6"/>
        <v>0</v>
      </c>
      <c r="BH186" s="192">
        <f t="shared" si="7"/>
        <v>0</v>
      </c>
      <c r="BI186" s="192">
        <f t="shared" si="8"/>
        <v>0</v>
      </c>
      <c r="BJ186" s="16" t="s">
        <v>79</v>
      </c>
      <c r="BK186" s="192">
        <f t="shared" si="9"/>
        <v>0</v>
      </c>
      <c r="BL186" s="16" t="s">
        <v>117</v>
      </c>
      <c r="BM186" s="191" t="s">
        <v>246</v>
      </c>
    </row>
    <row r="187" spans="1:65" s="2" customFormat="1" ht="33" customHeight="1">
      <c r="A187" s="33"/>
      <c r="B187" s="34"/>
      <c r="C187" s="179" t="s">
        <v>247</v>
      </c>
      <c r="D187" s="179" t="s">
        <v>113</v>
      </c>
      <c r="E187" s="180" t="s">
        <v>248</v>
      </c>
      <c r="F187" s="181" t="s">
        <v>249</v>
      </c>
      <c r="G187" s="182" t="s">
        <v>250</v>
      </c>
      <c r="H187" s="183">
        <v>479</v>
      </c>
      <c r="I187" s="184"/>
      <c r="J187" s="185">
        <f t="shared" si="0"/>
        <v>0</v>
      </c>
      <c r="K187" s="186"/>
      <c r="L187" s="38"/>
      <c r="M187" s="187" t="s">
        <v>1</v>
      </c>
      <c r="N187" s="188" t="s">
        <v>39</v>
      </c>
      <c r="O187" s="70"/>
      <c r="P187" s="189">
        <f t="shared" si="1"/>
        <v>0</v>
      </c>
      <c r="Q187" s="189">
        <v>0.12478</v>
      </c>
      <c r="R187" s="189">
        <f t="shared" si="2"/>
        <v>59.769620000000003</v>
      </c>
      <c r="S187" s="189">
        <v>0</v>
      </c>
      <c r="T187" s="190">
        <f t="shared" si="3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91" t="s">
        <v>117</v>
      </c>
      <c r="AT187" s="191" t="s">
        <v>113</v>
      </c>
      <c r="AU187" s="191" t="s">
        <v>79</v>
      </c>
      <c r="AY187" s="16" t="s">
        <v>112</v>
      </c>
      <c r="BE187" s="192">
        <f t="shared" si="4"/>
        <v>0</v>
      </c>
      <c r="BF187" s="192">
        <f t="shared" si="5"/>
        <v>0</v>
      </c>
      <c r="BG187" s="192">
        <f t="shared" si="6"/>
        <v>0</v>
      </c>
      <c r="BH187" s="192">
        <f t="shared" si="7"/>
        <v>0</v>
      </c>
      <c r="BI187" s="192">
        <f t="shared" si="8"/>
        <v>0</v>
      </c>
      <c r="BJ187" s="16" t="s">
        <v>79</v>
      </c>
      <c r="BK187" s="192">
        <f t="shared" si="9"/>
        <v>0</v>
      </c>
      <c r="BL187" s="16" t="s">
        <v>117</v>
      </c>
      <c r="BM187" s="191" t="s">
        <v>251</v>
      </c>
    </row>
    <row r="188" spans="1:65" s="2" customFormat="1" ht="11.25">
      <c r="A188" s="33"/>
      <c r="B188" s="34"/>
      <c r="C188" s="35"/>
      <c r="D188" s="216" t="s">
        <v>153</v>
      </c>
      <c r="E188" s="35"/>
      <c r="F188" s="217" t="s">
        <v>252</v>
      </c>
      <c r="G188" s="35"/>
      <c r="H188" s="35"/>
      <c r="I188" s="218"/>
      <c r="J188" s="35"/>
      <c r="K188" s="35"/>
      <c r="L188" s="38"/>
      <c r="M188" s="219"/>
      <c r="N188" s="220"/>
      <c r="O188" s="70"/>
      <c r="P188" s="70"/>
      <c r="Q188" s="70"/>
      <c r="R188" s="70"/>
      <c r="S188" s="70"/>
      <c r="T188" s="71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T188" s="16" t="s">
        <v>153</v>
      </c>
      <c r="AU188" s="16" t="s">
        <v>79</v>
      </c>
    </row>
    <row r="189" spans="1:65" s="2" customFormat="1" ht="16.5" customHeight="1">
      <c r="A189" s="33"/>
      <c r="B189" s="34"/>
      <c r="C189" s="221" t="s">
        <v>253</v>
      </c>
      <c r="D189" s="221" t="s">
        <v>165</v>
      </c>
      <c r="E189" s="222" t="s">
        <v>254</v>
      </c>
      <c r="F189" s="223" t="s">
        <v>255</v>
      </c>
      <c r="G189" s="224" t="s">
        <v>250</v>
      </c>
      <c r="H189" s="225">
        <v>488.58</v>
      </c>
      <c r="I189" s="226"/>
      <c r="J189" s="227">
        <f>ROUND(I189*H189,2)</f>
        <v>0</v>
      </c>
      <c r="K189" s="228"/>
      <c r="L189" s="229"/>
      <c r="M189" s="230" t="s">
        <v>1</v>
      </c>
      <c r="N189" s="231" t="s">
        <v>39</v>
      </c>
      <c r="O189" s="70"/>
      <c r="P189" s="189">
        <f>O189*H189</f>
        <v>0</v>
      </c>
      <c r="Q189" s="189">
        <v>0.08</v>
      </c>
      <c r="R189" s="189">
        <f>Q189*H189</f>
        <v>39.086399999999998</v>
      </c>
      <c r="S189" s="189">
        <v>0</v>
      </c>
      <c r="T189" s="190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91" t="s">
        <v>135</v>
      </c>
      <c r="AT189" s="191" t="s">
        <v>165</v>
      </c>
      <c r="AU189" s="191" t="s">
        <v>79</v>
      </c>
      <c r="AY189" s="16" t="s">
        <v>112</v>
      </c>
      <c r="BE189" s="192">
        <f>IF(N189="základní",J189,0)</f>
        <v>0</v>
      </c>
      <c r="BF189" s="192">
        <f>IF(N189="snížená",J189,0)</f>
        <v>0</v>
      </c>
      <c r="BG189" s="192">
        <f>IF(N189="zákl. přenesená",J189,0)</f>
        <v>0</v>
      </c>
      <c r="BH189" s="192">
        <f>IF(N189="sníž. přenesená",J189,0)</f>
        <v>0</v>
      </c>
      <c r="BI189" s="192">
        <f>IF(N189="nulová",J189,0)</f>
        <v>0</v>
      </c>
      <c r="BJ189" s="16" t="s">
        <v>79</v>
      </c>
      <c r="BK189" s="192">
        <f>ROUND(I189*H189,2)</f>
        <v>0</v>
      </c>
      <c r="BL189" s="16" t="s">
        <v>117</v>
      </c>
      <c r="BM189" s="191" t="s">
        <v>256</v>
      </c>
    </row>
    <row r="190" spans="1:65" s="13" customFormat="1" ht="11.25">
      <c r="B190" s="193"/>
      <c r="C190" s="194"/>
      <c r="D190" s="195" t="s">
        <v>119</v>
      </c>
      <c r="E190" s="194"/>
      <c r="F190" s="197" t="s">
        <v>257</v>
      </c>
      <c r="G190" s="194"/>
      <c r="H190" s="198">
        <v>488.58</v>
      </c>
      <c r="I190" s="199"/>
      <c r="J190" s="194"/>
      <c r="K190" s="194"/>
      <c r="L190" s="200"/>
      <c r="M190" s="201"/>
      <c r="N190" s="202"/>
      <c r="O190" s="202"/>
      <c r="P190" s="202"/>
      <c r="Q190" s="202"/>
      <c r="R190" s="202"/>
      <c r="S190" s="202"/>
      <c r="T190" s="203"/>
      <c r="AT190" s="204" t="s">
        <v>119</v>
      </c>
      <c r="AU190" s="204" t="s">
        <v>79</v>
      </c>
      <c r="AV190" s="13" t="s">
        <v>81</v>
      </c>
      <c r="AW190" s="13" t="s">
        <v>4</v>
      </c>
      <c r="AX190" s="13" t="s">
        <v>79</v>
      </c>
      <c r="AY190" s="204" t="s">
        <v>112</v>
      </c>
    </row>
    <row r="191" spans="1:65" s="2" customFormat="1" ht="33" customHeight="1">
      <c r="A191" s="33"/>
      <c r="B191" s="34"/>
      <c r="C191" s="179" t="s">
        <v>258</v>
      </c>
      <c r="D191" s="179" t="s">
        <v>113</v>
      </c>
      <c r="E191" s="180" t="s">
        <v>259</v>
      </c>
      <c r="F191" s="181" t="s">
        <v>260</v>
      </c>
      <c r="G191" s="182" t="s">
        <v>250</v>
      </c>
      <c r="H191" s="183">
        <v>282.5</v>
      </c>
      <c r="I191" s="184"/>
      <c r="J191" s="185">
        <f>ROUND(I191*H191,2)</f>
        <v>0</v>
      </c>
      <c r="K191" s="186"/>
      <c r="L191" s="38"/>
      <c r="M191" s="187" t="s">
        <v>1</v>
      </c>
      <c r="N191" s="188" t="s">
        <v>39</v>
      </c>
      <c r="O191" s="70"/>
      <c r="P191" s="189">
        <f>O191*H191</f>
        <v>0</v>
      </c>
      <c r="Q191" s="189">
        <v>0.1295</v>
      </c>
      <c r="R191" s="189">
        <f>Q191*H191</f>
        <v>36.583750000000002</v>
      </c>
      <c r="S191" s="189">
        <v>0</v>
      </c>
      <c r="T191" s="190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91" t="s">
        <v>117</v>
      </c>
      <c r="AT191" s="191" t="s">
        <v>113</v>
      </c>
      <c r="AU191" s="191" t="s">
        <v>79</v>
      </c>
      <c r="AY191" s="16" t="s">
        <v>112</v>
      </c>
      <c r="BE191" s="192">
        <f>IF(N191="základní",J191,0)</f>
        <v>0</v>
      </c>
      <c r="BF191" s="192">
        <f>IF(N191="snížená",J191,0)</f>
        <v>0</v>
      </c>
      <c r="BG191" s="192">
        <f>IF(N191="zákl. přenesená",J191,0)</f>
        <v>0</v>
      </c>
      <c r="BH191" s="192">
        <f>IF(N191="sníž. přenesená",J191,0)</f>
        <v>0</v>
      </c>
      <c r="BI191" s="192">
        <f>IF(N191="nulová",J191,0)</f>
        <v>0</v>
      </c>
      <c r="BJ191" s="16" t="s">
        <v>79</v>
      </c>
      <c r="BK191" s="192">
        <f>ROUND(I191*H191,2)</f>
        <v>0</v>
      </c>
      <c r="BL191" s="16" t="s">
        <v>117</v>
      </c>
      <c r="BM191" s="191" t="s">
        <v>261</v>
      </c>
    </row>
    <row r="192" spans="1:65" s="2" customFormat="1" ht="16.5" customHeight="1">
      <c r="A192" s="33"/>
      <c r="B192" s="34"/>
      <c r="C192" s="221" t="s">
        <v>262</v>
      </c>
      <c r="D192" s="221" t="s">
        <v>165</v>
      </c>
      <c r="E192" s="222" t="s">
        <v>263</v>
      </c>
      <c r="F192" s="223" t="s">
        <v>264</v>
      </c>
      <c r="G192" s="224" t="s">
        <v>250</v>
      </c>
      <c r="H192" s="225">
        <v>284</v>
      </c>
      <c r="I192" s="226"/>
      <c r="J192" s="227">
        <f>ROUND(I192*H192,2)</f>
        <v>0</v>
      </c>
      <c r="K192" s="228"/>
      <c r="L192" s="229"/>
      <c r="M192" s="230" t="s">
        <v>1</v>
      </c>
      <c r="N192" s="231" t="s">
        <v>39</v>
      </c>
      <c r="O192" s="70"/>
      <c r="P192" s="189">
        <f>O192*H192</f>
        <v>0</v>
      </c>
      <c r="Q192" s="189">
        <v>4.4999999999999998E-2</v>
      </c>
      <c r="R192" s="189">
        <f>Q192*H192</f>
        <v>12.78</v>
      </c>
      <c r="S192" s="189">
        <v>0</v>
      </c>
      <c r="T192" s="190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91" t="s">
        <v>135</v>
      </c>
      <c r="AT192" s="191" t="s">
        <v>165</v>
      </c>
      <c r="AU192" s="191" t="s">
        <v>79</v>
      </c>
      <c r="AY192" s="16" t="s">
        <v>112</v>
      </c>
      <c r="BE192" s="192">
        <f>IF(N192="základní",J192,0)</f>
        <v>0</v>
      </c>
      <c r="BF192" s="192">
        <f>IF(N192="snížená",J192,0)</f>
        <v>0</v>
      </c>
      <c r="BG192" s="192">
        <f>IF(N192="zákl. přenesená",J192,0)</f>
        <v>0</v>
      </c>
      <c r="BH192" s="192">
        <f>IF(N192="sníž. přenesená",J192,0)</f>
        <v>0</v>
      </c>
      <c r="BI192" s="192">
        <f>IF(N192="nulová",J192,0)</f>
        <v>0</v>
      </c>
      <c r="BJ192" s="16" t="s">
        <v>79</v>
      </c>
      <c r="BK192" s="192">
        <f>ROUND(I192*H192,2)</f>
        <v>0</v>
      </c>
      <c r="BL192" s="16" t="s">
        <v>117</v>
      </c>
      <c r="BM192" s="191" t="s">
        <v>265</v>
      </c>
    </row>
    <row r="193" spans="1:65" s="2" customFormat="1" ht="24.2" customHeight="1">
      <c r="A193" s="33"/>
      <c r="B193" s="34"/>
      <c r="C193" s="179" t="s">
        <v>266</v>
      </c>
      <c r="D193" s="179" t="s">
        <v>113</v>
      </c>
      <c r="E193" s="180" t="s">
        <v>267</v>
      </c>
      <c r="F193" s="181" t="s">
        <v>268</v>
      </c>
      <c r="G193" s="182" t="s">
        <v>116</v>
      </c>
      <c r="H193" s="183">
        <v>12.5</v>
      </c>
      <c r="I193" s="184"/>
      <c r="J193" s="185">
        <f>ROUND(I193*H193,2)</f>
        <v>0</v>
      </c>
      <c r="K193" s="186"/>
      <c r="L193" s="38"/>
      <c r="M193" s="187" t="s">
        <v>1</v>
      </c>
      <c r="N193" s="188" t="s">
        <v>39</v>
      </c>
      <c r="O193" s="70"/>
      <c r="P193" s="189">
        <f>O193*H193</f>
        <v>0</v>
      </c>
      <c r="Q193" s="189">
        <v>3.6000000000000002E-4</v>
      </c>
      <c r="R193" s="189">
        <f>Q193*H193</f>
        <v>4.5000000000000005E-3</v>
      </c>
      <c r="S193" s="189">
        <v>0</v>
      </c>
      <c r="T193" s="190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91" t="s">
        <v>117</v>
      </c>
      <c r="AT193" s="191" t="s">
        <v>113</v>
      </c>
      <c r="AU193" s="191" t="s">
        <v>79</v>
      </c>
      <c r="AY193" s="16" t="s">
        <v>112</v>
      </c>
      <c r="BE193" s="192">
        <f>IF(N193="základní",J193,0)</f>
        <v>0</v>
      </c>
      <c r="BF193" s="192">
        <f>IF(N193="snížená",J193,0)</f>
        <v>0</v>
      </c>
      <c r="BG193" s="192">
        <f>IF(N193="zákl. přenesená",J193,0)</f>
        <v>0</v>
      </c>
      <c r="BH193" s="192">
        <f>IF(N193="sníž. přenesená",J193,0)</f>
        <v>0</v>
      </c>
      <c r="BI193" s="192">
        <f>IF(N193="nulová",J193,0)</f>
        <v>0</v>
      </c>
      <c r="BJ193" s="16" t="s">
        <v>79</v>
      </c>
      <c r="BK193" s="192">
        <f>ROUND(I193*H193,2)</f>
        <v>0</v>
      </c>
      <c r="BL193" s="16" t="s">
        <v>117</v>
      </c>
      <c r="BM193" s="191" t="s">
        <v>269</v>
      </c>
    </row>
    <row r="194" spans="1:65" s="2" customFormat="1" ht="11.25">
      <c r="A194" s="33"/>
      <c r="B194" s="34"/>
      <c r="C194" s="35"/>
      <c r="D194" s="216" t="s">
        <v>153</v>
      </c>
      <c r="E194" s="35"/>
      <c r="F194" s="217" t="s">
        <v>270</v>
      </c>
      <c r="G194" s="35"/>
      <c r="H194" s="35"/>
      <c r="I194" s="218"/>
      <c r="J194" s="35"/>
      <c r="K194" s="35"/>
      <c r="L194" s="38"/>
      <c r="M194" s="219"/>
      <c r="N194" s="220"/>
      <c r="O194" s="70"/>
      <c r="P194" s="70"/>
      <c r="Q194" s="70"/>
      <c r="R194" s="70"/>
      <c r="S194" s="70"/>
      <c r="T194" s="71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T194" s="16" t="s">
        <v>153</v>
      </c>
      <c r="AU194" s="16" t="s">
        <v>79</v>
      </c>
    </row>
    <row r="195" spans="1:65" s="2" customFormat="1" ht="24.2" customHeight="1">
      <c r="A195" s="33"/>
      <c r="B195" s="34"/>
      <c r="C195" s="179" t="s">
        <v>271</v>
      </c>
      <c r="D195" s="179" t="s">
        <v>113</v>
      </c>
      <c r="E195" s="180" t="s">
        <v>272</v>
      </c>
      <c r="F195" s="181" t="s">
        <v>273</v>
      </c>
      <c r="G195" s="182" t="s">
        <v>221</v>
      </c>
      <c r="H195" s="183">
        <v>1</v>
      </c>
      <c r="I195" s="184"/>
      <c r="J195" s="185">
        <f>ROUND(I195*H195,2)</f>
        <v>0</v>
      </c>
      <c r="K195" s="186"/>
      <c r="L195" s="38"/>
      <c r="M195" s="187" t="s">
        <v>1</v>
      </c>
      <c r="N195" s="188" t="s">
        <v>39</v>
      </c>
      <c r="O195" s="70"/>
      <c r="P195" s="189">
        <f>O195*H195</f>
        <v>0</v>
      </c>
      <c r="Q195" s="189">
        <v>7.0056599999999998</v>
      </c>
      <c r="R195" s="189">
        <f>Q195*H195</f>
        <v>7.0056599999999998</v>
      </c>
      <c r="S195" s="189">
        <v>0</v>
      </c>
      <c r="T195" s="190">
        <f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91" t="s">
        <v>117</v>
      </c>
      <c r="AT195" s="191" t="s">
        <v>113</v>
      </c>
      <c r="AU195" s="191" t="s">
        <v>79</v>
      </c>
      <c r="AY195" s="16" t="s">
        <v>112</v>
      </c>
      <c r="BE195" s="192">
        <f>IF(N195="základní",J195,0)</f>
        <v>0</v>
      </c>
      <c r="BF195" s="192">
        <f>IF(N195="snížená",J195,0)</f>
        <v>0</v>
      </c>
      <c r="BG195" s="192">
        <f>IF(N195="zákl. přenesená",J195,0)</f>
        <v>0</v>
      </c>
      <c r="BH195" s="192">
        <f>IF(N195="sníž. přenesená",J195,0)</f>
        <v>0</v>
      </c>
      <c r="BI195" s="192">
        <f>IF(N195="nulová",J195,0)</f>
        <v>0</v>
      </c>
      <c r="BJ195" s="16" t="s">
        <v>79</v>
      </c>
      <c r="BK195" s="192">
        <f>ROUND(I195*H195,2)</f>
        <v>0</v>
      </c>
      <c r="BL195" s="16" t="s">
        <v>117</v>
      </c>
      <c r="BM195" s="191" t="s">
        <v>274</v>
      </c>
    </row>
    <row r="196" spans="1:65" s="2" customFormat="1" ht="11.25">
      <c r="A196" s="33"/>
      <c r="B196" s="34"/>
      <c r="C196" s="35"/>
      <c r="D196" s="216" t="s">
        <v>153</v>
      </c>
      <c r="E196" s="35"/>
      <c r="F196" s="217" t="s">
        <v>275</v>
      </c>
      <c r="G196" s="35"/>
      <c r="H196" s="35"/>
      <c r="I196" s="218"/>
      <c r="J196" s="35"/>
      <c r="K196" s="35"/>
      <c r="L196" s="38"/>
      <c r="M196" s="219"/>
      <c r="N196" s="220"/>
      <c r="O196" s="70"/>
      <c r="P196" s="70"/>
      <c r="Q196" s="70"/>
      <c r="R196" s="70"/>
      <c r="S196" s="70"/>
      <c r="T196" s="71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T196" s="16" t="s">
        <v>153</v>
      </c>
      <c r="AU196" s="16" t="s">
        <v>79</v>
      </c>
    </row>
    <row r="197" spans="1:65" s="12" customFormat="1" ht="25.9" customHeight="1">
      <c r="B197" s="165"/>
      <c r="C197" s="166"/>
      <c r="D197" s="167" t="s">
        <v>73</v>
      </c>
      <c r="E197" s="168" t="s">
        <v>276</v>
      </c>
      <c r="F197" s="168" t="s">
        <v>277</v>
      </c>
      <c r="G197" s="166"/>
      <c r="H197" s="166"/>
      <c r="I197" s="169"/>
      <c r="J197" s="170">
        <f>BK197</f>
        <v>0</v>
      </c>
      <c r="K197" s="166"/>
      <c r="L197" s="171"/>
      <c r="M197" s="172"/>
      <c r="N197" s="173"/>
      <c r="O197" s="173"/>
      <c r="P197" s="174">
        <f>SUM(P198:P199)</f>
        <v>0</v>
      </c>
      <c r="Q197" s="173"/>
      <c r="R197" s="174">
        <f>SUM(R198:R199)</f>
        <v>0</v>
      </c>
      <c r="S197" s="173"/>
      <c r="T197" s="175">
        <f>SUM(T198:T199)</f>
        <v>0</v>
      </c>
      <c r="AR197" s="176" t="s">
        <v>79</v>
      </c>
      <c r="AT197" s="177" t="s">
        <v>73</v>
      </c>
      <c r="AU197" s="177" t="s">
        <v>74</v>
      </c>
      <c r="AY197" s="176" t="s">
        <v>112</v>
      </c>
      <c r="BK197" s="178">
        <f>SUM(BK198:BK199)</f>
        <v>0</v>
      </c>
    </row>
    <row r="198" spans="1:65" s="2" customFormat="1" ht="24.2" customHeight="1">
      <c r="A198" s="33"/>
      <c r="B198" s="34"/>
      <c r="C198" s="179" t="s">
        <v>278</v>
      </c>
      <c r="D198" s="179" t="s">
        <v>113</v>
      </c>
      <c r="E198" s="180" t="s">
        <v>279</v>
      </c>
      <c r="F198" s="181" t="s">
        <v>280</v>
      </c>
      <c r="G198" s="182" t="s">
        <v>168</v>
      </c>
      <c r="H198" s="183">
        <v>210.321</v>
      </c>
      <c r="I198" s="184"/>
      <c r="J198" s="185">
        <f>ROUND(I198*H198,2)</f>
        <v>0</v>
      </c>
      <c r="K198" s="186"/>
      <c r="L198" s="38"/>
      <c r="M198" s="187" t="s">
        <v>1</v>
      </c>
      <c r="N198" s="188" t="s">
        <v>39</v>
      </c>
      <c r="O198" s="70"/>
      <c r="P198" s="189">
        <f>O198*H198</f>
        <v>0</v>
      </c>
      <c r="Q198" s="189">
        <v>0</v>
      </c>
      <c r="R198" s="189">
        <f>Q198*H198</f>
        <v>0</v>
      </c>
      <c r="S198" s="189">
        <v>0</v>
      </c>
      <c r="T198" s="190">
        <f>S198*H198</f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91" t="s">
        <v>117</v>
      </c>
      <c r="AT198" s="191" t="s">
        <v>113</v>
      </c>
      <c r="AU198" s="191" t="s">
        <v>79</v>
      </c>
      <c r="AY198" s="16" t="s">
        <v>112</v>
      </c>
      <c r="BE198" s="192">
        <f>IF(N198="základní",J198,0)</f>
        <v>0</v>
      </c>
      <c r="BF198" s="192">
        <f>IF(N198="snížená",J198,0)</f>
        <v>0</v>
      </c>
      <c r="BG198" s="192">
        <f>IF(N198="zákl. přenesená",J198,0)</f>
        <v>0</v>
      </c>
      <c r="BH198" s="192">
        <f>IF(N198="sníž. přenesená",J198,0)</f>
        <v>0</v>
      </c>
      <c r="BI198" s="192">
        <f>IF(N198="nulová",J198,0)</f>
        <v>0</v>
      </c>
      <c r="BJ198" s="16" t="s">
        <v>79</v>
      </c>
      <c r="BK198" s="192">
        <f>ROUND(I198*H198,2)</f>
        <v>0</v>
      </c>
      <c r="BL198" s="16" t="s">
        <v>117</v>
      </c>
      <c r="BM198" s="191" t="s">
        <v>281</v>
      </c>
    </row>
    <row r="199" spans="1:65" s="2" customFormat="1" ht="33" customHeight="1">
      <c r="A199" s="33"/>
      <c r="B199" s="34"/>
      <c r="C199" s="179" t="s">
        <v>282</v>
      </c>
      <c r="D199" s="179" t="s">
        <v>113</v>
      </c>
      <c r="E199" s="180" t="s">
        <v>283</v>
      </c>
      <c r="F199" s="181" t="s">
        <v>284</v>
      </c>
      <c r="G199" s="182" t="s">
        <v>168</v>
      </c>
      <c r="H199" s="183">
        <v>210.321</v>
      </c>
      <c r="I199" s="184"/>
      <c r="J199" s="185">
        <f>ROUND(I199*H199,2)</f>
        <v>0</v>
      </c>
      <c r="K199" s="186"/>
      <c r="L199" s="38"/>
      <c r="M199" s="187" t="s">
        <v>1</v>
      </c>
      <c r="N199" s="188" t="s">
        <v>39</v>
      </c>
      <c r="O199" s="70"/>
      <c r="P199" s="189">
        <f>O199*H199</f>
        <v>0</v>
      </c>
      <c r="Q199" s="189">
        <v>0</v>
      </c>
      <c r="R199" s="189">
        <f>Q199*H199</f>
        <v>0</v>
      </c>
      <c r="S199" s="189">
        <v>0</v>
      </c>
      <c r="T199" s="190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91" t="s">
        <v>117</v>
      </c>
      <c r="AT199" s="191" t="s">
        <v>113</v>
      </c>
      <c r="AU199" s="191" t="s">
        <v>79</v>
      </c>
      <c r="AY199" s="16" t="s">
        <v>112</v>
      </c>
      <c r="BE199" s="192">
        <f>IF(N199="základní",J199,0)</f>
        <v>0</v>
      </c>
      <c r="BF199" s="192">
        <f>IF(N199="snížená",J199,0)</f>
        <v>0</v>
      </c>
      <c r="BG199" s="192">
        <f>IF(N199="zákl. přenesená",J199,0)</f>
        <v>0</v>
      </c>
      <c r="BH199" s="192">
        <f>IF(N199="sníž. přenesená",J199,0)</f>
        <v>0</v>
      </c>
      <c r="BI199" s="192">
        <f>IF(N199="nulová",J199,0)</f>
        <v>0</v>
      </c>
      <c r="BJ199" s="16" t="s">
        <v>79</v>
      </c>
      <c r="BK199" s="192">
        <f>ROUND(I199*H199,2)</f>
        <v>0</v>
      </c>
      <c r="BL199" s="16" t="s">
        <v>117</v>
      </c>
      <c r="BM199" s="191" t="s">
        <v>285</v>
      </c>
    </row>
    <row r="200" spans="1:65" s="12" customFormat="1" ht="25.9" customHeight="1">
      <c r="B200" s="165"/>
      <c r="C200" s="166"/>
      <c r="D200" s="167" t="s">
        <v>73</v>
      </c>
      <c r="E200" s="168" t="s">
        <v>286</v>
      </c>
      <c r="F200" s="168" t="s">
        <v>287</v>
      </c>
      <c r="G200" s="166"/>
      <c r="H200" s="166"/>
      <c r="I200" s="169"/>
      <c r="J200" s="170">
        <f>BK200</f>
        <v>0</v>
      </c>
      <c r="K200" s="166"/>
      <c r="L200" s="171"/>
      <c r="M200" s="172"/>
      <c r="N200" s="173"/>
      <c r="O200" s="173"/>
      <c r="P200" s="174">
        <f>P201+P204</f>
        <v>0</v>
      </c>
      <c r="Q200" s="173"/>
      <c r="R200" s="174">
        <f>R201+R204</f>
        <v>8.5602039999999988</v>
      </c>
      <c r="S200" s="173"/>
      <c r="T200" s="175">
        <f>T201+T204</f>
        <v>0.6</v>
      </c>
      <c r="AR200" s="176" t="s">
        <v>79</v>
      </c>
      <c r="AT200" s="177" t="s">
        <v>73</v>
      </c>
      <c r="AU200" s="177" t="s">
        <v>74</v>
      </c>
      <c r="AY200" s="176" t="s">
        <v>112</v>
      </c>
      <c r="BK200" s="178">
        <f>BK201+BK204</f>
        <v>0</v>
      </c>
    </row>
    <row r="201" spans="1:65" s="12" customFormat="1" ht="22.9" customHeight="1">
      <c r="B201" s="165"/>
      <c r="C201" s="166"/>
      <c r="D201" s="167" t="s">
        <v>73</v>
      </c>
      <c r="E201" s="232" t="s">
        <v>81</v>
      </c>
      <c r="F201" s="232" t="s">
        <v>288</v>
      </c>
      <c r="G201" s="166"/>
      <c r="H201" s="166"/>
      <c r="I201" s="169"/>
      <c r="J201" s="233">
        <f>BK201</f>
        <v>0</v>
      </c>
      <c r="K201" s="166"/>
      <c r="L201" s="171"/>
      <c r="M201" s="172"/>
      <c r="N201" s="173"/>
      <c r="O201" s="173"/>
      <c r="P201" s="174">
        <f>SUM(P202:P203)</f>
        <v>0</v>
      </c>
      <c r="Q201" s="173"/>
      <c r="R201" s="174">
        <f>SUM(R202:R203)</f>
        <v>5.1172500000000003</v>
      </c>
      <c r="S201" s="173"/>
      <c r="T201" s="175">
        <f>SUM(T202:T203)</f>
        <v>0</v>
      </c>
      <c r="AR201" s="176" t="s">
        <v>79</v>
      </c>
      <c r="AT201" s="177" t="s">
        <v>73</v>
      </c>
      <c r="AU201" s="177" t="s">
        <v>79</v>
      </c>
      <c r="AY201" s="176" t="s">
        <v>112</v>
      </c>
      <c r="BK201" s="178">
        <f>SUM(BK202:BK203)</f>
        <v>0</v>
      </c>
    </row>
    <row r="202" spans="1:65" s="2" customFormat="1" ht="37.9" customHeight="1">
      <c r="A202" s="33"/>
      <c r="B202" s="34"/>
      <c r="C202" s="179" t="s">
        <v>289</v>
      </c>
      <c r="D202" s="179" t="s">
        <v>113</v>
      </c>
      <c r="E202" s="180" t="s">
        <v>290</v>
      </c>
      <c r="F202" s="181" t="s">
        <v>291</v>
      </c>
      <c r="G202" s="182" t="s">
        <v>250</v>
      </c>
      <c r="H202" s="183">
        <v>25</v>
      </c>
      <c r="I202" s="184"/>
      <c r="J202" s="185">
        <f>ROUND(I202*H202,2)</f>
        <v>0</v>
      </c>
      <c r="K202" s="186"/>
      <c r="L202" s="38"/>
      <c r="M202" s="187" t="s">
        <v>1</v>
      </c>
      <c r="N202" s="188" t="s">
        <v>39</v>
      </c>
      <c r="O202" s="70"/>
      <c r="P202" s="189">
        <f>O202*H202</f>
        <v>0</v>
      </c>
      <c r="Q202" s="189">
        <v>0.20469000000000001</v>
      </c>
      <c r="R202" s="189">
        <f>Q202*H202</f>
        <v>5.1172500000000003</v>
      </c>
      <c r="S202" s="189">
        <v>0</v>
      </c>
      <c r="T202" s="190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91" t="s">
        <v>117</v>
      </c>
      <c r="AT202" s="191" t="s">
        <v>113</v>
      </c>
      <c r="AU202" s="191" t="s">
        <v>81</v>
      </c>
      <c r="AY202" s="16" t="s">
        <v>112</v>
      </c>
      <c r="BE202" s="192">
        <f>IF(N202="základní",J202,0)</f>
        <v>0</v>
      </c>
      <c r="BF202" s="192">
        <f>IF(N202="snížená",J202,0)</f>
        <v>0</v>
      </c>
      <c r="BG202" s="192">
        <f>IF(N202="zákl. přenesená",J202,0)</f>
        <v>0</v>
      </c>
      <c r="BH202" s="192">
        <f>IF(N202="sníž. přenesená",J202,0)</f>
        <v>0</v>
      </c>
      <c r="BI202" s="192">
        <f>IF(N202="nulová",J202,0)</f>
        <v>0</v>
      </c>
      <c r="BJ202" s="16" t="s">
        <v>79</v>
      </c>
      <c r="BK202" s="192">
        <f>ROUND(I202*H202,2)</f>
        <v>0</v>
      </c>
      <c r="BL202" s="16" t="s">
        <v>117</v>
      </c>
      <c r="BM202" s="191" t="s">
        <v>292</v>
      </c>
    </row>
    <row r="203" spans="1:65" s="2" customFormat="1" ht="11.25">
      <c r="A203" s="33"/>
      <c r="B203" s="34"/>
      <c r="C203" s="35"/>
      <c r="D203" s="216" t="s">
        <v>153</v>
      </c>
      <c r="E203" s="35"/>
      <c r="F203" s="217" t="s">
        <v>293</v>
      </c>
      <c r="G203" s="35"/>
      <c r="H203" s="35"/>
      <c r="I203" s="218"/>
      <c r="J203" s="35"/>
      <c r="K203" s="35"/>
      <c r="L203" s="38"/>
      <c r="M203" s="219"/>
      <c r="N203" s="220"/>
      <c r="O203" s="70"/>
      <c r="P203" s="70"/>
      <c r="Q203" s="70"/>
      <c r="R203" s="70"/>
      <c r="S203" s="70"/>
      <c r="T203" s="71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T203" s="16" t="s">
        <v>153</v>
      </c>
      <c r="AU203" s="16" t="s">
        <v>81</v>
      </c>
    </row>
    <row r="204" spans="1:65" s="12" customFormat="1" ht="22.9" customHeight="1">
      <c r="B204" s="165"/>
      <c r="C204" s="166"/>
      <c r="D204" s="167" t="s">
        <v>73</v>
      </c>
      <c r="E204" s="232" t="s">
        <v>135</v>
      </c>
      <c r="F204" s="232" t="s">
        <v>294</v>
      </c>
      <c r="G204" s="166"/>
      <c r="H204" s="166"/>
      <c r="I204" s="169"/>
      <c r="J204" s="233">
        <f>BK204</f>
        <v>0</v>
      </c>
      <c r="K204" s="166"/>
      <c r="L204" s="171"/>
      <c r="M204" s="172"/>
      <c r="N204" s="173"/>
      <c r="O204" s="173"/>
      <c r="P204" s="174">
        <f>SUM(P205:P225)</f>
        <v>0</v>
      </c>
      <c r="Q204" s="173"/>
      <c r="R204" s="174">
        <f>SUM(R205:R225)</f>
        <v>3.4429539999999994</v>
      </c>
      <c r="S204" s="173"/>
      <c r="T204" s="175">
        <f>SUM(T205:T225)</f>
        <v>0.6</v>
      </c>
      <c r="AR204" s="176" t="s">
        <v>79</v>
      </c>
      <c r="AT204" s="177" t="s">
        <v>73</v>
      </c>
      <c r="AU204" s="177" t="s">
        <v>79</v>
      </c>
      <c r="AY204" s="176" t="s">
        <v>112</v>
      </c>
      <c r="BK204" s="178">
        <f>SUM(BK205:BK225)</f>
        <v>0</v>
      </c>
    </row>
    <row r="205" spans="1:65" s="2" customFormat="1" ht="24.2" customHeight="1">
      <c r="A205" s="33"/>
      <c r="B205" s="34"/>
      <c r="C205" s="179" t="s">
        <v>295</v>
      </c>
      <c r="D205" s="179" t="s">
        <v>113</v>
      </c>
      <c r="E205" s="180" t="s">
        <v>296</v>
      </c>
      <c r="F205" s="181" t="s">
        <v>297</v>
      </c>
      <c r="G205" s="182" t="s">
        <v>250</v>
      </c>
      <c r="H205" s="183">
        <v>6</v>
      </c>
      <c r="I205" s="184"/>
      <c r="J205" s="185">
        <f>ROUND(I205*H205,2)</f>
        <v>0</v>
      </c>
      <c r="K205" s="186"/>
      <c r="L205" s="38"/>
      <c r="M205" s="187" t="s">
        <v>1</v>
      </c>
      <c r="N205" s="188" t="s">
        <v>39</v>
      </c>
      <c r="O205" s="70"/>
      <c r="P205" s="189">
        <f>O205*H205</f>
        <v>0</v>
      </c>
      <c r="Q205" s="189">
        <v>1.0000000000000001E-5</v>
      </c>
      <c r="R205" s="189">
        <f>Q205*H205</f>
        <v>6.0000000000000008E-5</v>
      </c>
      <c r="S205" s="189">
        <v>0</v>
      </c>
      <c r="T205" s="190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91" t="s">
        <v>117</v>
      </c>
      <c r="AT205" s="191" t="s">
        <v>113</v>
      </c>
      <c r="AU205" s="191" t="s">
        <v>81</v>
      </c>
      <c r="AY205" s="16" t="s">
        <v>112</v>
      </c>
      <c r="BE205" s="192">
        <f>IF(N205="základní",J205,0)</f>
        <v>0</v>
      </c>
      <c r="BF205" s="192">
        <f>IF(N205="snížená",J205,0)</f>
        <v>0</v>
      </c>
      <c r="BG205" s="192">
        <f>IF(N205="zákl. přenesená",J205,0)</f>
        <v>0</v>
      </c>
      <c r="BH205" s="192">
        <f>IF(N205="sníž. přenesená",J205,0)</f>
        <v>0</v>
      </c>
      <c r="BI205" s="192">
        <f>IF(N205="nulová",J205,0)</f>
        <v>0</v>
      </c>
      <c r="BJ205" s="16" t="s">
        <v>79</v>
      </c>
      <c r="BK205" s="192">
        <f>ROUND(I205*H205,2)</f>
        <v>0</v>
      </c>
      <c r="BL205" s="16" t="s">
        <v>117</v>
      </c>
      <c r="BM205" s="191" t="s">
        <v>298</v>
      </c>
    </row>
    <row r="206" spans="1:65" s="2" customFormat="1" ht="11.25">
      <c r="A206" s="33"/>
      <c r="B206" s="34"/>
      <c r="C206" s="35"/>
      <c r="D206" s="216" t="s">
        <v>153</v>
      </c>
      <c r="E206" s="35"/>
      <c r="F206" s="217" t="s">
        <v>299</v>
      </c>
      <c r="G206" s="35"/>
      <c r="H206" s="35"/>
      <c r="I206" s="218"/>
      <c r="J206" s="35"/>
      <c r="K206" s="35"/>
      <c r="L206" s="38"/>
      <c r="M206" s="219"/>
      <c r="N206" s="220"/>
      <c r="O206" s="70"/>
      <c r="P206" s="70"/>
      <c r="Q206" s="70"/>
      <c r="R206" s="70"/>
      <c r="S206" s="70"/>
      <c r="T206" s="71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T206" s="16" t="s">
        <v>153</v>
      </c>
      <c r="AU206" s="16" t="s">
        <v>81</v>
      </c>
    </row>
    <row r="207" spans="1:65" s="2" customFormat="1" ht="24.2" customHeight="1">
      <c r="A207" s="33"/>
      <c r="B207" s="34"/>
      <c r="C207" s="221" t="s">
        <v>300</v>
      </c>
      <c r="D207" s="221" t="s">
        <v>165</v>
      </c>
      <c r="E207" s="222" t="s">
        <v>301</v>
      </c>
      <c r="F207" s="223" t="s">
        <v>302</v>
      </c>
      <c r="G207" s="224" t="s">
        <v>221</v>
      </c>
      <c r="H207" s="225">
        <v>2</v>
      </c>
      <c r="I207" s="226"/>
      <c r="J207" s="227">
        <f>ROUND(I207*H207,2)</f>
        <v>0</v>
      </c>
      <c r="K207" s="228"/>
      <c r="L207" s="229"/>
      <c r="M207" s="230" t="s">
        <v>1</v>
      </c>
      <c r="N207" s="231" t="s">
        <v>39</v>
      </c>
      <c r="O207" s="70"/>
      <c r="P207" s="189">
        <f>O207*H207</f>
        <v>0</v>
      </c>
      <c r="Q207" s="189">
        <v>8.0199999999999994E-3</v>
      </c>
      <c r="R207" s="189">
        <f>Q207*H207</f>
        <v>1.6039999999999999E-2</v>
      </c>
      <c r="S207" s="189">
        <v>0</v>
      </c>
      <c r="T207" s="190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91" t="s">
        <v>135</v>
      </c>
      <c r="AT207" s="191" t="s">
        <v>165</v>
      </c>
      <c r="AU207" s="191" t="s">
        <v>81</v>
      </c>
      <c r="AY207" s="16" t="s">
        <v>112</v>
      </c>
      <c r="BE207" s="192">
        <f>IF(N207="základní",J207,0)</f>
        <v>0</v>
      </c>
      <c r="BF207" s="192">
        <f>IF(N207="snížená",J207,0)</f>
        <v>0</v>
      </c>
      <c r="BG207" s="192">
        <f>IF(N207="zákl. přenesená",J207,0)</f>
        <v>0</v>
      </c>
      <c r="BH207" s="192">
        <f>IF(N207="sníž. přenesená",J207,0)</f>
        <v>0</v>
      </c>
      <c r="BI207" s="192">
        <f>IF(N207="nulová",J207,0)</f>
        <v>0</v>
      </c>
      <c r="BJ207" s="16" t="s">
        <v>79</v>
      </c>
      <c r="BK207" s="192">
        <f>ROUND(I207*H207,2)</f>
        <v>0</v>
      </c>
      <c r="BL207" s="16" t="s">
        <v>117</v>
      </c>
      <c r="BM207" s="191" t="s">
        <v>303</v>
      </c>
    </row>
    <row r="208" spans="1:65" s="2" customFormat="1" ht="24.2" customHeight="1">
      <c r="A208" s="33"/>
      <c r="B208" s="34"/>
      <c r="C208" s="179" t="s">
        <v>304</v>
      </c>
      <c r="D208" s="179" t="s">
        <v>113</v>
      </c>
      <c r="E208" s="180" t="s">
        <v>305</v>
      </c>
      <c r="F208" s="181" t="s">
        <v>306</v>
      </c>
      <c r="G208" s="182" t="s">
        <v>250</v>
      </c>
      <c r="H208" s="183">
        <v>30</v>
      </c>
      <c r="I208" s="184"/>
      <c r="J208" s="185">
        <f>ROUND(I208*H208,2)</f>
        <v>0</v>
      </c>
      <c r="K208" s="186"/>
      <c r="L208" s="38"/>
      <c r="M208" s="187" t="s">
        <v>1</v>
      </c>
      <c r="N208" s="188" t="s">
        <v>39</v>
      </c>
      <c r="O208" s="70"/>
      <c r="P208" s="189">
        <f>O208*H208</f>
        <v>0</v>
      </c>
      <c r="Q208" s="189">
        <v>2.0000000000000002E-5</v>
      </c>
      <c r="R208" s="189">
        <f>Q208*H208</f>
        <v>6.0000000000000006E-4</v>
      </c>
      <c r="S208" s="189">
        <v>0</v>
      </c>
      <c r="T208" s="190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91" t="s">
        <v>117</v>
      </c>
      <c r="AT208" s="191" t="s">
        <v>113</v>
      </c>
      <c r="AU208" s="191" t="s">
        <v>81</v>
      </c>
      <c r="AY208" s="16" t="s">
        <v>112</v>
      </c>
      <c r="BE208" s="192">
        <f>IF(N208="základní",J208,0)</f>
        <v>0</v>
      </c>
      <c r="BF208" s="192">
        <f>IF(N208="snížená",J208,0)</f>
        <v>0</v>
      </c>
      <c r="BG208" s="192">
        <f>IF(N208="zákl. přenesená",J208,0)</f>
        <v>0</v>
      </c>
      <c r="BH208" s="192">
        <f>IF(N208="sníž. přenesená",J208,0)</f>
        <v>0</v>
      </c>
      <c r="BI208" s="192">
        <f>IF(N208="nulová",J208,0)</f>
        <v>0</v>
      </c>
      <c r="BJ208" s="16" t="s">
        <v>79</v>
      </c>
      <c r="BK208" s="192">
        <f>ROUND(I208*H208,2)</f>
        <v>0</v>
      </c>
      <c r="BL208" s="16" t="s">
        <v>117</v>
      </c>
      <c r="BM208" s="191" t="s">
        <v>307</v>
      </c>
    </row>
    <row r="209" spans="1:65" s="2" customFormat="1" ht="11.25">
      <c r="A209" s="33"/>
      <c r="B209" s="34"/>
      <c r="C209" s="35"/>
      <c r="D209" s="216" t="s">
        <v>153</v>
      </c>
      <c r="E209" s="35"/>
      <c r="F209" s="217" t="s">
        <v>308</v>
      </c>
      <c r="G209" s="35"/>
      <c r="H209" s="35"/>
      <c r="I209" s="218"/>
      <c r="J209" s="35"/>
      <c r="K209" s="35"/>
      <c r="L209" s="38"/>
      <c r="M209" s="219"/>
      <c r="N209" s="220"/>
      <c r="O209" s="70"/>
      <c r="P209" s="70"/>
      <c r="Q209" s="70"/>
      <c r="R209" s="70"/>
      <c r="S209" s="70"/>
      <c r="T209" s="71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T209" s="16" t="s">
        <v>153</v>
      </c>
      <c r="AU209" s="16" t="s">
        <v>81</v>
      </c>
    </row>
    <row r="210" spans="1:65" s="2" customFormat="1" ht="24.2" customHeight="1">
      <c r="A210" s="33"/>
      <c r="B210" s="34"/>
      <c r="C210" s="221" t="s">
        <v>309</v>
      </c>
      <c r="D210" s="221" t="s">
        <v>165</v>
      </c>
      <c r="E210" s="222" t="s">
        <v>310</v>
      </c>
      <c r="F210" s="223" t="s">
        <v>311</v>
      </c>
      <c r="G210" s="224" t="s">
        <v>250</v>
      </c>
      <c r="H210" s="225">
        <v>30.9</v>
      </c>
      <c r="I210" s="226"/>
      <c r="J210" s="227">
        <f>ROUND(I210*H210,2)</f>
        <v>0</v>
      </c>
      <c r="K210" s="228"/>
      <c r="L210" s="229"/>
      <c r="M210" s="230" t="s">
        <v>1</v>
      </c>
      <c r="N210" s="231" t="s">
        <v>39</v>
      </c>
      <c r="O210" s="70"/>
      <c r="P210" s="189">
        <f>O210*H210</f>
        <v>0</v>
      </c>
      <c r="Q210" s="189">
        <v>1.146E-2</v>
      </c>
      <c r="R210" s="189">
        <f>Q210*H210</f>
        <v>0.35411399999999998</v>
      </c>
      <c r="S210" s="189">
        <v>0</v>
      </c>
      <c r="T210" s="190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91" t="s">
        <v>135</v>
      </c>
      <c r="AT210" s="191" t="s">
        <v>165</v>
      </c>
      <c r="AU210" s="191" t="s">
        <v>81</v>
      </c>
      <c r="AY210" s="16" t="s">
        <v>112</v>
      </c>
      <c r="BE210" s="192">
        <f>IF(N210="základní",J210,0)</f>
        <v>0</v>
      </c>
      <c r="BF210" s="192">
        <f>IF(N210="snížená",J210,0)</f>
        <v>0</v>
      </c>
      <c r="BG210" s="192">
        <f>IF(N210="zákl. přenesená",J210,0)</f>
        <v>0</v>
      </c>
      <c r="BH210" s="192">
        <f>IF(N210="sníž. přenesená",J210,0)</f>
        <v>0</v>
      </c>
      <c r="BI210" s="192">
        <f>IF(N210="nulová",J210,0)</f>
        <v>0</v>
      </c>
      <c r="BJ210" s="16" t="s">
        <v>79</v>
      </c>
      <c r="BK210" s="192">
        <f>ROUND(I210*H210,2)</f>
        <v>0</v>
      </c>
      <c r="BL210" s="16" t="s">
        <v>117</v>
      </c>
      <c r="BM210" s="191" t="s">
        <v>312</v>
      </c>
    </row>
    <row r="211" spans="1:65" s="13" customFormat="1" ht="11.25">
      <c r="B211" s="193"/>
      <c r="C211" s="194"/>
      <c r="D211" s="195" t="s">
        <v>119</v>
      </c>
      <c r="E211" s="194"/>
      <c r="F211" s="197" t="s">
        <v>313</v>
      </c>
      <c r="G211" s="194"/>
      <c r="H211" s="198">
        <v>30.9</v>
      </c>
      <c r="I211" s="199"/>
      <c r="J211" s="194"/>
      <c r="K211" s="194"/>
      <c r="L211" s="200"/>
      <c r="M211" s="201"/>
      <c r="N211" s="202"/>
      <c r="O211" s="202"/>
      <c r="P211" s="202"/>
      <c r="Q211" s="202"/>
      <c r="R211" s="202"/>
      <c r="S211" s="202"/>
      <c r="T211" s="203"/>
      <c r="AT211" s="204" t="s">
        <v>119</v>
      </c>
      <c r="AU211" s="204" t="s">
        <v>81</v>
      </c>
      <c r="AV211" s="13" t="s">
        <v>81</v>
      </c>
      <c r="AW211" s="13" t="s">
        <v>4</v>
      </c>
      <c r="AX211" s="13" t="s">
        <v>79</v>
      </c>
      <c r="AY211" s="204" t="s">
        <v>112</v>
      </c>
    </row>
    <row r="212" spans="1:65" s="2" customFormat="1" ht="24.2" customHeight="1">
      <c r="A212" s="33"/>
      <c r="B212" s="34"/>
      <c r="C212" s="179" t="s">
        <v>314</v>
      </c>
      <c r="D212" s="179" t="s">
        <v>113</v>
      </c>
      <c r="E212" s="180" t="s">
        <v>315</v>
      </c>
      <c r="F212" s="181" t="s">
        <v>316</v>
      </c>
      <c r="G212" s="182" t="s">
        <v>221</v>
      </c>
      <c r="H212" s="183">
        <v>3</v>
      </c>
      <c r="I212" s="184"/>
      <c r="J212" s="185">
        <f>ROUND(I212*H212,2)</f>
        <v>0</v>
      </c>
      <c r="K212" s="186"/>
      <c r="L212" s="38"/>
      <c r="M212" s="187" t="s">
        <v>1</v>
      </c>
      <c r="N212" s="188" t="s">
        <v>39</v>
      </c>
      <c r="O212" s="70"/>
      <c r="P212" s="189">
        <f>O212*H212</f>
        <v>0</v>
      </c>
      <c r="Q212" s="189">
        <v>0.12526000000000001</v>
      </c>
      <c r="R212" s="189">
        <f>Q212*H212</f>
        <v>0.37578</v>
      </c>
      <c r="S212" s="189">
        <v>0</v>
      </c>
      <c r="T212" s="190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91" t="s">
        <v>117</v>
      </c>
      <c r="AT212" s="191" t="s">
        <v>113</v>
      </c>
      <c r="AU212" s="191" t="s">
        <v>81</v>
      </c>
      <c r="AY212" s="16" t="s">
        <v>112</v>
      </c>
      <c r="BE212" s="192">
        <f>IF(N212="základní",J212,0)</f>
        <v>0</v>
      </c>
      <c r="BF212" s="192">
        <f>IF(N212="snížená",J212,0)</f>
        <v>0</v>
      </c>
      <c r="BG212" s="192">
        <f>IF(N212="zákl. přenesená",J212,0)</f>
        <v>0</v>
      </c>
      <c r="BH212" s="192">
        <f>IF(N212="sníž. přenesená",J212,0)</f>
        <v>0</v>
      </c>
      <c r="BI212" s="192">
        <f>IF(N212="nulová",J212,0)</f>
        <v>0</v>
      </c>
      <c r="BJ212" s="16" t="s">
        <v>79</v>
      </c>
      <c r="BK212" s="192">
        <f>ROUND(I212*H212,2)</f>
        <v>0</v>
      </c>
      <c r="BL212" s="16" t="s">
        <v>117</v>
      </c>
      <c r="BM212" s="191" t="s">
        <v>317</v>
      </c>
    </row>
    <row r="213" spans="1:65" s="2" customFormat="1" ht="11.25">
      <c r="A213" s="33"/>
      <c r="B213" s="34"/>
      <c r="C213" s="35"/>
      <c r="D213" s="216" t="s">
        <v>153</v>
      </c>
      <c r="E213" s="35"/>
      <c r="F213" s="217" t="s">
        <v>318</v>
      </c>
      <c r="G213" s="35"/>
      <c r="H213" s="35"/>
      <c r="I213" s="218"/>
      <c r="J213" s="35"/>
      <c r="K213" s="35"/>
      <c r="L213" s="38"/>
      <c r="M213" s="219"/>
      <c r="N213" s="220"/>
      <c r="O213" s="70"/>
      <c r="P213" s="70"/>
      <c r="Q213" s="70"/>
      <c r="R213" s="70"/>
      <c r="S213" s="70"/>
      <c r="T213" s="71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T213" s="16" t="s">
        <v>153</v>
      </c>
      <c r="AU213" s="16" t="s">
        <v>81</v>
      </c>
    </row>
    <row r="214" spans="1:65" s="2" customFormat="1" ht="24.2" customHeight="1">
      <c r="A214" s="33"/>
      <c r="B214" s="34"/>
      <c r="C214" s="221" t="s">
        <v>319</v>
      </c>
      <c r="D214" s="221" t="s">
        <v>165</v>
      </c>
      <c r="E214" s="222" t="s">
        <v>320</v>
      </c>
      <c r="F214" s="223" t="s">
        <v>321</v>
      </c>
      <c r="G214" s="224" t="s">
        <v>221</v>
      </c>
      <c r="H214" s="225">
        <v>3</v>
      </c>
      <c r="I214" s="226"/>
      <c r="J214" s="227">
        <f>ROUND(I214*H214,2)</f>
        <v>0</v>
      </c>
      <c r="K214" s="228"/>
      <c r="L214" s="229"/>
      <c r="M214" s="230" t="s">
        <v>1</v>
      </c>
      <c r="N214" s="231" t="s">
        <v>39</v>
      </c>
      <c r="O214" s="70"/>
      <c r="P214" s="189">
        <f>O214*H214</f>
        <v>0</v>
      </c>
      <c r="Q214" s="189">
        <v>0.13500000000000001</v>
      </c>
      <c r="R214" s="189">
        <f>Q214*H214</f>
        <v>0.40500000000000003</v>
      </c>
      <c r="S214" s="189">
        <v>0</v>
      </c>
      <c r="T214" s="190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91" t="s">
        <v>135</v>
      </c>
      <c r="AT214" s="191" t="s">
        <v>165</v>
      </c>
      <c r="AU214" s="191" t="s">
        <v>81</v>
      </c>
      <c r="AY214" s="16" t="s">
        <v>112</v>
      </c>
      <c r="BE214" s="192">
        <f>IF(N214="základní",J214,0)</f>
        <v>0</v>
      </c>
      <c r="BF214" s="192">
        <f>IF(N214="snížená",J214,0)</f>
        <v>0</v>
      </c>
      <c r="BG214" s="192">
        <f>IF(N214="zákl. přenesená",J214,0)</f>
        <v>0</v>
      </c>
      <c r="BH214" s="192">
        <f>IF(N214="sníž. přenesená",J214,0)</f>
        <v>0</v>
      </c>
      <c r="BI214" s="192">
        <f>IF(N214="nulová",J214,0)</f>
        <v>0</v>
      </c>
      <c r="BJ214" s="16" t="s">
        <v>79</v>
      </c>
      <c r="BK214" s="192">
        <f>ROUND(I214*H214,2)</f>
        <v>0</v>
      </c>
      <c r="BL214" s="16" t="s">
        <v>117</v>
      </c>
      <c r="BM214" s="191" t="s">
        <v>322</v>
      </c>
    </row>
    <row r="215" spans="1:65" s="2" customFormat="1" ht="24.2" customHeight="1">
      <c r="A215" s="33"/>
      <c r="B215" s="34"/>
      <c r="C215" s="179" t="s">
        <v>323</v>
      </c>
      <c r="D215" s="179" t="s">
        <v>113</v>
      </c>
      <c r="E215" s="180" t="s">
        <v>324</v>
      </c>
      <c r="F215" s="181" t="s">
        <v>325</v>
      </c>
      <c r="G215" s="182" t="s">
        <v>221</v>
      </c>
      <c r="H215" s="183">
        <v>3</v>
      </c>
      <c r="I215" s="184"/>
      <c r="J215" s="185">
        <f>ROUND(I215*H215,2)</f>
        <v>0</v>
      </c>
      <c r="K215" s="186"/>
      <c r="L215" s="38"/>
      <c r="M215" s="187" t="s">
        <v>1</v>
      </c>
      <c r="N215" s="188" t="s">
        <v>39</v>
      </c>
      <c r="O215" s="70"/>
      <c r="P215" s="189">
        <f>O215*H215</f>
        <v>0</v>
      </c>
      <c r="Q215" s="189">
        <v>3.0759999999999999E-2</v>
      </c>
      <c r="R215" s="189">
        <f>Q215*H215</f>
        <v>9.2280000000000001E-2</v>
      </c>
      <c r="S215" s="189">
        <v>0</v>
      </c>
      <c r="T215" s="190">
        <f>S215*H215</f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91" t="s">
        <v>117</v>
      </c>
      <c r="AT215" s="191" t="s">
        <v>113</v>
      </c>
      <c r="AU215" s="191" t="s">
        <v>81</v>
      </c>
      <c r="AY215" s="16" t="s">
        <v>112</v>
      </c>
      <c r="BE215" s="192">
        <f>IF(N215="základní",J215,0)</f>
        <v>0</v>
      </c>
      <c r="BF215" s="192">
        <f>IF(N215="snížená",J215,0)</f>
        <v>0</v>
      </c>
      <c r="BG215" s="192">
        <f>IF(N215="zákl. přenesená",J215,0)</f>
        <v>0</v>
      </c>
      <c r="BH215" s="192">
        <f>IF(N215="sníž. přenesená",J215,0)</f>
        <v>0</v>
      </c>
      <c r="BI215" s="192">
        <f>IF(N215="nulová",J215,0)</f>
        <v>0</v>
      </c>
      <c r="BJ215" s="16" t="s">
        <v>79</v>
      </c>
      <c r="BK215" s="192">
        <f>ROUND(I215*H215,2)</f>
        <v>0</v>
      </c>
      <c r="BL215" s="16" t="s">
        <v>117</v>
      </c>
      <c r="BM215" s="191" t="s">
        <v>326</v>
      </c>
    </row>
    <row r="216" spans="1:65" s="2" customFormat="1" ht="11.25">
      <c r="A216" s="33"/>
      <c r="B216" s="34"/>
      <c r="C216" s="35"/>
      <c r="D216" s="216" t="s">
        <v>153</v>
      </c>
      <c r="E216" s="35"/>
      <c r="F216" s="217" t="s">
        <v>327</v>
      </c>
      <c r="G216" s="35"/>
      <c r="H216" s="35"/>
      <c r="I216" s="218"/>
      <c r="J216" s="35"/>
      <c r="K216" s="35"/>
      <c r="L216" s="38"/>
      <c r="M216" s="219"/>
      <c r="N216" s="220"/>
      <c r="O216" s="70"/>
      <c r="P216" s="70"/>
      <c r="Q216" s="70"/>
      <c r="R216" s="70"/>
      <c r="S216" s="70"/>
      <c r="T216" s="71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T216" s="16" t="s">
        <v>153</v>
      </c>
      <c r="AU216" s="16" t="s">
        <v>81</v>
      </c>
    </row>
    <row r="217" spans="1:65" s="2" customFormat="1" ht="24.2" customHeight="1">
      <c r="A217" s="33"/>
      <c r="B217" s="34"/>
      <c r="C217" s="221" t="s">
        <v>328</v>
      </c>
      <c r="D217" s="221" t="s">
        <v>165</v>
      </c>
      <c r="E217" s="222" t="s">
        <v>329</v>
      </c>
      <c r="F217" s="223" t="s">
        <v>330</v>
      </c>
      <c r="G217" s="224" t="s">
        <v>221</v>
      </c>
      <c r="H217" s="225">
        <v>3</v>
      </c>
      <c r="I217" s="226"/>
      <c r="J217" s="227">
        <f>ROUND(I217*H217,2)</f>
        <v>0</v>
      </c>
      <c r="K217" s="228"/>
      <c r="L217" s="229"/>
      <c r="M217" s="230" t="s">
        <v>1</v>
      </c>
      <c r="N217" s="231" t="s">
        <v>39</v>
      </c>
      <c r="O217" s="70"/>
      <c r="P217" s="189">
        <f>O217*H217</f>
        <v>0</v>
      </c>
      <c r="Q217" s="189">
        <v>7.0000000000000007E-2</v>
      </c>
      <c r="R217" s="189">
        <f>Q217*H217</f>
        <v>0.21000000000000002</v>
      </c>
      <c r="S217" s="189">
        <v>0</v>
      </c>
      <c r="T217" s="190">
        <f>S217*H217</f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91" t="s">
        <v>135</v>
      </c>
      <c r="AT217" s="191" t="s">
        <v>165</v>
      </c>
      <c r="AU217" s="191" t="s">
        <v>81</v>
      </c>
      <c r="AY217" s="16" t="s">
        <v>112</v>
      </c>
      <c r="BE217" s="192">
        <f>IF(N217="základní",J217,0)</f>
        <v>0</v>
      </c>
      <c r="BF217" s="192">
        <f>IF(N217="snížená",J217,0)</f>
        <v>0</v>
      </c>
      <c r="BG217" s="192">
        <f>IF(N217="zákl. přenesená",J217,0)</f>
        <v>0</v>
      </c>
      <c r="BH217" s="192">
        <f>IF(N217="sníž. přenesená",J217,0)</f>
        <v>0</v>
      </c>
      <c r="BI217" s="192">
        <f>IF(N217="nulová",J217,0)</f>
        <v>0</v>
      </c>
      <c r="BJ217" s="16" t="s">
        <v>79</v>
      </c>
      <c r="BK217" s="192">
        <f>ROUND(I217*H217,2)</f>
        <v>0</v>
      </c>
      <c r="BL217" s="16" t="s">
        <v>117</v>
      </c>
      <c r="BM217" s="191" t="s">
        <v>331</v>
      </c>
    </row>
    <row r="218" spans="1:65" s="2" customFormat="1" ht="24.2" customHeight="1">
      <c r="A218" s="33"/>
      <c r="B218" s="34"/>
      <c r="C218" s="179" t="s">
        <v>332</v>
      </c>
      <c r="D218" s="179" t="s">
        <v>113</v>
      </c>
      <c r="E218" s="180" t="s">
        <v>333</v>
      </c>
      <c r="F218" s="181" t="s">
        <v>334</v>
      </c>
      <c r="G218" s="182" t="s">
        <v>221</v>
      </c>
      <c r="H218" s="183">
        <v>3</v>
      </c>
      <c r="I218" s="184"/>
      <c r="J218" s="185">
        <f>ROUND(I218*H218,2)</f>
        <v>0</v>
      </c>
      <c r="K218" s="186"/>
      <c r="L218" s="38"/>
      <c r="M218" s="187" t="s">
        <v>1</v>
      </c>
      <c r="N218" s="188" t="s">
        <v>39</v>
      </c>
      <c r="O218" s="70"/>
      <c r="P218" s="189">
        <f>O218*H218</f>
        <v>0</v>
      </c>
      <c r="Q218" s="189">
        <v>3.0759999999999999E-2</v>
      </c>
      <c r="R218" s="189">
        <f>Q218*H218</f>
        <v>9.2280000000000001E-2</v>
      </c>
      <c r="S218" s="189">
        <v>0</v>
      </c>
      <c r="T218" s="190">
        <f>S218*H218</f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91" t="s">
        <v>117</v>
      </c>
      <c r="AT218" s="191" t="s">
        <v>113</v>
      </c>
      <c r="AU218" s="191" t="s">
        <v>81</v>
      </c>
      <c r="AY218" s="16" t="s">
        <v>112</v>
      </c>
      <c r="BE218" s="192">
        <f>IF(N218="základní",J218,0)</f>
        <v>0</v>
      </c>
      <c r="BF218" s="192">
        <f>IF(N218="snížená",J218,0)</f>
        <v>0</v>
      </c>
      <c r="BG218" s="192">
        <f>IF(N218="zákl. přenesená",J218,0)</f>
        <v>0</v>
      </c>
      <c r="BH218" s="192">
        <f>IF(N218="sníž. přenesená",J218,0)</f>
        <v>0</v>
      </c>
      <c r="BI218" s="192">
        <f>IF(N218="nulová",J218,0)</f>
        <v>0</v>
      </c>
      <c r="BJ218" s="16" t="s">
        <v>79</v>
      </c>
      <c r="BK218" s="192">
        <f>ROUND(I218*H218,2)</f>
        <v>0</v>
      </c>
      <c r="BL218" s="16" t="s">
        <v>117</v>
      </c>
      <c r="BM218" s="191" t="s">
        <v>335</v>
      </c>
    </row>
    <row r="219" spans="1:65" s="2" customFormat="1" ht="11.25">
      <c r="A219" s="33"/>
      <c r="B219" s="34"/>
      <c r="C219" s="35"/>
      <c r="D219" s="216" t="s">
        <v>153</v>
      </c>
      <c r="E219" s="35"/>
      <c r="F219" s="217" t="s">
        <v>336</v>
      </c>
      <c r="G219" s="35"/>
      <c r="H219" s="35"/>
      <c r="I219" s="218"/>
      <c r="J219" s="35"/>
      <c r="K219" s="35"/>
      <c r="L219" s="38"/>
      <c r="M219" s="219"/>
      <c r="N219" s="220"/>
      <c r="O219" s="70"/>
      <c r="P219" s="70"/>
      <c r="Q219" s="70"/>
      <c r="R219" s="70"/>
      <c r="S219" s="70"/>
      <c r="T219" s="71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T219" s="16" t="s">
        <v>153</v>
      </c>
      <c r="AU219" s="16" t="s">
        <v>81</v>
      </c>
    </row>
    <row r="220" spans="1:65" s="2" customFormat="1" ht="24.2" customHeight="1">
      <c r="A220" s="33"/>
      <c r="B220" s="34"/>
      <c r="C220" s="221" t="s">
        <v>337</v>
      </c>
      <c r="D220" s="221" t="s">
        <v>165</v>
      </c>
      <c r="E220" s="222" t="s">
        <v>338</v>
      </c>
      <c r="F220" s="223" t="s">
        <v>339</v>
      </c>
      <c r="G220" s="224" t="s">
        <v>221</v>
      </c>
      <c r="H220" s="225">
        <v>3</v>
      </c>
      <c r="I220" s="226"/>
      <c r="J220" s="227">
        <f>ROUND(I220*H220,2)</f>
        <v>0</v>
      </c>
      <c r="K220" s="228"/>
      <c r="L220" s="229"/>
      <c r="M220" s="230" t="s">
        <v>1</v>
      </c>
      <c r="N220" s="231" t="s">
        <v>39</v>
      </c>
      <c r="O220" s="70"/>
      <c r="P220" s="189">
        <f>O220*H220</f>
        <v>0</v>
      </c>
      <c r="Q220" s="189">
        <v>7.5999999999999998E-2</v>
      </c>
      <c r="R220" s="189">
        <f>Q220*H220</f>
        <v>0.22799999999999998</v>
      </c>
      <c r="S220" s="189">
        <v>0</v>
      </c>
      <c r="T220" s="190">
        <f>S220*H220</f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91" t="s">
        <v>135</v>
      </c>
      <c r="AT220" s="191" t="s">
        <v>165</v>
      </c>
      <c r="AU220" s="191" t="s">
        <v>81</v>
      </c>
      <c r="AY220" s="16" t="s">
        <v>112</v>
      </c>
      <c r="BE220" s="192">
        <f>IF(N220="základní",J220,0)</f>
        <v>0</v>
      </c>
      <c r="BF220" s="192">
        <f>IF(N220="snížená",J220,0)</f>
        <v>0</v>
      </c>
      <c r="BG220" s="192">
        <f>IF(N220="zákl. přenesená",J220,0)</f>
        <v>0</v>
      </c>
      <c r="BH220" s="192">
        <f>IF(N220="sníž. přenesená",J220,0)</f>
        <v>0</v>
      </c>
      <c r="BI220" s="192">
        <f>IF(N220="nulová",J220,0)</f>
        <v>0</v>
      </c>
      <c r="BJ220" s="16" t="s">
        <v>79</v>
      </c>
      <c r="BK220" s="192">
        <f>ROUND(I220*H220,2)</f>
        <v>0</v>
      </c>
      <c r="BL220" s="16" t="s">
        <v>117</v>
      </c>
      <c r="BM220" s="191" t="s">
        <v>340</v>
      </c>
    </row>
    <row r="221" spans="1:65" s="2" customFormat="1" ht="24.2" customHeight="1">
      <c r="A221" s="33"/>
      <c r="B221" s="34"/>
      <c r="C221" s="179" t="s">
        <v>341</v>
      </c>
      <c r="D221" s="179" t="s">
        <v>113</v>
      </c>
      <c r="E221" s="180" t="s">
        <v>342</v>
      </c>
      <c r="F221" s="181" t="s">
        <v>343</v>
      </c>
      <c r="G221" s="182" t="s">
        <v>221</v>
      </c>
      <c r="H221" s="183">
        <v>3</v>
      </c>
      <c r="I221" s="184"/>
      <c r="J221" s="185">
        <f>ROUND(I221*H221,2)</f>
        <v>0</v>
      </c>
      <c r="K221" s="186"/>
      <c r="L221" s="38"/>
      <c r="M221" s="187" t="s">
        <v>1</v>
      </c>
      <c r="N221" s="188" t="s">
        <v>39</v>
      </c>
      <c r="O221" s="70"/>
      <c r="P221" s="189">
        <f>O221*H221</f>
        <v>0</v>
      </c>
      <c r="Q221" s="189">
        <v>3.0759999999999999E-2</v>
      </c>
      <c r="R221" s="189">
        <f>Q221*H221</f>
        <v>9.2280000000000001E-2</v>
      </c>
      <c r="S221" s="189">
        <v>0</v>
      </c>
      <c r="T221" s="190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91" t="s">
        <v>117</v>
      </c>
      <c r="AT221" s="191" t="s">
        <v>113</v>
      </c>
      <c r="AU221" s="191" t="s">
        <v>81</v>
      </c>
      <c r="AY221" s="16" t="s">
        <v>112</v>
      </c>
      <c r="BE221" s="192">
        <f>IF(N221="základní",J221,0)</f>
        <v>0</v>
      </c>
      <c r="BF221" s="192">
        <f>IF(N221="snížená",J221,0)</f>
        <v>0</v>
      </c>
      <c r="BG221" s="192">
        <f>IF(N221="zákl. přenesená",J221,0)</f>
        <v>0</v>
      </c>
      <c r="BH221" s="192">
        <f>IF(N221="sníž. přenesená",J221,0)</f>
        <v>0</v>
      </c>
      <c r="BI221" s="192">
        <f>IF(N221="nulová",J221,0)</f>
        <v>0</v>
      </c>
      <c r="BJ221" s="16" t="s">
        <v>79</v>
      </c>
      <c r="BK221" s="192">
        <f>ROUND(I221*H221,2)</f>
        <v>0</v>
      </c>
      <c r="BL221" s="16" t="s">
        <v>117</v>
      </c>
      <c r="BM221" s="191" t="s">
        <v>344</v>
      </c>
    </row>
    <row r="222" spans="1:65" s="2" customFormat="1" ht="11.25">
      <c r="A222" s="33"/>
      <c r="B222" s="34"/>
      <c r="C222" s="35"/>
      <c r="D222" s="216" t="s">
        <v>153</v>
      </c>
      <c r="E222" s="35"/>
      <c r="F222" s="217" t="s">
        <v>345</v>
      </c>
      <c r="G222" s="35"/>
      <c r="H222" s="35"/>
      <c r="I222" s="218"/>
      <c r="J222" s="35"/>
      <c r="K222" s="35"/>
      <c r="L222" s="38"/>
      <c r="M222" s="219"/>
      <c r="N222" s="220"/>
      <c r="O222" s="70"/>
      <c r="P222" s="70"/>
      <c r="Q222" s="70"/>
      <c r="R222" s="70"/>
      <c r="S222" s="70"/>
      <c r="T222" s="71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T222" s="16" t="s">
        <v>153</v>
      </c>
      <c r="AU222" s="16" t="s">
        <v>81</v>
      </c>
    </row>
    <row r="223" spans="1:65" s="2" customFormat="1" ht="24.2" customHeight="1">
      <c r="A223" s="33"/>
      <c r="B223" s="34"/>
      <c r="C223" s="221" t="s">
        <v>346</v>
      </c>
      <c r="D223" s="221" t="s">
        <v>165</v>
      </c>
      <c r="E223" s="222" t="s">
        <v>347</v>
      </c>
      <c r="F223" s="223" t="s">
        <v>348</v>
      </c>
      <c r="G223" s="224" t="s">
        <v>221</v>
      </c>
      <c r="H223" s="225">
        <v>3</v>
      </c>
      <c r="I223" s="226"/>
      <c r="J223" s="227">
        <f>ROUND(I223*H223,2)</f>
        <v>0</v>
      </c>
      <c r="K223" s="228"/>
      <c r="L223" s="229"/>
      <c r="M223" s="230" t="s">
        <v>1</v>
      </c>
      <c r="N223" s="231" t="s">
        <v>39</v>
      </c>
      <c r="O223" s="70"/>
      <c r="P223" s="189">
        <f>O223*H223</f>
        <v>0</v>
      </c>
      <c r="Q223" s="189">
        <v>0.17</v>
      </c>
      <c r="R223" s="189">
        <f>Q223*H223</f>
        <v>0.51</v>
      </c>
      <c r="S223" s="189">
        <v>0</v>
      </c>
      <c r="T223" s="190">
        <f>S223*H223</f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91" t="s">
        <v>135</v>
      </c>
      <c r="AT223" s="191" t="s">
        <v>165</v>
      </c>
      <c r="AU223" s="191" t="s">
        <v>81</v>
      </c>
      <c r="AY223" s="16" t="s">
        <v>112</v>
      </c>
      <c r="BE223" s="192">
        <f>IF(N223="základní",J223,0)</f>
        <v>0</v>
      </c>
      <c r="BF223" s="192">
        <f>IF(N223="snížená",J223,0)</f>
        <v>0</v>
      </c>
      <c r="BG223" s="192">
        <f>IF(N223="zákl. přenesená",J223,0)</f>
        <v>0</v>
      </c>
      <c r="BH223" s="192">
        <f>IF(N223="sníž. přenesená",J223,0)</f>
        <v>0</v>
      </c>
      <c r="BI223" s="192">
        <f>IF(N223="nulová",J223,0)</f>
        <v>0</v>
      </c>
      <c r="BJ223" s="16" t="s">
        <v>79</v>
      </c>
      <c r="BK223" s="192">
        <f>ROUND(I223*H223,2)</f>
        <v>0</v>
      </c>
      <c r="BL223" s="16" t="s">
        <v>117</v>
      </c>
      <c r="BM223" s="191" t="s">
        <v>349</v>
      </c>
    </row>
    <row r="224" spans="1:65" s="2" customFormat="1" ht="24.2" customHeight="1">
      <c r="A224" s="33"/>
      <c r="B224" s="34"/>
      <c r="C224" s="179" t="s">
        <v>350</v>
      </c>
      <c r="D224" s="179" t="s">
        <v>113</v>
      </c>
      <c r="E224" s="180" t="s">
        <v>351</v>
      </c>
      <c r="F224" s="181" t="s">
        <v>352</v>
      </c>
      <c r="G224" s="182" t="s">
        <v>221</v>
      </c>
      <c r="H224" s="183">
        <v>2</v>
      </c>
      <c r="I224" s="184"/>
      <c r="J224" s="185">
        <f>ROUND(I224*H224,2)</f>
        <v>0</v>
      </c>
      <c r="K224" s="186"/>
      <c r="L224" s="38"/>
      <c r="M224" s="187" t="s">
        <v>1</v>
      </c>
      <c r="N224" s="188" t="s">
        <v>39</v>
      </c>
      <c r="O224" s="70"/>
      <c r="P224" s="189">
        <f>O224*H224</f>
        <v>0</v>
      </c>
      <c r="Q224" s="189">
        <v>0.53325999999999996</v>
      </c>
      <c r="R224" s="189">
        <f>Q224*H224</f>
        <v>1.0665199999999999</v>
      </c>
      <c r="S224" s="189">
        <v>0.3</v>
      </c>
      <c r="T224" s="190">
        <f>S224*H224</f>
        <v>0.6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191" t="s">
        <v>117</v>
      </c>
      <c r="AT224" s="191" t="s">
        <v>113</v>
      </c>
      <c r="AU224" s="191" t="s">
        <v>81</v>
      </c>
      <c r="AY224" s="16" t="s">
        <v>112</v>
      </c>
      <c r="BE224" s="192">
        <f>IF(N224="základní",J224,0)</f>
        <v>0</v>
      </c>
      <c r="BF224" s="192">
        <f>IF(N224="snížená",J224,0)</f>
        <v>0</v>
      </c>
      <c r="BG224" s="192">
        <f>IF(N224="zákl. přenesená",J224,0)</f>
        <v>0</v>
      </c>
      <c r="BH224" s="192">
        <f>IF(N224="sníž. přenesená",J224,0)</f>
        <v>0</v>
      </c>
      <c r="BI224" s="192">
        <f>IF(N224="nulová",J224,0)</f>
        <v>0</v>
      </c>
      <c r="BJ224" s="16" t="s">
        <v>79</v>
      </c>
      <c r="BK224" s="192">
        <f>ROUND(I224*H224,2)</f>
        <v>0</v>
      </c>
      <c r="BL224" s="16" t="s">
        <v>117</v>
      </c>
      <c r="BM224" s="191" t="s">
        <v>353</v>
      </c>
    </row>
    <row r="225" spans="1:65" s="2" customFormat="1" ht="11.25">
      <c r="A225" s="33"/>
      <c r="B225" s="34"/>
      <c r="C225" s="35"/>
      <c r="D225" s="216" t="s">
        <v>153</v>
      </c>
      <c r="E225" s="35"/>
      <c r="F225" s="217" t="s">
        <v>354</v>
      </c>
      <c r="G225" s="35"/>
      <c r="H225" s="35"/>
      <c r="I225" s="218"/>
      <c r="J225" s="35"/>
      <c r="K225" s="35"/>
      <c r="L225" s="38"/>
      <c r="M225" s="219"/>
      <c r="N225" s="220"/>
      <c r="O225" s="70"/>
      <c r="P225" s="70"/>
      <c r="Q225" s="70"/>
      <c r="R225" s="70"/>
      <c r="S225" s="70"/>
      <c r="T225" s="71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T225" s="16" t="s">
        <v>153</v>
      </c>
      <c r="AU225" s="16" t="s">
        <v>81</v>
      </c>
    </row>
    <row r="226" spans="1:65" s="12" customFormat="1" ht="25.9" customHeight="1">
      <c r="B226" s="165"/>
      <c r="C226" s="166"/>
      <c r="D226" s="167" t="s">
        <v>73</v>
      </c>
      <c r="E226" s="168" t="s">
        <v>355</v>
      </c>
      <c r="F226" s="168" t="s">
        <v>356</v>
      </c>
      <c r="G226" s="166"/>
      <c r="H226" s="166"/>
      <c r="I226" s="169"/>
      <c r="J226" s="170">
        <f>BK226</f>
        <v>0</v>
      </c>
      <c r="K226" s="166"/>
      <c r="L226" s="171"/>
      <c r="M226" s="172"/>
      <c r="N226" s="173"/>
      <c r="O226" s="173"/>
      <c r="P226" s="174">
        <f>SUM(P227:P230)</f>
        <v>0</v>
      </c>
      <c r="Q226" s="173"/>
      <c r="R226" s="174">
        <f>SUM(R227:R230)</f>
        <v>0</v>
      </c>
      <c r="S226" s="173"/>
      <c r="T226" s="175">
        <f>SUM(T227:T230)</f>
        <v>0</v>
      </c>
      <c r="AR226" s="176" t="s">
        <v>171</v>
      </c>
      <c r="AT226" s="177" t="s">
        <v>73</v>
      </c>
      <c r="AU226" s="177" t="s">
        <v>74</v>
      </c>
      <c r="AY226" s="176" t="s">
        <v>112</v>
      </c>
      <c r="BK226" s="178">
        <f>SUM(BK227:BK230)</f>
        <v>0</v>
      </c>
    </row>
    <row r="227" spans="1:65" s="2" customFormat="1" ht="24.2" customHeight="1">
      <c r="A227" s="33"/>
      <c r="B227" s="34"/>
      <c r="C227" s="179" t="s">
        <v>357</v>
      </c>
      <c r="D227" s="179" t="s">
        <v>113</v>
      </c>
      <c r="E227" s="180" t="s">
        <v>358</v>
      </c>
      <c r="F227" s="181" t="s">
        <v>359</v>
      </c>
      <c r="G227" s="182" t="s">
        <v>360</v>
      </c>
      <c r="H227" s="183">
        <v>1</v>
      </c>
      <c r="I227" s="184"/>
      <c r="J227" s="185">
        <f>ROUND(I227*H227,2)</f>
        <v>0</v>
      </c>
      <c r="K227" s="186"/>
      <c r="L227" s="38"/>
      <c r="M227" s="187" t="s">
        <v>1</v>
      </c>
      <c r="N227" s="188" t="s">
        <v>39</v>
      </c>
      <c r="O227" s="70"/>
      <c r="P227" s="189">
        <f>O227*H227</f>
        <v>0</v>
      </c>
      <c r="Q227" s="189">
        <v>0</v>
      </c>
      <c r="R227" s="189">
        <f>Q227*H227</f>
        <v>0</v>
      </c>
      <c r="S227" s="189">
        <v>0</v>
      </c>
      <c r="T227" s="190">
        <f>S227*H227</f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191" t="s">
        <v>361</v>
      </c>
      <c r="AT227" s="191" t="s">
        <v>113</v>
      </c>
      <c r="AU227" s="191" t="s">
        <v>79</v>
      </c>
      <c r="AY227" s="16" t="s">
        <v>112</v>
      </c>
      <c r="BE227" s="192">
        <f>IF(N227="základní",J227,0)</f>
        <v>0</v>
      </c>
      <c r="BF227" s="192">
        <f>IF(N227="snížená",J227,0)</f>
        <v>0</v>
      </c>
      <c r="BG227" s="192">
        <f>IF(N227="zákl. přenesená",J227,0)</f>
        <v>0</v>
      </c>
      <c r="BH227" s="192">
        <f>IF(N227="sníž. přenesená",J227,0)</f>
        <v>0</v>
      </c>
      <c r="BI227" s="192">
        <f>IF(N227="nulová",J227,0)</f>
        <v>0</v>
      </c>
      <c r="BJ227" s="16" t="s">
        <v>79</v>
      </c>
      <c r="BK227" s="192">
        <f>ROUND(I227*H227,2)</f>
        <v>0</v>
      </c>
      <c r="BL227" s="16" t="s">
        <v>361</v>
      </c>
      <c r="BM227" s="191" t="s">
        <v>362</v>
      </c>
    </row>
    <row r="228" spans="1:65" s="2" customFormat="1" ht="16.5" customHeight="1">
      <c r="A228" s="33"/>
      <c r="B228" s="34"/>
      <c r="C228" s="179" t="s">
        <v>363</v>
      </c>
      <c r="D228" s="179" t="s">
        <v>113</v>
      </c>
      <c r="E228" s="180" t="s">
        <v>364</v>
      </c>
      <c r="F228" s="181" t="s">
        <v>365</v>
      </c>
      <c r="G228" s="182" t="s">
        <v>360</v>
      </c>
      <c r="H228" s="183">
        <v>1</v>
      </c>
      <c r="I228" s="184"/>
      <c r="J228" s="185">
        <f>ROUND(I228*H228,2)</f>
        <v>0</v>
      </c>
      <c r="K228" s="186"/>
      <c r="L228" s="38"/>
      <c r="M228" s="187" t="s">
        <v>1</v>
      </c>
      <c r="N228" s="188" t="s">
        <v>39</v>
      </c>
      <c r="O228" s="70"/>
      <c r="P228" s="189">
        <f>O228*H228</f>
        <v>0</v>
      </c>
      <c r="Q228" s="189">
        <v>0</v>
      </c>
      <c r="R228" s="189">
        <f>Q228*H228</f>
        <v>0</v>
      </c>
      <c r="S228" s="189">
        <v>0</v>
      </c>
      <c r="T228" s="190">
        <f>S228*H228</f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91" t="s">
        <v>361</v>
      </c>
      <c r="AT228" s="191" t="s">
        <v>113</v>
      </c>
      <c r="AU228" s="191" t="s">
        <v>79</v>
      </c>
      <c r="AY228" s="16" t="s">
        <v>112</v>
      </c>
      <c r="BE228" s="192">
        <f>IF(N228="základní",J228,0)</f>
        <v>0</v>
      </c>
      <c r="BF228" s="192">
        <f>IF(N228="snížená",J228,0)</f>
        <v>0</v>
      </c>
      <c r="BG228" s="192">
        <f>IF(N228="zákl. přenesená",J228,0)</f>
        <v>0</v>
      </c>
      <c r="BH228" s="192">
        <f>IF(N228="sníž. přenesená",J228,0)</f>
        <v>0</v>
      </c>
      <c r="BI228" s="192">
        <f>IF(N228="nulová",J228,0)</f>
        <v>0</v>
      </c>
      <c r="BJ228" s="16" t="s">
        <v>79</v>
      </c>
      <c r="BK228" s="192">
        <f>ROUND(I228*H228,2)</f>
        <v>0</v>
      </c>
      <c r="BL228" s="16" t="s">
        <v>361</v>
      </c>
      <c r="BM228" s="191" t="s">
        <v>366</v>
      </c>
    </row>
    <row r="229" spans="1:65" s="2" customFormat="1" ht="33" customHeight="1">
      <c r="A229" s="33"/>
      <c r="B229" s="34"/>
      <c r="C229" s="179" t="s">
        <v>367</v>
      </c>
      <c r="D229" s="179" t="s">
        <v>113</v>
      </c>
      <c r="E229" s="180" t="s">
        <v>368</v>
      </c>
      <c r="F229" s="181" t="s">
        <v>369</v>
      </c>
      <c r="G229" s="182" t="s">
        <v>360</v>
      </c>
      <c r="H229" s="183">
        <v>1</v>
      </c>
      <c r="I229" s="184"/>
      <c r="J229" s="185">
        <f>ROUND(I229*H229,2)</f>
        <v>0</v>
      </c>
      <c r="K229" s="186"/>
      <c r="L229" s="38"/>
      <c r="M229" s="187" t="s">
        <v>1</v>
      </c>
      <c r="N229" s="188" t="s">
        <v>39</v>
      </c>
      <c r="O229" s="70"/>
      <c r="P229" s="189">
        <f>O229*H229</f>
        <v>0</v>
      </c>
      <c r="Q229" s="189">
        <v>0</v>
      </c>
      <c r="R229" s="189">
        <f>Q229*H229</f>
        <v>0</v>
      </c>
      <c r="S229" s="189">
        <v>0</v>
      </c>
      <c r="T229" s="190">
        <f>S229*H229</f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91" t="s">
        <v>361</v>
      </c>
      <c r="AT229" s="191" t="s">
        <v>113</v>
      </c>
      <c r="AU229" s="191" t="s">
        <v>79</v>
      </c>
      <c r="AY229" s="16" t="s">
        <v>112</v>
      </c>
      <c r="BE229" s="192">
        <f>IF(N229="základní",J229,0)</f>
        <v>0</v>
      </c>
      <c r="BF229" s="192">
        <f>IF(N229="snížená",J229,0)</f>
        <v>0</v>
      </c>
      <c r="BG229" s="192">
        <f>IF(N229="zákl. přenesená",J229,0)</f>
        <v>0</v>
      </c>
      <c r="BH229" s="192">
        <f>IF(N229="sníž. přenesená",J229,0)</f>
        <v>0</v>
      </c>
      <c r="BI229" s="192">
        <f>IF(N229="nulová",J229,0)</f>
        <v>0</v>
      </c>
      <c r="BJ229" s="16" t="s">
        <v>79</v>
      </c>
      <c r="BK229" s="192">
        <f>ROUND(I229*H229,2)</f>
        <v>0</v>
      </c>
      <c r="BL229" s="16" t="s">
        <v>361</v>
      </c>
      <c r="BM229" s="191" t="s">
        <v>370</v>
      </c>
    </row>
    <row r="230" spans="1:65" s="2" customFormat="1" ht="16.5" customHeight="1">
      <c r="A230" s="33"/>
      <c r="B230" s="34"/>
      <c r="C230" s="179" t="s">
        <v>371</v>
      </c>
      <c r="D230" s="179" t="s">
        <v>113</v>
      </c>
      <c r="E230" s="180" t="s">
        <v>372</v>
      </c>
      <c r="F230" s="181" t="s">
        <v>373</v>
      </c>
      <c r="G230" s="182" t="s">
        <v>360</v>
      </c>
      <c r="H230" s="183">
        <v>1</v>
      </c>
      <c r="I230" s="184"/>
      <c r="J230" s="185">
        <f>ROUND(I230*H230,2)</f>
        <v>0</v>
      </c>
      <c r="K230" s="186"/>
      <c r="L230" s="38"/>
      <c r="M230" s="187" t="s">
        <v>1</v>
      </c>
      <c r="N230" s="188" t="s">
        <v>39</v>
      </c>
      <c r="O230" s="70"/>
      <c r="P230" s="189">
        <f>O230*H230</f>
        <v>0</v>
      </c>
      <c r="Q230" s="189">
        <v>0</v>
      </c>
      <c r="R230" s="189">
        <f>Q230*H230</f>
        <v>0</v>
      </c>
      <c r="S230" s="189">
        <v>0</v>
      </c>
      <c r="T230" s="190">
        <f>S230*H230</f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91" t="s">
        <v>361</v>
      </c>
      <c r="AT230" s="191" t="s">
        <v>113</v>
      </c>
      <c r="AU230" s="191" t="s">
        <v>79</v>
      </c>
      <c r="AY230" s="16" t="s">
        <v>112</v>
      </c>
      <c r="BE230" s="192">
        <f>IF(N230="základní",J230,0)</f>
        <v>0</v>
      </c>
      <c r="BF230" s="192">
        <f>IF(N230="snížená",J230,0)</f>
        <v>0</v>
      </c>
      <c r="BG230" s="192">
        <f>IF(N230="zákl. přenesená",J230,0)</f>
        <v>0</v>
      </c>
      <c r="BH230" s="192">
        <f>IF(N230="sníž. přenesená",J230,0)</f>
        <v>0</v>
      </c>
      <c r="BI230" s="192">
        <f>IF(N230="nulová",J230,0)</f>
        <v>0</v>
      </c>
      <c r="BJ230" s="16" t="s">
        <v>79</v>
      </c>
      <c r="BK230" s="192">
        <f>ROUND(I230*H230,2)</f>
        <v>0</v>
      </c>
      <c r="BL230" s="16" t="s">
        <v>361</v>
      </c>
      <c r="BM230" s="191" t="s">
        <v>374</v>
      </c>
    </row>
    <row r="231" spans="1:65" s="12" customFormat="1" ht="25.9" customHeight="1">
      <c r="B231" s="165"/>
      <c r="C231" s="166"/>
      <c r="D231" s="167" t="s">
        <v>73</v>
      </c>
      <c r="E231" s="168" t="s">
        <v>375</v>
      </c>
      <c r="F231" s="168" t="s">
        <v>376</v>
      </c>
      <c r="G231" s="166"/>
      <c r="H231" s="166"/>
      <c r="I231" s="169"/>
      <c r="J231" s="170">
        <f>BK231</f>
        <v>0</v>
      </c>
      <c r="K231" s="166"/>
      <c r="L231" s="171"/>
      <c r="M231" s="172"/>
      <c r="N231" s="173"/>
      <c r="O231" s="173"/>
      <c r="P231" s="174">
        <f>P232</f>
        <v>0</v>
      </c>
      <c r="Q231" s="173"/>
      <c r="R231" s="174">
        <f>R232</f>
        <v>0</v>
      </c>
      <c r="S231" s="173"/>
      <c r="T231" s="175">
        <f>T232</f>
        <v>0</v>
      </c>
      <c r="AR231" s="176" t="s">
        <v>171</v>
      </c>
      <c r="AT231" s="177" t="s">
        <v>73</v>
      </c>
      <c r="AU231" s="177" t="s">
        <v>74</v>
      </c>
      <c r="AY231" s="176" t="s">
        <v>112</v>
      </c>
      <c r="BK231" s="178">
        <f>BK232</f>
        <v>0</v>
      </c>
    </row>
    <row r="232" spans="1:65" s="2" customFormat="1" ht="16.5" customHeight="1">
      <c r="A232" s="33"/>
      <c r="B232" s="34"/>
      <c r="C232" s="179" t="s">
        <v>377</v>
      </c>
      <c r="D232" s="179" t="s">
        <v>113</v>
      </c>
      <c r="E232" s="180" t="s">
        <v>378</v>
      </c>
      <c r="F232" s="181" t="s">
        <v>379</v>
      </c>
      <c r="G232" s="182" t="s">
        <v>360</v>
      </c>
      <c r="H232" s="183">
        <v>1</v>
      </c>
      <c r="I232" s="184"/>
      <c r="J232" s="185">
        <f>ROUND(I232*H232,2)</f>
        <v>0</v>
      </c>
      <c r="K232" s="186"/>
      <c r="L232" s="38"/>
      <c r="M232" s="187" t="s">
        <v>1</v>
      </c>
      <c r="N232" s="188" t="s">
        <v>39</v>
      </c>
      <c r="O232" s="70"/>
      <c r="P232" s="189">
        <f>O232*H232</f>
        <v>0</v>
      </c>
      <c r="Q232" s="189">
        <v>0</v>
      </c>
      <c r="R232" s="189">
        <f>Q232*H232</f>
        <v>0</v>
      </c>
      <c r="S232" s="189">
        <v>0</v>
      </c>
      <c r="T232" s="190">
        <f>S232*H232</f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91" t="s">
        <v>361</v>
      </c>
      <c r="AT232" s="191" t="s">
        <v>113</v>
      </c>
      <c r="AU232" s="191" t="s">
        <v>79</v>
      </c>
      <c r="AY232" s="16" t="s">
        <v>112</v>
      </c>
      <c r="BE232" s="192">
        <f>IF(N232="základní",J232,0)</f>
        <v>0</v>
      </c>
      <c r="BF232" s="192">
        <f>IF(N232="snížená",J232,0)</f>
        <v>0</v>
      </c>
      <c r="BG232" s="192">
        <f>IF(N232="zákl. přenesená",J232,0)</f>
        <v>0</v>
      </c>
      <c r="BH232" s="192">
        <f>IF(N232="sníž. přenesená",J232,0)</f>
        <v>0</v>
      </c>
      <c r="BI232" s="192">
        <f>IF(N232="nulová",J232,0)</f>
        <v>0</v>
      </c>
      <c r="BJ232" s="16" t="s">
        <v>79</v>
      </c>
      <c r="BK232" s="192">
        <f>ROUND(I232*H232,2)</f>
        <v>0</v>
      </c>
      <c r="BL232" s="16" t="s">
        <v>361</v>
      </c>
      <c r="BM232" s="191" t="s">
        <v>380</v>
      </c>
    </row>
    <row r="233" spans="1:65" s="12" customFormat="1" ht="25.9" customHeight="1">
      <c r="B233" s="165"/>
      <c r="C233" s="166"/>
      <c r="D233" s="167" t="s">
        <v>73</v>
      </c>
      <c r="E233" s="168" t="s">
        <v>381</v>
      </c>
      <c r="F233" s="168" t="s">
        <v>382</v>
      </c>
      <c r="G233" s="166"/>
      <c r="H233" s="166"/>
      <c r="I233" s="169"/>
      <c r="J233" s="170">
        <f>BK233</f>
        <v>0</v>
      </c>
      <c r="K233" s="166"/>
      <c r="L233" s="171"/>
      <c r="M233" s="172"/>
      <c r="N233" s="173"/>
      <c r="O233" s="173"/>
      <c r="P233" s="174">
        <f>P234</f>
        <v>0</v>
      </c>
      <c r="Q233" s="173"/>
      <c r="R233" s="174">
        <f>R234</f>
        <v>0</v>
      </c>
      <c r="S233" s="173"/>
      <c r="T233" s="175">
        <f>T234</f>
        <v>0</v>
      </c>
      <c r="AR233" s="176" t="s">
        <v>171</v>
      </c>
      <c r="AT233" s="177" t="s">
        <v>73</v>
      </c>
      <c r="AU233" s="177" t="s">
        <v>74</v>
      </c>
      <c r="AY233" s="176" t="s">
        <v>112</v>
      </c>
      <c r="BK233" s="178">
        <f>BK234</f>
        <v>0</v>
      </c>
    </row>
    <row r="234" spans="1:65" s="2" customFormat="1" ht="24.2" customHeight="1">
      <c r="A234" s="33"/>
      <c r="B234" s="34"/>
      <c r="C234" s="179" t="s">
        <v>383</v>
      </c>
      <c r="D234" s="179" t="s">
        <v>113</v>
      </c>
      <c r="E234" s="180" t="s">
        <v>384</v>
      </c>
      <c r="F234" s="181" t="s">
        <v>385</v>
      </c>
      <c r="G234" s="182" t="s">
        <v>360</v>
      </c>
      <c r="H234" s="183">
        <v>1</v>
      </c>
      <c r="I234" s="184"/>
      <c r="J234" s="185">
        <f>ROUND(I234*H234,2)</f>
        <v>0</v>
      </c>
      <c r="K234" s="186"/>
      <c r="L234" s="38"/>
      <c r="M234" s="234" t="s">
        <v>1</v>
      </c>
      <c r="N234" s="235" t="s">
        <v>39</v>
      </c>
      <c r="O234" s="236"/>
      <c r="P234" s="237">
        <f>O234*H234</f>
        <v>0</v>
      </c>
      <c r="Q234" s="237">
        <v>0</v>
      </c>
      <c r="R234" s="237">
        <f>Q234*H234</f>
        <v>0</v>
      </c>
      <c r="S234" s="237">
        <v>0</v>
      </c>
      <c r="T234" s="238">
        <f>S234*H234</f>
        <v>0</v>
      </c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R234" s="191" t="s">
        <v>361</v>
      </c>
      <c r="AT234" s="191" t="s">
        <v>113</v>
      </c>
      <c r="AU234" s="191" t="s">
        <v>79</v>
      </c>
      <c r="AY234" s="16" t="s">
        <v>112</v>
      </c>
      <c r="BE234" s="192">
        <f>IF(N234="základní",J234,0)</f>
        <v>0</v>
      </c>
      <c r="BF234" s="192">
        <f>IF(N234="snížená",J234,0)</f>
        <v>0</v>
      </c>
      <c r="BG234" s="192">
        <f>IF(N234="zákl. přenesená",J234,0)</f>
        <v>0</v>
      </c>
      <c r="BH234" s="192">
        <f>IF(N234="sníž. přenesená",J234,0)</f>
        <v>0</v>
      </c>
      <c r="BI234" s="192">
        <f>IF(N234="nulová",J234,0)</f>
        <v>0</v>
      </c>
      <c r="BJ234" s="16" t="s">
        <v>79</v>
      </c>
      <c r="BK234" s="192">
        <f>ROUND(I234*H234,2)</f>
        <v>0</v>
      </c>
      <c r="BL234" s="16" t="s">
        <v>361</v>
      </c>
      <c r="BM234" s="191" t="s">
        <v>386</v>
      </c>
    </row>
    <row r="235" spans="1:65" s="2" customFormat="1" ht="6.95" customHeight="1">
      <c r="A235" s="33"/>
      <c r="B235" s="53"/>
      <c r="C235" s="54"/>
      <c r="D235" s="54"/>
      <c r="E235" s="54"/>
      <c r="F235" s="54"/>
      <c r="G235" s="54"/>
      <c r="H235" s="54"/>
      <c r="I235" s="54"/>
      <c r="J235" s="54"/>
      <c r="K235" s="54"/>
      <c r="L235" s="38"/>
      <c r="M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</row>
  </sheetData>
  <sheetProtection algorithmName="SHA-512" hashValue="pDraC7S28NjQlcwcahgoEOi6UfSVx7y8GcwENk9peLBuyYnSyMCajmfRLcjCW7HNy8HVfQqvYNKii+HO5zAAMQ==" saltValue="SYYxRq3+dIdoKEvl+RqmTtB2o8D2LtxT8n4Yep4lHOdK+ty5+8uQZpe+NjkVTki84Fg4/pD20Yuni4QWdLyOug==" spinCount="100000" sheet="1" objects="1" scenarios="1" formatColumns="0" formatRows="0" autoFilter="0"/>
  <autoFilter ref="C121:K234"/>
  <mergeCells count="6">
    <mergeCell ref="L2:V2"/>
    <mergeCell ref="E7:H7"/>
    <mergeCell ref="E16:H16"/>
    <mergeCell ref="E25:H25"/>
    <mergeCell ref="E85:H85"/>
    <mergeCell ref="E114:H114"/>
  </mergeCells>
  <hyperlinks>
    <hyperlink ref="F149" r:id="rId1"/>
    <hyperlink ref="F154" r:id="rId2"/>
    <hyperlink ref="F162" r:id="rId3"/>
    <hyperlink ref="F164" r:id="rId4"/>
    <hyperlink ref="F166" r:id="rId5"/>
    <hyperlink ref="F173" r:id="rId6"/>
    <hyperlink ref="F177" r:id="rId7"/>
    <hyperlink ref="F188" r:id="rId8"/>
    <hyperlink ref="F194" r:id="rId9"/>
    <hyperlink ref="F196" r:id="rId10"/>
    <hyperlink ref="F203" r:id="rId11"/>
    <hyperlink ref="F206" r:id="rId12"/>
    <hyperlink ref="F209" r:id="rId13"/>
    <hyperlink ref="F213" r:id="rId14"/>
    <hyperlink ref="F216" r:id="rId15"/>
    <hyperlink ref="F219" r:id="rId16"/>
    <hyperlink ref="F222" r:id="rId17"/>
    <hyperlink ref="F225" r:id="rId18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202503 - Komunikace Jihoz...</vt:lpstr>
      <vt:lpstr>'202503 - Komunikace Jihoz...'!Názvy_tisku</vt:lpstr>
      <vt:lpstr>'Rekapitulace stavby'!Názvy_tisku</vt:lpstr>
      <vt:lpstr>'202503 - Komunikace Jihoz...'!Oblast_tisku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Černý</dc:creator>
  <cp:lastModifiedBy>Bušek</cp:lastModifiedBy>
  <dcterms:created xsi:type="dcterms:W3CDTF">2025-08-26T13:08:23Z</dcterms:created>
  <dcterms:modified xsi:type="dcterms:W3CDTF">2025-08-27T06:14:48Z</dcterms:modified>
</cp:coreProperties>
</file>