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hroust\Desktop\"/>
    </mc:Choice>
  </mc:AlternateContent>
  <xr:revisionPtr revIDLastSave="0" documentId="13_ncr:1_{070B1F26-46E7-4249-9544-526F390740ED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Rekapitulace stavby" sheetId="1" r:id="rId1"/>
    <sheet name="SO 0 - Vedlejší a ostatní..." sheetId="2" r:id="rId2"/>
    <sheet name="SO 1 - Chodník_I. část ul..." sheetId="3" r:id="rId3"/>
    <sheet name="SO 2 - Chodník_II.část Sv..." sheetId="4" r:id="rId4"/>
    <sheet name="Seznam figur" sheetId="5" r:id="rId5"/>
    <sheet name="Pokyny pro vyplnění" sheetId="6" r:id="rId6"/>
  </sheets>
  <definedNames>
    <definedName name="_xlnm._FilterDatabase" localSheetId="1" hidden="1">'SO 0 - Vedlejší a ostatní...'!$C$86:$L$107</definedName>
    <definedName name="_xlnm._FilterDatabase" localSheetId="2" hidden="1">'SO 1 - Chodník_I. část ul...'!$C$86:$L$209</definedName>
    <definedName name="_xlnm._FilterDatabase" localSheetId="3" hidden="1">'SO 2 - Chodník_II.část Sv...'!$C$86:$L$180</definedName>
    <definedName name="_xlnm.Print_Titles" localSheetId="0">'Rekapitulace stavby'!$52:$52</definedName>
    <definedName name="_xlnm.Print_Titles" localSheetId="4">'Seznam figur'!$9:$9</definedName>
    <definedName name="_xlnm.Print_Titles" localSheetId="1">'SO 0 - Vedlejší a ostatní...'!$86:$86</definedName>
    <definedName name="_xlnm.Print_Titles" localSheetId="2">'SO 1 - Chodník_I. část ul...'!$86:$86</definedName>
    <definedName name="_xlnm.Print_Titles" localSheetId="3">'SO 2 - Chodník_II.část Sv...'!$86:$86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4">'Seznam figur'!$C$4:$G$38</definedName>
    <definedName name="_xlnm.Print_Area" localSheetId="1">'SO 0 - Vedlejší a ostatní...'!$C$4:$K$41,'SO 0 - Vedlejší a ostatní...'!$C$47:$K$68,'SO 0 - Vedlejší a ostatní...'!$C$74:$L$107</definedName>
    <definedName name="_xlnm.Print_Area" localSheetId="2">'SO 1 - Chodník_I. část ul...'!$C$4:$K$41,'SO 1 - Chodník_I. část ul...'!$C$47:$K$68,'SO 1 - Chodník_I. část ul...'!$C$74:$L$209</definedName>
    <definedName name="_xlnm.Print_Area" localSheetId="3">'SO 2 - Chodník_II.část Sv...'!$C$4:$K$41,'SO 2 - Chodník_II.část Sv...'!$C$47:$K$68,'SO 2 - Chodník_II.část Sv...'!$C$74:$L$180</definedName>
  </definedNames>
  <calcPr calcId="181029"/>
</workbook>
</file>

<file path=xl/calcChain.xml><?xml version="1.0" encoding="utf-8"?>
<calcChain xmlns="http://schemas.openxmlformats.org/spreadsheetml/2006/main">
  <c r="D7" i="5" l="1"/>
  <c r="K39" i="4"/>
  <c r="K38" i="4"/>
  <c r="BA57" i="1"/>
  <c r="K37" i="4"/>
  <c r="AZ57" i="1"/>
  <c r="BI179" i="4"/>
  <c r="BH179" i="4"/>
  <c r="BG179" i="4"/>
  <c r="BF179" i="4"/>
  <c r="X179" i="4"/>
  <c r="X178" i="4"/>
  <c r="X177" i="4" s="1"/>
  <c r="V179" i="4"/>
  <c r="V178" i="4" s="1"/>
  <c r="V177" i="4" s="1"/>
  <c r="T179" i="4"/>
  <c r="T178" i="4"/>
  <c r="T177" i="4" s="1"/>
  <c r="P179" i="4"/>
  <c r="K179" i="4" s="1"/>
  <c r="BE179" i="4" s="1"/>
  <c r="BI174" i="4"/>
  <c r="BH174" i="4"/>
  <c r="BG174" i="4"/>
  <c r="BF174" i="4"/>
  <c r="X174" i="4"/>
  <c r="V174" i="4"/>
  <c r="T174" i="4"/>
  <c r="P174" i="4"/>
  <c r="K174" i="4" s="1"/>
  <c r="BE174" i="4" s="1"/>
  <c r="BI172" i="4"/>
  <c r="BH172" i="4"/>
  <c r="BG172" i="4"/>
  <c r="BF172" i="4"/>
  <c r="X172" i="4"/>
  <c r="V172" i="4"/>
  <c r="T172" i="4"/>
  <c r="P172" i="4"/>
  <c r="K172" i="4" s="1"/>
  <c r="BE172" i="4" s="1"/>
  <c r="BI168" i="4"/>
  <c r="BH168" i="4"/>
  <c r="BG168" i="4"/>
  <c r="BF168" i="4"/>
  <c r="X168" i="4"/>
  <c r="V168" i="4"/>
  <c r="T168" i="4"/>
  <c r="P168" i="4"/>
  <c r="BK168" i="4" s="1"/>
  <c r="BI164" i="4"/>
  <c r="BH164" i="4"/>
  <c r="BG164" i="4"/>
  <c r="BF164" i="4"/>
  <c r="X164" i="4"/>
  <c r="V164" i="4"/>
  <c r="T164" i="4"/>
  <c r="P164" i="4"/>
  <c r="K164" i="4" s="1"/>
  <c r="BE164" i="4" s="1"/>
  <c r="BI161" i="4"/>
  <c r="BH161" i="4"/>
  <c r="BG161" i="4"/>
  <c r="BF161" i="4"/>
  <c r="X161" i="4"/>
  <c r="V161" i="4"/>
  <c r="T161" i="4"/>
  <c r="P161" i="4"/>
  <c r="BK161" i="4" s="1"/>
  <c r="BI159" i="4"/>
  <c r="BH159" i="4"/>
  <c r="BG159" i="4"/>
  <c r="BF159" i="4"/>
  <c r="X159" i="4"/>
  <c r="V159" i="4"/>
  <c r="T159" i="4"/>
  <c r="P159" i="4"/>
  <c r="K159" i="4" s="1"/>
  <c r="BE159" i="4" s="1"/>
  <c r="BI156" i="4"/>
  <c r="BH156" i="4"/>
  <c r="BG156" i="4"/>
  <c r="BF156" i="4"/>
  <c r="X156" i="4"/>
  <c r="V156" i="4"/>
  <c r="T156" i="4"/>
  <c r="P156" i="4"/>
  <c r="K156" i="4" s="1"/>
  <c r="BE156" i="4" s="1"/>
  <c r="BI154" i="4"/>
  <c r="BH154" i="4"/>
  <c r="BG154" i="4"/>
  <c r="BF154" i="4"/>
  <c r="X154" i="4"/>
  <c r="V154" i="4"/>
  <c r="T154" i="4"/>
  <c r="P154" i="4"/>
  <c r="BK154" i="4" s="1"/>
  <c r="BI152" i="4"/>
  <c r="BH152" i="4"/>
  <c r="BG152" i="4"/>
  <c r="BF152" i="4"/>
  <c r="X152" i="4"/>
  <c r="V152" i="4"/>
  <c r="T152" i="4"/>
  <c r="P152" i="4"/>
  <c r="BK152" i="4" s="1"/>
  <c r="BI147" i="4"/>
  <c r="BH147" i="4"/>
  <c r="BG147" i="4"/>
  <c r="BF147" i="4"/>
  <c r="X147" i="4"/>
  <c r="V147" i="4"/>
  <c r="T147" i="4"/>
  <c r="P147" i="4"/>
  <c r="K147" i="4" s="1"/>
  <c r="BE147" i="4" s="1"/>
  <c r="BI143" i="4"/>
  <c r="BH143" i="4"/>
  <c r="BG143" i="4"/>
  <c r="BF143" i="4"/>
  <c r="X143" i="4"/>
  <c r="V143" i="4"/>
  <c r="T143" i="4"/>
  <c r="P143" i="4"/>
  <c r="BK143" i="4" s="1"/>
  <c r="BI139" i="4"/>
  <c r="BH139" i="4"/>
  <c r="BG139" i="4"/>
  <c r="BF139" i="4"/>
  <c r="X139" i="4"/>
  <c r="V139" i="4"/>
  <c r="T139" i="4"/>
  <c r="P139" i="4"/>
  <c r="K139" i="4" s="1"/>
  <c r="BE139" i="4" s="1"/>
  <c r="BI136" i="4"/>
  <c r="BH136" i="4"/>
  <c r="BG136" i="4"/>
  <c r="BF136" i="4"/>
  <c r="X136" i="4"/>
  <c r="V136" i="4"/>
  <c r="T136" i="4"/>
  <c r="P136" i="4"/>
  <c r="BK136" i="4" s="1"/>
  <c r="BI133" i="4"/>
  <c r="BH133" i="4"/>
  <c r="BG133" i="4"/>
  <c r="BF133" i="4"/>
  <c r="X133" i="4"/>
  <c r="V133" i="4"/>
  <c r="T133" i="4"/>
  <c r="P133" i="4"/>
  <c r="BK133" i="4" s="1"/>
  <c r="BI130" i="4"/>
  <c r="BH130" i="4"/>
  <c r="BG130" i="4"/>
  <c r="BF130" i="4"/>
  <c r="X130" i="4"/>
  <c r="V130" i="4"/>
  <c r="T130" i="4"/>
  <c r="P130" i="4"/>
  <c r="BK130" i="4" s="1"/>
  <c r="BI122" i="4"/>
  <c r="BH122" i="4"/>
  <c r="BG122" i="4"/>
  <c r="BF122" i="4"/>
  <c r="X122" i="4"/>
  <c r="V122" i="4"/>
  <c r="T122" i="4"/>
  <c r="P122" i="4"/>
  <c r="K122" i="4" s="1"/>
  <c r="BE122" i="4" s="1"/>
  <c r="BI119" i="4"/>
  <c r="BH119" i="4"/>
  <c r="BG119" i="4"/>
  <c r="BF119" i="4"/>
  <c r="X119" i="4"/>
  <c r="V119" i="4"/>
  <c r="T119" i="4"/>
  <c r="P119" i="4"/>
  <c r="BK119" i="4" s="1"/>
  <c r="BI116" i="4"/>
  <c r="BH116" i="4"/>
  <c r="BG116" i="4"/>
  <c r="BF116" i="4"/>
  <c r="X116" i="4"/>
  <c r="V116" i="4"/>
  <c r="T116" i="4"/>
  <c r="P116" i="4"/>
  <c r="K116" i="4" s="1"/>
  <c r="BE116" i="4" s="1"/>
  <c r="BI112" i="4"/>
  <c r="BH112" i="4"/>
  <c r="BG112" i="4"/>
  <c r="BF112" i="4"/>
  <c r="X112" i="4"/>
  <c r="V112" i="4"/>
  <c r="T112" i="4"/>
  <c r="P112" i="4"/>
  <c r="BK112" i="4" s="1"/>
  <c r="BI109" i="4"/>
  <c r="BH109" i="4"/>
  <c r="BG109" i="4"/>
  <c r="BF109" i="4"/>
  <c r="X109" i="4"/>
  <c r="V109" i="4"/>
  <c r="T109" i="4"/>
  <c r="P109" i="4"/>
  <c r="BI105" i="4"/>
  <c r="BH105" i="4"/>
  <c r="BG105" i="4"/>
  <c r="BF105" i="4"/>
  <c r="X105" i="4"/>
  <c r="V105" i="4"/>
  <c r="T105" i="4"/>
  <c r="P105" i="4"/>
  <c r="K105" i="4" s="1"/>
  <c r="BE105" i="4" s="1"/>
  <c r="BI99" i="4"/>
  <c r="BH99" i="4"/>
  <c r="BG99" i="4"/>
  <c r="BF99" i="4"/>
  <c r="X99" i="4"/>
  <c r="V99" i="4"/>
  <c r="T99" i="4"/>
  <c r="P99" i="4"/>
  <c r="BK99" i="4" s="1"/>
  <c r="BI94" i="4"/>
  <c r="BH94" i="4"/>
  <c r="BG94" i="4"/>
  <c r="BF94" i="4"/>
  <c r="X94" i="4"/>
  <c r="V94" i="4"/>
  <c r="T94" i="4"/>
  <c r="P94" i="4"/>
  <c r="K94" i="4" s="1"/>
  <c r="BE94" i="4" s="1"/>
  <c r="BI89" i="4"/>
  <c r="BH89" i="4"/>
  <c r="BG89" i="4"/>
  <c r="BF89" i="4"/>
  <c r="X89" i="4"/>
  <c r="V89" i="4"/>
  <c r="T89" i="4"/>
  <c r="P89" i="4"/>
  <c r="K89" i="4" s="1"/>
  <c r="BE89" i="4" s="1"/>
  <c r="J84" i="4"/>
  <c r="J83" i="4"/>
  <c r="F83" i="4"/>
  <c r="F81" i="4"/>
  <c r="E79" i="4"/>
  <c r="J57" i="4"/>
  <c r="J56" i="4"/>
  <c r="F56" i="4"/>
  <c r="F54" i="4"/>
  <c r="E52" i="4"/>
  <c r="J18" i="4"/>
  <c r="E18" i="4"/>
  <c r="F84" i="4" s="1"/>
  <c r="J17" i="4"/>
  <c r="J12" i="4"/>
  <c r="J81" i="4" s="1"/>
  <c r="E7" i="4"/>
  <c r="E50" i="4" s="1"/>
  <c r="K39" i="3"/>
  <c r="K38" i="3"/>
  <c r="BA56" i="1" s="1"/>
  <c r="K37" i="3"/>
  <c r="AZ56" i="1" s="1"/>
  <c r="BI208" i="3"/>
  <c r="BH208" i="3"/>
  <c r="BG208" i="3"/>
  <c r="BF208" i="3"/>
  <c r="X208" i="3"/>
  <c r="X207" i="3" s="1"/>
  <c r="X206" i="3" s="1"/>
  <c r="V208" i="3"/>
  <c r="V207" i="3" s="1"/>
  <c r="V206" i="3" s="1"/>
  <c r="T208" i="3"/>
  <c r="T207" i="3" s="1"/>
  <c r="T206" i="3" s="1"/>
  <c r="P208" i="3"/>
  <c r="BI202" i="3"/>
  <c r="BH202" i="3"/>
  <c r="BG202" i="3"/>
  <c r="BF202" i="3"/>
  <c r="X202" i="3"/>
  <c r="V202" i="3"/>
  <c r="T202" i="3"/>
  <c r="P202" i="3"/>
  <c r="BK202" i="3" s="1"/>
  <c r="BI199" i="3"/>
  <c r="BH199" i="3"/>
  <c r="BG199" i="3"/>
  <c r="BF199" i="3"/>
  <c r="X199" i="3"/>
  <c r="V199" i="3"/>
  <c r="T199" i="3"/>
  <c r="P199" i="3"/>
  <c r="BK199" i="3" s="1"/>
  <c r="BI196" i="3"/>
  <c r="BH196" i="3"/>
  <c r="BG196" i="3"/>
  <c r="BF196" i="3"/>
  <c r="X196" i="3"/>
  <c r="V196" i="3"/>
  <c r="T196" i="3"/>
  <c r="P196" i="3"/>
  <c r="BK196" i="3" s="1"/>
  <c r="BI192" i="3"/>
  <c r="BH192" i="3"/>
  <c r="BG192" i="3"/>
  <c r="BF192" i="3"/>
  <c r="X192" i="3"/>
  <c r="V192" i="3"/>
  <c r="T192" i="3"/>
  <c r="P192" i="3"/>
  <c r="BI189" i="3"/>
  <c r="BH189" i="3"/>
  <c r="BG189" i="3"/>
  <c r="BF189" i="3"/>
  <c r="X189" i="3"/>
  <c r="V189" i="3"/>
  <c r="T189" i="3"/>
  <c r="P189" i="3"/>
  <c r="BK189" i="3" s="1"/>
  <c r="BI187" i="3"/>
  <c r="BH187" i="3"/>
  <c r="BG187" i="3"/>
  <c r="BF187" i="3"/>
  <c r="X187" i="3"/>
  <c r="V187" i="3"/>
  <c r="T187" i="3"/>
  <c r="P187" i="3"/>
  <c r="BI184" i="3"/>
  <c r="BH184" i="3"/>
  <c r="BG184" i="3"/>
  <c r="BF184" i="3"/>
  <c r="X184" i="3"/>
  <c r="V184" i="3"/>
  <c r="T184" i="3"/>
  <c r="P184" i="3"/>
  <c r="BK184" i="3" s="1"/>
  <c r="BI182" i="3"/>
  <c r="BH182" i="3"/>
  <c r="BG182" i="3"/>
  <c r="BF182" i="3"/>
  <c r="X182" i="3"/>
  <c r="V182" i="3"/>
  <c r="T182" i="3"/>
  <c r="P182" i="3"/>
  <c r="BK182" i="3" s="1"/>
  <c r="BI180" i="3"/>
  <c r="BH180" i="3"/>
  <c r="BG180" i="3"/>
  <c r="BF180" i="3"/>
  <c r="X180" i="3"/>
  <c r="V180" i="3"/>
  <c r="T180" i="3"/>
  <c r="P180" i="3"/>
  <c r="BK180" i="3" s="1"/>
  <c r="BI179" i="3"/>
  <c r="BH179" i="3"/>
  <c r="BG179" i="3"/>
  <c r="BF179" i="3"/>
  <c r="X179" i="3"/>
  <c r="V179" i="3"/>
  <c r="T179" i="3"/>
  <c r="P179" i="3"/>
  <c r="BI174" i="3"/>
  <c r="BH174" i="3"/>
  <c r="BG174" i="3"/>
  <c r="BF174" i="3"/>
  <c r="X174" i="3"/>
  <c r="V174" i="3"/>
  <c r="T174" i="3"/>
  <c r="P174" i="3"/>
  <c r="K174" i="3" s="1"/>
  <c r="BE174" i="3" s="1"/>
  <c r="BI171" i="3"/>
  <c r="BH171" i="3"/>
  <c r="BG171" i="3"/>
  <c r="BF171" i="3"/>
  <c r="X171" i="3"/>
  <c r="V171" i="3"/>
  <c r="T171" i="3"/>
  <c r="P171" i="3"/>
  <c r="BI167" i="3"/>
  <c r="BH167" i="3"/>
  <c r="BG167" i="3"/>
  <c r="BF167" i="3"/>
  <c r="X167" i="3"/>
  <c r="V167" i="3"/>
  <c r="T167" i="3"/>
  <c r="P167" i="3"/>
  <c r="BI165" i="3"/>
  <c r="BH165" i="3"/>
  <c r="BG165" i="3"/>
  <c r="BF165" i="3"/>
  <c r="X165" i="3"/>
  <c r="V165" i="3"/>
  <c r="T165" i="3"/>
  <c r="P165" i="3"/>
  <c r="K165" i="3" s="1"/>
  <c r="BE165" i="3" s="1"/>
  <c r="BI160" i="3"/>
  <c r="BH160" i="3"/>
  <c r="BG160" i="3"/>
  <c r="BF160" i="3"/>
  <c r="X160" i="3"/>
  <c r="V160" i="3"/>
  <c r="T160" i="3"/>
  <c r="P160" i="3"/>
  <c r="BK160" i="3" s="1"/>
  <c r="BI157" i="3"/>
  <c r="BH157" i="3"/>
  <c r="BG157" i="3"/>
  <c r="BF157" i="3"/>
  <c r="X157" i="3"/>
  <c r="V157" i="3"/>
  <c r="T157" i="3"/>
  <c r="P157" i="3"/>
  <c r="K157" i="3" s="1"/>
  <c r="BE157" i="3" s="1"/>
  <c r="BI155" i="3"/>
  <c r="BH155" i="3"/>
  <c r="BG155" i="3"/>
  <c r="BF155" i="3"/>
  <c r="X155" i="3"/>
  <c r="V155" i="3"/>
  <c r="T155" i="3"/>
  <c r="P155" i="3"/>
  <c r="BI149" i="3"/>
  <c r="BH149" i="3"/>
  <c r="BG149" i="3"/>
  <c r="BF149" i="3"/>
  <c r="X149" i="3"/>
  <c r="V149" i="3"/>
  <c r="T149" i="3"/>
  <c r="P149" i="3"/>
  <c r="BK149" i="3" s="1"/>
  <c r="BI146" i="3"/>
  <c r="BH146" i="3"/>
  <c r="BG146" i="3"/>
  <c r="BF146" i="3"/>
  <c r="X146" i="3"/>
  <c r="V146" i="3"/>
  <c r="T146" i="3"/>
  <c r="P146" i="3"/>
  <c r="BI143" i="3"/>
  <c r="BH143" i="3"/>
  <c r="BG143" i="3"/>
  <c r="BF143" i="3"/>
  <c r="X143" i="3"/>
  <c r="V143" i="3"/>
  <c r="T143" i="3"/>
  <c r="P143" i="3"/>
  <c r="BI140" i="3"/>
  <c r="BH140" i="3"/>
  <c r="BG140" i="3"/>
  <c r="BF140" i="3"/>
  <c r="X140" i="3"/>
  <c r="V140" i="3"/>
  <c r="T140" i="3"/>
  <c r="P140" i="3"/>
  <c r="BI133" i="3"/>
  <c r="BH133" i="3"/>
  <c r="BG133" i="3"/>
  <c r="BF133" i="3"/>
  <c r="X133" i="3"/>
  <c r="V133" i="3"/>
  <c r="T133" i="3"/>
  <c r="P133" i="3"/>
  <c r="K133" i="3" s="1"/>
  <c r="BE133" i="3" s="1"/>
  <c r="BI130" i="3"/>
  <c r="BH130" i="3"/>
  <c r="BG130" i="3"/>
  <c r="BF130" i="3"/>
  <c r="X130" i="3"/>
  <c r="V130" i="3"/>
  <c r="T130" i="3"/>
  <c r="P130" i="3"/>
  <c r="K130" i="3" s="1"/>
  <c r="BE130" i="3" s="1"/>
  <c r="BI127" i="3"/>
  <c r="BH127" i="3"/>
  <c r="BG127" i="3"/>
  <c r="BF127" i="3"/>
  <c r="X127" i="3"/>
  <c r="V127" i="3"/>
  <c r="T127" i="3"/>
  <c r="P127" i="3"/>
  <c r="BI124" i="3"/>
  <c r="BH124" i="3"/>
  <c r="BG124" i="3"/>
  <c r="BF124" i="3"/>
  <c r="X124" i="3"/>
  <c r="V124" i="3"/>
  <c r="T124" i="3"/>
  <c r="P124" i="3"/>
  <c r="BI121" i="3"/>
  <c r="BH121" i="3"/>
  <c r="BG121" i="3"/>
  <c r="BF121" i="3"/>
  <c r="X121" i="3"/>
  <c r="V121" i="3"/>
  <c r="T121" i="3"/>
  <c r="P121" i="3"/>
  <c r="BI107" i="3"/>
  <c r="BH107" i="3"/>
  <c r="BG107" i="3"/>
  <c r="BF107" i="3"/>
  <c r="X107" i="3"/>
  <c r="V107" i="3"/>
  <c r="T107" i="3"/>
  <c r="P107" i="3"/>
  <c r="K107" i="3" s="1"/>
  <c r="BE107" i="3" s="1"/>
  <c r="BI101" i="3"/>
  <c r="BH101" i="3"/>
  <c r="BG101" i="3"/>
  <c r="BF101" i="3"/>
  <c r="X101" i="3"/>
  <c r="V101" i="3"/>
  <c r="T101" i="3"/>
  <c r="P101" i="3"/>
  <c r="BI92" i="3"/>
  <c r="BH92" i="3"/>
  <c r="BG92" i="3"/>
  <c r="BF92" i="3"/>
  <c r="X92" i="3"/>
  <c r="V92" i="3"/>
  <c r="T92" i="3"/>
  <c r="P92" i="3"/>
  <c r="BK92" i="3" s="1"/>
  <c r="BI89" i="3"/>
  <c r="BH89" i="3"/>
  <c r="BG89" i="3"/>
  <c r="BF89" i="3"/>
  <c r="X89" i="3"/>
  <c r="V89" i="3"/>
  <c r="T89" i="3"/>
  <c r="P89" i="3"/>
  <c r="K89" i="3" s="1"/>
  <c r="BE89" i="3" s="1"/>
  <c r="J84" i="3"/>
  <c r="J83" i="3"/>
  <c r="F83" i="3"/>
  <c r="F81" i="3"/>
  <c r="E79" i="3"/>
  <c r="J57" i="3"/>
  <c r="J56" i="3"/>
  <c r="F56" i="3"/>
  <c r="F54" i="3"/>
  <c r="E52" i="3"/>
  <c r="J18" i="3"/>
  <c r="E18" i="3"/>
  <c r="F84" i="3" s="1"/>
  <c r="J17" i="3"/>
  <c r="J12" i="3"/>
  <c r="J54" i="3" s="1"/>
  <c r="E7" i="3"/>
  <c r="E77" i="3" s="1"/>
  <c r="K39" i="2"/>
  <c r="K38" i="2"/>
  <c r="BA55" i="1" s="1"/>
  <c r="K37" i="2"/>
  <c r="AZ55" i="1" s="1"/>
  <c r="BI106" i="2"/>
  <c r="BH106" i="2"/>
  <c r="BG106" i="2"/>
  <c r="BF106" i="2"/>
  <c r="X106" i="2"/>
  <c r="X105" i="2" s="1"/>
  <c r="V106" i="2"/>
  <c r="V105" i="2" s="1"/>
  <c r="T106" i="2"/>
  <c r="T105" i="2"/>
  <c r="P106" i="2"/>
  <c r="BI103" i="2"/>
  <c r="BH103" i="2"/>
  <c r="BG103" i="2"/>
  <c r="BF103" i="2"/>
  <c r="X103" i="2"/>
  <c r="X102" i="2" s="1"/>
  <c r="V103" i="2"/>
  <c r="V102" i="2"/>
  <c r="T103" i="2"/>
  <c r="T102" i="2" s="1"/>
  <c r="P103" i="2"/>
  <c r="BI100" i="2"/>
  <c r="BH100" i="2"/>
  <c r="BG100" i="2"/>
  <c r="BF100" i="2"/>
  <c r="X100" i="2"/>
  <c r="V100" i="2"/>
  <c r="T100" i="2"/>
  <c r="P100" i="2"/>
  <c r="BI97" i="2"/>
  <c r="BH97" i="2"/>
  <c r="BG97" i="2"/>
  <c r="BF97" i="2"/>
  <c r="X97" i="2"/>
  <c r="X96" i="2"/>
  <c r="V97" i="2"/>
  <c r="V96" i="2" s="1"/>
  <c r="T97" i="2"/>
  <c r="T96" i="2" s="1"/>
  <c r="P97" i="2"/>
  <c r="K97" i="2" s="1"/>
  <c r="BE97" i="2" s="1"/>
  <c r="BI94" i="2"/>
  <c r="BH94" i="2"/>
  <c r="BG94" i="2"/>
  <c r="BF94" i="2"/>
  <c r="X94" i="2"/>
  <c r="V94" i="2"/>
  <c r="T94" i="2"/>
  <c r="P94" i="2"/>
  <c r="BK94" i="2" s="1"/>
  <c r="BI92" i="2"/>
  <c r="BH92" i="2"/>
  <c r="BG92" i="2"/>
  <c r="BF92" i="2"/>
  <c r="X92" i="2"/>
  <c r="V92" i="2"/>
  <c r="T92" i="2"/>
  <c r="P92" i="2"/>
  <c r="BK92" i="2" s="1"/>
  <c r="BI90" i="2"/>
  <c r="BH90" i="2"/>
  <c r="BG90" i="2"/>
  <c r="BF90" i="2"/>
  <c r="X90" i="2"/>
  <c r="V90" i="2"/>
  <c r="T90" i="2"/>
  <c r="P90" i="2"/>
  <c r="BK90" i="2" s="1"/>
  <c r="J84" i="2"/>
  <c r="J83" i="2"/>
  <c r="F83" i="2"/>
  <c r="F81" i="2"/>
  <c r="E79" i="2"/>
  <c r="J57" i="2"/>
  <c r="J56" i="2"/>
  <c r="F56" i="2"/>
  <c r="F54" i="2"/>
  <c r="E52" i="2"/>
  <c r="J18" i="2"/>
  <c r="E18" i="2"/>
  <c r="F84" i="2" s="1"/>
  <c r="J17" i="2"/>
  <c r="J12" i="2"/>
  <c r="J81" i="2" s="1"/>
  <c r="E7" i="2"/>
  <c r="E77" i="2" s="1"/>
  <c r="L50" i="1"/>
  <c r="AM50" i="1"/>
  <c r="AM49" i="1"/>
  <c r="L49" i="1"/>
  <c r="AM47" i="1"/>
  <c r="L47" i="1"/>
  <c r="L45" i="1"/>
  <c r="L44" i="1"/>
  <c r="K103" i="2"/>
  <c r="BE103" i="2" s="1"/>
  <c r="R202" i="3"/>
  <c r="Q189" i="3"/>
  <c r="R182" i="3"/>
  <c r="Q174" i="3"/>
  <c r="R165" i="3"/>
  <c r="R107" i="3"/>
  <c r="R89" i="3"/>
  <c r="R196" i="3"/>
  <c r="R174" i="3"/>
  <c r="Q155" i="3"/>
  <c r="Q140" i="3"/>
  <c r="R101" i="3"/>
  <c r="R192" i="3"/>
  <c r="Q184" i="3"/>
  <c r="Q179" i="3"/>
  <c r="Q165" i="3"/>
  <c r="Q146" i="3"/>
  <c r="R127" i="3"/>
  <c r="Q107" i="3"/>
  <c r="BK208" i="3"/>
  <c r="BK179" i="3"/>
  <c r="K140" i="3"/>
  <c r="BE140" i="3" s="1"/>
  <c r="BK192" i="3"/>
  <c r="BK171" i="3"/>
  <c r="R179" i="4"/>
  <c r="R174" i="4"/>
  <c r="R168" i="4"/>
  <c r="R159" i="4"/>
  <c r="Q154" i="4"/>
  <c r="R139" i="4"/>
  <c r="R122" i="4"/>
  <c r="Q116" i="4"/>
  <c r="Q174" i="4"/>
  <c r="R164" i="4"/>
  <c r="Q156" i="4"/>
  <c r="R143" i="4"/>
  <c r="R136" i="4"/>
  <c r="Q133" i="4"/>
  <c r="R119" i="4"/>
  <c r="R109" i="4"/>
  <c r="Q136" i="4"/>
  <c r="R89" i="4"/>
  <c r="R97" i="2"/>
  <c r="R92" i="2"/>
  <c r="R106" i="2"/>
  <c r="R103" i="2"/>
  <c r="Q100" i="2"/>
  <c r="R90" i="2"/>
  <c r="Q103" i="2"/>
  <c r="Q94" i="2"/>
  <c r="BK106" i="2"/>
  <c r="BK100" i="2"/>
  <c r="R208" i="3"/>
  <c r="Q196" i="3"/>
  <c r="Q187" i="3"/>
  <c r="R179" i="3"/>
  <c r="Q167" i="3"/>
  <c r="Q149" i="3"/>
  <c r="R146" i="3"/>
  <c r="Q133" i="3"/>
  <c r="R130" i="3"/>
  <c r="Q127" i="3"/>
  <c r="R121" i="3"/>
  <c r="Q202" i="3"/>
  <c r="R180" i="3"/>
  <c r="Q157" i="3"/>
  <c r="Q143" i="3"/>
  <c r="Q130" i="3"/>
  <c r="Q92" i="3"/>
  <c r="Q199" i="3"/>
  <c r="R187" i="3"/>
  <c r="Q180" i="3"/>
  <c r="R171" i="3"/>
  <c r="R160" i="3"/>
  <c r="R143" i="3"/>
  <c r="R140" i="3"/>
  <c r="Q121" i="3"/>
  <c r="Q101" i="3"/>
  <c r="K155" i="3"/>
  <c r="BE155" i="3" s="1"/>
  <c r="K121" i="3"/>
  <c r="BE121" i="3" s="1"/>
  <c r="BK167" i="3"/>
  <c r="BK146" i="3"/>
  <c r="Q164" i="4"/>
  <c r="R156" i="4"/>
  <c r="R152" i="4"/>
  <c r="R133" i="4"/>
  <c r="R112" i="4"/>
  <c r="Q109" i="4"/>
  <c r="Q89" i="4"/>
  <c r="Q168" i="4"/>
  <c r="Q159" i="4"/>
  <c r="Q147" i="4"/>
  <c r="Q143" i="4"/>
  <c r="R130" i="4"/>
  <c r="Q112" i="4"/>
  <c r="Q105" i="4"/>
  <c r="Q99" i="4"/>
  <c r="Q179" i="4"/>
  <c r="R105" i="4"/>
  <c r="Q106" i="2"/>
  <c r="R100" i="2"/>
  <c r="Q97" i="2"/>
  <c r="R94" i="2"/>
  <c r="Q92" i="2"/>
  <c r="Q90" i="2"/>
  <c r="AU54" i="1"/>
  <c r="Q192" i="3"/>
  <c r="R184" i="3"/>
  <c r="Q171" i="3"/>
  <c r="R155" i="3"/>
  <c r="R124" i="3"/>
  <c r="R92" i="3"/>
  <c r="R199" i="3"/>
  <c r="Q160" i="3"/>
  <c r="R149" i="3"/>
  <c r="R133" i="3"/>
  <c r="Q124" i="3"/>
  <c r="Q208" i="3"/>
  <c r="R189" i="3"/>
  <c r="Q182" i="3"/>
  <c r="R167" i="3"/>
  <c r="R157" i="3"/>
  <c r="Q89" i="3"/>
  <c r="BK187" i="3"/>
  <c r="BK124" i="3"/>
  <c r="BK101" i="3"/>
  <c r="BK143" i="3"/>
  <c r="BK127" i="3"/>
  <c r="R172" i="4"/>
  <c r="R161" i="4"/>
  <c r="R154" i="4"/>
  <c r="R147" i="4"/>
  <c r="Q130" i="4"/>
  <c r="R116" i="4"/>
  <c r="R94" i="4"/>
  <c r="Q172" i="4"/>
  <c r="Q161" i="4"/>
  <c r="Q152" i="4"/>
  <c r="Q139" i="4"/>
  <c r="Q122" i="4"/>
  <c r="R99" i="4"/>
  <c r="Q94" i="4"/>
  <c r="Q119" i="4"/>
  <c r="BK109" i="4"/>
  <c r="T173" i="3" l="1"/>
  <c r="BK89" i="2"/>
  <c r="K89" i="2" s="1"/>
  <c r="K63" i="2" s="1"/>
  <c r="V89" i="2"/>
  <c r="R89" i="2"/>
  <c r="T99" i="2"/>
  <c r="X99" i="2"/>
  <c r="R99" i="2"/>
  <c r="J65" i="2" s="1"/>
  <c r="V88" i="3"/>
  <c r="Q88" i="3"/>
  <c r="V126" i="3"/>
  <c r="R126" i="3"/>
  <c r="T89" i="2"/>
  <c r="T88" i="2" s="1"/>
  <c r="T87" i="2" s="1"/>
  <c r="AW55" i="1" s="1"/>
  <c r="X89" i="2"/>
  <c r="Q89" i="2"/>
  <c r="V99" i="2"/>
  <c r="Q99" i="2"/>
  <c r="I65" i="2" s="1"/>
  <c r="T88" i="3"/>
  <c r="X88" i="3"/>
  <c r="R88" i="3"/>
  <c r="J62" i="3"/>
  <c r="T126" i="3"/>
  <c r="X126" i="3"/>
  <c r="Q126" i="3"/>
  <c r="I63" i="3" s="1"/>
  <c r="X173" i="3"/>
  <c r="R173" i="3"/>
  <c r="J64" i="3" s="1"/>
  <c r="T195" i="3"/>
  <c r="X195" i="3"/>
  <c r="Q195" i="3"/>
  <c r="I65" i="3" s="1"/>
  <c r="V88" i="4"/>
  <c r="Q88" i="4"/>
  <c r="I62" i="4" s="1"/>
  <c r="V115" i="4"/>
  <c r="Q115" i="4"/>
  <c r="I63" i="4" s="1"/>
  <c r="T146" i="4"/>
  <c r="X146" i="4"/>
  <c r="R146" i="4"/>
  <c r="J64" i="4" s="1"/>
  <c r="X167" i="4"/>
  <c r="V173" i="3"/>
  <c r="Q173" i="3"/>
  <c r="I64" i="3"/>
  <c r="BK195" i="3"/>
  <c r="K195" i="3" s="1"/>
  <c r="K65" i="3" s="1"/>
  <c r="V195" i="3"/>
  <c r="R195" i="3"/>
  <c r="J65" i="3" s="1"/>
  <c r="T88" i="4"/>
  <c r="X88" i="4"/>
  <c r="R88" i="4"/>
  <c r="T115" i="4"/>
  <c r="X115" i="4"/>
  <c r="R115" i="4"/>
  <c r="J63" i="4" s="1"/>
  <c r="V146" i="4"/>
  <c r="Q146" i="4"/>
  <c r="I64" i="4" s="1"/>
  <c r="T167" i="4"/>
  <c r="V167" i="4"/>
  <c r="Q167" i="4"/>
  <c r="I65" i="4" s="1"/>
  <c r="R167" i="4"/>
  <c r="J65" i="4" s="1"/>
  <c r="R96" i="2"/>
  <c r="J64" i="2" s="1"/>
  <c r="Q102" i="2"/>
  <c r="I66" i="2" s="1"/>
  <c r="BK105" i="2"/>
  <c r="K105" i="2" s="1"/>
  <c r="K67" i="2" s="1"/>
  <c r="R105" i="2"/>
  <c r="J67" i="2" s="1"/>
  <c r="Q96" i="2"/>
  <c r="I64" i="2" s="1"/>
  <c r="R102" i="2"/>
  <c r="J66" i="2" s="1"/>
  <c r="Q105" i="2"/>
  <c r="I67" i="2" s="1"/>
  <c r="R207" i="3"/>
  <c r="R206" i="3" s="1"/>
  <c r="J66" i="3" s="1"/>
  <c r="BK207" i="3"/>
  <c r="K207" i="3" s="1"/>
  <c r="K67" i="3" s="1"/>
  <c r="Q207" i="3"/>
  <c r="Q206" i="3" s="1"/>
  <c r="I66" i="3" s="1"/>
  <c r="Q178" i="4"/>
  <c r="Q177" i="4" s="1"/>
  <c r="I66" i="4" s="1"/>
  <c r="R178" i="4"/>
  <c r="R177" i="4" s="1"/>
  <c r="J66" i="4" s="1"/>
  <c r="J63" i="3"/>
  <c r="F57" i="4"/>
  <c r="E77" i="4"/>
  <c r="J54" i="4"/>
  <c r="E50" i="3"/>
  <c r="F57" i="3"/>
  <c r="J81" i="3"/>
  <c r="J54" i="2"/>
  <c r="F57" i="2"/>
  <c r="E50" i="2"/>
  <c r="K100" i="2"/>
  <c r="BE100" i="2" s="1"/>
  <c r="F37" i="2"/>
  <c r="BD55" i="1" s="1"/>
  <c r="BK165" i="3"/>
  <c r="K180" i="3"/>
  <c r="BE180" i="3" s="1"/>
  <c r="K202" i="3"/>
  <c r="BE202" i="3" s="1"/>
  <c r="K167" i="3"/>
  <c r="BE167" i="3" s="1"/>
  <c r="K184" i="3"/>
  <c r="BE184" i="3" s="1"/>
  <c r="K101" i="3"/>
  <c r="BE101" i="3" s="1"/>
  <c r="BK107" i="3"/>
  <c r="BK121" i="3"/>
  <c r="BK133" i="3"/>
  <c r="K146" i="3"/>
  <c r="BE146" i="3" s="1"/>
  <c r="BK157" i="3"/>
  <c r="BK174" i="3"/>
  <c r="K187" i="3"/>
  <c r="BE187" i="3" s="1"/>
  <c r="BK89" i="3"/>
  <c r="K171" i="3"/>
  <c r="BE171" i="3" s="1"/>
  <c r="BK89" i="4"/>
  <c r="BK105" i="4"/>
  <c r="BK139" i="4"/>
  <c r="BK159" i="4"/>
  <c r="BK172" i="4"/>
  <c r="F37" i="4"/>
  <c r="BD57" i="1" s="1"/>
  <c r="F36" i="2"/>
  <c r="BC55" i="1" s="1"/>
  <c r="K189" i="3"/>
  <c r="BE189" i="3" s="1"/>
  <c r="F38" i="3"/>
  <c r="BE56" i="1"/>
  <c r="F39" i="2"/>
  <c r="BF55" i="1" s="1"/>
  <c r="BK103" i="2"/>
  <c r="BK102" i="2" s="1"/>
  <c r="K102" i="2" s="1"/>
  <c r="K66" i="2" s="1"/>
  <c r="K208" i="3"/>
  <c r="BE208" i="3"/>
  <c r="K124" i="3"/>
  <c r="BE124" i="3" s="1"/>
  <c r="F37" i="3"/>
  <c r="BD56" i="1" s="1"/>
  <c r="BK130" i="3"/>
  <c r="F38" i="4"/>
  <c r="BE57" i="1" s="1"/>
  <c r="BK99" i="2"/>
  <c r="K99" i="2" s="1"/>
  <c r="K65" i="2" s="1"/>
  <c r="K106" i="2"/>
  <c r="BE106" i="2" s="1"/>
  <c r="F38" i="2"/>
  <c r="BE55" i="1" s="1"/>
  <c r="K143" i="3"/>
  <c r="BE143" i="3" s="1"/>
  <c r="K127" i="3"/>
  <c r="BE127" i="3"/>
  <c r="BK140" i="3"/>
  <c r="BK155" i="3"/>
  <c r="K160" i="3"/>
  <c r="BE160" i="3"/>
  <c r="K182" i="3"/>
  <c r="BE182" i="3" s="1"/>
  <c r="K92" i="3"/>
  <c r="BE92" i="3" s="1"/>
  <c r="K179" i="3"/>
  <c r="BE179" i="3" s="1"/>
  <c r="K36" i="4"/>
  <c r="AY57" i="1" s="1"/>
  <c r="K99" i="4"/>
  <c r="BE99" i="4" s="1"/>
  <c r="K133" i="4"/>
  <c r="BE133" i="4" s="1"/>
  <c r="K154" i="4"/>
  <c r="BE154" i="4" s="1"/>
  <c r="BK164" i="4"/>
  <c r="F39" i="4"/>
  <c r="BF57" i="1" s="1"/>
  <c r="K90" i="2"/>
  <c r="BE90" i="2" s="1"/>
  <c r="K94" i="2"/>
  <c r="BE94" i="2" s="1"/>
  <c r="F36" i="3"/>
  <c r="BC56" i="1" s="1"/>
  <c r="K199" i="3"/>
  <c r="BE199" i="3" s="1"/>
  <c r="BK94" i="4"/>
  <c r="K119" i="4"/>
  <c r="BE119" i="4" s="1"/>
  <c r="BK147" i="4"/>
  <c r="K109" i="4"/>
  <c r="BE109" i="4" s="1"/>
  <c r="BK116" i="4"/>
  <c r="K136" i="4"/>
  <c r="BE136" i="4" s="1"/>
  <c r="K152" i="4"/>
  <c r="BE152" i="4"/>
  <c r="K161" i="4"/>
  <c r="BE161" i="4" s="1"/>
  <c r="BK174" i="4"/>
  <c r="K36" i="2"/>
  <c r="AY55" i="1" s="1"/>
  <c r="BK97" i="2"/>
  <c r="BK96" i="2" s="1"/>
  <c r="K96" i="2" s="1"/>
  <c r="K64" i="2" s="1"/>
  <c r="K92" i="2"/>
  <c r="BE92" i="2" s="1"/>
  <c r="F39" i="3"/>
  <c r="BF56" i="1"/>
  <c r="K196" i="3"/>
  <c r="BE196" i="3" s="1"/>
  <c r="K36" i="3"/>
  <c r="AY56" i="1" s="1"/>
  <c r="K192" i="3"/>
  <c r="BE192" i="3" s="1"/>
  <c r="K149" i="3"/>
  <c r="BE149" i="3"/>
  <c r="F36" i="4"/>
  <c r="BC57" i="1" s="1"/>
  <c r="K112" i="4"/>
  <c r="BE112" i="4" s="1"/>
  <c r="BK122" i="4"/>
  <c r="BK179" i="4"/>
  <c r="BK178" i="4" s="1"/>
  <c r="K178" i="4" s="1"/>
  <c r="K67" i="4" s="1"/>
  <c r="K130" i="4"/>
  <c r="BE130" i="4" s="1"/>
  <c r="K143" i="4"/>
  <c r="BE143" i="4"/>
  <c r="BK156" i="4"/>
  <c r="K168" i="4"/>
  <c r="BE168" i="4" s="1"/>
  <c r="X88" i="2" l="1"/>
  <c r="X87" i="2" s="1"/>
  <c r="R87" i="4"/>
  <c r="J61" i="4" s="1"/>
  <c r="K31" i="4" s="1"/>
  <c r="AT57" i="1" s="1"/>
  <c r="T87" i="4"/>
  <c r="AW57" i="1" s="1"/>
  <c r="X87" i="3"/>
  <c r="Q88" i="2"/>
  <c r="Q87" i="2" s="1"/>
  <c r="I61" i="2" s="1"/>
  <c r="K30" i="2" s="1"/>
  <c r="AS55" i="1" s="1"/>
  <c r="Q87" i="3"/>
  <c r="I61" i="3" s="1"/>
  <c r="K30" i="3" s="1"/>
  <c r="AS56" i="1" s="1"/>
  <c r="X87" i="4"/>
  <c r="V87" i="4"/>
  <c r="T87" i="3"/>
  <c r="AW56" i="1" s="1"/>
  <c r="R87" i="3"/>
  <c r="J61" i="3" s="1"/>
  <c r="K31" i="3" s="1"/>
  <c r="AT56" i="1" s="1"/>
  <c r="V87" i="3"/>
  <c r="R88" i="2"/>
  <c r="R87" i="2" s="1"/>
  <c r="J61" i="2" s="1"/>
  <c r="K31" i="2" s="1"/>
  <c r="AT55" i="1" s="1"/>
  <c r="V88" i="2"/>
  <c r="V87" i="2" s="1"/>
  <c r="BK173" i="3"/>
  <c r="K173" i="3"/>
  <c r="K64" i="3"/>
  <c r="J63" i="2"/>
  <c r="I62" i="3"/>
  <c r="I67" i="3"/>
  <c r="I63" i="2"/>
  <c r="BK88" i="2"/>
  <c r="K88" i="2" s="1"/>
  <c r="K62" i="2" s="1"/>
  <c r="J67" i="3"/>
  <c r="BK206" i="3"/>
  <c r="K206" i="3"/>
  <c r="K66" i="3" s="1"/>
  <c r="J62" i="4"/>
  <c r="I67" i="4"/>
  <c r="Q87" i="4"/>
  <c r="I61" i="4" s="1"/>
  <c r="K30" i="4" s="1"/>
  <c r="AS57" i="1" s="1"/>
  <c r="J67" i="4"/>
  <c r="BK177" i="4"/>
  <c r="K177" i="4" s="1"/>
  <c r="K66" i="4" s="1"/>
  <c r="BK126" i="3"/>
  <c r="K126" i="3"/>
  <c r="K63" i="3" s="1"/>
  <c r="BK88" i="3"/>
  <c r="K88" i="3" s="1"/>
  <c r="K62" i="3" s="1"/>
  <c r="BK115" i="4"/>
  <c r="K115" i="4" s="1"/>
  <c r="K63" i="4" s="1"/>
  <c r="BK146" i="4"/>
  <c r="K146" i="4" s="1"/>
  <c r="K64" i="4" s="1"/>
  <c r="BK88" i="4"/>
  <c r="BK167" i="4"/>
  <c r="K167" i="4" s="1"/>
  <c r="K65" i="4" s="1"/>
  <c r="K35" i="2"/>
  <c r="AX55" i="1" s="1"/>
  <c r="AV55" i="1" s="1"/>
  <c r="BD54" i="1"/>
  <c r="W31" i="1" s="1"/>
  <c r="F35" i="2"/>
  <c r="BB55" i="1" s="1"/>
  <c r="BE54" i="1"/>
  <c r="BA54" i="1" s="1"/>
  <c r="K35" i="4"/>
  <c r="AX57" i="1" s="1"/>
  <c r="AV57" i="1" s="1"/>
  <c r="K35" i="3"/>
  <c r="AX56" i="1" s="1"/>
  <c r="AV56" i="1" s="1"/>
  <c r="F35" i="3"/>
  <c r="BB56" i="1" s="1"/>
  <c r="F35" i="4"/>
  <c r="BB57" i="1" s="1"/>
  <c r="BC54" i="1"/>
  <c r="W30" i="1" s="1"/>
  <c r="BF54" i="1"/>
  <c r="W33" i="1" s="1"/>
  <c r="BK87" i="4" l="1"/>
  <c r="K87" i="4" s="1"/>
  <c r="K61" i="4" s="1"/>
  <c r="I62" i="2"/>
  <c r="J62" i="2"/>
  <c r="BK87" i="2"/>
  <c r="K87" i="2" s="1"/>
  <c r="K61" i="2" s="1"/>
  <c r="BK87" i="3"/>
  <c r="K87" i="3"/>
  <c r="K61" i="3"/>
  <c r="K88" i="4"/>
  <c r="K62" i="4" s="1"/>
  <c r="AW54" i="1"/>
  <c r="BB54" i="1"/>
  <c r="W29" i="1" s="1"/>
  <c r="AS54" i="1"/>
  <c r="AT54" i="1"/>
  <c r="W32" i="1"/>
  <c r="AY54" i="1"/>
  <c r="AK30" i="1" s="1"/>
  <c r="AZ54" i="1"/>
  <c r="K32" i="4" l="1"/>
  <c r="AG57" i="1" s="1"/>
  <c r="K32" i="2"/>
  <c r="AG55" i="1"/>
  <c r="K32" i="3"/>
  <c r="AG56" i="1" s="1"/>
  <c r="AX54" i="1"/>
  <c r="AK29" i="1" s="1"/>
  <c r="K41" i="3" l="1"/>
  <c r="K41" i="2"/>
  <c r="K41" i="4"/>
  <c r="AN55" i="1"/>
  <c r="AN56" i="1"/>
  <c r="AN57" i="1"/>
  <c r="AG54" i="1"/>
  <c r="AV54" i="1"/>
  <c r="AN54" i="1" l="1"/>
  <c r="AK26" i="1"/>
  <c r="AK35" i="1" s="1"/>
</calcChain>
</file>

<file path=xl/sharedStrings.xml><?xml version="1.0" encoding="utf-8"?>
<sst xmlns="http://schemas.openxmlformats.org/spreadsheetml/2006/main" count="3169" uniqueCount="634">
  <si>
    <t>Export Komplet</t>
  </si>
  <si>
    <t>VZ</t>
  </si>
  <si>
    <t>2.0</t>
  </si>
  <si>
    <t>ZAMOK</t>
  </si>
  <si>
    <t>False</t>
  </si>
  <si>
    <t>True</t>
  </si>
  <si>
    <t>{35c9fe52-6ba8-4026-ad6b-193ef86ec46a}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</si>
  <si>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</si>
  <si>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</si>
  <si>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</si>
  <si>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</si>
  <si>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</si>
  <si>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</si>
  <si>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</si>
  <si>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</si>
  <si>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</si>
  <si>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</si>
  <si>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</si>
  <si>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Šluknov- chodiníky_I.část_ ul. Na Příkopě_II.část_Svobodovo nám.</t>
  </si>
  <si>
    <t>KSO:</t>
  </si>
  <si>
    <t/>
  </si>
  <si>
    <t>CC-CZ:</t>
  </si>
  <si>
    <t>Místo:</t>
  </si>
  <si>
    <t xml:space="preserve">k.ú.Šluknov </t>
  </si>
  <si>
    <t>Datum:</t>
  </si>
  <si>
    <t>4. 4. 2025</t>
  </si>
  <si>
    <t>Zadavatel:</t>
  </si>
  <si>
    <t>IČ:</t>
  </si>
  <si>
    <t xml:space="preserve">Město Šluknov </t>
  </si>
  <si>
    <t>DIČ:</t>
  </si>
  <si>
    <t>Účastník:</t>
  </si>
  <si>
    <t>Vyplň údaj</t>
  </si>
  <si>
    <t>Projektant:</t>
  </si>
  <si>
    <t>ProProjekt, s.r.o.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</si>
  <si>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</si>
  <si>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</si>
  <si>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</si>
  <si>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</si>
  <si>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</si>
  <si>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</si>
  <si>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</si>
  <si>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</si>
  <si>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</si>
  <si>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</si>
  <si>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</si>
  <si>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</si>
  <si>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</si>
  <si>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</si>
  <si>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</si>
  <si>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</si>
  <si>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</si>
  <si>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</si>
  <si>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</si>
  <si>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</si>
  <si>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</si>
  <si>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</si>
  <si>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</si>
  <si>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</si>
  <si>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</si>
  <si>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</si>
  <si>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</si>
  <si>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</si>
  <si>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</si>
  <si>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</si>
  <si>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</si>
  <si>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</si>
  <si>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</si>
  <si>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</si>
  <si>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</si>
  <si>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</si>
  <si>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</si>
  <si>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</si>
  <si>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</si>
  <si>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</si>
  <si>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</si>
  <si>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</si>
  <si>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</si>
  <si>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</si>
  <si>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</si>
  <si>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</t>
  </si>
  <si>
    <t>Vedlejší a ostatní nákdy</t>
  </si>
  <si>
    <t>STA</t>
  </si>
  <si>
    <t>1</t>
  </si>
  <si>
    <t>{8481a0eb-40ec-400f-ba75-b2730906e950}</t>
  </si>
  <si>
    <t>2</t>
  </si>
  <si>
    <t>SO 1</t>
  </si>
  <si>
    <t>Chodník_I. část ul. Na Příkopě</t>
  </si>
  <si>
    <t>{b69208ff-6da6-4bb6-b2c9-1fd9eb566d04}</t>
  </si>
  <si>
    <t>SO 2</t>
  </si>
  <si>
    <t xml:space="preserve">Chodník_II.část Svobodovo náměstí </t>
  </si>
  <si>
    <t>{5c28b6a6-e46b-4ec1-b1a1-b0d875fcdc33}</t>
  </si>
  <si>
    <t>KRYCÍ LIST SOUPISU PRACÍ</t>
  </si>
  <si>
    <t>Objekt:</t>
  </si>
  <si>
    <t>SO 0 - Vedlejší a ostatní nákdy</t>
  </si>
  <si>
    <t>k.ú.Šluknov</t>
  </si>
  <si>
    <t>Město Šluknov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</si>
  <si>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</si>
  <si>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</si>
  <si>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</si>
  <si>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</si>
  <si>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</si>
  <si>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</si>
  <si>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</si>
  <si>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</si>
  <si>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</si>
  <si>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</si>
  <si>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</si>
  <si>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</si>
  <si>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</si>
  <si>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</si>
  <si>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</si>
  <si>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</si>
  <si>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</si>
  <si>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</si>
  <si>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</si>
  <si>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</si>
  <si>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</si>
  <si>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</si>
  <si>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</si>
  <si>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</si>
  <si>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</si>
  <si>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</si>
  <si>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</si>
  <si>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</si>
  <si>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</si>
  <si>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</si>
  <si>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</si>
  <si>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</si>
  <si>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</si>
  <si>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</si>
  <si>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</si>
  <si>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</si>
  <si>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</si>
  <si>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</si>
  <si>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…</t>
  </si>
  <si>
    <t>CS ÚRS 2025 01</t>
  </si>
  <si>
    <t>1024</t>
  </si>
  <si>
    <t>Online PSC</t>
  </si>
  <si>
    <t>-1989170373</t>
  </si>
  <si>
    <t>3</t>
  </si>
  <si>
    <t>4</t>
  </si>
  <si>
    <t>012414000</t>
  </si>
  <si>
    <t>Geometrický plán</t>
  </si>
  <si>
    <t>-1380298763</t>
  </si>
  <si>
    <t>https://podminky.urs.cz/item/CS_URS_2025_01/012414000</t>
  </si>
  <si>
    <t>012444000</t>
  </si>
  <si>
    <t>Geodetické měření skutečného provedení stavby</t>
  </si>
  <si>
    <t>834238823</t>
  </si>
  <si>
    <t>https://podminky.urs.cz/item/CS_URS_2025_01/012444000</t>
  </si>
  <si>
    <t>VRN3</t>
  </si>
  <si>
    <t>Zařízení staveniště</t>
  </si>
  <si>
    <t>030001000</t>
  </si>
  <si>
    <t>-2081986398</t>
  </si>
  <si>
    <t>https://podminky.urs.cz/item/CS_URS_2025_01/030001000</t>
  </si>
  <si>
    <t>VRN4</t>
  </si>
  <si>
    <t>Inženýrská činnost</t>
  </si>
  <si>
    <t>8</t>
  </si>
  <si>
    <t>9</t>
  </si>
  <si>
    <t>-214595636</t>
  </si>
  <si>
    <t>VRN6</t>
  </si>
  <si>
    <t>Územní vlivy</t>
  </si>
  <si>
    <t>060001000</t>
  </si>
  <si>
    <t>Územní vlivy včetně opatření proti prašnosti a čištění komunikací v průběhu výstavby</t>
  </si>
  <si>
    <t>1313785532</t>
  </si>
  <si>
    <t>https://podminky.urs.cz/item/CS_URS_2025_01/060001000</t>
  </si>
  <si>
    <t>VRN7</t>
  </si>
  <si>
    <t>Provozní vlivy</t>
  </si>
  <si>
    <t>070001000</t>
  </si>
  <si>
    <t>Provozní vlivy včetně DIO, DIR, dočasného dopravního značení, záboru veřejného prostranství a poplatky</t>
  </si>
  <si>
    <t>1963085961</t>
  </si>
  <si>
    <t>https://podminky.urs.cz/item/CS_URS_2025_01/070001000</t>
  </si>
  <si>
    <t>A1</t>
  </si>
  <si>
    <t>4,75*1,7 úsek u schodů od kostela parcela č.122</t>
  </si>
  <si>
    <t>8,075</t>
  </si>
  <si>
    <t>A2</t>
  </si>
  <si>
    <t>Úsek mezi schody kostela a vejzcem na parcelu 128/2</t>
  </si>
  <si>
    <t>35,36</t>
  </si>
  <si>
    <t>A3</t>
  </si>
  <si>
    <t>Vjezd na parcelu 128/2</t>
  </si>
  <si>
    <t>11,7</t>
  </si>
  <si>
    <t>A4</t>
  </si>
  <si>
    <t>Úsek od vjezdu na parcelu 128/2 směr Svobodovo nám.</t>
  </si>
  <si>
    <t>23,97</t>
  </si>
  <si>
    <t>A5</t>
  </si>
  <si>
    <t>Úsek na nároží domu č.p.160</t>
  </si>
  <si>
    <t>4,59</t>
  </si>
  <si>
    <t>SO 1 - Chodník_I. část ul. Na Příkopě</t>
  </si>
  <si>
    <t>k.ú. Šluknov</t>
  </si>
  <si>
    <t>1 - Zemní práce</t>
  </si>
  <si>
    <t>5 - Komunikace pozemní</t>
  </si>
  <si>
    <t>9 - Ostatní konstrukce a práce, bourání</t>
  </si>
  <si>
    <t>997 - Doprava suti a vybouraných hmot</t>
  </si>
  <si>
    <t>HSV - Práce a dodávky HSV</t>
  </si>
  <si>
    <t xml:space="preserve">    998 - Přesun hmot</t>
  </si>
  <si>
    <t>Zemní práce</t>
  </si>
  <si>
    <t>113105112</t>
  </si>
  <si>
    <t>Rozebrání dlažeb z lomového kamene s přemístěním hmot na skládku na vzdálenost do 3 m nebo s naložením na dopravní prostředek, kladených na sucho se spárami zalitými cementovou maltou</t>
  </si>
  <si>
    <t>m2</t>
  </si>
  <si>
    <t>310776343</t>
  </si>
  <si>
    <t>https://podminky.urs.cz/item/CS_URS_2025_01/113105112</t>
  </si>
  <si>
    <t>VV</t>
  </si>
  <si>
    <t xml:space="preserve">1,6*0,6" rozebrání stávajícího chodníku </t>
  </si>
  <si>
    <t>113107345</t>
  </si>
  <si>
    <t>Odstranění podkladů nebo krytů strojně plochy jednotlivě do 50 m2 s přemístěním hmot na skládku na vzdálenost do 3 m nebo s naložením na dopravní prostředek živičných, o tl. vrstvy přes 200 do 250 mm</t>
  </si>
  <si>
    <t>1627638507</t>
  </si>
  <si>
    <t>https://podminky.urs.cz/item/CS_URS_2025_01/113107345</t>
  </si>
  <si>
    <t>4,75*1,7"úsek u schodů od kostela parcela 122</t>
  </si>
  <si>
    <t>20,8*1,7" úsek mezi schody kostela a vjezdem na parcelu 128/2</t>
  </si>
  <si>
    <t>4,5*2,6" vzjezd na parcelu 128/2</t>
  </si>
  <si>
    <t>14,1*1,7"úsek od vjezdu na parcelu 128/2 směr Svobodovo náměstí</t>
  </si>
  <si>
    <t>2,7*1,7" úsek u nároží domu č.p.160</t>
  </si>
  <si>
    <t>47,3*0,2" odstranění živičného pásu pro kladení silniční obruby</t>
  </si>
  <si>
    <t>Součet</t>
  </si>
  <si>
    <t>122251101</t>
  </si>
  <si>
    <t>Odkopávky a prokopávky nezapažené strojně v hornině třídy těžitelnosti I skupiny 3 do 20 m3</t>
  </si>
  <si>
    <t>m3</t>
  </si>
  <si>
    <t>-416259032</t>
  </si>
  <si>
    <t>https://podminky.urs.cz/item/CS_URS_2025_01/122251101</t>
  </si>
  <si>
    <t>4,75*1,7*0,1"schody na parcelu č. 122</t>
  </si>
  <si>
    <t>4,5*2,6*0,1" vjezd na parcelu č.128/2</t>
  </si>
  <si>
    <t>2,7*1,7*0,1"nároží domu č.p.160</t>
  </si>
  <si>
    <t>162751117</t>
  </si>
  <si>
    <t>448534318</t>
  </si>
  <si>
    <t>(47,3*0,2)*0,25" odstranění živičného pásu pro kladení silniční obruby</t>
  </si>
  <si>
    <t>(A1+A2+A3+A4+A5)*0,25</t>
  </si>
  <si>
    <t>FIG</t>
  </si>
  <si>
    <t>Rozpad figury: A1</t>
  </si>
  <si>
    <t>Rozpad figury: A2</t>
  </si>
  <si>
    <t>Rozpad figury: A3</t>
  </si>
  <si>
    <t>Rozpad figury: A4</t>
  </si>
  <si>
    <t>Rozpad figury: A5</t>
  </si>
  <si>
    <t>167151101</t>
  </si>
  <si>
    <t>Nakládání, skládání a překládání neulehlého výkopku nebo sypaniny strojně nakládání, množství do 100 m3, z horniny třídy těžitelnosti I, skupiny 1 až 3</t>
  </si>
  <si>
    <t>-815589767</t>
  </si>
  <si>
    <t>https://podminky.urs.cz/item/CS_URS_2025_01/167151101</t>
  </si>
  <si>
    <t>23,289"vykopaná zemina</t>
  </si>
  <si>
    <t>t</t>
  </si>
  <si>
    <t>181951112</t>
  </si>
  <si>
    <t>Úprava pláně vyrovnáním výškových rozdílů strojně v hornině třídy těžitelnosti I, skupiny 1 až 3 se zhutněním</t>
  </si>
  <si>
    <t>908139166</t>
  </si>
  <si>
    <t>https://podminky.urs.cz/item/CS_URS_2025_01/181951112</t>
  </si>
  <si>
    <t>Komunikace pozemní</t>
  </si>
  <si>
    <t>564851011</t>
  </si>
  <si>
    <t>Podklad ze štěrkodrti ŠD s rozprostřením a zhutněním plochy jednotlivě do 100 m2, po zhutnění tl. 150 mm</t>
  </si>
  <si>
    <t>-1854294036</t>
  </si>
  <si>
    <t>https://podminky.urs.cz/item/CS_URS_2025_01/564851011</t>
  </si>
  <si>
    <t>(47,3*1,5)*1,02"chodník, přejedzd, přechody frakce 0/32 + koef.mn.</t>
  </si>
  <si>
    <t>564861012</t>
  </si>
  <si>
    <t>Podklad ze štěrkodrti ŠD s rozprostřením a zhutněním plochy jednotlivě do 100 m2, po zhutnění tl. 210 mm</t>
  </si>
  <si>
    <t>-744102980</t>
  </si>
  <si>
    <t>https://podminky.urs.cz/item/CS_URS_2025_01/564861012</t>
  </si>
  <si>
    <t>(47,3*1,3)*1,02"chodník, přejedzd, přechody frakce 0/32 + koef.mn.</t>
  </si>
  <si>
    <t>591411111</t>
  </si>
  <si>
    <t>Kladení dlažby z mozaiky komunikací pro pěší s vyplněním spár, s dvojím beraněním a se smetením přebytečného materiálu na vzdálenost do 3 m jednobarevné, s ložem tl. do 40 mm z kameniva</t>
  </si>
  <si>
    <t>1958258482</t>
  </si>
  <si>
    <t>https://podminky.urs.cz/item/CS_URS_2025_01/591411111</t>
  </si>
  <si>
    <t>((3,7+1)/2*0,9)"dlažba schody u kostela</t>
  </si>
  <si>
    <t>20,9*1,35"úsek od kostela k vjezdu na parcelu 128/2</t>
  </si>
  <si>
    <t>14,1*1,35" úsek od vjezdu na parcelu 128/2 k nároží č.p.160</t>
  </si>
  <si>
    <t xml:space="preserve">2,3*0,7" nároží č.p.160 </t>
  </si>
  <si>
    <t>50,975*1,02"součet + koeficient</t>
  </si>
  <si>
    <t>M</t>
  </si>
  <si>
    <t>58381005</t>
  </si>
  <si>
    <t>kostka štípaná dlažební mozaika žula 4/6 šedá</t>
  </si>
  <si>
    <t>-1703443527</t>
  </si>
  <si>
    <t>51,995" součet ploch kostka 4/6</t>
  </si>
  <si>
    <t>51,995*1,0001 "Přepočtené koeficientem množství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</si>
  <si>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</si>
  <si>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</si>
  <si>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308361030</t>
  </si>
  <si>
    <t>https://podminky.urs.cz/item/CS_URS_2025_01/591211111</t>
  </si>
  <si>
    <t xml:space="preserve">1,65*4,2"přejezd </t>
  </si>
  <si>
    <t>58381007</t>
  </si>
  <si>
    <t>kostka štípaná dlažební žula drobná 8/10</t>
  </si>
  <si>
    <t>1613418292</t>
  </si>
  <si>
    <t>(4,2*1,65)*1,01 "Přepočtené koeficientem množství</t>
  </si>
  <si>
    <t>594511112</t>
  </si>
  <si>
    <t>Kladení dlažby z lomového kamene lomařsky upraveného v ploše vodorovné nebo ve sklonu na plocho tl. do 100 mm, bez vyplnění spár, s provedením lože tl. 50 mm z betonu</t>
  </si>
  <si>
    <t>-1108380969</t>
  </si>
  <si>
    <t>https://podminky.urs.cz/item/CS_URS_2025_01/594511112</t>
  </si>
  <si>
    <t xml:space="preserve">(0,4+3,8+0,7)*0,25"schody u kostela </t>
  </si>
  <si>
    <t xml:space="preserve">(0,7+0,7+5,85)*0,25"přejezd </t>
  </si>
  <si>
    <t xml:space="preserve">(065+0,65+2,3)*0,25"nároží </t>
  </si>
  <si>
    <t>RMAT0002</t>
  </si>
  <si>
    <t>deska dlažební hladká žula 1000x250mm tl 30mm</t>
  </si>
  <si>
    <t>321023099</t>
  </si>
  <si>
    <t xml:space="preserve">20,026*1,02" součet + koeficient množství </t>
  </si>
  <si>
    <t>-2044755875</t>
  </si>
  <si>
    <t>4,570"dlažba žulová s hmatovou úrpavou pro nevidomé pochozí šířka 0,4 m</t>
  </si>
  <si>
    <t>RMAT0004</t>
  </si>
  <si>
    <t>dlažba žulová s hmatovou úrpavou pro nevidomé pochozí šířka 0,4 m</t>
  </si>
  <si>
    <t>722424</t>
  </si>
  <si>
    <t>(2,2*0,4)*1,02 "Přepočtené koeficientem množství</t>
  </si>
  <si>
    <t xml:space="preserve">(5,3*0,4)*1,02"Přepočtené koeficientem množství </t>
  </si>
  <si>
    <t xml:space="preserve">(3,7*0,4)*1,02"Přepočtené koeficientem množství </t>
  </si>
  <si>
    <t>RMAT0005</t>
  </si>
  <si>
    <t>dlažba žulová s hmatovou úrpavou pro nevidomé pochozí šířka 0,4 m oblouk R 0,5-1m</t>
  </si>
  <si>
    <t>100014929</t>
  </si>
  <si>
    <t>(1*0,4)*1,02 "Přepočtené koeficientem množství</t>
  </si>
  <si>
    <t>577186111</t>
  </si>
  <si>
    <t>Asfaltový beton vrstva ložní ACL 22 (ABVH) s rozprostřením a zhutněním z nemodifikovaného asfaltu v pruhu šířky do 3 m, po zhutnění tl. 90 mm</t>
  </si>
  <si>
    <t>1835957580</t>
  </si>
  <si>
    <t>https://podminky.urs.cz/item/CS_URS_2025_01/577186111</t>
  </si>
  <si>
    <t>47,3*0,2" obnovení živičného pásu po kladení silniční obruby</t>
  </si>
  <si>
    <t>9,46*1,03 "Přepočtené koeficientem množství</t>
  </si>
  <si>
    <t>599141111</t>
  </si>
  <si>
    <t>Vyplnění spár mezi silničními dílci jakékoliv tloušťky živičnou zálivkou</t>
  </si>
  <si>
    <t>m</t>
  </si>
  <si>
    <t>2112793823</t>
  </si>
  <si>
    <t>https://podminky.urs.cz/item/CS_URS_2025_01/599141111</t>
  </si>
  <si>
    <t>Ostatní konstrukce a práce, bourání</t>
  </si>
  <si>
    <t>916241112</t>
  </si>
  <si>
    <t>Osazení obrubníku kamenného se zřízením lože, s vyplněním a zatřením spár cementovou maltou ležatého bez boční opěry, do lože z betonu prostého</t>
  </si>
  <si>
    <t>-616783806</t>
  </si>
  <si>
    <t>https://podminky.urs.cz/item/CS_URS_2025_01/916241112</t>
  </si>
  <si>
    <t>47,290" silniční obruba 150x250 mm</t>
  </si>
  <si>
    <t>47" sadová obruba 120x250</t>
  </si>
  <si>
    <t>RMAT0001</t>
  </si>
  <si>
    <t>obrubník kamenný žulový obloukový R 0,5-1m 200x200mm</t>
  </si>
  <si>
    <t>1666051039</t>
  </si>
  <si>
    <t>58380007</t>
  </si>
  <si>
    <t>obrubník kamenný žulový přímý 1000x150x250mm</t>
  </si>
  <si>
    <t>-1128881170</t>
  </si>
  <si>
    <t>46,363*1,02 "Přepočtené koeficientem množství</t>
  </si>
  <si>
    <t>RMAT0011</t>
  </si>
  <si>
    <t>Žulový obrubník Bergama grey granite šířka 6cm (1000x60x250)</t>
  </si>
  <si>
    <t>1285057038</t>
  </si>
  <si>
    <t>49</t>
  </si>
  <si>
    <t>919735112</t>
  </si>
  <si>
    <t>Řezání stávajícího živičného krytu nebo podkladu hloubky přes 50 do 100 mm</t>
  </si>
  <si>
    <t>-1787731728</t>
  </si>
  <si>
    <t>https://podminky.urs.cz/item/CS_URS_2025_01/919735112</t>
  </si>
  <si>
    <t>47,29" zaříznutí asfaltové vozovky pro osazení obrubníku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</si>
  <si>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</si>
  <si>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</si>
  <si>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kus</t>
  </si>
  <si>
    <t>-1092320674</t>
  </si>
  <si>
    <t>https://podminky.urs.cz/item/CS_URS_2025_01/966006132</t>
  </si>
  <si>
    <t>914511111</t>
  </si>
  <si>
    <t>Montáž sloupku dopravních značek délky do 3,5 m do betonového základu</t>
  </si>
  <si>
    <t>-1668313929</t>
  </si>
  <si>
    <t>https://podminky.urs.cz/item/CS_URS_2025_01/914511111</t>
  </si>
  <si>
    <t>1"Posun značky P4</t>
  </si>
  <si>
    <t>914111121</t>
  </si>
  <si>
    <t>Montáž svislé dopravní značky základní velikosti do 2 m2 objímkami na sloupky nebo konzoly</t>
  </si>
  <si>
    <t>-1626037830</t>
  </si>
  <si>
    <t>https://podminky.urs.cz/item/CS_URS_2025_01/914111121</t>
  </si>
  <si>
    <t>1" značka P4</t>
  </si>
  <si>
    <t>997</t>
  </si>
  <si>
    <t>Doprava suti a vybouraných hmot</t>
  </si>
  <si>
    <t>997221561</t>
  </si>
  <si>
    <t>Vodorovná doprava suti bez naložení, ale se složením a s hrubým urovnáním z kusových materiálů, na vzdálenost do 1 km</t>
  </si>
  <si>
    <t>2007693872</t>
  </si>
  <si>
    <t>https://podminky.urs.cz/item/CS_URS_2025_01/997221561</t>
  </si>
  <si>
    <t>1,419*1,3" m3 x objemová hmotnost asfaltu</t>
  </si>
  <si>
    <t>997221569</t>
  </si>
  <si>
    <t>Vodorovná doprava suti bez naložení, ale se složením a s hrubým urovnáním Příplatek k ceně za každý další započatý 1 km přes 1 km</t>
  </si>
  <si>
    <t>-675252272</t>
  </si>
  <si>
    <t>https://podminky.urs.cz/item/CS_URS_2025_01/997221569</t>
  </si>
  <si>
    <t>1,845*44"asfalt</t>
  </si>
  <si>
    <t>997013645</t>
  </si>
  <si>
    <t>Poplatek za uložení stavebního odpadu na skládce (skládkovné) asfaltového bez obsahu dehtu zatříděného do Katalogu odpadů pod kódem 17 03 02</t>
  </si>
  <si>
    <t>128096090</t>
  </si>
  <si>
    <t>https://podminky.urs.cz/item/CS_URS_2025_01/997013645</t>
  </si>
  <si>
    <t>(47,3*0,2*0,15)"asfalt</t>
  </si>
  <si>
    <t>HSV</t>
  </si>
  <si>
    <t>Práce a dodávky HSV</t>
  </si>
  <si>
    <t>998</t>
  </si>
  <si>
    <t>Přesun hmot</t>
  </si>
  <si>
    <t>998225111</t>
  </si>
  <si>
    <t>Přesun hmot pro komunikace s krytem z kameniva, monolitickým betonovým nebo živičným dopravní vzdálenost do 200 m jakékoliv délky objektu</t>
  </si>
  <si>
    <t>1490726971</t>
  </si>
  <si>
    <t>https://podminky.urs.cz/item/CS_URS_2025_01/998225111</t>
  </si>
  <si>
    <t xml:space="preserve">SO 2 - Chodník_II.část Svobodovo náměstí </t>
  </si>
  <si>
    <t>-1023367715</t>
  </si>
  <si>
    <t xml:space="preserve">1,1*0,6" rozebrání stávající dlažby přejezd parc.č.129 </t>
  </si>
  <si>
    <t>1,1*0,6" rozebrání dlažby přechod na nároží parc.č.134/1</t>
  </si>
  <si>
    <t>-1626920586</t>
  </si>
  <si>
    <t>37,5*1,3" odstranění zeminy pro chodníky, přejezd a dva přechody</t>
  </si>
  <si>
    <t>37,5*0,2" odstranění živičného pásu pro kladení silniční obruby</t>
  </si>
  <si>
    <t>117510292</t>
  </si>
  <si>
    <t>5,35*1,3*01"přejezd parc.č.129</t>
  </si>
  <si>
    <t>3,05*1,3*0,1" přechod parc.č.131</t>
  </si>
  <si>
    <t xml:space="preserve">1,55*1,3*0,1" přechod na nároží </t>
  </si>
  <si>
    <t>-567306774</t>
  </si>
  <si>
    <t>(37,5*0,2)*0,25" odstranění živičného pásu pro kladení silniční obruby</t>
  </si>
  <si>
    <t>37,5*1,03" skrývka zeminy pro chodník, přejezd a přechody</t>
  </si>
  <si>
    <t>897898874</t>
  </si>
  <si>
    <t>40,5"vykopaná zemina a živice</t>
  </si>
  <si>
    <t>1884370515</t>
  </si>
  <si>
    <t xml:space="preserve">37,5*1,1"plocha celkem </t>
  </si>
  <si>
    <t>1721901146</t>
  </si>
  <si>
    <t>(37,5*1,3)*1,02"chodník, přejezd a přechody frakce 0/32 + koef.mn.</t>
  </si>
  <si>
    <t>564801012</t>
  </si>
  <si>
    <t>Podklad ze štěrkodrti ŠD s rozprostřením a zhutněním plochy jednotlivě do 100 m2, po zhutnění tl. 40 mm</t>
  </si>
  <si>
    <t>-717414617</t>
  </si>
  <si>
    <t>https://podminky.urs.cz/item/CS_URS_2025_01/564801012</t>
  </si>
  <si>
    <t>(37,5*1,1)*1,02"chodník, přejezd, přechody frakce 4/8 + koef.mn.</t>
  </si>
  <si>
    <t>1492762247</t>
  </si>
  <si>
    <t>0,75*0,7"malá část u přejezdu parc.č. 129</t>
  </si>
  <si>
    <t>22,6*1,1"dlouhý úsek chodníku</t>
  </si>
  <si>
    <t>3,05*0,25"přechod parc.č.131</t>
  </si>
  <si>
    <t xml:space="preserve">5,5*1,1"úsek mezi přechody </t>
  </si>
  <si>
    <t>1,55*0,25"přechod nároží/křižovatka</t>
  </si>
  <si>
    <t>-1961183957</t>
  </si>
  <si>
    <t>32,586*1,02" součet ploch kostka 4/6 + koef.mn.</t>
  </si>
  <si>
    <t>33,238*1,0001 "Přepočtené koeficientem množství</t>
  </si>
  <si>
    <t>-445939703</t>
  </si>
  <si>
    <t xml:space="preserve">(4,55*0,45)"přejezd </t>
  </si>
  <si>
    <t>-28014627</t>
  </si>
  <si>
    <t>(4,55*0,45)*1,02"přejezd + koef.mn.</t>
  </si>
  <si>
    <t>1826060118</t>
  </si>
  <si>
    <t>37,5*0,2" obnovení živičného pásu po kladení silniční obruby</t>
  </si>
  <si>
    <t>7,5*1,03 "Přepočtené koeficientem množství</t>
  </si>
  <si>
    <t>104580287</t>
  </si>
  <si>
    <t>37,5</t>
  </si>
  <si>
    <t>353125583</t>
  </si>
  <si>
    <t>37,5" silniční obruba 150x250 mm</t>
  </si>
  <si>
    <t>4,35" sadová obruba 120x250</t>
  </si>
  <si>
    <t>1880201162</t>
  </si>
  <si>
    <t>37,5"celková délka podél chodníků</t>
  </si>
  <si>
    <t>382384104</t>
  </si>
  <si>
    <t>4,35"přejezd parc.č. 129</t>
  </si>
  <si>
    <t>2134781658</t>
  </si>
  <si>
    <t>37,5" zaříznutí asfaltové vozovky pro osazení obrubníku</t>
  </si>
  <si>
    <t>-2026019299</t>
  </si>
  <si>
    <t>-1882988252</t>
  </si>
  <si>
    <t>-1138361661</t>
  </si>
  <si>
    <t>-758047542</t>
  </si>
  <si>
    <t>(37,5*0,2*0,15)"asfalt</t>
  </si>
  <si>
    <t>1,125*1,3" m3 x objemová hmotnost asfaltu</t>
  </si>
  <si>
    <t>-1304407454</t>
  </si>
  <si>
    <t>754089661</t>
  </si>
  <si>
    <t>1,463*44"asfalt</t>
  </si>
  <si>
    <t>-252934781</t>
  </si>
  <si>
    <t>SEZNAM FIGUR</t>
  </si>
  <si>
    <t>Výměra</t>
  </si>
  <si>
    <t>Použití figury:</t>
  </si>
  <si>
    <t>Odstranění podkladu živičného tl přes 200 do 250 mm strojně pl do 50 m2</t>
  </si>
  <si>
    <t>Vodorovné přemístění přes 9 000 do 10000 m výkopku/sypaniny z horniny třídy těžitelnosti I skupiny 1 až 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</si>
  <si>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</si>
  <si>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</si>
  <si>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</si>
  <si>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</si>
  <si>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</si>
  <si>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</si>
  <si>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</si>
  <si>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</si>
  <si>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</si>
  <si>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</si>
  <si>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</si>
  <si>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</si>
  <si>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</si>
  <si>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</si>
  <si>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</si>
  <si>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</si>
  <si>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</si>
  <si>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</si>
  <si>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</si>
  <si>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</si>
  <si>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</si>
  <si>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</si>
  <si>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</si>
  <si>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</si>
  <si>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</si>
  <si>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</si>
  <si>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</si>
  <si>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</si>
  <si>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</si>
  <si>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</si>
  <si>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</si>
  <si>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</si>
  <si>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</si>
  <si>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</si>
  <si>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</si>
  <si>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</si>
  <si>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</si>
  <si>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</si>
  <si>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</si>
  <si>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</si>
  <si>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</si>
  <si>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</si>
  <si>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</si>
  <si>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</si>
  <si>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</si>
  <si>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</si>
  <si>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</si>
  <si>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</si>
  <si>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</si>
  <si>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</si>
  <si>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</si>
  <si>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</si>
  <si>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</si>
  <si>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</si>
  <si>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</si>
  <si>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</si>
  <si>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</si>
  <si>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</si>
  <si>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</si>
  <si>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</si>
  <si>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</si>
  <si>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</si>
  <si>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</si>
  <si>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</si>
  <si>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</si>
  <si>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</si>
  <si>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</si>
  <si>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</si>
  <si>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</si>
  <si>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</si>
  <si>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</si>
  <si>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</si>
  <si>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</si>
  <si>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</si>
  <si>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</si>
  <si>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</si>
  <si>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</si>
  <si>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</si>
  <si>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</si>
  <si>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</si>
  <si>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</si>
  <si>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</si>
  <si>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</si>
  <si>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</si>
  <si>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</si>
  <si>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</si>
  <si>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</si>
  <si>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</si>
  <si>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</si>
  <si>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</si>
  <si>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</si>
  <si>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</si>
  <si>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</si>
  <si>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</si>
  <si>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</si>
  <si>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</si>
  <si>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</si>
  <si>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</si>
  <si>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</si>
  <si>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</si>
  <si>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</si>
  <si>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</si>
  <si>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</si>
  <si>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</si>
  <si>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</si>
  <si>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</si>
  <si>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</si>
  <si>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</si>
  <si>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</si>
  <si>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</si>
  <si>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</si>
  <si>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</si>
  <si>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</si>
  <si>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</si>
  <si>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</si>
  <si>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</si>
  <si>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</si>
  <si>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</si>
  <si>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</si>
  <si>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</si>
  <si>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</si>
  <si>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</si>
  <si>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</si>
  <si>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</si>
  <si>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</si>
  <si>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</si>
  <si>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</si>
  <si>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</si>
  <si>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</si>
  <si>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</si>
  <si>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</si>
  <si>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</si>
  <si>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</si>
  <si>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</si>
  <si>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</si>
  <si>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</si>
  <si>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</si>
  <si>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</si>
  <si>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</si>
  <si>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</si>
  <si>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</si>
  <si>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</si>
  <si>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</si>
  <si>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</si>
  <si>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</si>
  <si>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</si>
  <si>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</si>
  <si>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</si>
  <si>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</si>
  <si>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</si>
  <si>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</si>
  <si>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</si>
  <si>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</si>
  <si>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</si>
  <si>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</si>
  <si>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</si>
  <si>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</si>
  <si>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</si>
  <si>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</si>
  <si>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</si>
  <si>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</si>
  <si>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</si>
  <si>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</si>
  <si>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</si>
  <si>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</si>
  <si>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</si>
  <si>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</si>
  <si>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</si>
  <si>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</si>
  <si>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</si>
  <si>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</si>
  <si>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</si>
  <si>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</si>
  <si>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</si>
  <si>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</si>
  <si>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</si>
  <si>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</si>
  <si>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</si>
  <si>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</si>
  <si>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</si>
  <si>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</si>
  <si>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</si>
  <si>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</si>
  <si>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</si>
  <si>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</si>
  <si>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</si>
  <si>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</si>
  <si>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</si>
  <si>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R</t>
  </si>
  <si>
    <t>Zeměměřičské práce před výstavbou a při výstavbě</t>
  </si>
  <si>
    <t>Laboratorní rozbory vytěžené zeminy pro budoucí využití</t>
  </si>
  <si>
    <t>Vodorovné přemístění výkopku nebo sypaniny po suchu na obvyklém dopravním prostředku, bez naložení výkopku, avšak se složením bez rozhrnutí z horniny třídy těžitelnosti I skupiny 1 až 3 na vzdálenost přes 1 000 do 2000 m na deponii zadavatele</t>
  </si>
  <si>
    <t>16275111R</t>
  </si>
  <si>
    <t>01220300R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</si>
</sst>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color rgb="FF000000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4" fillId="0" borderId="15" xfId="0" applyNumberFormat="1" applyFont="1" applyBorder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4" fontId="22" fillId="0" borderId="0" xfId="0" applyNumberFormat="1" applyFont="1"/>
    <xf numFmtId="4" fontId="30" fillId="0" borderId="13" xfId="0" applyNumberFormat="1" applyFont="1" applyBorder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5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167" fontId="19" fillId="0" borderId="0" xfId="0" applyNumberFormat="1" applyFont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0" fontId="37" fillId="0" borderId="23" xfId="0" applyFont="1" applyBorder="1" applyAlignment="1">
      <alignment vertical="center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/>
    </xf>
    <xf numFmtId="167" fontId="38" fillId="0" borderId="1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0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30001000" TargetMode="External"/><Relationship Id="rId2" Type="http://schemas.openxmlformats.org/officeDocument/2006/relationships/hyperlink" Target="https://podminky.urs.cz/item/CS_URS_2025_01/012444000" TargetMode="External"/><Relationship Id="rId1" Type="http://schemas.openxmlformats.org/officeDocument/2006/relationships/hyperlink" Target="https://podminky.urs.cz/item/CS_URS_2025_01/012414000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070001000" TargetMode="External"/><Relationship Id="rId4" Type="http://schemas.openxmlformats.org/officeDocument/2006/relationships/hyperlink" Target="https://podminky.urs.cz/item/CS_URS_2025_01/060001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591411111" TargetMode="External"/><Relationship Id="rId13" Type="http://schemas.openxmlformats.org/officeDocument/2006/relationships/hyperlink" Target="https://podminky.urs.cz/item/CS_URS_2025_01/599141111" TargetMode="External"/><Relationship Id="rId18" Type="http://schemas.openxmlformats.org/officeDocument/2006/relationships/hyperlink" Target="https://podminky.urs.cz/item/CS_URS_2025_01/914111121" TargetMode="External"/><Relationship Id="rId3" Type="http://schemas.openxmlformats.org/officeDocument/2006/relationships/hyperlink" Target="https://podminky.urs.cz/item/CS_URS_2025_01/122251101" TargetMode="External"/><Relationship Id="rId21" Type="http://schemas.openxmlformats.org/officeDocument/2006/relationships/hyperlink" Target="https://podminky.urs.cz/item/CS_URS_2025_01/997013645" TargetMode="External"/><Relationship Id="rId7" Type="http://schemas.openxmlformats.org/officeDocument/2006/relationships/hyperlink" Target="https://podminky.urs.cz/item/CS_URS_2025_01/564861012" TargetMode="External"/><Relationship Id="rId12" Type="http://schemas.openxmlformats.org/officeDocument/2006/relationships/hyperlink" Target="https://podminky.urs.cz/item/CS_URS_2025_01/577186111" TargetMode="External"/><Relationship Id="rId17" Type="http://schemas.openxmlformats.org/officeDocument/2006/relationships/hyperlink" Target="https://podminky.urs.cz/item/CS_URS_2025_01/914511111" TargetMode="External"/><Relationship Id="rId2" Type="http://schemas.openxmlformats.org/officeDocument/2006/relationships/hyperlink" Target="https://podminky.urs.cz/item/CS_URS_2025_01/113107345" TargetMode="External"/><Relationship Id="rId16" Type="http://schemas.openxmlformats.org/officeDocument/2006/relationships/hyperlink" Target="https://podminky.urs.cz/item/CS_URS_2025_01/966006132" TargetMode="External"/><Relationship Id="rId20" Type="http://schemas.openxmlformats.org/officeDocument/2006/relationships/hyperlink" Target="https://podminky.urs.cz/item/CS_URS_2025_01/997221569" TargetMode="External"/><Relationship Id="rId1" Type="http://schemas.openxmlformats.org/officeDocument/2006/relationships/hyperlink" Target="https://podminky.urs.cz/item/CS_URS_2025_01/113105112" TargetMode="External"/><Relationship Id="rId6" Type="http://schemas.openxmlformats.org/officeDocument/2006/relationships/hyperlink" Target="https://podminky.urs.cz/item/CS_URS_2025_01/564851011" TargetMode="External"/><Relationship Id="rId11" Type="http://schemas.openxmlformats.org/officeDocument/2006/relationships/hyperlink" Target="https://podminky.urs.cz/item/CS_URS_2025_01/594511112" TargetMode="External"/><Relationship Id="rId5" Type="http://schemas.openxmlformats.org/officeDocument/2006/relationships/hyperlink" Target="https://podminky.urs.cz/item/CS_URS_2025_01/181951112" TargetMode="External"/><Relationship Id="rId15" Type="http://schemas.openxmlformats.org/officeDocument/2006/relationships/hyperlink" Target="https://podminky.urs.cz/item/CS_URS_2025_01/919735112" TargetMode="External"/><Relationship Id="rId23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1/594511112" TargetMode="External"/><Relationship Id="rId19" Type="http://schemas.openxmlformats.org/officeDocument/2006/relationships/hyperlink" Target="https://podminky.urs.cz/item/CS_URS_2025_01/997221561" TargetMode="External"/><Relationship Id="rId4" Type="http://schemas.openxmlformats.org/officeDocument/2006/relationships/hyperlink" Target="https://podminky.urs.cz/item/CS_URS_2025_01/167151101" TargetMode="External"/><Relationship Id="rId9" Type="http://schemas.openxmlformats.org/officeDocument/2006/relationships/hyperlink" Target="https://podminky.urs.cz/item/CS_URS_2025_01/591211111" TargetMode="External"/><Relationship Id="rId14" Type="http://schemas.openxmlformats.org/officeDocument/2006/relationships/hyperlink" Target="https://podminky.urs.cz/item/CS_URS_2025_01/916241112" TargetMode="External"/><Relationship Id="rId22" Type="http://schemas.openxmlformats.org/officeDocument/2006/relationships/hyperlink" Target="https://podminky.urs.cz/item/CS_URS_2025_01/9982251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591411111" TargetMode="External"/><Relationship Id="rId13" Type="http://schemas.openxmlformats.org/officeDocument/2006/relationships/hyperlink" Target="https://podminky.urs.cz/item/CS_URS_2025_01/919735112" TargetMode="External"/><Relationship Id="rId18" Type="http://schemas.openxmlformats.org/officeDocument/2006/relationships/hyperlink" Target="https://podminky.urs.cz/item/CS_URS_2025_01/997221569" TargetMode="External"/><Relationship Id="rId3" Type="http://schemas.openxmlformats.org/officeDocument/2006/relationships/hyperlink" Target="https://podminky.urs.cz/item/CS_URS_2025_01/122251101" TargetMode="External"/><Relationship Id="rId7" Type="http://schemas.openxmlformats.org/officeDocument/2006/relationships/hyperlink" Target="https://podminky.urs.cz/item/CS_URS_2025_01/564801012" TargetMode="External"/><Relationship Id="rId12" Type="http://schemas.openxmlformats.org/officeDocument/2006/relationships/hyperlink" Target="https://podminky.urs.cz/item/CS_URS_2025_01/916241112" TargetMode="External"/><Relationship Id="rId17" Type="http://schemas.openxmlformats.org/officeDocument/2006/relationships/hyperlink" Target="https://podminky.urs.cz/item/CS_URS_2025_01/997013645" TargetMode="External"/><Relationship Id="rId2" Type="http://schemas.openxmlformats.org/officeDocument/2006/relationships/hyperlink" Target="https://podminky.urs.cz/item/CS_URS_2025_01/113107345" TargetMode="External"/><Relationship Id="rId16" Type="http://schemas.openxmlformats.org/officeDocument/2006/relationships/hyperlink" Target="https://podminky.urs.cz/item/CS_URS_2025_01/914111121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s://podminky.urs.cz/item/CS_URS_2025_01/113105112" TargetMode="External"/><Relationship Id="rId6" Type="http://schemas.openxmlformats.org/officeDocument/2006/relationships/hyperlink" Target="https://podminky.urs.cz/item/CS_URS_2025_01/564851011" TargetMode="External"/><Relationship Id="rId11" Type="http://schemas.openxmlformats.org/officeDocument/2006/relationships/hyperlink" Target="https://podminky.urs.cz/item/CS_URS_2025_01/599141111" TargetMode="External"/><Relationship Id="rId5" Type="http://schemas.openxmlformats.org/officeDocument/2006/relationships/hyperlink" Target="https://podminky.urs.cz/item/CS_URS_2025_01/181951112" TargetMode="External"/><Relationship Id="rId15" Type="http://schemas.openxmlformats.org/officeDocument/2006/relationships/hyperlink" Target="https://podminky.urs.cz/item/CS_URS_2025_01/914511111" TargetMode="External"/><Relationship Id="rId10" Type="http://schemas.openxmlformats.org/officeDocument/2006/relationships/hyperlink" Target="https://podminky.urs.cz/item/CS_URS_2025_01/577186111" TargetMode="External"/><Relationship Id="rId19" Type="http://schemas.openxmlformats.org/officeDocument/2006/relationships/hyperlink" Target="https://podminky.urs.cz/item/CS_URS_2025_01/998225111" TargetMode="External"/><Relationship Id="rId4" Type="http://schemas.openxmlformats.org/officeDocument/2006/relationships/hyperlink" Target="https://podminky.urs.cz/item/CS_URS_2025_01/167151101" TargetMode="External"/><Relationship Id="rId9" Type="http://schemas.openxmlformats.org/officeDocument/2006/relationships/hyperlink" Target="https://podminky.urs.cz/item/CS_URS_2025_01/591211111" TargetMode="External"/><Relationship Id="rId14" Type="http://schemas.openxmlformats.org/officeDocument/2006/relationships/hyperlink" Target="https://podminky.urs.cz/item/CS_URS_2025_01/96600613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opLeftCell="A55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9" width="25.85546875" hidden="1" customWidth="1"/>
    <col min="50" max="51" width="21.7109375" hidden="1" customWidth="1"/>
    <col min="52" max="53" width="25" hidden="1" customWidth="1"/>
    <col min="54" max="54" width="21.7109375" hidden="1" customWidth="1"/>
    <col min="55" max="55" width="19.140625" hidden="1" customWidth="1"/>
    <col min="56" max="56" width="25" hidden="1" customWidth="1"/>
    <col min="57" max="57" width="21.7109375" hidden="1" customWidth="1"/>
    <col min="58" max="58" width="19.140625" hidden="1" customWidth="1"/>
    <col min="59" max="59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5</v>
      </c>
      <c r="BV1" s="15" t="s">
        <v>6</v>
      </c>
    </row>
    <row r="2" spans="1:74" ht="36.9" customHeight="1"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S2" s="16" t="s">
        <v>7</v>
      </c>
      <c r="BT2" s="16" t="s">
        <v>8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9</v>
      </c>
    </row>
    <row r="4" spans="1:74" ht="24.9" customHeight="1">
      <c r="B4" s="19"/>
      <c r="D4" s="20" t="s">
        <v>10</v>
      </c>
      <c r="AR4" s="19"/>
      <c r="AS4" s="21" t="s">
        <v>11</v>
      </c>
      <c r="BG4" s="22" t="s">
        <v>12</v>
      </c>
      <c r="BS4" s="16" t="s">
        <v>13</v>
      </c>
    </row>
    <row r="5" spans="1:74" ht="12" customHeight="1">
      <c r="B5" s="19"/>
      <c r="D5" s="23" t="s">
        <v>14</v>
      </c>
      <c r="K5" s="301" t="s">
        <v>15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R5" s="19"/>
      <c r="BG5" s="298" t="s">
        <v>16</v>
      </c>
      <c r="BS5" s="16" t="s">
        <v>7</v>
      </c>
    </row>
    <row r="6" spans="1:74" ht="36.9" customHeight="1">
      <c r="B6" s="19"/>
      <c r="D6" s="25" t="s">
        <v>17</v>
      </c>
      <c r="K6" s="302" t="s">
        <v>18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R6" s="19"/>
      <c r="BG6" s="299"/>
      <c r="BS6" s="16" t="s">
        <v>7</v>
      </c>
    </row>
    <row r="7" spans="1:74" ht="12" customHeight="1">
      <c r="B7" s="19"/>
      <c r="D7" s="26" t="s">
        <v>19</v>
      </c>
      <c r="K7" s="24" t="s">
        <v>20</v>
      </c>
      <c r="AK7" s="26" t="s">
        <v>21</v>
      </c>
      <c r="AN7" s="24" t="s">
        <v>20</v>
      </c>
      <c r="AR7" s="19"/>
      <c r="BG7" s="299"/>
      <c r="BS7" s="16" t="s">
        <v>7</v>
      </c>
    </row>
    <row r="8" spans="1:74" ht="12" customHeight="1">
      <c r="B8" s="19"/>
      <c r="D8" s="26" t="s">
        <v>22</v>
      </c>
      <c r="K8" s="24" t="s">
        <v>23</v>
      </c>
      <c r="AK8" s="26" t="s">
        <v>24</v>
      </c>
      <c r="AN8" s="27" t="s">
        <v>25</v>
      </c>
      <c r="AR8" s="19"/>
      <c r="BG8" s="299"/>
      <c r="BS8" s="16" t="s">
        <v>7</v>
      </c>
    </row>
    <row r="9" spans="1:74" ht="14.4" customHeight="1">
      <c r="B9" s="19"/>
      <c r="AR9" s="19"/>
      <c r="BG9" s="299"/>
      <c r="BS9" s="16" t="s">
        <v>7</v>
      </c>
    </row>
    <row r="10" spans="1:74" ht="12" customHeight="1">
      <c r="B10" s="19"/>
      <c r="D10" s="26" t="s">
        <v>26</v>
      </c>
      <c r="AK10" s="26" t="s">
        <v>27</v>
      </c>
      <c r="AN10" s="24" t="s">
        <v>20</v>
      </c>
      <c r="AR10" s="19"/>
      <c r="BG10" s="299"/>
      <c r="BS10" s="16" t="s">
        <v>7</v>
      </c>
    </row>
    <row r="11" spans="1:74" ht="18.45" customHeight="1">
      <c r="B11" s="19"/>
      <c r="E11" s="24" t="s">
        <v>28</v>
      </c>
      <c r="AK11" s="26" t="s">
        <v>29</v>
      </c>
      <c r="AN11" s="24" t="s">
        <v>20</v>
      </c>
      <c r="AR11" s="19"/>
      <c r="BG11" s="299"/>
      <c r="BS11" s="16" t="s">
        <v>7</v>
      </c>
    </row>
    <row r="12" spans="1:74" ht="6.9" customHeight="1">
      <c r="B12" s="19"/>
      <c r="AR12" s="19"/>
      <c r="BG12" s="299"/>
      <c r="BS12" s="16" t="s">
        <v>7</v>
      </c>
    </row>
    <row r="13" spans="1:74" ht="12" customHeight="1">
      <c r="B13" s="19"/>
      <c r="D13" s="26" t="s">
        <v>30</v>
      </c>
      <c r="AK13" s="26" t="s">
        <v>27</v>
      </c>
      <c r="AN13" s="28" t="s">
        <v>31</v>
      </c>
      <c r="AR13" s="19"/>
      <c r="BG13" s="299"/>
      <c r="BS13" s="16" t="s">
        <v>7</v>
      </c>
    </row>
    <row r="14" spans="1:74" ht="13.2">
      <c r="B14" s="19"/>
      <c r="E14" s="303" t="s">
        <v>31</v>
      </c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26" t="s">
        <v>29</v>
      </c>
      <c r="AN14" s="28" t="s">
        <v>31</v>
      </c>
      <c r="AR14" s="19"/>
      <c r="BG14" s="299"/>
      <c r="BS14" s="16" t="s">
        <v>7</v>
      </c>
    </row>
    <row r="15" spans="1:74" ht="6.9" customHeight="1">
      <c r="B15" s="19"/>
      <c r="AR15" s="19"/>
      <c r="BG15" s="299"/>
      <c r="BS15" s="16" t="s">
        <v>4</v>
      </c>
    </row>
    <row r="16" spans="1:74" ht="12" customHeight="1">
      <c r="B16" s="19"/>
      <c r="D16" s="26" t="s">
        <v>32</v>
      </c>
      <c r="AK16" s="26" t="s">
        <v>27</v>
      </c>
      <c r="AN16" s="24" t="s">
        <v>20</v>
      </c>
      <c r="AR16" s="19"/>
      <c r="BG16" s="299"/>
      <c r="BS16" s="16" t="s">
        <v>4</v>
      </c>
    </row>
    <row r="17" spans="2:71" ht="18.45" customHeight="1">
      <c r="B17" s="19"/>
      <c r="E17" s="24" t="s">
        <v>33</v>
      </c>
      <c r="AK17" s="26" t="s">
        <v>29</v>
      </c>
      <c r="AN17" s="24" t="s">
        <v>20</v>
      </c>
      <c r="AR17" s="19"/>
      <c r="BG17" s="299"/>
      <c r="BS17" s="16" t="s">
        <v>5</v>
      </c>
    </row>
    <row r="18" spans="2:71" ht="6.9" customHeight="1">
      <c r="B18" s="19"/>
      <c r="AR18" s="19"/>
      <c r="BG18" s="299"/>
      <c r="BS18" s="16" t="s">
        <v>7</v>
      </c>
    </row>
    <row r="19" spans="2:71" ht="12" customHeight="1">
      <c r="B19" s="19"/>
      <c r="D19" s="26" t="s">
        <v>34</v>
      </c>
      <c r="AK19" s="26" t="s">
        <v>27</v>
      </c>
      <c r="AN19" s="24" t="s">
        <v>20</v>
      </c>
      <c r="AR19" s="19"/>
      <c r="BG19" s="299"/>
      <c r="BS19" s="16" t="s">
        <v>7</v>
      </c>
    </row>
    <row r="20" spans="2:71" ht="18.45" customHeight="1">
      <c r="B20" s="19"/>
      <c r="E20" s="24" t="s">
        <v>35</v>
      </c>
      <c r="AK20" s="26" t="s">
        <v>29</v>
      </c>
      <c r="AN20" s="24" t="s">
        <v>20</v>
      </c>
      <c r="AR20" s="19"/>
      <c r="BG20" s="299"/>
      <c r="BS20" s="16" t="s">
        <v>4</v>
      </c>
    </row>
    <row r="21" spans="2:71" ht="6.9" customHeight="1">
      <c r="B21" s="19"/>
      <c r="AR21" s="19"/>
      <c r="BG21" s="299"/>
    </row>
    <row r="22" spans="2:71" ht="12" customHeight="1">
      <c r="B22" s="19"/>
      <c r="D22" s="26" t="s">
        <v>36</v>
      </c>
      <c r="AR22" s="19"/>
      <c r="BG22" s="299"/>
    </row>
    <row r="23" spans="2:71" ht="47.25" customHeight="1">
      <c r="B23" s="19"/>
      <c r="E23" s="305" t="s">
        <v>37</v>
      </c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R23" s="19"/>
      <c r="BG23" s="299"/>
    </row>
    <row r="24" spans="2:71" ht="6.9" customHeight="1">
      <c r="B24" s="19"/>
      <c r="AR24" s="19"/>
      <c r="BG24" s="299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G25" s="299"/>
    </row>
    <row r="26" spans="2:71" s="1" customFormat="1" ht="25.95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06">
        <f>ROUND(AG54,2)</f>
        <v>0</v>
      </c>
      <c r="AL26" s="307"/>
      <c r="AM26" s="307"/>
      <c r="AN26" s="307"/>
      <c r="AO26" s="307"/>
      <c r="AR26" s="31"/>
      <c r="BG26" s="299"/>
    </row>
    <row r="27" spans="2:71" s="1" customFormat="1" ht="6.9" customHeight="1">
      <c r="B27" s="31"/>
      <c r="AR27" s="31"/>
      <c r="BG27" s="299"/>
    </row>
    <row r="28" spans="2:71" s="1" customFormat="1" ht="13.2">
      <c r="B28" s="31"/>
      <c r="L28" s="308" t="s">
        <v>39</v>
      </c>
      <c r="M28" s="308"/>
      <c r="N28" s="308"/>
      <c r="O28" s="308"/>
      <c r="P28" s="308"/>
      <c r="W28" s="308" t="s">
        <v>40</v>
      </c>
      <c r="X28" s="308"/>
      <c r="Y28" s="308"/>
      <c r="Z28" s="308"/>
      <c r="AA28" s="308"/>
      <c r="AB28" s="308"/>
      <c r="AC28" s="308"/>
      <c r="AD28" s="308"/>
      <c r="AE28" s="308"/>
      <c r="AK28" s="308" t="s">
        <v>41</v>
      </c>
      <c r="AL28" s="308"/>
      <c r="AM28" s="308"/>
      <c r="AN28" s="308"/>
      <c r="AO28" s="308"/>
      <c r="AR28" s="31"/>
      <c r="BG28" s="299"/>
    </row>
    <row r="29" spans="2:71" s="2" customFormat="1" ht="14.4" customHeight="1">
      <c r="B29" s="35"/>
      <c r="D29" s="26" t="s">
        <v>42</v>
      </c>
      <c r="F29" s="26" t="s">
        <v>43</v>
      </c>
      <c r="L29" s="293">
        <v>0.21</v>
      </c>
      <c r="M29" s="292"/>
      <c r="N29" s="292"/>
      <c r="O29" s="292"/>
      <c r="P29" s="292"/>
      <c r="W29" s="291">
        <f>ROUND(BB54, 2)</f>
        <v>0</v>
      </c>
      <c r="X29" s="292"/>
      <c r="Y29" s="292"/>
      <c r="Z29" s="292"/>
      <c r="AA29" s="292"/>
      <c r="AB29" s="292"/>
      <c r="AC29" s="292"/>
      <c r="AD29" s="292"/>
      <c r="AE29" s="292"/>
      <c r="AK29" s="291">
        <f>ROUND(AX54, 2)</f>
        <v>0</v>
      </c>
      <c r="AL29" s="292"/>
      <c r="AM29" s="292"/>
      <c r="AN29" s="292"/>
      <c r="AO29" s="292"/>
      <c r="AR29" s="35"/>
      <c r="BG29" s="300"/>
    </row>
    <row r="30" spans="2:71" s="2" customFormat="1" ht="14.4" customHeight="1">
      <c r="B30" s="35"/>
      <c r="F30" s="26" t="s">
        <v>44</v>
      </c>
      <c r="L30" s="293">
        <v>0.12</v>
      </c>
      <c r="M30" s="292"/>
      <c r="N30" s="292"/>
      <c r="O30" s="292"/>
      <c r="P30" s="292"/>
      <c r="W30" s="291">
        <f>ROUND(BC54, 2)</f>
        <v>0</v>
      </c>
      <c r="X30" s="292"/>
      <c r="Y30" s="292"/>
      <c r="Z30" s="292"/>
      <c r="AA30" s="292"/>
      <c r="AB30" s="292"/>
      <c r="AC30" s="292"/>
      <c r="AD30" s="292"/>
      <c r="AE30" s="292"/>
      <c r="AK30" s="291">
        <f>ROUND(AY54, 2)</f>
        <v>0</v>
      </c>
      <c r="AL30" s="292"/>
      <c r="AM30" s="292"/>
      <c r="AN30" s="292"/>
      <c r="AO30" s="292"/>
      <c r="AR30" s="35"/>
      <c r="BG30" s="300"/>
    </row>
    <row r="31" spans="2:71" s="2" customFormat="1" ht="14.4" hidden="1" customHeight="1">
      <c r="B31" s="35"/>
      <c r="F31" s="26" t="s">
        <v>45</v>
      </c>
      <c r="L31" s="293">
        <v>0.21</v>
      </c>
      <c r="M31" s="292"/>
      <c r="N31" s="292"/>
      <c r="O31" s="292"/>
      <c r="P31" s="292"/>
      <c r="W31" s="291">
        <f>ROUND(BD54, 2)</f>
        <v>0</v>
      </c>
      <c r="X31" s="292"/>
      <c r="Y31" s="292"/>
      <c r="Z31" s="292"/>
      <c r="AA31" s="292"/>
      <c r="AB31" s="292"/>
      <c r="AC31" s="292"/>
      <c r="AD31" s="292"/>
      <c r="AE31" s="292"/>
      <c r="AK31" s="291">
        <v>0</v>
      </c>
      <c r="AL31" s="292"/>
      <c r="AM31" s="292"/>
      <c r="AN31" s="292"/>
      <c r="AO31" s="292"/>
      <c r="AR31" s="35"/>
      <c r="BG31" s="300"/>
    </row>
    <row r="32" spans="2:71" s="2" customFormat="1" ht="14.4" hidden="1" customHeight="1">
      <c r="B32" s="35"/>
      <c r="F32" s="26" t="s">
        <v>46</v>
      </c>
      <c r="L32" s="293">
        <v>0.12</v>
      </c>
      <c r="M32" s="292"/>
      <c r="N32" s="292"/>
      <c r="O32" s="292"/>
      <c r="P32" s="292"/>
      <c r="W32" s="291">
        <f>ROUND(BE54, 2)</f>
        <v>0</v>
      </c>
      <c r="X32" s="292"/>
      <c r="Y32" s="292"/>
      <c r="Z32" s="292"/>
      <c r="AA32" s="292"/>
      <c r="AB32" s="292"/>
      <c r="AC32" s="292"/>
      <c r="AD32" s="292"/>
      <c r="AE32" s="292"/>
      <c r="AK32" s="291">
        <v>0</v>
      </c>
      <c r="AL32" s="292"/>
      <c r="AM32" s="292"/>
      <c r="AN32" s="292"/>
      <c r="AO32" s="292"/>
      <c r="AR32" s="35"/>
      <c r="BG32" s="300"/>
    </row>
    <row r="33" spans="2:44" s="2" customFormat="1" ht="14.4" hidden="1" customHeight="1">
      <c r="B33" s="35"/>
      <c r="F33" s="26" t="s">
        <v>47</v>
      </c>
      <c r="L33" s="293">
        <v>0</v>
      </c>
      <c r="M33" s="292"/>
      <c r="N33" s="292"/>
      <c r="O33" s="292"/>
      <c r="P33" s="292"/>
      <c r="W33" s="291">
        <f>ROUND(BF54, 2)</f>
        <v>0</v>
      </c>
      <c r="X33" s="292"/>
      <c r="Y33" s="292"/>
      <c r="Z33" s="292"/>
      <c r="AA33" s="292"/>
      <c r="AB33" s="292"/>
      <c r="AC33" s="292"/>
      <c r="AD33" s="292"/>
      <c r="AE33" s="292"/>
      <c r="AK33" s="291">
        <v>0</v>
      </c>
      <c r="AL33" s="292"/>
      <c r="AM33" s="292"/>
      <c r="AN33" s="292"/>
      <c r="AO33" s="292"/>
      <c r="AR33" s="35"/>
    </row>
    <row r="34" spans="2:44" s="1" customFormat="1" ht="6.9" customHeight="1">
      <c r="B34" s="31"/>
      <c r="AR34" s="31"/>
    </row>
    <row r="35" spans="2:44" s="1" customFormat="1" ht="25.95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94" t="s">
        <v>50</v>
      </c>
      <c r="Y35" s="295"/>
      <c r="Z35" s="295"/>
      <c r="AA35" s="295"/>
      <c r="AB35" s="295"/>
      <c r="AC35" s="38"/>
      <c r="AD35" s="38"/>
      <c r="AE35" s="38"/>
      <c r="AF35" s="38"/>
      <c r="AG35" s="38"/>
      <c r="AH35" s="38"/>
      <c r="AI35" s="38"/>
      <c r="AJ35" s="38"/>
      <c r="AK35" s="296">
        <f>SUM(AK26:AK33)</f>
        <v>0</v>
      </c>
      <c r="AL35" s="295"/>
      <c r="AM35" s="295"/>
      <c r="AN35" s="295"/>
      <c r="AO35" s="297"/>
      <c r="AP35" s="36"/>
      <c r="AQ35" s="36"/>
      <c r="AR35" s="31"/>
    </row>
    <row r="36" spans="2:44" s="1" customFormat="1" ht="6.9" customHeight="1">
      <c r="B36" s="31"/>
      <c r="AR36" s="31"/>
    </row>
    <row r="37" spans="2:44" s="1" customFormat="1" ht="6.9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" customHeight="1">
      <c r="B42" s="31"/>
      <c r="C42" s="20" t="s">
        <v>51</v>
      </c>
      <c r="AR42" s="31"/>
    </row>
    <row r="43" spans="2:44" s="1" customFormat="1" ht="6.9" customHeight="1">
      <c r="B43" s="31"/>
      <c r="AR43" s="31"/>
    </row>
    <row r="44" spans="2:44" s="3" customFormat="1" ht="12" customHeight="1">
      <c r="B44" s="44"/>
      <c r="C44" s="26" t="s">
        <v>14</v>
      </c>
      <c r="L44" s="3" t="str">
        <f>K5</f>
        <v>2025001</v>
      </c>
      <c r="AR44" s="44"/>
    </row>
    <row r="45" spans="2:44" s="4" customFormat="1" ht="36.9" customHeight="1">
      <c r="B45" s="45"/>
      <c r="C45" s="46" t="s">
        <v>17</v>
      </c>
      <c r="L45" s="282" t="str">
        <f>K6</f>
        <v>Šluknov- chodiníky_I.část_ ul. Na Příkopě_II.část_Svobodovo nám.</v>
      </c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R45" s="45"/>
    </row>
    <row r="46" spans="2:44" s="1" customFormat="1" ht="6.9" customHeight="1">
      <c r="B46" s="31"/>
      <c r="AR46" s="31"/>
    </row>
    <row r="47" spans="2:44" s="1" customFormat="1" ht="12" customHeight="1">
      <c r="B47" s="31"/>
      <c r="C47" s="26" t="s">
        <v>22</v>
      </c>
      <c r="L47" s="47" t="str">
        <f>IF(K8="","",K8)</f>
        <v xml:space="preserve">k.ú.Šluknov </v>
      </c>
      <c r="AI47" s="26" t="s">
        <v>24</v>
      </c>
      <c r="AM47" s="284" t="str">
        <f>IF(AN8= "","",AN8)</f>
        <v>4. 4. 2025</v>
      </c>
      <c r="AN47" s="284"/>
      <c r="AR47" s="31"/>
    </row>
    <row r="48" spans="2:44" s="1" customFormat="1" ht="6.9" customHeight="1">
      <c r="B48" s="31"/>
      <c r="AR48" s="31"/>
    </row>
    <row r="49" spans="1:91" s="1" customFormat="1" ht="15.15" customHeight="1">
      <c r="B49" s="31"/>
      <c r="C49" s="26" t="s">
        <v>26</v>
      </c>
      <c r="L49" s="3" t="str">
        <f>IF(E11= "","",E11)</f>
        <v xml:space="preserve">Město Šluknov </v>
      </c>
      <c r="AI49" s="26" t="s">
        <v>32</v>
      </c>
      <c r="AM49" s="285" t="str">
        <f>IF(E17="","",E17)</f>
        <v>ProProjekt, s.r.o.</v>
      </c>
      <c r="AN49" s="286"/>
      <c r="AO49" s="286"/>
      <c r="AP49" s="286"/>
      <c r="AR49" s="31"/>
      <c r="AS49" s="287" t="s">
        <v>52</v>
      </c>
      <c r="AT49" s="288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50"/>
    </row>
    <row r="50" spans="1:91" s="1" customFormat="1" ht="15.15" customHeight="1">
      <c r="B50" s="31"/>
      <c r="C50" s="26" t="s">
        <v>30</v>
      </c>
      <c r="L50" s="3" t="str">
        <f>IF(E14= "Vyplň údaj","",E14)</f>
        <v/>
      </c>
      <c r="AI50" s="26" t="s">
        <v>34</v>
      </c>
      <c r="AM50" s="285" t="str">
        <f>IF(E20="","",E20)</f>
        <v xml:space="preserve"> </v>
      </c>
      <c r="AN50" s="286"/>
      <c r="AO50" s="286"/>
      <c r="AP50" s="286"/>
      <c r="AR50" s="31"/>
      <c r="AS50" s="289"/>
      <c r="AT50" s="290"/>
      <c r="BF50" s="52"/>
    </row>
    <row r="51" spans="1:91" s="1" customFormat="1" ht="10.95" customHeight="1">
      <c r="B51" s="31"/>
      <c r="AR51" s="31"/>
      <c r="AS51" s="289"/>
      <c r="AT51" s="290"/>
      <c r="BF51" s="52"/>
    </row>
    <row r="52" spans="1:91" s="1" customFormat="1" ht="29.25" customHeight="1">
      <c r="B52" s="31"/>
      <c r="C52" s="276" t="s">
        <v>53</v>
      </c>
      <c r="D52" s="277"/>
      <c r="E52" s="277"/>
      <c r="F52" s="277"/>
      <c r="G52" s="277"/>
      <c r="H52" s="53"/>
      <c r="I52" s="278" t="s">
        <v>54</v>
      </c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9" t="s">
        <v>55</v>
      </c>
      <c r="AH52" s="277"/>
      <c r="AI52" s="277"/>
      <c r="AJ52" s="277"/>
      <c r="AK52" s="277"/>
      <c r="AL52" s="277"/>
      <c r="AM52" s="277"/>
      <c r="AN52" s="278" t="s">
        <v>56</v>
      </c>
      <c r="AO52" s="277"/>
      <c r="AP52" s="277"/>
      <c r="AQ52" s="54" t="s">
        <v>57</v>
      </c>
      <c r="AR52" s="31"/>
      <c r="AS52" s="55" t="s">
        <v>58</v>
      </c>
      <c r="AT52" s="56" t="s">
        <v>59</v>
      </c>
      <c r="AU52" s="56" t="s">
        <v>60</v>
      </c>
      <c r="AV52" s="56" t="s">
        <v>61</v>
      </c>
      <c r="AW52" s="56" t="s">
        <v>62</v>
      </c>
      <c r="AX52" s="56" t="s">
        <v>63</v>
      </c>
      <c r="AY52" s="56" t="s">
        <v>64</v>
      </c>
      <c r="AZ52" s="56" t="s">
        <v>65</v>
      </c>
      <c r="BA52" s="56" t="s">
        <v>66</v>
      </c>
      <c r="BB52" s="56" t="s">
        <v>67</v>
      </c>
      <c r="BC52" s="56" t="s">
        <v>68</v>
      </c>
      <c r="BD52" s="56" t="s">
        <v>69</v>
      </c>
      <c r="BE52" s="56" t="s">
        <v>70</v>
      </c>
      <c r="BF52" s="57" t="s">
        <v>71</v>
      </c>
    </row>
    <row r="53" spans="1:91" s="1" customFormat="1" ht="10.95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50"/>
    </row>
    <row r="54" spans="1:91" s="5" customFormat="1" ht="32.4" customHeight="1">
      <c r="B54" s="59"/>
      <c r="C54" s="60" t="s">
        <v>72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80">
        <f>ROUND(SUM(AG55:AG57),2)</f>
        <v>0</v>
      </c>
      <c r="AH54" s="280"/>
      <c r="AI54" s="280"/>
      <c r="AJ54" s="280"/>
      <c r="AK54" s="280"/>
      <c r="AL54" s="280"/>
      <c r="AM54" s="280"/>
      <c r="AN54" s="281">
        <f>SUM(AG54,AV54)</f>
        <v>0</v>
      </c>
      <c r="AO54" s="281"/>
      <c r="AP54" s="281"/>
      <c r="AQ54" s="63" t="s">
        <v>20</v>
      </c>
      <c r="AR54" s="59"/>
      <c r="AS54" s="64">
        <f>ROUND(SUM(AS55:AS57),2)</f>
        <v>0</v>
      </c>
      <c r="AT54" s="65">
        <f>ROUND(SUM(AT55:AT57),2)</f>
        <v>0</v>
      </c>
      <c r="AU54" s="66">
        <f>ROUND(SUM(AU55:AU57),2)</f>
        <v>0</v>
      </c>
      <c r="AV54" s="66">
        <f>ROUND(SUM(AX54:AY54),2)</f>
        <v>0</v>
      </c>
      <c r="AW54" s="67">
        <f>ROUND(SUM(AW55:AW57),5)</f>
        <v>0</v>
      </c>
      <c r="AX54" s="66">
        <f>ROUND(BB54*L29,2)</f>
        <v>0</v>
      </c>
      <c r="AY54" s="66">
        <f>ROUND(BC54*L30,2)</f>
        <v>0</v>
      </c>
      <c r="AZ54" s="66">
        <f>ROUND(BD54*L29,2)</f>
        <v>0</v>
      </c>
      <c r="BA54" s="66">
        <f>ROUND(BE54*L30,2)</f>
        <v>0</v>
      </c>
      <c r="BB54" s="66">
        <f>ROUND(SUM(BB55:BB57),2)</f>
        <v>0</v>
      </c>
      <c r="BC54" s="66">
        <f>ROUND(SUM(BC55:BC57),2)</f>
        <v>0</v>
      </c>
      <c r="BD54" s="66">
        <f>ROUND(SUM(BD55:BD57),2)</f>
        <v>0</v>
      </c>
      <c r="BE54" s="66">
        <f>ROUND(SUM(BE55:BE57),2)</f>
        <v>0</v>
      </c>
      <c r="BF54" s="68">
        <f>ROUND(SUM(BF55:BF57),2)</f>
        <v>0</v>
      </c>
      <c r="BS54" s="69" t="s">
        <v>73</v>
      </c>
      <c r="BT54" s="69" t="s">
        <v>74</v>
      </c>
      <c r="BU54" s="70" t="s">
        <v>75</v>
      </c>
      <c r="BV54" s="69" t="s">
        <v>76</v>
      </c>
      <c r="BW54" s="69" t="s">
        <v>6</v>
      </c>
      <c r="BX54" s="69" t="s">
        <v>77</v>
      </c>
      <c r="CL54" s="69" t="s">
        <v>20</v>
      </c>
    </row>
    <row r="55" spans="1:91" s="6" customFormat="1" ht="16.5" customHeight="1">
      <c r="A55" s="71" t="s">
        <v>78</v>
      </c>
      <c r="B55" s="72"/>
      <c r="C55" s="73"/>
      <c r="D55" s="275" t="s">
        <v>79</v>
      </c>
      <c r="E55" s="275"/>
      <c r="F55" s="275"/>
      <c r="G55" s="275"/>
      <c r="H55" s="275"/>
      <c r="I55" s="74"/>
      <c r="J55" s="275" t="s">
        <v>80</v>
      </c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3">
        <f>'SO 0 - Vedlejší a ostatní...'!K32</f>
        <v>0</v>
      </c>
      <c r="AH55" s="274"/>
      <c r="AI55" s="274"/>
      <c r="AJ55" s="274"/>
      <c r="AK55" s="274"/>
      <c r="AL55" s="274"/>
      <c r="AM55" s="274"/>
      <c r="AN55" s="273">
        <f>SUM(AG55,AV55)</f>
        <v>0</v>
      </c>
      <c r="AO55" s="274"/>
      <c r="AP55" s="274"/>
      <c r="AQ55" s="75" t="s">
        <v>81</v>
      </c>
      <c r="AR55" s="72"/>
      <c r="AS55" s="76">
        <f>'SO 0 - Vedlejší a ostatní...'!K30</f>
        <v>0</v>
      </c>
      <c r="AT55" s="77">
        <f>'SO 0 - Vedlejší a ostatní...'!K31</f>
        <v>0</v>
      </c>
      <c r="AU55" s="77">
        <v>0</v>
      </c>
      <c r="AV55" s="77">
        <f>ROUND(SUM(AX55:AY55),2)</f>
        <v>0</v>
      </c>
      <c r="AW55" s="78">
        <f>'SO 0 - Vedlejší a ostatní...'!T87</f>
        <v>0</v>
      </c>
      <c r="AX55" s="77">
        <f>'SO 0 - Vedlejší a ostatní...'!K35</f>
        <v>0</v>
      </c>
      <c r="AY55" s="77">
        <f>'SO 0 - Vedlejší a ostatní...'!K36</f>
        <v>0</v>
      </c>
      <c r="AZ55" s="77">
        <f>'SO 0 - Vedlejší a ostatní...'!K37</f>
        <v>0</v>
      </c>
      <c r="BA55" s="77">
        <f>'SO 0 - Vedlejší a ostatní...'!K38</f>
        <v>0</v>
      </c>
      <c r="BB55" s="77">
        <f>'SO 0 - Vedlejší a ostatní...'!F35</f>
        <v>0</v>
      </c>
      <c r="BC55" s="77">
        <f>'SO 0 - Vedlejší a ostatní...'!F36</f>
        <v>0</v>
      </c>
      <c r="BD55" s="77">
        <f>'SO 0 - Vedlejší a ostatní...'!F37</f>
        <v>0</v>
      </c>
      <c r="BE55" s="77">
        <f>'SO 0 - Vedlejší a ostatní...'!F38</f>
        <v>0</v>
      </c>
      <c r="BF55" s="79">
        <f>'SO 0 - Vedlejší a ostatní...'!F39</f>
        <v>0</v>
      </c>
      <c r="BT55" s="80" t="s">
        <v>82</v>
      </c>
      <c r="BV55" s="80" t="s">
        <v>76</v>
      </c>
      <c r="BW55" s="80" t="s">
        <v>83</v>
      </c>
      <c r="BX55" s="80" t="s">
        <v>6</v>
      </c>
      <c r="CL55" s="80" t="s">
        <v>20</v>
      </c>
      <c r="CM55" s="80" t="s">
        <v>84</v>
      </c>
    </row>
    <row r="56" spans="1:91" s="6" customFormat="1" ht="16.5" customHeight="1">
      <c r="A56" s="71" t="s">
        <v>78</v>
      </c>
      <c r="B56" s="72"/>
      <c r="C56" s="73"/>
      <c r="D56" s="275" t="s">
        <v>85</v>
      </c>
      <c r="E56" s="275"/>
      <c r="F56" s="275"/>
      <c r="G56" s="275"/>
      <c r="H56" s="275"/>
      <c r="I56" s="74"/>
      <c r="J56" s="275" t="s">
        <v>86</v>
      </c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3">
        <f>'SO 1 - Chodník_I. část ul...'!K32</f>
        <v>0</v>
      </c>
      <c r="AH56" s="274"/>
      <c r="AI56" s="274"/>
      <c r="AJ56" s="274"/>
      <c r="AK56" s="274"/>
      <c r="AL56" s="274"/>
      <c r="AM56" s="274"/>
      <c r="AN56" s="273">
        <f>SUM(AG56,AV56)</f>
        <v>0</v>
      </c>
      <c r="AO56" s="274"/>
      <c r="AP56" s="274"/>
      <c r="AQ56" s="75" t="s">
        <v>81</v>
      </c>
      <c r="AR56" s="72"/>
      <c r="AS56" s="76">
        <f>'SO 1 - Chodník_I. část ul...'!K30</f>
        <v>0</v>
      </c>
      <c r="AT56" s="77">
        <f>'SO 1 - Chodník_I. část ul...'!K31</f>
        <v>0</v>
      </c>
      <c r="AU56" s="77">
        <v>0</v>
      </c>
      <c r="AV56" s="77">
        <f>ROUND(SUM(AX56:AY56),2)</f>
        <v>0</v>
      </c>
      <c r="AW56" s="78">
        <f>'SO 1 - Chodník_I. část ul...'!T87</f>
        <v>0</v>
      </c>
      <c r="AX56" s="77">
        <f>'SO 1 - Chodník_I. část ul...'!K35</f>
        <v>0</v>
      </c>
      <c r="AY56" s="77">
        <f>'SO 1 - Chodník_I. část ul...'!K36</f>
        <v>0</v>
      </c>
      <c r="AZ56" s="77">
        <f>'SO 1 - Chodník_I. část ul...'!K37</f>
        <v>0</v>
      </c>
      <c r="BA56" s="77">
        <f>'SO 1 - Chodník_I. část ul...'!K38</f>
        <v>0</v>
      </c>
      <c r="BB56" s="77">
        <f>'SO 1 - Chodník_I. část ul...'!F35</f>
        <v>0</v>
      </c>
      <c r="BC56" s="77">
        <f>'SO 1 - Chodník_I. část ul...'!F36</f>
        <v>0</v>
      </c>
      <c r="BD56" s="77">
        <f>'SO 1 - Chodník_I. část ul...'!F37</f>
        <v>0</v>
      </c>
      <c r="BE56" s="77">
        <f>'SO 1 - Chodník_I. část ul...'!F38</f>
        <v>0</v>
      </c>
      <c r="BF56" s="79">
        <f>'SO 1 - Chodník_I. část ul...'!F39</f>
        <v>0</v>
      </c>
      <c r="BT56" s="80" t="s">
        <v>82</v>
      </c>
      <c r="BV56" s="80" t="s">
        <v>76</v>
      </c>
      <c r="BW56" s="80" t="s">
        <v>87</v>
      </c>
      <c r="BX56" s="80" t="s">
        <v>6</v>
      </c>
      <c r="CL56" s="80" t="s">
        <v>20</v>
      </c>
      <c r="CM56" s="80" t="s">
        <v>84</v>
      </c>
    </row>
    <row r="57" spans="1:91" s="6" customFormat="1" ht="16.5" customHeight="1">
      <c r="A57" s="71" t="s">
        <v>78</v>
      </c>
      <c r="B57" s="72"/>
      <c r="C57" s="73"/>
      <c r="D57" s="275" t="s">
        <v>88</v>
      </c>
      <c r="E57" s="275"/>
      <c r="F57" s="275"/>
      <c r="G57" s="275"/>
      <c r="H57" s="275"/>
      <c r="I57" s="74"/>
      <c r="J57" s="275" t="s">
        <v>89</v>
      </c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3">
        <f>'SO 2 - Chodník_II.část Sv...'!K32</f>
        <v>0</v>
      </c>
      <c r="AH57" s="274"/>
      <c r="AI57" s="274"/>
      <c r="AJ57" s="274"/>
      <c r="AK57" s="274"/>
      <c r="AL57" s="274"/>
      <c r="AM57" s="274"/>
      <c r="AN57" s="273">
        <f>SUM(AG57,AV57)</f>
        <v>0</v>
      </c>
      <c r="AO57" s="274"/>
      <c r="AP57" s="274"/>
      <c r="AQ57" s="75" t="s">
        <v>81</v>
      </c>
      <c r="AR57" s="72"/>
      <c r="AS57" s="81">
        <f>'SO 2 - Chodník_II.část Sv...'!K30</f>
        <v>0</v>
      </c>
      <c r="AT57" s="82">
        <f>'SO 2 - Chodník_II.část Sv...'!K31</f>
        <v>0</v>
      </c>
      <c r="AU57" s="82">
        <v>0</v>
      </c>
      <c r="AV57" s="82">
        <f>ROUND(SUM(AX57:AY57),2)</f>
        <v>0</v>
      </c>
      <c r="AW57" s="83">
        <f>'SO 2 - Chodník_II.část Sv...'!T87</f>
        <v>0</v>
      </c>
      <c r="AX57" s="82">
        <f>'SO 2 - Chodník_II.část Sv...'!K35</f>
        <v>0</v>
      </c>
      <c r="AY57" s="82">
        <f>'SO 2 - Chodník_II.část Sv...'!K36</f>
        <v>0</v>
      </c>
      <c r="AZ57" s="82">
        <f>'SO 2 - Chodník_II.část Sv...'!K37</f>
        <v>0</v>
      </c>
      <c r="BA57" s="82">
        <f>'SO 2 - Chodník_II.část Sv...'!K38</f>
        <v>0</v>
      </c>
      <c r="BB57" s="82">
        <f>'SO 2 - Chodník_II.část Sv...'!F35</f>
        <v>0</v>
      </c>
      <c r="BC57" s="82">
        <f>'SO 2 - Chodník_II.část Sv...'!F36</f>
        <v>0</v>
      </c>
      <c r="BD57" s="82">
        <f>'SO 2 - Chodník_II.část Sv...'!F37</f>
        <v>0</v>
      </c>
      <c r="BE57" s="82">
        <f>'SO 2 - Chodník_II.část Sv...'!F38</f>
        <v>0</v>
      </c>
      <c r="BF57" s="84">
        <f>'SO 2 - Chodník_II.část Sv...'!F39</f>
        <v>0</v>
      </c>
      <c r="BT57" s="80" t="s">
        <v>82</v>
      </c>
      <c r="BV57" s="80" t="s">
        <v>76</v>
      </c>
      <c r="BW57" s="80" t="s">
        <v>90</v>
      </c>
      <c r="BX57" s="80" t="s">
        <v>6</v>
      </c>
      <c r="CL57" s="80" t="s">
        <v>20</v>
      </c>
      <c r="CM57" s="80" t="s">
        <v>84</v>
      </c>
    </row>
    <row r="58" spans="1:91" s="1" customFormat="1" ht="30" customHeight="1">
      <c r="B58" s="31"/>
      <c r="AR58" s="31"/>
    </row>
    <row r="59" spans="1:91" s="1" customFormat="1" ht="6.9" customHeight="1"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31"/>
    </row>
  </sheetData>
  <sheetProtection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G5:BG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G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SO 0 - Vedlejší a ostatní...'!C2" display="/" xr:uid="{00000000-0004-0000-0000-000000000000}"/>
    <hyperlink ref="A56" location="'SO 1 - Chodník_I. část ul...'!C2" display="/" xr:uid="{00000000-0004-0000-0000-000001000000}"/>
    <hyperlink ref="A57" location="'SO 2 - Chodník_II.část Sv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8"/>
  <sheetViews>
    <sheetView showGridLines="0" topLeftCell="A88" workbookViewId="0">
      <selection activeCell="F110" sqref="F11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6" t="s">
        <v>83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AT3" s="16" t="s">
        <v>84</v>
      </c>
    </row>
    <row r="4" spans="2:46" ht="24.9" customHeight="1">
      <c r="B4" s="19"/>
      <c r="D4" s="20" t="s">
        <v>91</v>
      </c>
      <c r="M4" s="19"/>
      <c r="N4" s="85" t="s">
        <v>11</v>
      </c>
      <c r="AT4" s="16" t="s">
        <v>4</v>
      </c>
    </row>
    <row r="5" spans="2:46" ht="6.9" customHeight="1">
      <c r="B5" s="19"/>
      <c r="M5" s="19"/>
    </row>
    <row r="6" spans="2:46" ht="12" customHeight="1">
      <c r="B6" s="19"/>
      <c r="D6" s="26" t="s">
        <v>17</v>
      </c>
      <c r="M6" s="19"/>
    </row>
    <row r="7" spans="2:46" ht="16.5" customHeight="1">
      <c r="B7" s="19"/>
      <c r="E7" s="310" t="str">
        <f>'Rekapitulace stavby'!K6</f>
        <v>Šluknov- chodiníky_I.část_ ul. Na Příkopě_II.část_Svobodovo nám.</v>
      </c>
      <c r="F7" s="311"/>
      <c r="G7" s="311"/>
      <c r="H7" s="311"/>
      <c r="M7" s="19"/>
    </row>
    <row r="8" spans="2:46" s="1" customFormat="1" ht="12" customHeight="1">
      <c r="B8" s="31"/>
      <c r="D8" s="26" t="s">
        <v>92</v>
      </c>
      <c r="M8" s="31"/>
    </row>
    <row r="9" spans="2:46" s="1" customFormat="1" ht="16.5" customHeight="1">
      <c r="B9" s="31"/>
      <c r="E9" s="282" t="s">
        <v>93</v>
      </c>
      <c r="F9" s="309"/>
      <c r="G9" s="309"/>
      <c r="H9" s="309"/>
      <c r="M9" s="31"/>
    </row>
    <row r="10" spans="2:46" s="1" customFormat="1">
      <c r="B10" s="31"/>
      <c r="M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20</v>
      </c>
      <c r="M11" s="31"/>
    </row>
    <row r="12" spans="2:46" s="1" customFormat="1" ht="12" customHeight="1">
      <c r="B12" s="31"/>
      <c r="D12" s="26" t="s">
        <v>22</v>
      </c>
      <c r="F12" s="24" t="s">
        <v>94</v>
      </c>
      <c r="I12" s="26" t="s">
        <v>24</v>
      </c>
      <c r="J12" s="48" t="str">
        <f>'Rekapitulace stavby'!AN8</f>
        <v>4. 4. 2025</v>
      </c>
      <c r="M12" s="31"/>
    </row>
    <row r="13" spans="2:46" s="1" customFormat="1" ht="10.95" customHeight="1">
      <c r="B13" s="31"/>
      <c r="M13" s="31"/>
    </row>
    <row r="14" spans="2:46" s="1" customFormat="1" ht="12" customHeight="1">
      <c r="B14" s="31"/>
      <c r="D14" s="26" t="s">
        <v>26</v>
      </c>
      <c r="I14" s="26" t="s">
        <v>27</v>
      </c>
      <c r="J14" s="24" t="s">
        <v>20</v>
      </c>
      <c r="M14" s="31"/>
    </row>
    <row r="15" spans="2:46" s="1" customFormat="1" ht="18" customHeight="1">
      <c r="B15" s="31"/>
      <c r="E15" s="24" t="s">
        <v>95</v>
      </c>
      <c r="I15" s="26" t="s">
        <v>29</v>
      </c>
      <c r="J15" s="24" t="s">
        <v>20</v>
      </c>
      <c r="M15" s="31"/>
    </row>
    <row r="16" spans="2:46" s="1" customFormat="1" ht="6.9" customHeight="1">
      <c r="B16" s="31"/>
      <c r="M16" s="31"/>
    </row>
    <row r="17" spans="2:13" s="1" customFormat="1" ht="12" customHeight="1">
      <c r="B17" s="31"/>
      <c r="D17" s="26" t="s">
        <v>30</v>
      </c>
      <c r="I17" s="26" t="s">
        <v>27</v>
      </c>
      <c r="J17" s="27" t="str">
        <f>'Rekapitulace stavby'!AN13</f>
        <v>Vyplň údaj</v>
      </c>
      <c r="M17" s="31"/>
    </row>
    <row r="18" spans="2:13" s="1" customFormat="1" ht="18" customHeight="1">
      <c r="B18" s="31"/>
      <c r="E18" s="312" t="str">
        <f>'Rekapitulace stavby'!E14</f>
        <v>Vyplň údaj</v>
      </c>
      <c r="F18" s="301"/>
      <c r="G18" s="301"/>
      <c r="H18" s="301"/>
      <c r="I18" s="26" t="s">
        <v>29</v>
      </c>
      <c r="J18" s="27" t="str">
        <f>'Rekapitulace stavby'!AN14</f>
        <v>Vyplň údaj</v>
      </c>
      <c r="M18" s="31"/>
    </row>
    <row r="19" spans="2:13" s="1" customFormat="1" ht="6.9" customHeight="1">
      <c r="B19" s="31"/>
      <c r="M19" s="31"/>
    </row>
    <row r="20" spans="2:13" s="1" customFormat="1" ht="12" customHeight="1">
      <c r="B20" s="31"/>
      <c r="D20" s="26" t="s">
        <v>32</v>
      </c>
      <c r="I20" s="26" t="s">
        <v>27</v>
      </c>
      <c r="J20" s="24" t="s">
        <v>20</v>
      </c>
      <c r="M20" s="31"/>
    </row>
    <row r="21" spans="2:13" s="1" customFormat="1" ht="18" customHeight="1">
      <c r="B21" s="31"/>
      <c r="E21" s="24" t="s">
        <v>33</v>
      </c>
      <c r="I21" s="26" t="s">
        <v>29</v>
      </c>
      <c r="J21" s="24" t="s">
        <v>20</v>
      </c>
      <c r="M21" s="31"/>
    </row>
    <row r="22" spans="2:13" s="1" customFormat="1" ht="6.9" customHeight="1">
      <c r="B22" s="31"/>
      <c r="M22" s="31"/>
    </row>
    <row r="23" spans="2:13" s="1" customFormat="1" ht="12" customHeight="1">
      <c r="B23" s="31"/>
      <c r="D23" s="26" t="s">
        <v>34</v>
      </c>
      <c r="I23" s="26" t="s">
        <v>27</v>
      </c>
      <c r="J23" s="24" t="s">
        <v>20</v>
      </c>
      <c r="M23" s="31"/>
    </row>
    <row r="24" spans="2:13" s="1" customFormat="1" ht="18" customHeight="1">
      <c r="B24" s="31"/>
      <c r="E24" s="24" t="s">
        <v>35</v>
      </c>
      <c r="I24" s="26" t="s">
        <v>29</v>
      </c>
      <c r="J24" s="24" t="s">
        <v>20</v>
      </c>
      <c r="M24" s="31"/>
    </row>
    <row r="25" spans="2:13" s="1" customFormat="1" ht="6.9" customHeight="1">
      <c r="B25" s="31"/>
      <c r="M25" s="31"/>
    </row>
    <row r="26" spans="2:13" s="1" customFormat="1" ht="12" customHeight="1">
      <c r="B26" s="31"/>
      <c r="D26" s="26" t="s">
        <v>36</v>
      </c>
      <c r="M26" s="31"/>
    </row>
    <row r="27" spans="2:13" s="7" customFormat="1" ht="16.5" customHeight="1">
      <c r="B27" s="86"/>
      <c r="E27" s="305" t="s">
        <v>20</v>
      </c>
      <c r="F27" s="305"/>
      <c r="G27" s="305"/>
      <c r="H27" s="305"/>
      <c r="M27" s="86"/>
    </row>
    <row r="28" spans="2:13" s="1" customFormat="1" ht="6.9" customHeight="1">
      <c r="B28" s="31"/>
      <c r="M28" s="31"/>
    </row>
    <row r="29" spans="2:13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49"/>
      <c r="M29" s="31"/>
    </row>
    <row r="30" spans="2:13" s="1" customFormat="1" ht="13.2">
      <c r="B30" s="31"/>
      <c r="E30" s="26" t="s">
        <v>96</v>
      </c>
      <c r="K30" s="87">
        <f>I61</f>
        <v>0</v>
      </c>
      <c r="M30" s="31"/>
    </row>
    <row r="31" spans="2:13" s="1" customFormat="1" ht="13.2">
      <c r="B31" s="31"/>
      <c r="E31" s="26" t="s">
        <v>97</v>
      </c>
      <c r="K31" s="87">
        <f>J61</f>
        <v>0</v>
      </c>
      <c r="M31" s="31"/>
    </row>
    <row r="32" spans="2:13" s="1" customFormat="1" ht="25.35" customHeight="1">
      <c r="B32" s="31"/>
      <c r="D32" s="88" t="s">
        <v>38</v>
      </c>
      <c r="K32" s="62">
        <f>ROUND(K87, 2)</f>
        <v>0</v>
      </c>
      <c r="M32" s="31"/>
    </row>
    <row r="33" spans="2:13" s="1" customFormat="1" ht="6.9" customHeight="1">
      <c r="B33" s="31"/>
      <c r="D33" s="49"/>
      <c r="E33" s="49"/>
      <c r="F33" s="49"/>
      <c r="G33" s="49"/>
      <c r="H33" s="49"/>
      <c r="I33" s="49"/>
      <c r="J33" s="49"/>
      <c r="K33" s="49"/>
      <c r="L33" s="49"/>
      <c r="M33" s="31"/>
    </row>
    <row r="34" spans="2:13" s="1" customFormat="1" ht="14.4" customHeight="1">
      <c r="B34" s="31"/>
      <c r="F34" s="34" t="s">
        <v>40</v>
      </c>
      <c r="I34" s="34" t="s">
        <v>39</v>
      </c>
      <c r="K34" s="34" t="s">
        <v>41</v>
      </c>
      <c r="M34" s="31"/>
    </row>
    <row r="35" spans="2:13" s="1" customFormat="1" ht="14.4" customHeight="1">
      <c r="B35" s="31"/>
      <c r="D35" s="51" t="s">
        <v>42</v>
      </c>
      <c r="E35" s="26" t="s">
        <v>43</v>
      </c>
      <c r="F35" s="87">
        <f>ROUND((SUM(BE87:BE107)),  2)</f>
        <v>0</v>
      </c>
      <c r="I35" s="89">
        <v>0.21</v>
      </c>
      <c r="K35" s="87">
        <f>ROUND(((SUM(BE87:BE107))*I35),  2)</f>
        <v>0</v>
      </c>
      <c r="M35" s="31"/>
    </row>
    <row r="36" spans="2:13" s="1" customFormat="1" ht="14.4" customHeight="1">
      <c r="B36" s="31"/>
      <c r="E36" s="26" t="s">
        <v>44</v>
      </c>
      <c r="F36" s="87">
        <f>ROUND((SUM(BF87:BF107)),  2)</f>
        <v>0</v>
      </c>
      <c r="I36" s="89">
        <v>0.12</v>
      </c>
      <c r="K36" s="87">
        <f>ROUND(((SUM(BF87:BF107))*I36),  2)</f>
        <v>0</v>
      </c>
      <c r="M36" s="31"/>
    </row>
    <row r="37" spans="2:13" s="1" customFormat="1" ht="14.4" hidden="1" customHeight="1">
      <c r="B37" s="31"/>
      <c r="E37" s="26" t="s">
        <v>45</v>
      </c>
      <c r="F37" s="87">
        <f>ROUND((SUM(BG87:BG107)),  2)</f>
        <v>0</v>
      </c>
      <c r="I37" s="89">
        <v>0.21</v>
      </c>
      <c r="K37" s="87">
        <f>0</f>
        <v>0</v>
      </c>
      <c r="M37" s="31"/>
    </row>
    <row r="38" spans="2:13" s="1" customFormat="1" ht="14.4" hidden="1" customHeight="1">
      <c r="B38" s="31"/>
      <c r="E38" s="26" t="s">
        <v>46</v>
      </c>
      <c r="F38" s="87">
        <f>ROUND((SUM(BH87:BH107)),  2)</f>
        <v>0</v>
      </c>
      <c r="I38" s="89">
        <v>0.12</v>
      </c>
      <c r="K38" s="87">
        <f>0</f>
        <v>0</v>
      </c>
      <c r="M38" s="31"/>
    </row>
    <row r="39" spans="2:13" s="1" customFormat="1" ht="14.4" hidden="1" customHeight="1">
      <c r="B39" s="31"/>
      <c r="E39" s="26" t="s">
        <v>47</v>
      </c>
      <c r="F39" s="87">
        <f>ROUND((SUM(BI87:BI107)),  2)</f>
        <v>0</v>
      </c>
      <c r="I39" s="89">
        <v>0</v>
      </c>
      <c r="K39" s="87">
        <f>0</f>
        <v>0</v>
      </c>
      <c r="M39" s="31"/>
    </row>
    <row r="40" spans="2:13" s="1" customFormat="1" ht="6.9" customHeight="1">
      <c r="B40" s="31"/>
      <c r="M40" s="31"/>
    </row>
    <row r="41" spans="2:13" s="1" customFormat="1" ht="25.35" customHeight="1">
      <c r="B41" s="31"/>
      <c r="C41" s="90"/>
      <c r="D41" s="91" t="s">
        <v>48</v>
      </c>
      <c r="E41" s="53"/>
      <c r="F41" s="53"/>
      <c r="G41" s="92" t="s">
        <v>49</v>
      </c>
      <c r="H41" s="93" t="s">
        <v>50</v>
      </c>
      <c r="I41" s="53"/>
      <c r="J41" s="53"/>
      <c r="K41" s="94">
        <f>SUM(K32:K39)</f>
        <v>0</v>
      </c>
      <c r="L41" s="95"/>
      <c r="M41" s="31"/>
    </row>
    <row r="42" spans="2:13" s="1" customFormat="1" ht="14.4" customHeight="1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31"/>
    </row>
    <row r="46" spans="2:13" s="1" customFormat="1" ht="6.9" customHeight="1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31"/>
    </row>
    <row r="47" spans="2:13" s="1" customFormat="1" ht="24.9" customHeight="1">
      <c r="B47" s="31"/>
      <c r="C47" s="20" t="s">
        <v>98</v>
      </c>
      <c r="M47" s="31"/>
    </row>
    <row r="48" spans="2:13" s="1" customFormat="1" ht="6.9" customHeight="1">
      <c r="B48" s="31"/>
      <c r="M48" s="31"/>
    </row>
    <row r="49" spans="2:47" s="1" customFormat="1" ht="12" customHeight="1">
      <c r="B49" s="31"/>
      <c r="C49" s="26" t="s">
        <v>17</v>
      </c>
      <c r="M49" s="31"/>
    </row>
    <row r="50" spans="2:47" s="1" customFormat="1" ht="16.5" customHeight="1">
      <c r="B50" s="31"/>
      <c r="E50" s="310" t="str">
        <f>E7</f>
        <v>Šluknov- chodiníky_I.část_ ul. Na Příkopě_II.část_Svobodovo nám.</v>
      </c>
      <c r="F50" s="311"/>
      <c r="G50" s="311"/>
      <c r="H50" s="311"/>
      <c r="M50" s="31"/>
    </row>
    <row r="51" spans="2:47" s="1" customFormat="1" ht="12" customHeight="1">
      <c r="B51" s="31"/>
      <c r="C51" s="26" t="s">
        <v>92</v>
      </c>
      <c r="M51" s="31"/>
    </row>
    <row r="52" spans="2:47" s="1" customFormat="1" ht="16.5" customHeight="1">
      <c r="B52" s="31"/>
      <c r="E52" s="282" t="str">
        <f>E9</f>
        <v>SO 0 - Vedlejší a ostatní nákdy</v>
      </c>
      <c r="F52" s="309"/>
      <c r="G52" s="309"/>
      <c r="H52" s="309"/>
      <c r="M52" s="31"/>
    </row>
    <row r="53" spans="2:47" s="1" customFormat="1" ht="6.9" customHeight="1">
      <c r="B53" s="31"/>
      <c r="M53" s="31"/>
    </row>
    <row r="54" spans="2:47" s="1" customFormat="1" ht="12" customHeight="1">
      <c r="B54" s="31"/>
      <c r="C54" s="26" t="s">
        <v>22</v>
      </c>
      <c r="F54" s="24" t="str">
        <f>F12</f>
        <v>k.ú.Šluknov</v>
      </c>
      <c r="I54" s="26" t="s">
        <v>24</v>
      </c>
      <c r="J54" s="48" t="str">
        <f>IF(J12="","",J12)</f>
        <v>4. 4. 2025</v>
      </c>
      <c r="M54" s="31"/>
    </row>
    <row r="55" spans="2:47" s="1" customFormat="1" ht="6.9" customHeight="1">
      <c r="B55" s="31"/>
      <c r="M55" s="31"/>
    </row>
    <row r="56" spans="2:47" s="1" customFormat="1" ht="15.15" customHeight="1">
      <c r="B56" s="31"/>
      <c r="C56" s="26" t="s">
        <v>26</v>
      </c>
      <c r="F56" s="24" t="str">
        <f>E15</f>
        <v>Město Šluknov</v>
      </c>
      <c r="I56" s="26" t="s">
        <v>32</v>
      </c>
      <c r="J56" s="29" t="str">
        <f>E21</f>
        <v>ProProjekt, s.r.o.</v>
      </c>
      <c r="M56" s="31"/>
    </row>
    <row r="57" spans="2:47" s="1" customFormat="1" ht="15.15" customHeight="1">
      <c r="B57" s="31"/>
      <c r="C57" s="26" t="s">
        <v>30</v>
      </c>
      <c r="F57" s="24" t="str">
        <f>IF(E18="","",E18)</f>
        <v>Vyplň údaj</v>
      </c>
      <c r="I57" s="26" t="s">
        <v>34</v>
      </c>
      <c r="J57" s="29" t="str">
        <f>E24</f>
        <v xml:space="preserve"> </v>
      </c>
      <c r="M57" s="31"/>
    </row>
    <row r="58" spans="2:47" s="1" customFormat="1" ht="10.35" customHeight="1">
      <c r="B58" s="31"/>
      <c r="M58" s="31"/>
    </row>
    <row r="59" spans="2:47" s="1" customFormat="1" ht="29.25" customHeight="1">
      <c r="B59" s="31"/>
      <c r="C59" s="96" t="s">
        <v>99</v>
      </c>
      <c r="D59" s="90"/>
      <c r="E59" s="90"/>
      <c r="F59" s="90"/>
      <c r="G59" s="90"/>
      <c r="H59" s="90"/>
      <c r="I59" s="97" t="s">
        <v>100</v>
      </c>
      <c r="J59" s="97" t="s">
        <v>101</v>
      </c>
      <c r="K59" s="97" t="s">
        <v>102</v>
      </c>
      <c r="L59" s="90"/>
      <c r="M59" s="31"/>
    </row>
    <row r="60" spans="2:47" s="1" customFormat="1" ht="10.35" customHeight="1">
      <c r="B60" s="31"/>
      <c r="M60" s="31"/>
    </row>
    <row r="61" spans="2:47" s="1" customFormat="1" ht="22.95" customHeight="1">
      <c r="B61" s="31"/>
      <c r="C61" s="98" t="s">
        <v>72</v>
      </c>
      <c r="I61" s="62">
        <f t="shared" ref="I61:J63" si="0">Q87</f>
        <v>0</v>
      </c>
      <c r="J61" s="62">
        <f t="shared" si="0"/>
        <v>0</v>
      </c>
      <c r="K61" s="62">
        <f>K87</f>
        <v>0</v>
      </c>
      <c r="M61" s="31"/>
      <c r="AU61" s="16" t="s">
        <v>103</v>
      </c>
    </row>
    <row r="62" spans="2:47" s="8" customFormat="1" ht="24.9" customHeight="1">
      <c r="B62" s="99"/>
      <c r="D62" s="100" t="s">
        <v>104</v>
      </c>
      <c r="E62" s="101"/>
      <c r="F62" s="101"/>
      <c r="G62" s="101"/>
      <c r="H62" s="101"/>
      <c r="I62" s="102">
        <f t="shared" si="0"/>
        <v>0</v>
      </c>
      <c r="J62" s="102">
        <f t="shared" si="0"/>
        <v>0</v>
      </c>
      <c r="K62" s="102">
        <f>K88</f>
        <v>0</v>
      </c>
      <c r="M62" s="99"/>
    </row>
    <row r="63" spans="2:47" s="9" customFormat="1" ht="19.95" customHeight="1">
      <c r="B63" s="103"/>
      <c r="D63" s="104" t="s">
        <v>105</v>
      </c>
      <c r="E63" s="105"/>
      <c r="F63" s="105"/>
      <c r="G63" s="105"/>
      <c r="H63" s="105"/>
      <c r="I63" s="106">
        <f t="shared" si="0"/>
        <v>0</v>
      </c>
      <c r="J63" s="106">
        <f t="shared" si="0"/>
        <v>0</v>
      </c>
      <c r="K63" s="106">
        <f>K89</f>
        <v>0</v>
      </c>
      <c r="M63" s="103"/>
    </row>
    <row r="64" spans="2:47" s="9" customFormat="1" ht="19.95" customHeight="1">
      <c r="B64" s="103"/>
      <c r="D64" s="104" t="s">
        <v>106</v>
      </c>
      <c r="E64" s="105"/>
      <c r="F64" s="105"/>
      <c r="G64" s="105"/>
      <c r="H64" s="105"/>
      <c r="I64" s="106">
        <f>Q96</f>
        <v>0</v>
      </c>
      <c r="J64" s="106">
        <f>R96</f>
        <v>0</v>
      </c>
      <c r="K64" s="106">
        <f>K96</f>
        <v>0</v>
      </c>
      <c r="M64" s="103"/>
    </row>
    <row r="65" spans="2:13" s="9" customFormat="1" ht="19.95" customHeight="1">
      <c r="B65" s="103"/>
      <c r="D65" s="104" t="s">
        <v>107</v>
      </c>
      <c r="E65" s="105"/>
      <c r="F65" s="105"/>
      <c r="G65" s="105"/>
      <c r="H65" s="105"/>
      <c r="I65" s="106">
        <f>Q99</f>
        <v>0</v>
      </c>
      <c r="J65" s="106">
        <f>R99</f>
        <v>0</v>
      </c>
      <c r="K65" s="106">
        <f>K99</f>
        <v>0</v>
      </c>
      <c r="M65" s="103"/>
    </row>
    <row r="66" spans="2:13" s="9" customFormat="1" ht="19.95" customHeight="1">
      <c r="B66" s="103"/>
      <c r="D66" s="104" t="s">
        <v>108</v>
      </c>
      <c r="E66" s="105"/>
      <c r="F66" s="105"/>
      <c r="G66" s="105"/>
      <c r="H66" s="105"/>
      <c r="I66" s="106">
        <f>Q102</f>
        <v>0</v>
      </c>
      <c r="J66" s="106">
        <f>R102</f>
        <v>0</v>
      </c>
      <c r="K66" s="106">
        <f>K102</f>
        <v>0</v>
      </c>
      <c r="M66" s="103"/>
    </row>
    <row r="67" spans="2:13" s="9" customFormat="1" ht="19.95" customHeight="1">
      <c r="B67" s="103"/>
      <c r="D67" s="104" t="s">
        <v>109</v>
      </c>
      <c r="E67" s="105"/>
      <c r="F67" s="105"/>
      <c r="G67" s="105"/>
      <c r="H67" s="105"/>
      <c r="I67" s="106">
        <f>Q105</f>
        <v>0</v>
      </c>
      <c r="J67" s="106">
        <f>R105</f>
        <v>0</v>
      </c>
      <c r="K67" s="106">
        <f>K105</f>
        <v>0</v>
      </c>
      <c r="M67" s="103"/>
    </row>
    <row r="68" spans="2:13" s="1" customFormat="1" ht="21.75" customHeight="1">
      <c r="B68" s="31"/>
      <c r="M68" s="31"/>
    </row>
    <row r="69" spans="2:13" s="1" customFormat="1" ht="6.9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31"/>
    </row>
    <row r="73" spans="2:13" s="1" customFormat="1" ht="6.9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31"/>
    </row>
    <row r="74" spans="2:13" s="1" customFormat="1" ht="24.9" customHeight="1">
      <c r="B74" s="31"/>
      <c r="C74" s="20" t="s">
        <v>110</v>
      </c>
      <c r="M74" s="31"/>
    </row>
    <row r="75" spans="2:13" s="1" customFormat="1" ht="6.9" customHeight="1">
      <c r="B75" s="31"/>
      <c r="M75" s="31"/>
    </row>
    <row r="76" spans="2:13" s="1" customFormat="1" ht="12" customHeight="1">
      <c r="B76" s="31"/>
      <c r="C76" s="26" t="s">
        <v>17</v>
      </c>
      <c r="M76" s="31"/>
    </row>
    <row r="77" spans="2:13" s="1" customFormat="1" ht="16.5" customHeight="1">
      <c r="B77" s="31"/>
      <c r="E77" s="310" t="str">
        <f>E7</f>
        <v>Šluknov- chodiníky_I.část_ ul. Na Příkopě_II.část_Svobodovo nám.</v>
      </c>
      <c r="F77" s="311"/>
      <c r="G77" s="311"/>
      <c r="H77" s="311"/>
      <c r="M77" s="31"/>
    </row>
    <row r="78" spans="2:13" s="1" customFormat="1" ht="12" customHeight="1">
      <c r="B78" s="31"/>
      <c r="C78" s="26" t="s">
        <v>92</v>
      </c>
      <c r="M78" s="31"/>
    </row>
    <row r="79" spans="2:13" s="1" customFormat="1" ht="16.5" customHeight="1">
      <c r="B79" s="31"/>
      <c r="E79" s="282" t="str">
        <f>E9</f>
        <v>SO 0 - Vedlejší a ostatní nákdy</v>
      </c>
      <c r="F79" s="309"/>
      <c r="G79" s="309"/>
      <c r="H79" s="309"/>
      <c r="M79" s="31"/>
    </row>
    <row r="80" spans="2:13" s="1" customFormat="1" ht="6.9" customHeight="1">
      <c r="B80" s="31"/>
      <c r="M80" s="31"/>
    </row>
    <row r="81" spans="2:65" s="1" customFormat="1" ht="12" customHeight="1">
      <c r="B81" s="31"/>
      <c r="C81" s="26" t="s">
        <v>22</v>
      </c>
      <c r="F81" s="24" t="str">
        <f>F12</f>
        <v>k.ú.Šluknov</v>
      </c>
      <c r="I81" s="26" t="s">
        <v>24</v>
      </c>
      <c r="J81" s="48" t="str">
        <f>IF(J12="","",J12)</f>
        <v>4. 4. 2025</v>
      </c>
      <c r="M81" s="31"/>
    </row>
    <row r="82" spans="2:65" s="1" customFormat="1" ht="6.9" customHeight="1">
      <c r="B82" s="31"/>
      <c r="M82" s="31"/>
    </row>
    <row r="83" spans="2:65" s="1" customFormat="1" ht="15.15" customHeight="1">
      <c r="B83" s="31"/>
      <c r="C83" s="26" t="s">
        <v>26</v>
      </c>
      <c r="F83" s="24" t="str">
        <f>E15</f>
        <v>Město Šluknov</v>
      </c>
      <c r="I83" s="26" t="s">
        <v>32</v>
      </c>
      <c r="J83" s="29" t="str">
        <f>E21</f>
        <v>ProProjekt, s.r.o.</v>
      </c>
      <c r="M83" s="31"/>
    </row>
    <row r="84" spans="2:65" s="1" customFormat="1" ht="15.15" customHeight="1">
      <c r="B84" s="31"/>
      <c r="C84" s="26" t="s">
        <v>30</v>
      </c>
      <c r="F84" s="24" t="str">
        <f>IF(E18="","",E18)</f>
        <v>Vyplň údaj</v>
      </c>
      <c r="I84" s="26" t="s">
        <v>34</v>
      </c>
      <c r="J84" s="29" t="str">
        <f>E24</f>
        <v xml:space="preserve"> </v>
      </c>
      <c r="M84" s="31"/>
    </row>
    <row r="85" spans="2:65" s="1" customFormat="1" ht="10.35" customHeight="1">
      <c r="B85" s="31"/>
      <c r="M85" s="31"/>
    </row>
    <row r="86" spans="2:65" s="10" customFormat="1" ht="29.25" customHeight="1">
      <c r="B86" s="107"/>
      <c r="C86" s="108" t="s">
        <v>111</v>
      </c>
      <c r="D86" s="109" t="s">
        <v>57</v>
      </c>
      <c r="E86" s="109" t="s">
        <v>53</v>
      </c>
      <c r="F86" s="109" t="s">
        <v>54</v>
      </c>
      <c r="G86" s="109" t="s">
        <v>112</v>
      </c>
      <c r="H86" s="109" t="s">
        <v>113</v>
      </c>
      <c r="I86" s="109" t="s">
        <v>114</v>
      </c>
      <c r="J86" s="109" t="s">
        <v>115</v>
      </c>
      <c r="K86" s="109" t="s">
        <v>102</v>
      </c>
      <c r="L86" s="110" t="s">
        <v>116</v>
      </c>
      <c r="M86" s="107"/>
      <c r="N86" s="55" t="s">
        <v>20</v>
      </c>
      <c r="O86" s="56" t="s">
        <v>42</v>
      </c>
      <c r="P86" s="56" t="s">
        <v>117</v>
      </c>
      <c r="Q86" s="56" t="s">
        <v>118</v>
      </c>
      <c r="R86" s="56" t="s">
        <v>119</v>
      </c>
      <c r="S86" s="56" t="s">
        <v>120</v>
      </c>
      <c r="T86" s="56" t="s">
        <v>121</v>
      </c>
      <c r="U86" s="56" t="s">
        <v>122</v>
      </c>
      <c r="V86" s="56" t="s">
        <v>123</v>
      </c>
      <c r="W86" s="56" t="s">
        <v>124</v>
      </c>
      <c r="X86" s="57" t="s">
        <v>125</v>
      </c>
    </row>
    <row r="87" spans="2:65" s="1" customFormat="1" ht="22.95" customHeight="1">
      <c r="B87" s="31"/>
      <c r="C87" s="60" t="s">
        <v>126</v>
      </c>
      <c r="K87" s="111">
        <f>BK87</f>
        <v>0</v>
      </c>
      <c r="M87" s="31"/>
      <c r="N87" s="58"/>
      <c r="O87" s="49"/>
      <c r="P87" s="49"/>
      <c r="Q87" s="112">
        <f>Q88</f>
        <v>0</v>
      </c>
      <c r="R87" s="112">
        <f>R88</f>
        <v>0</v>
      </c>
      <c r="S87" s="49"/>
      <c r="T87" s="113">
        <f>T88</f>
        <v>0</v>
      </c>
      <c r="U87" s="49"/>
      <c r="V87" s="113">
        <f>V88</f>
        <v>0</v>
      </c>
      <c r="W87" s="49"/>
      <c r="X87" s="114">
        <f>X88</f>
        <v>0</v>
      </c>
      <c r="AT87" s="16" t="s">
        <v>73</v>
      </c>
      <c r="AU87" s="16" t="s">
        <v>103</v>
      </c>
      <c r="BK87" s="115">
        <f>BK88</f>
        <v>0</v>
      </c>
    </row>
    <row r="88" spans="2:65" s="11" customFormat="1" ht="25.95" customHeight="1">
      <c r="B88" s="116"/>
      <c r="D88" s="117" t="s">
        <v>73</v>
      </c>
      <c r="E88" s="118" t="s">
        <v>127</v>
      </c>
      <c r="F88" s="118" t="s">
        <v>128</v>
      </c>
      <c r="I88" s="119"/>
      <c r="J88" s="119"/>
      <c r="K88" s="120">
        <f>BK88</f>
        <v>0</v>
      </c>
      <c r="M88" s="116"/>
      <c r="N88" s="121"/>
      <c r="Q88" s="122">
        <f>Q89+Q96+Q99+Q102+Q105</f>
        <v>0</v>
      </c>
      <c r="R88" s="122">
        <f>R89+R96+R99+R102+R105</f>
        <v>0</v>
      </c>
      <c r="T88" s="123">
        <f>T89+T96+T99+T102+T105</f>
        <v>0</v>
      </c>
      <c r="V88" s="123">
        <f>V89+V96+V99+V102+V105</f>
        <v>0</v>
      </c>
      <c r="X88" s="124">
        <f>X89+X96+X99+X102+X105</f>
        <v>0</v>
      </c>
      <c r="AR88" s="117" t="s">
        <v>129</v>
      </c>
      <c r="AT88" s="125" t="s">
        <v>73</v>
      </c>
      <c r="AU88" s="125" t="s">
        <v>74</v>
      </c>
      <c r="AY88" s="117" t="s">
        <v>130</v>
      </c>
      <c r="BK88" s="126">
        <f>BK89+BK96+BK99+BK102+BK105</f>
        <v>0</v>
      </c>
    </row>
    <row r="89" spans="2:65" s="11" customFormat="1" ht="22.95" customHeight="1">
      <c r="B89" s="116"/>
      <c r="D89" s="117" t="s">
        <v>73</v>
      </c>
      <c r="E89" s="127" t="s">
        <v>131</v>
      </c>
      <c r="F89" s="127" t="s">
        <v>132</v>
      </c>
      <c r="I89" s="119"/>
      <c r="J89" s="119"/>
      <c r="K89" s="128">
        <f>BK89</f>
        <v>0</v>
      </c>
      <c r="M89" s="116"/>
      <c r="N89" s="121"/>
      <c r="Q89" s="122">
        <f>SUM(Q90:Q95)</f>
        <v>0</v>
      </c>
      <c r="R89" s="122">
        <f>SUM(R90:R95)</f>
        <v>0</v>
      </c>
      <c r="T89" s="123">
        <f>SUM(T90:T95)</f>
        <v>0</v>
      </c>
      <c r="V89" s="123">
        <f>SUM(V90:V95)</f>
        <v>0</v>
      </c>
      <c r="X89" s="124">
        <f>SUM(X90:X95)</f>
        <v>0</v>
      </c>
      <c r="AR89" s="117" t="s">
        <v>129</v>
      </c>
      <c r="AT89" s="125" t="s">
        <v>73</v>
      </c>
      <c r="AU89" s="125" t="s">
        <v>82</v>
      </c>
      <c r="AY89" s="117" t="s">
        <v>130</v>
      </c>
      <c r="BK89" s="126">
        <f>SUM(BK90:BK95)</f>
        <v>0</v>
      </c>
    </row>
    <row r="90" spans="2:65" s="1" customFormat="1" ht="24.15" customHeight="1">
      <c r="B90" s="31"/>
      <c r="C90" s="129">
        <v>1</v>
      </c>
      <c r="D90" s="129" t="s">
        <v>133</v>
      </c>
      <c r="E90" s="130" t="s">
        <v>633</v>
      </c>
      <c r="F90" s="131" t="s">
        <v>629</v>
      </c>
      <c r="G90" s="132" t="s">
        <v>134</v>
      </c>
      <c r="H90" s="133">
        <v>1</v>
      </c>
      <c r="I90" s="134"/>
      <c r="J90" s="134"/>
      <c r="K90" s="135">
        <f>ROUND(P90*H90,2)</f>
        <v>0</v>
      </c>
      <c r="L90" s="131" t="s">
        <v>135</v>
      </c>
      <c r="M90" s="31"/>
      <c r="N90" s="136" t="s">
        <v>20</v>
      </c>
      <c r="O90" s="137" t="s">
        <v>43</v>
      </c>
      <c r="P90" s="138">
        <f>I90+J90</f>
        <v>0</v>
      </c>
      <c r="Q90" s="138">
        <f>ROUND(I90*H90,2)</f>
        <v>0</v>
      </c>
      <c r="R90" s="138">
        <f>ROUND(J90*H90,2)</f>
        <v>0</v>
      </c>
      <c r="T90" s="139">
        <f>S90*H90</f>
        <v>0</v>
      </c>
      <c r="U90" s="139">
        <v>0</v>
      </c>
      <c r="V90" s="139">
        <f>U90*H90</f>
        <v>0</v>
      </c>
      <c r="W90" s="139">
        <v>0</v>
      </c>
      <c r="X90" s="140">
        <f>W90*H90</f>
        <v>0</v>
      </c>
      <c r="AR90" s="141" t="s">
        <v>136</v>
      </c>
      <c r="AT90" s="141" t="s">
        <v>133</v>
      </c>
      <c r="AU90" s="141" t="s">
        <v>84</v>
      </c>
      <c r="AY90" s="16" t="s">
        <v>130</v>
      </c>
      <c r="BE90" s="142">
        <f>IF(O90="základní",K90,0)</f>
        <v>0</v>
      </c>
      <c r="BF90" s="142">
        <f>IF(O90="snížená",K90,0)</f>
        <v>0</v>
      </c>
      <c r="BG90" s="142">
        <f>IF(O90="zákl. přenesená",K90,0)</f>
        <v>0</v>
      </c>
      <c r="BH90" s="142">
        <f>IF(O90="sníž. přenesená",K90,0)</f>
        <v>0</v>
      </c>
      <c r="BI90" s="142">
        <f>IF(O90="nulová",K90,0)</f>
        <v>0</v>
      </c>
      <c r="BJ90" s="16" t="s">
        <v>82</v>
      </c>
      <c r="BK90" s="142">
        <f>ROUND(P90*H90,2)</f>
        <v>0</v>
      </c>
      <c r="BL90" s="16" t="s">
        <v>136</v>
      </c>
      <c r="BM90" s="141" t="s">
        <v>138</v>
      </c>
    </row>
    <row r="91" spans="2:65" s="1" customFormat="1">
      <c r="B91" s="31"/>
      <c r="D91" s="143"/>
      <c r="F91" s="144"/>
      <c r="I91" s="145"/>
      <c r="J91" s="145"/>
      <c r="M91" s="31"/>
      <c r="N91" s="146"/>
      <c r="X91" s="52"/>
      <c r="AT91" s="16"/>
      <c r="AU91" s="16"/>
    </row>
    <row r="92" spans="2:65" s="1" customFormat="1" ht="24.15" customHeight="1">
      <c r="B92" s="31"/>
      <c r="C92" s="129">
        <v>2</v>
      </c>
      <c r="D92" s="129" t="s">
        <v>133</v>
      </c>
      <c r="E92" s="130" t="s">
        <v>141</v>
      </c>
      <c r="F92" s="131" t="s">
        <v>142</v>
      </c>
      <c r="G92" s="132" t="s">
        <v>134</v>
      </c>
      <c r="H92" s="133">
        <v>1</v>
      </c>
      <c r="I92" s="134"/>
      <c r="J92" s="134"/>
      <c r="K92" s="135">
        <f>ROUND(P92*H92,2)</f>
        <v>0</v>
      </c>
      <c r="L92" s="131" t="s">
        <v>135</v>
      </c>
      <c r="M92" s="31"/>
      <c r="N92" s="136" t="s">
        <v>20</v>
      </c>
      <c r="O92" s="137" t="s">
        <v>43</v>
      </c>
      <c r="P92" s="138">
        <f>I92+J92</f>
        <v>0</v>
      </c>
      <c r="Q92" s="138">
        <f>ROUND(I92*H92,2)</f>
        <v>0</v>
      </c>
      <c r="R92" s="138">
        <f>ROUND(J92*H92,2)</f>
        <v>0</v>
      </c>
      <c r="T92" s="139">
        <f>S92*H92</f>
        <v>0</v>
      </c>
      <c r="U92" s="139">
        <v>0</v>
      </c>
      <c r="V92" s="139">
        <f>U92*H92</f>
        <v>0</v>
      </c>
      <c r="W92" s="139">
        <v>0</v>
      </c>
      <c r="X92" s="140">
        <f>W92*H92</f>
        <v>0</v>
      </c>
      <c r="AR92" s="141" t="s">
        <v>136</v>
      </c>
      <c r="AT92" s="141" t="s">
        <v>133</v>
      </c>
      <c r="AU92" s="141" t="s">
        <v>84</v>
      </c>
      <c r="AY92" s="16" t="s">
        <v>130</v>
      </c>
      <c r="BE92" s="142">
        <f>IF(O92="základní",K92,0)</f>
        <v>0</v>
      </c>
      <c r="BF92" s="142">
        <f>IF(O92="snížená",K92,0)</f>
        <v>0</v>
      </c>
      <c r="BG92" s="142">
        <f>IF(O92="zákl. přenesená",K92,0)</f>
        <v>0</v>
      </c>
      <c r="BH92" s="142">
        <f>IF(O92="sníž. přenesená",K92,0)</f>
        <v>0</v>
      </c>
      <c r="BI92" s="142">
        <f>IF(O92="nulová",K92,0)</f>
        <v>0</v>
      </c>
      <c r="BJ92" s="16" t="s">
        <v>82</v>
      </c>
      <c r="BK92" s="142">
        <f>ROUND(P92*H92,2)</f>
        <v>0</v>
      </c>
      <c r="BL92" s="16" t="s">
        <v>136</v>
      </c>
      <c r="BM92" s="141" t="s">
        <v>143</v>
      </c>
    </row>
    <row r="93" spans="2:65" s="1" customFormat="1">
      <c r="B93" s="31"/>
      <c r="D93" s="143" t="s">
        <v>137</v>
      </c>
      <c r="F93" s="144" t="s">
        <v>144</v>
      </c>
      <c r="I93" s="145"/>
      <c r="J93" s="145"/>
      <c r="M93" s="31"/>
      <c r="N93" s="146"/>
      <c r="X93" s="52"/>
      <c r="AT93" s="16" t="s">
        <v>137</v>
      </c>
      <c r="AU93" s="16" t="s">
        <v>84</v>
      </c>
    </row>
    <row r="94" spans="2:65" s="1" customFormat="1" ht="24.15" customHeight="1">
      <c r="B94" s="31"/>
      <c r="C94" s="129">
        <v>3</v>
      </c>
      <c r="D94" s="129" t="s">
        <v>133</v>
      </c>
      <c r="E94" s="130" t="s">
        <v>145</v>
      </c>
      <c r="F94" s="131" t="s">
        <v>146</v>
      </c>
      <c r="G94" s="132" t="s">
        <v>134</v>
      </c>
      <c r="H94" s="133">
        <v>1</v>
      </c>
      <c r="I94" s="134"/>
      <c r="J94" s="134"/>
      <c r="K94" s="135">
        <f>ROUND(P94*H94,2)</f>
        <v>0</v>
      </c>
      <c r="L94" s="131" t="s">
        <v>135</v>
      </c>
      <c r="M94" s="31"/>
      <c r="N94" s="136" t="s">
        <v>20</v>
      </c>
      <c r="O94" s="137" t="s">
        <v>43</v>
      </c>
      <c r="P94" s="138">
        <f>I94+J94</f>
        <v>0</v>
      </c>
      <c r="Q94" s="138">
        <f>ROUND(I94*H94,2)</f>
        <v>0</v>
      </c>
      <c r="R94" s="138">
        <f>ROUND(J94*H94,2)</f>
        <v>0</v>
      </c>
      <c r="T94" s="139">
        <f>S94*H94</f>
        <v>0</v>
      </c>
      <c r="U94" s="139">
        <v>0</v>
      </c>
      <c r="V94" s="139">
        <f>U94*H94</f>
        <v>0</v>
      </c>
      <c r="W94" s="139">
        <v>0</v>
      </c>
      <c r="X94" s="140">
        <f>W94*H94</f>
        <v>0</v>
      </c>
      <c r="AR94" s="141" t="s">
        <v>136</v>
      </c>
      <c r="AT94" s="141" t="s">
        <v>133</v>
      </c>
      <c r="AU94" s="141" t="s">
        <v>84</v>
      </c>
      <c r="AY94" s="16" t="s">
        <v>130</v>
      </c>
      <c r="BE94" s="142">
        <f>IF(O94="základní",K94,0)</f>
        <v>0</v>
      </c>
      <c r="BF94" s="142">
        <f>IF(O94="snížená",K94,0)</f>
        <v>0</v>
      </c>
      <c r="BG94" s="142">
        <f>IF(O94="zákl. přenesená",K94,0)</f>
        <v>0</v>
      </c>
      <c r="BH94" s="142">
        <f>IF(O94="sníž. přenesená",K94,0)</f>
        <v>0</v>
      </c>
      <c r="BI94" s="142">
        <f>IF(O94="nulová",K94,0)</f>
        <v>0</v>
      </c>
      <c r="BJ94" s="16" t="s">
        <v>82</v>
      </c>
      <c r="BK94" s="142">
        <f>ROUND(P94*H94,2)</f>
        <v>0</v>
      </c>
      <c r="BL94" s="16" t="s">
        <v>136</v>
      </c>
      <c r="BM94" s="141" t="s">
        <v>147</v>
      </c>
    </row>
    <row r="95" spans="2:65" s="1" customFormat="1">
      <c r="B95" s="31"/>
      <c r="D95" s="143" t="s">
        <v>137</v>
      </c>
      <c r="F95" s="144" t="s">
        <v>148</v>
      </c>
      <c r="I95" s="145"/>
      <c r="J95" s="145"/>
      <c r="M95" s="31"/>
      <c r="N95" s="146"/>
      <c r="X95" s="52"/>
      <c r="AT95" s="16" t="s">
        <v>137</v>
      </c>
      <c r="AU95" s="16" t="s">
        <v>84</v>
      </c>
    </row>
    <row r="96" spans="2:65" s="11" customFormat="1" ht="22.95" customHeight="1">
      <c r="B96" s="116"/>
      <c r="D96" s="117" t="s">
        <v>73</v>
      </c>
      <c r="E96" s="127" t="s">
        <v>149</v>
      </c>
      <c r="F96" s="127" t="s">
        <v>150</v>
      </c>
      <c r="I96" s="119"/>
      <c r="J96" s="119"/>
      <c r="K96" s="128">
        <f>BK96</f>
        <v>0</v>
      </c>
      <c r="M96" s="116"/>
      <c r="N96" s="121"/>
      <c r="Q96" s="122">
        <f>SUM(Q97:Q98)</f>
        <v>0</v>
      </c>
      <c r="R96" s="122">
        <f>SUM(R97:R98)</f>
        <v>0</v>
      </c>
      <c r="T96" s="123">
        <f>SUM(T97:T98)</f>
        <v>0</v>
      </c>
      <c r="V96" s="123">
        <f>SUM(V97:V98)</f>
        <v>0</v>
      </c>
      <c r="X96" s="124">
        <f>SUM(X97:X98)</f>
        <v>0</v>
      </c>
      <c r="AR96" s="117" t="s">
        <v>129</v>
      </c>
      <c r="AT96" s="125" t="s">
        <v>73</v>
      </c>
      <c r="AU96" s="125" t="s">
        <v>82</v>
      </c>
      <c r="AY96" s="117" t="s">
        <v>130</v>
      </c>
      <c r="BK96" s="126">
        <f>SUM(BK97:BK98)</f>
        <v>0</v>
      </c>
    </row>
    <row r="97" spans="2:65" s="1" customFormat="1" ht="24.15" customHeight="1">
      <c r="B97" s="31"/>
      <c r="C97" s="129">
        <v>4</v>
      </c>
      <c r="D97" s="129" t="s">
        <v>133</v>
      </c>
      <c r="E97" s="130" t="s">
        <v>151</v>
      </c>
      <c r="F97" s="131" t="s">
        <v>150</v>
      </c>
      <c r="G97" s="132" t="s">
        <v>134</v>
      </c>
      <c r="H97" s="133">
        <v>1</v>
      </c>
      <c r="I97" s="134"/>
      <c r="J97" s="134"/>
      <c r="K97" s="135">
        <f>ROUND(P97*H97,2)</f>
        <v>0</v>
      </c>
      <c r="L97" s="131" t="s">
        <v>135</v>
      </c>
      <c r="M97" s="31"/>
      <c r="N97" s="136" t="s">
        <v>20</v>
      </c>
      <c r="O97" s="137" t="s">
        <v>43</v>
      </c>
      <c r="P97" s="138">
        <f>I97+J97</f>
        <v>0</v>
      </c>
      <c r="Q97" s="138">
        <f>ROUND(I97*H97,2)</f>
        <v>0</v>
      </c>
      <c r="R97" s="138">
        <f>ROUND(J97*H97,2)</f>
        <v>0</v>
      </c>
      <c r="T97" s="139">
        <f>S97*H97</f>
        <v>0</v>
      </c>
      <c r="U97" s="139">
        <v>0</v>
      </c>
      <c r="V97" s="139">
        <f>U97*H97</f>
        <v>0</v>
      </c>
      <c r="W97" s="139">
        <v>0</v>
      </c>
      <c r="X97" s="140">
        <f>W97*H97</f>
        <v>0</v>
      </c>
      <c r="AR97" s="141" t="s">
        <v>136</v>
      </c>
      <c r="AT97" s="141" t="s">
        <v>133</v>
      </c>
      <c r="AU97" s="141" t="s">
        <v>84</v>
      </c>
      <c r="AY97" s="16" t="s">
        <v>130</v>
      </c>
      <c r="BE97" s="142">
        <f>IF(O97="základní",K97,0)</f>
        <v>0</v>
      </c>
      <c r="BF97" s="142">
        <f>IF(O97="snížená",K97,0)</f>
        <v>0</v>
      </c>
      <c r="BG97" s="142">
        <f>IF(O97="zákl. přenesená",K97,0)</f>
        <v>0</v>
      </c>
      <c r="BH97" s="142">
        <f>IF(O97="sníž. přenesená",K97,0)</f>
        <v>0</v>
      </c>
      <c r="BI97" s="142">
        <f>IF(O97="nulová",K97,0)</f>
        <v>0</v>
      </c>
      <c r="BJ97" s="16" t="s">
        <v>82</v>
      </c>
      <c r="BK97" s="142">
        <f>ROUND(P97*H97,2)</f>
        <v>0</v>
      </c>
      <c r="BL97" s="16" t="s">
        <v>136</v>
      </c>
      <c r="BM97" s="141" t="s">
        <v>152</v>
      </c>
    </row>
    <row r="98" spans="2:65" s="1" customFormat="1">
      <c r="B98" s="31"/>
      <c r="D98" s="143" t="s">
        <v>137</v>
      </c>
      <c r="F98" s="144" t="s">
        <v>153</v>
      </c>
      <c r="I98" s="145"/>
      <c r="J98" s="145"/>
      <c r="M98" s="31"/>
      <c r="N98" s="146"/>
      <c r="X98" s="52"/>
      <c r="AT98" s="16" t="s">
        <v>137</v>
      </c>
      <c r="AU98" s="16" t="s">
        <v>84</v>
      </c>
    </row>
    <row r="99" spans="2:65" s="11" customFormat="1" ht="22.95" customHeight="1">
      <c r="B99" s="116"/>
      <c r="D99" s="117" t="s">
        <v>73</v>
      </c>
      <c r="E99" s="127" t="s">
        <v>154</v>
      </c>
      <c r="F99" s="127" t="s">
        <v>155</v>
      </c>
      <c r="I99" s="119"/>
      <c r="J99" s="119"/>
      <c r="K99" s="128">
        <f>BK99</f>
        <v>0</v>
      </c>
      <c r="M99" s="116"/>
      <c r="N99" s="121"/>
      <c r="Q99" s="122">
        <f>SUM(Q100:Q101)</f>
        <v>0</v>
      </c>
      <c r="R99" s="122">
        <f>SUM(R100:R101)</f>
        <v>0</v>
      </c>
      <c r="T99" s="123">
        <f>SUM(T100:T101)</f>
        <v>0</v>
      </c>
      <c r="V99" s="123">
        <f>SUM(V100:V101)</f>
        <v>0</v>
      </c>
      <c r="X99" s="124">
        <f>SUM(X100:X101)</f>
        <v>0</v>
      </c>
      <c r="AR99" s="117" t="s">
        <v>129</v>
      </c>
      <c r="AT99" s="125" t="s">
        <v>73</v>
      </c>
      <c r="AU99" s="125" t="s">
        <v>82</v>
      </c>
      <c r="AY99" s="117" t="s">
        <v>130</v>
      </c>
      <c r="BK99" s="126">
        <f>SUM(BK100:BK101)</f>
        <v>0</v>
      </c>
    </row>
    <row r="100" spans="2:65" s="1" customFormat="1" ht="16.5" customHeight="1">
      <c r="B100" s="31"/>
      <c r="C100" s="129">
        <v>5</v>
      </c>
      <c r="D100" s="129" t="s">
        <v>133</v>
      </c>
      <c r="E100" s="130" t="s">
        <v>628</v>
      </c>
      <c r="F100" s="131" t="s">
        <v>630</v>
      </c>
      <c r="G100" s="132" t="s">
        <v>134</v>
      </c>
      <c r="H100" s="133">
        <v>1</v>
      </c>
      <c r="I100" s="134"/>
      <c r="J100" s="134"/>
      <c r="K100" s="135">
        <f>ROUND(P100*H100,2)</f>
        <v>0</v>
      </c>
      <c r="L100" s="131" t="s">
        <v>20</v>
      </c>
      <c r="M100" s="31"/>
      <c r="N100" s="136" t="s">
        <v>20</v>
      </c>
      <c r="O100" s="137" t="s">
        <v>43</v>
      </c>
      <c r="P100" s="138">
        <f>I100+J100</f>
        <v>0</v>
      </c>
      <c r="Q100" s="138">
        <f>ROUND(I100*H100,2)</f>
        <v>0</v>
      </c>
      <c r="R100" s="138">
        <f>ROUND(J100*H100,2)</f>
        <v>0</v>
      </c>
      <c r="T100" s="139">
        <f>S100*H100</f>
        <v>0</v>
      </c>
      <c r="U100" s="139">
        <v>0</v>
      </c>
      <c r="V100" s="139">
        <f>U100*H100</f>
        <v>0</v>
      </c>
      <c r="W100" s="139">
        <v>0</v>
      </c>
      <c r="X100" s="140">
        <f>W100*H100</f>
        <v>0</v>
      </c>
      <c r="AR100" s="141" t="s">
        <v>136</v>
      </c>
      <c r="AT100" s="141" t="s">
        <v>133</v>
      </c>
      <c r="AU100" s="141" t="s">
        <v>84</v>
      </c>
      <c r="AY100" s="16" t="s">
        <v>130</v>
      </c>
      <c r="BE100" s="142">
        <f>IF(O100="základní",K100,0)</f>
        <v>0</v>
      </c>
      <c r="BF100" s="142">
        <f>IF(O100="snížená",K100,0)</f>
        <v>0</v>
      </c>
      <c r="BG100" s="142">
        <f>IF(O100="zákl. přenesená",K100,0)</f>
        <v>0</v>
      </c>
      <c r="BH100" s="142">
        <f>IF(O100="sníž. přenesená",K100,0)</f>
        <v>0</v>
      </c>
      <c r="BI100" s="142">
        <f>IF(O100="nulová",K100,0)</f>
        <v>0</v>
      </c>
      <c r="BJ100" s="16" t="s">
        <v>82</v>
      </c>
      <c r="BK100" s="142">
        <f>ROUND(P100*H100,2)</f>
        <v>0</v>
      </c>
      <c r="BL100" s="16" t="s">
        <v>136</v>
      </c>
      <c r="BM100" s="141" t="s">
        <v>158</v>
      </c>
    </row>
    <row r="101" spans="2:65" s="1" customFormat="1">
      <c r="B101" s="31"/>
      <c r="D101" s="143"/>
      <c r="F101" s="144"/>
      <c r="I101" s="145"/>
      <c r="J101" s="145"/>
      <c r="M101" s="31"/>
      <c r="N101" s="146"/>
      <c r="X101" s="52"/>
      <c r="AT101" s="16"/>
      <c r="AU101" s="16"/>
    </row>
    <row r="102" spans="2:65" s="11" customFormat="1" ht="22.95" customHeight="1">
      <c r="B102" s="116"/>
      <c r="D102" s="117" t="s">
        <v>73</v>
      </c>
      <c r="E102" s="127" t="s">
        <v>159</v>
      </c>
      <c r="F102" s="127" t="s">
        <v>160</v>
      </c>
      <c r="I102" s="119"/>
      <c r="J102" s="119"/>
      <c r="K102" s="128">
        <f>BK102</f>
        <v>0</v>
      </c>
      <c r="M102" s="116"/>
      <c r="N102" s="121"/>
      <c r="Q102" s="122">
        <f>SUM(Q103:Q104)</f>
        <v>0</v>
      </c>
      <c r="R102" s="122">
        <f>SUM(R103:R104)</f>
        <v>0</v>
      </c>
      <c r="T102" s="123">
        <f>SUM(T103:T104)</f>
        <v>0</v>
      </c>
      <c r="V102" s="123">
        <f>SUM(V103:V104)</f>
        <v>0</v>
      </c>
      <c r="X102" s="124">
        <f>SUM(X103:X104)</f>
        <v>0</v>
      </c>
      <c r="AR102" s="117" t="s">
        <v>129</v>
      </c>
      <c r="AT102" s="125" t="s">
        <v>73</v>
      </c>
      <c r="AU102" s="125" t="s">
        <v>82</v>
      </c>
      <c r="AY102" s="117" t="s">
        <v>130</v>
      </c>
      <c r="BK102" s="126">
        <f>SUM(BK103:BK104)</f>
        <v>0</v>
      </c>
    </row>
    <row r="103" spans="2:65" s="1" customFormat="1" ht="24.15" customHeight="1">
      <c r="B103" s="31"/>
      <c r="C103" s="129">
        <v>6</v>
      </c>
      <c r="D103" s="129" t="s">
        <v>133</v>
      </c>
      <c r="E103" s="130" t="s">
        <v>161</v>
      </c>
      <c r="F103" s="131" t="s">
        <v>162</v>
      </c>
      <c r="G103" s="132" t="s">
        <v>134</v>
      </c>
      <c r="H103" s="133">
        <v>1</v>
      </c>
      <c r="I103" s="134"/>
      <c r="J103" s="134"/>
      <c r="K103" s="135">
        <f>ROUND(P103*H103,2)</f>
        <v>0</v>
      </c>
      <c r="L103" s="131" t="s">
        <v>135</v>
      </c>
      <c r="M103" s="31"/>
      <c r="N103" s="136" t="s">
        <v>20</v>
      </c>
      <c r="O103" s="137" t="s">
        <v>43</v>
      </c>
      <c r="P103" s="138">
        <f>I103+J103</f>
        <v>0</v>
      </c>
      <c r="Q103" s="138">
        <f>ROUND(I103*H103,2)</f>
        <v>0</v>
      </c>
      <c r="R103" s="138">
        <f>ROUND(J103*H103,2)</f>
        <v>0</v>
      </c>
      <c r="T103" s="139">
        <f>S103*H103</f>
        <v>0</v>
      </c>
      <c r="U103" s="139">
        <v>0</v>
      </c>
      <c r="V103" s="139">
        <f>U103*H103</f>
        <v>0</v>
      </c>
      <c r="W103" s="139">
        <v>0</v>
      </c>
      <c r="X103" s="140">
        <f>W103*H103</f>
        <v>0</v>
      </c>
      <c r="AR103" s="141" t="s">
        <v>136</v>
      </c>
      <c r="AT103" s="141" t="s">
        <v>133</v>
      </c>
      <c r="AU103" s="141" t="s">
        <v>84</v>
      </c>
      <c r="AY103" s="16" t="s">
        <v>130</v>
      </c>
      <c r="BE103" s="142">
        <f>IF(O103="základní",K103,0)</f>
        <v>0</v>
      </c>
      <c r="BF103" s="142">
        <f>IF(O103="snížená",K103,0)</f>
        <v>0</v>
      </c>
      <c r="BG103" s="142">
        <f>IF(O103="zákl. přenesená",K103,0)</f>
        <v>0</v>
      </c>
      <c r="BH103" s="142">
        <f>IF(O103="sníž. přenesená",K103,0)</f>
        <v>0</v>
      </c>
      <c r="BI103" s="142">
        <f>IF(O103="nulová",K103,0)</f>
        <v>0</v>
      </c>
      <c r="BJ103" s="16" t="s">
        <v>82</v>
      </c>
      <c r="BK103" s="142">
        <f>ROUND(P103*H103,2)</f>
        <v>0</v>
      </c>
      <c r="BL103" s="16" t="s">
        <v>136</v>
      </c>
      <c r="BM103" s="141" t="s">
        <v>163</v>
      </c>
    </row>
    <row r="104" spans="2:65" s="1" customFormat="1">
      <c r="B104" s="31"/>
      <c r="D104" s="143" t="s">
        <v>137</v>
      </c>
      <c r="F104" s="144" t="s">
        <v>164</v>
      </c>
      <c r="I104" s="145"/>
      <c r="J104" s="145"/>
      <c r="M104" s="31"/>
      <c r="N104" s="146"/>
      <c r="X104" s="52"/>
      <c r="AT104" s="16" t="s">
        <v>137</v>
      </c>
      <c r="AU104" s="16" t="s">
        <v>84</v>
      </c>
    </row>
    <row r="105" spans="2:65" s="11" customFormat="1" ht="22.95" customHeight="1">
      <c r="B105" s="116"/>
      <c r="D105" s="117" t="s">
        <v>73</v>
      </c>
      <c r="E105" s="127" t="s">
        <v>165</v>
      </c>
      <c r="F105" s="127" t="s">
        <v>166</v>
      </c>
      <c r="I105" s="119"/>
      <c r="J105" s="119"/>
      <c r="K105" s="128">
        <f>BK105</f>
        <v>0</v>
      </c>
      <c r="M105" s="116"/>
      <c r="N105" s="121"/>
      <c r="Q105" s="122">
        <f>SUM(Q106:Q107)</f>
        <v>0</v>
      </c>
      <c r="R105" s="122">
        <f>SUM(R106:R107)</f>
        <v>0</v>
      </c>
      <c r="T105" s="123">
        <f>SUM(T106:T107)</f>
        <v>0</v>
      </c>
      <c r="V105" s="123">
        <f>SUM(V106:V107)</f>
        <v>0</v>
      </c>
      <c r="X105" s="124">
        <f>SUM(X106:X107)</f>
        <v>0</v>
      </c>
      <c r="AR105" s="117" t="s">
        <v>129</v>
      </c>
      <c r="AT105" s="125" t="s">
        <v>73</v>
      </c>
      <c r="AU105" s="125" t="s">
        <v>82</v>
      </c>
      <c r="AY105" s="117" t="s">
        <v>130</v>
      </c>
      <c r="BK105" s="126">
        <f>SUM(BK106:BK107)</f>
        <v>0</v>
      </c>
    </row>
    <row r="106" spans="2:65" s="1" customFormat="1" ht="22.8">
      <c r="B106" s="31"/>
      <c r="C106" s="129">
        <v>7</v>
      </c>
      <c r="D106" s="129" t="s">
        <v>133</v>
      </c>
      <c r="E106" s="130" t="s">
        <v>167</v>
      </c>
      <c r="F106" s="131" t="s">
        <v>168</v>
      </c>
      <c r="G106" s="132" t="s">
        <v>134</v>
      </c>
      <c r="H106" s="133">
        <v>1</v>
      </c>
      <c r="I106" s="134"/>
      <c r="J106" s="134"/>
      <c r="K106" s="135">
        <f>ROUND(P106*H106,2)</f>
        <v>0</v>
      </c>
      <c r="L106" s="131" t="s">
        <v>135</v>
      </c>
      <c r="M106" s="31"/>
      <c r="N106" s="136" t="s">
        <v>20</v>
      </c>
      <c r="O106" s="137" t="s">
        <v>43</v>
      </c>
      <c r="P106" s="138">
        <f>I106+J106</f>
        <v>0</v>
      </c>
      <c r="Q106" s="138">
        <f>ROUND(I106*H106,2)</f>
        <v>0</v>
      </c>
      <c r="R106" s="138">
        <f>ROUND(J106*H106,2)</f>
        <v>0</v>
      </c>
      <c r="T106" s="139">
        <f>S106*H106</f>
        <v>0</v>
      </c>
      <c r="U106" s="139">
        <v>0</v>
      </c>
      <c r="V106" s="139">
        <f>U106*H106</f>
        <v>0</v>
      </c>
      <c r="W106" s="139">
        <v>0</v>
      </c>
      <c r="X106" s="140">
        <f>W106*H106</f>
        <v>0</v>
      </c>
      <c r="AR106" s="141" t="s">
        <v>140</v>
      </c>
      <c r="AT106" s="141" t="s">
        <v>133</v>
      </c>
      <c r="AU106" s="141" t="s">
        <v>84</v>
      </c>
      <c r="AY106" s="16" t="s">
        <v>130</v>
      </c>
      <c r="BE106" s="142">
        <f>IF(O106="základní",K106,0)</f>
        <v>0</v>
      </c>
      <c r="BF106" s="142">
        <f>IF(O106="snížená",K106,0)</f>
        <v>0</v>
      </c>
      <c r="BG106" s="142">
        <f>IF(O106="zákl. přenesená",K106,0)</f>
        <v>0</v>
      </c>
      <c r="BH106" s="142">
        <f>IF(O106="sníž. přenesená",K106,0)</f>
        <v>0</v>
      </c>
      <c r="BI106" s="142">
        <f>IF(O106="nulová",K106,0)</f>
        <v>0</v>
      </c>
      <c r="BJ106" s="16" t="s">
        <v>82</v>
      </c>
      <c r="BK106" s="142">
        <f>ROUND(P106*H106,2)</f>
        <v>0</v>
      </c>
      <c r="BL106" s="16" t="s">
        <v>140</v>
      </c>
      <c r="BM106" s="141" t="s">
        <v>169</v>
      </c>
    </row>
    <row r="107" spans="2:65" s="1" customFormat="1">
      <c r="B107" s="31"/>
      <c r="D107" s="143" t="s">
        <v>137</v>
      </c>
      <c r="F107" s="144" t="s">
        <v>170</v>
      </c>
      <c r="I107" s="145"/>
      <c r="J107" s="145"/>
      <c r="M107" s="31"/>
      <c r="N107" s="147"/>
      <c r="O107" s="148"/>
      <c r="P107" s="148"/>
      <c r="Q107" s="148"/>
      <c r="R107" s="148"/>
      <c r="S107" s="148"/>
      <c r="T107" s="148"/>
      <c r="U107" s="148"/>
      <c r="V107" s="148"/>
      <c r="W107" s="148"/>
      <c r="X107" s="149"/>
      <c r="AT107" s="16" t="s">
        <v>137</v>
      </c>
      <c r="AU107" s="16" t="s">
        <v>84</v>
      </c>
    </row>
    <row r="108" spans="2:65" s="1" customFormat="1" ht="6.9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31"/>
    </row>
  </sheetData>
  <sheetProtection formatColumns="0" formatRows="0" autoFilter="0"/>
  <autoFilter ref="C86:L107" xr:uid="{00000000-0009-0000-0000-000001000000}"/>
  <mergeCells count="9">
    <mergeCell ref="E52:H52"/>
    <mergeCell ref="E77:H77"/>
    <mergeCell ref="E79:H79"/>
    <mergeCell ref="M2:Z2"/>
    <mergeCell ref="E7:H7"/>
    <mergeCell ref="E9:H9"/>
    <mergeCell ref="E18:H18"/>
    <mergeCell ref="E27:H27"/>
    <mergeCell ref="E50:H50"/>
  </mergeCells>
  <hyperlinks>
    <hyperlink ref="F93" r:id="rId1" xr:uid="{00000000-0004-0000-0100-000003000000}"/>
    <hyperlink ref="F95" r:id="rId2" xr:uid="{00000000-0004-0000-0100-000004000000}"/>
    <hyperlink ref="F98" r:id="rId3" xr:uid="{00000000-0004-0000-0100-000006000000}"/>
    <hyperlink ref="F104" r:id="rId4" xr:uid="{00000000-0004-0000-0100-000008000000}"/>
    <hyperlink ref="F107" r:id="rId5" xr:uid="{00000000-0004-0000-0100-00000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0"/>
  <sheetViews>
    <sheetView showGridLines="0" topLeftCell="A82" workbookViewId="0">
      <selection activeCell="E108" sqref="E10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6" t="s">
        <v>87</v>
      </c>
      <c r="AZ2" s="150" t="s">
        <v>171</v>
      </c>
      <c r="BA2" s="150" t="s">
        <v>172</v>
      </c>
      <c r="BB2" s="150" t="s">
        <v>20</v>
      </c>
      <c r="BC2" s="150" t="s">
        <v>173</v>
      </c>
      <c r="BD2" s="150" t="s">
        <v>84</v>
      </c>
    </row>
    <row r="3" spans="2:5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AT3" s="16" t="s">
        <v>84</v>
      </c>
      <c r="AZ3" s="150" t="s">
        <v>174</v>
      </c>
      <c r="BA3" s="150" t="s">
        <v>175</v>
      </c>
      <c r="BB3" s="150" t="s">
        <v>20</v>
      </c>
      <c r="BC3" s="150" t="s">
        <v>176</v>
      </c>
      <c r="BD3" s="150" t="s">
        <v>84</v>
      </c>
    </row>
    <row r="4" spans="2:56" ht="24.9" customHeight="1">
      <c r="B4" s="19"/>
      <c r="D4" s="20" t="s">
        <v>91</v>
      </c>
      <c r="M4" s="19"/>
      <c r="N4" s="85" t="s">
        <v>11</v>
      </c>
      <c r="AT4" s="16" t="s">
        <v>4</v>
      </c>
      <c r="AZ4" s="150" t="s">
        <v>177</v>
      </c>
      <c r="BA4" s="150" t="s">
        <v>178</v>
      </c>
      <c r="BB4" s="150" t="s">
        <v>20</v>
      </c>
      <c r="BC4" s="150" t="s">
        <v>179</v>
      </c>
      <c r="BD4" s="150" t="s">
        <v>84</v>
      </c>
    </row>
    <row r="5" spans="2:56" ht="6.9" customHeight="1">
      <c r="B5" s="19"/>
      <c r="M5" s="19"/>
      <c r="AZ5" s="150" t="s">
        <v>180</v>
      </c>
      <c r="BA5" s="150" t="s">
        <v>181</v>
      </c>
      <c r="BB5" s="150" t="s">
        <v>20</v>
      </c>
      <c r="BC5" s="150" t="s">
        <v>182</v>
      </c>
      <c r="BD5" s="150" t="s">
        <v>84</v>
      </c>
    </row>
    <row r="6" spans="2:56" ht="12" customHeight="1">
      <c r="B6" s="19"/>
      <c r="D6" s="26" t="s">
        <v>17</v>
      </c>
      <c r="M6" s="19"/>
      <c r="AZ6" s="150" t="s">
        <v>183</v>
      </c>
      <c r="BA6" s="150" t="s">
        <v>184</v>
      </c>
      <c r="BB6" s="150" t="s">
        <v>20</v>
      </c>
      <c r="BC6" s="150" t="s">
        <v>185</v>
      </c>
      <c r="BD6" s="150" t="s">
        <v>84</v>
      </c>
    </row>
    <row r="7" spans="2:56" ht="16.5" customHeight="1">
      <c r="B7" s="19"/>
      <c r="E7" s="310" t="str">
        <f>'Rekapitulace stavby'!K6</f>
        <v>Šluknov- chodiníky_I.část_ ul. Na Příkopě_II.část_Svobodovo nám.</v>
      </c>
      <c r="F7" s="311"/>
      <c r="G7" s="311"/>
      <c r="H7" s="311"/>
      <c r="M7" s="19"/>
    </row>
    <row r="8" spans="2:56" s="1" customFormat="1" ht="12" customHeight="1">
      <c r="B8" s="31"/>
      <c r="D8" s="26" t="s">
        <v>92</v>
      </c>
      <c r="M8" s="31"/>
    </row>
    <row r="9" spans="2:56" s="1" customFormat="1" ht="16.5" customHeight="1">
      <c r="B9" s="31"/>
      <c r="E9" s="282" t="s">
        <v>186</v>
      </c>
      <c r="F9" s="309"/>
      <c r="G9" s="309"/>
      <c r="H9" s="309"/>
      <c r="M9" s="31"/>
    </row>
    <row r="10" spans="2:56" s="1" customFormat="1">
      <c r="B10" s="31"/>
      <c r="M10" s="31"/>
    </row>
    <row r="11" spans="2:5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20</v>
      </c>
      <c r="M11" s="31"/>
    </row>
    <row r="12" spans="2:56" s="1" customFormat="1" ht="12" customHeight="1">
      <c r="B12" s="31"/>
      <c r="D12" s="26" t="s">
        <v>22</v>
      </c>
      <c r="F12" s="24" t="s">
        <v>187</v>
      </c>
      <c r="I12" s="26" t="s">
        <v>24</v>
      </c>
      <c r="J12" s="48" t="str">
        <f>'Rekapitulace stavby'!AN8</f>
        <v>4. 4. 2025</v>
      </c>
      <c r="M12" s="31"/>
    </row>
    <row r="13" spans="2:56" s="1" customFormat="1" ht="10.95" customHeight="1">
      <c r="B13" s="31"/>
      <c r="M13" s="31"/>
    </row>
    <row r="14" spans="2:56" s="1" customFormat="1" ht="12" customHeight="1">
      <c r="B14" s="31"/>
      <c r="D14" s="26" t="s">
        <v>26</v>
      </c>
      <c r="I14" s="26" t="s">
        <v>27</v>
      </c>
      <c r="J14" s="24" t="s">
        <v>20</v>
      </c>
      <c r="M14" s="31"/>
    </row>
    <row r="15" spans="2:56" s="1" customFormat="1" ht="18" customHeight="1">
      <c r="B15" s="31"/>
      <c r="E15" s="24" t="s">
        <v>95</v>
      </c>
      <c r="I15" s="26" t="s">
        <v>29</v>
      </c>
      <c r="J15" s="24" t="s">
        <v>20</v>
      </c>
      <c r="M15" s="31"/>
    </row>
    <row r="16" spans="2:56" s="1" customFormat="1" ht="6.9" customHeight="1">
      <c r="B16" s="31"/>
      <c r="M16" s="31"/>
    </row>
    <row r="17" spans="2:13" s="1" customFormat="1" ht="12" customHeight="1">
      <c r="B17" s="31"/>
      <c r="D17" s="26" t="s">
        <v>30</v>
      </c>
      <c r="I17" s="26" t="s">
        <v>27</v>
      </c>
      <c r="J17" s="27" t="str">
        <f>'Rekapitulace stavby'!AN13</f>
        <v>Vyplň údaj</v>
      </c>
      <c r="M17" s="31"/>
    </row>
    <row r="18" spans="2:13" s="1" customFormat="1" ht="18" customHeight="1">
      <c r="B18" s="31"/>
      <c r="E18" s="312" t="str">
        <f>'Rekapitulace stavby'!E14</f>
        <v>Vyplň údaj</v>
      </c>
      <c r="F18" s="301"/>
      <c r="G18" s="301"/>
      <c r="H18" s="301"/>
      <c r="I18" s="26" t="s">
        <v>29</v>
      </c>
      <c r="J18" s="27" t="str">
        <f>'Rekapitulace stavby'!AN14</f>
        <v>Vyplň údaj</v>
      </c>
      <c r="M18" s="31"/>
    </row>
    <row r="19" spans="2:13" s="1" customFormat="1" ht="6.9" customHeight="1">
      <c r="B19" s="31"/>
      <c r="M19" s="31"/>
    </row>
    <row r="20" spans="2:13" s="1" customFormat="1" ht="12" customHeight="1">
      <c r="B20" s="31"/>
      <c r="D20" s="26" t="s">
        <v>32</v>
      </c>
      <c r="I20" s="26" t="s">
        <v>27</v>
      </c>
      <c r="J20" s="24" t="s">
        <v>20</v>
      </c>
      <c r="M20" s="31"/>
    </row>
    <row r="21" spans="2:13" s="1" customFormat="1" ht="18" customHeight="1">
      <c r="B21" s="31"/>
      <c r="E21" s="24" t="s">
        <v>33</v>
      </c>
      <c r="I21" s="26" t="s">
        <v>29</v>
      </c>
      <c r="J21" s="24" t="s">
        <v>20</v>
      </c>
      <c r="M21" s="31"/>
    </row>
    <row r="22" spans="2:13" s="1" customFormat="1" ht="6.9" customHeight="1">
      <c r="B22" s="31"/>
      <c r="M22" s="31"/>
    </row>
    <row r="23" spans="2:13" s="1" customFormat="1" ht="12" customHeight="1">
      <c r="B23" s="31"/>
      <c r="D23" s="26" t="s">
        <v>34</v>
      </c>
      <c r="I23" s="26" t="s">
        <v>27</v>
      </c>
      <c r="J23" s="24" t="s">
        <v>20</v>
      </c>
      <c r="M23" s="31"/>
    </row>
    <row r="24" spans="2:13" s="1" customFormat="1" ht="18" customHeight="1">
      <c r="B24" s="31"/>
      <c r="E24" s="24" t="s">
        <v>35</v>
      </c>
      <c r="I24" s="26" t="s">
        <v>29</v>
      </c>
      <c r="J24" s="24" t="s">
        <v>20</v>
      </c>
      <c r="M24" s="31"/>
    </row>
    <row r="25" spans="2:13" s="1" customFormat="1" ht="6.9" customHeight="1">
      <c r="B25" s="31"/>
      <c r="M25" s="31"/>
    </row>
    <row r="26" spans="2:13" s="1" customFormat="1" ht="12" customHeight="1">
      <c r="B26" s="31"/>
      <c r="D26" s="26" t="s">
        <v>36</v>
      </c>
      <c r="M26" s="31"/>
    </row>
    <row r="27" spans="2:13" s="7" customFormat="1" ht="16.5" customHeight="1">
      <c r="B27" s="86"/>
      <c r="E27" s="305" t="s">
        <v>20</v>
      </c>
      <c r="F27" s="305"/>
      <c r="G27" s="305"/>
      <c r="H27" s="305"/>
      <c r="M27" s="86"/>
    </row>
    <row r="28" spans="2:13" s="1" customFormat="1" ht="6.9" customHeight="1">
      <c r="B28" s="31"/>
      <c r="M28" s="31"/>
    </row>
    <row r="29" spans="2:13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49"/>
      <c r="M29" s="31"/>
    </row>
    <row r="30" spans="2:13" s="1" customFormat="1" ht="13.2">
      <c r="B30" s="31"/>
      <c r="E30" s="26" t="s">
        <v>96</v>
      </c>
      <c r="K30" s="87">
        <f>I61</f>
        <v>0</v>
      </c>
      <c r="M30" s="31"/>
    </row>
    <row r="31" spans="2:13" s="1" customFormat="1" ht="13.2">
      <c r="B31" s="31"/>
      <c r="E31" s="26" t="s">
        <v>97</v>
      </c>
      <c r="K31" s="87">
        <f>J61</f>
        <v>0</v>
      </c>
      <c r="M31" s="31"/>
    </row>
    <row r="32" spans="2:13" s="1" customFormat="1" ht="25.35" customHeight="1">
      <c r="B32" s="31"/>
      <c r="D32" s="88" t="s">
        <v>38</v>
      </c>
      <c r="K32" s="62">
        <f>ROUND(K87, 2)</f>
        <v>0</v>
      </c>
      <c r="M32" s="31"/>
    </row>
    <row r="33" spans="2:13" s="1" customFormat="1" ht="6.9" customHeight="1">
      <c r="B33" s="31"/>
      <c r="D33" s="49"/>
      <c r="E33" s="49"/>
      <c r="F33" s="49"/>
      <c r="G33" s="49"/>
      <c r="H33" s="49"/>
      <c r="I33" s="49"/>
      <c r="J33" s="49"/>
      <c r="K33" s="49"/>
      <c r="L33" s="49"/>
      <c r="M33" s="31"/>
    </row>
    <row r="34" spans="2:13" s="1" customFormat="1" ht="14.4" customHeight="1">
      <c r="B34" s="31"/>
      <c r="F34" s="34" t="s">
        <v>40</v>
      </c>
      <c r="I34" s="34" t="s">
        <v>39</v>
      </c>
      <c r="K34" s="34" t="s">
        <v>41</v>
      </c>
      <c r="M34" s="31"/>
    </row>
    <row r="35" spans="2:13" s="1" customFormat="1" ht="14.4" customHeight="1">
      <c r="B35" s="31"/>
      <c r="D35" s="51" t="s">
        <v>42</v>
      </c>
      <c r="E35" s="26" t="s">
        <v>43</v>
      </c>
      <c r="F35" s="87">
        <f>ROUND((SUM(BE87:BE209)),  2)</f>
        <v>0</v>
      </c>
      <c r="I35" s="89">
        <v>0.21</v>
      </c>
      <c r="K35" s="87">
        <f>ROUND(((SUM(BE87:BE209))*I35),  2)</f>
        <v>0</v>
      </c>
      <c r="M35" s="31"/>
    </row>
    <row r="36" spans="2:13" s="1" customFormat="1" ht="14.4" customHeight="1">
      <c r="B36" s="31"/>
      <c r="E36" s="26" t="s">
        <v>44</v>
      </c>
      <c r="F36" s="87">
        <f>ROUND((SUM(BF87:BF209)),  2)</f>
        <v>0</v>
      </c>
      <c r="I36" s="89">
        <v>0.12</v>
      </c>
      <c r="K36" s="87">
        <f>ROUND(((SUM(BF87:BF209))*I36),  2)</f>
        <v>0</v>
      </c>
      <c r="M36" s="31"/>
    </row>
    <row r="37" spans="2:13" s="1" customFormat="1" ht="14.4" hidden="1" customHeight="1">
      <c r="B37" s="31"/>
      <c r="E37" s="26" t="s">
        <v>45</v>
      </c>
      <c r="F37" s="87">
        <f>ROUND((SUM(BG87:BG209)),  2)</f>
        <v>0</v>
      </c>
      <c r="I37" s="89">
        <v>0.21</v>
      </c>
      <c r="K37" s="87">
        <f>0</f>
        <v>0</v>
      </c>
      <c r="M37" s="31"/>
    </row>
    <row r="38" spans="2:13" s="1" customFormat="1" ht="14.4" hidden="1" customHeight="1">
      <c r="B38" s="31"/>
      <c r="E38" s="26" t="s">
        <v>46</v>
      </c>
      <c r="F38" s="87">
        <f>ROUND((SUM(BH87:BH209)),  2)</f>
        <v>0</v>
      </c>
      <c r="I38" s="89">
        <v>0.12</v>
      </c>
      <c r="K38" s="87">
        <f>0</f>
        <v>0</v>
      </c>
      <c r="M38" s="31"/>
    </row>
    <row r="39" spans="2:13" s="1" customFormat="1" ht="14.4" hidden="1" customHeight="1">
      <c r="B39" s="31"/>
      <c r="E39" s="26" t="s">
        <v>47</v>
      </c>
      <c r="F39" s="87">
        <f>ROUND((SUM(BI87:BI209)),  2)</f>
        <v>0</v>
      </c>
      <c r="I39" s="89">
        <v>0</v>
      </c>
      <c r="K39" s="87">
        <f>0</f>
        <v>0</v>
      </c>
      <c r="M39" s="31"/>
    </row>
    <row r="40" spans="2:13" s="1" customFormat="1" ht="6.9" customHeight="1">
      <c r="B40" s="31"/>
      <c r="M40" s="31"/>
    </row>
    <row r="41" spans="2:13" s="1" customFormat="1" ht="25.35" customHeight="1">
      <c r="B41" s="31"/>
      <c r="C41" s="90"/>
      <c r="D41" s="91" t="s">
        <v>48</v>
      </c>
      <c r="E41" s="53"/>
      <c r="F41" s="53"/>
      <c r="G41" s="92" t="s">
        <v>49</v>
      </c>
      <c r="H41" s="93" t="s">
        <v>50</v>
      </c>
      <c r="I41" s="53"/>
      <c r="J41" s="53"/>
      <c r="K41" s="94">
        <f>SUM(K32:K39)</f>
        <v>0</v>
      </c>
      <c r="L41" s="95"/>
      <c r="M41" s="31"/>
    </row>
    <row r="42" spans="2:13" s="1" customFormat="1" ht="14.4" customHeight="1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31"/>
    </row>
    <row r="46" spans="2:13" s="1" customFormat="1" ht="6.9" customHeight="1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31"/>
    </row>
    <row r="47" spans="2:13" s="1" customFormat="1" ht="24.9" customHeight="1">
      <c r="B47" s="31"/>
      <c r="C47" s="20" t="s">
        <v>98</v>
      </c>
      <c r="M47" s="31"/>
    </row>
    <row r="48" spans="2:13" s="1" customFormat="1" ht="6.9" customHeight="1">
      <c r="B48" s="31"/>
      <c r="M48" s="31"/>
    </row>
    <row r="49" spans="2:47" s="1" customFormat="1" ht="12" customHeight="1">
      <c r="B49" s="31"/>
      <c r="C49" s="26" t="s">
        <v>17</v>
      </c>
      <c r="M49" s="31"/>
    </row>
    <row r="50" spans="2:47" s="1" customFormat="1" ht="16.5" customHeight="1">
      <c r="B50" s="31"/>
      <c r="E50" s="310" t="str">
        <f>E7</f>
        <v>Šluknov- chodiníky_I.část_ ul. Na Příkopě_II.část_Svobodovo nám.</v>
      </c>
      <c r="F50" s="311"/>
      <c r="G50" s="311"/>
      <c r="H50" s="311"/>
      <c r="M50" s="31"/>
    </row>
    <row r="51" spans="2:47" s="1" customFormat="1" ht="12" customHeight="1">
      <c r="B51" s="31"/>
      <c r="C51" s="26" t="s">
        <v>92</v>
      </c>
      <c r="M51" s="31"/>
    </row>
    <row r="52" spans="2:47" s="1" customFormat="1" ht="16.5" customHeight="1">
      <c r="B52" s="31"/>
      <c r="E52" s="282" t="str">
        <f>E9</f>
        <v>SO 1 - Chodník_I. část ul. Na Příkopě</v>
      </c>
      <c r="F52" s="309"/>
      <c r="G52" s="309"/>
      <c r="H52" s="309"/>
      <c r="M52" s="31"/>
    </row>
    <row r="53" spans="2:47" s="1" customFormat="1" ht="6.9" customHeight="1">
      <c r="B53" s="31"/>
      <c r="M53" s="31"/>
    </row>
    <row r="54" spans="2:47" s="1" customFormat="1" ht="12" customHeight="1">
      <c r="B54" s="31"/>
      <c r="C54" s="26" t="s">
        <v>22</v>
      </c>
      <c r="F54" s="24" t="str">
        <f>F12</f>
        <v>k.ú. Šluknov</v>
      </c>
      <c r="I54" s="26" t="s">
        <v>24</v>
      </c>
      <c r="J54" s="48" t="str">
        <f>IF(J12="","",J12)</f>
        <v>4. 4. 2025</v>
      </c>
      <c r="M54" s="31"/>
    </row>
    <row r="55" spans="2:47" s="1" customFormat="1" ht="6.9" customHeight="1">
      <c r="B55" s="31"/>
      <c r="M55" s="31"/>
    </row>
    <row r="56" spans="2:47" s="1" customFormat="1" ht="15.15" customHeight="1">
      <c r="B56" s="31"/>
      <c r="C56" s="26" t="s">
        <v>26</v>
      </c>
      <c r="F56" s="24" t="str">
        <f>E15</f>
        <v>Město Šluknov</v>
      </c>
      <c r="I56" s="26" t="s">
        <v>32</v>
      </c>
      <c r="J56" s="29" t="str">
        <f>E21</f>
        <v>ProProjekt, s.r.o.</v>
      </c>
      <c r="M56" s="31"/>
    </row>
    <row r="57" spans="2:47" s="1" customFormat="1" ht="15.15" customHeight="1">
      <c r="B57" s="31"/>
      <c r="C57" s="26" t="s">
        <v>30</v>
      </c>
      <c r="F57" s="24" t="str">
        <f>IF(E18="","",E18)</f>
        <v>Vyplň údaj</v>
      </c>
      <c r="I57" s="26" t="s">
        <v>34</v>
      </c>
      <c r="J57" s="29" t="str">
        <f>E24</f>
        <v xml:space="preserve"> </v>
      </c>
      <c r="M57" s="31"/>
    </row>
    <row r="58" spans="2:47" s="1" customFormat="1" ht="10.35" customHeight="1">
      <c r="B58" s="31"/>
      <c r="M58" s="31"/>
    </row>
    <row r="59" spans="2:47" s="1" customFormat="1" ht="29.25" customHeight="1">
      <c r="B59" s="31"/>
      <c r="C59" s="96" t="s">
        <v>99</v>
      </c>
      <c r="D59" s="90"/>
      <c r="E59" s="90"/>
      <c r="F59" s="90"/>
      <c r="G59" s="90"/>
      <c r="H59" s="90"/>
      <c r="I59" s="97" t="s">
        <v>100</v>
      </c>
      <c r="J59" s="97" t="s">
        <v>101</v>
      </c>
      <c r="K59" s="97" t="s">
        <v>102</v>
      </c>
      <c r="L59" s="90"/>
      <c r="M59" s="31"/>
    </row>
    <row r="60" spans="2:47" s="1" customFormat="1" ht="10.35" customHeight="1">
      <c r="B60" s="31"/>
      <c r="M60" s="31"/>
    </row>
    <row r="61" spans="2:47" s="1" customFormat="1" ht="22.95" customHeight="1">
      <c r="B61" s="31"/>
      <c r="C61" s="98" t="s">
        <v>72</v>
      </c>
      <c r="I61" s="62">
        <f>Q87</f>
        <v>0</v>
      </c>
      <c r="J61" s="62">
        <f>R87</f>
        <v>0</v>
      </c>
      <c r="K61" s="62">
        <f>K87</f>
        <v>0</v>
      </c>
      <c r="M61" s="31"/>
      <c r="AU61" s="16" t="s">
        <v>103</v>
      </c>
    </row>
    <row r="62" spans="2:47" s="8" customFormat="1" ht="24.9" customHeight="1">
      <c r="B62" s="99"/>
      <c r="D62" s="100" t="s">
        <v>188</v>
      </c>
      <c r="E62" s="101"/>
      <c r="F62" s="101"/>
      <c r="G62" s="101"/>
      <c r="H62" s="101"/>
      <c r="I62" s="102">
        <f>Q88</f>
        <v>0</v>
      </c>
      <c r="J62" s="102">
        <f>R88</f>
        <v>0</v>
      </c>
      <c r="K62" s="102">
        <f>K88</f>
        <v>0</v>
      </c>
      <c r="M62" s="99"/>
    </row>
    <row r="63" spans="2:47" s="8" customFormat="1" ht="24.9" customHeight="1">
      <c r="B63" s="99"/>
      <c r="D63" s="100" t="s">
        <v>189</v>
      </c>
      <c r="E63" s="101"/>
      <c r="F63" s="101"/>
      <c r="G63" s="101"/>
      <c r="H63" s="101"/>
      <c r="I63" s="102">
        <f>Q126</f>
        <v>0</v>
      </c>
      <c r="J63" s="102">
        <f>R126</f>
        <v>0</v>
      </c>
      <c r="K63" s="102">
        <f>K126</f>
        <v>0</v>
      </c>
      <c r="M63" s="99"/>
    </row>
    <row r="64" spans="2:47" s="8" customFormat="1" ht="24.9" customHeight="1">
      <c r="B64" s="99"/>
      <c r="D64" s="100" t="s">
        <v>190</v>
      </c>
      <c r="E64" s="101"/>
      <c r="F64" s="101"/>
      <c r="G64" s="101"/>
      <c r="H64" s="101"/>
      <c r="I64" s="102">
        <f>Q173</f>
        <v>0</v>
      </c>
      <c r="J64" s="102">
        <f>R173</f>
        <v>0</v>
      </c>
      <c r="K64" s="102">
        <f>K173</f>
        <v>0</v>
      </c>
      <c r="M64" s="99"/>
    </row>
    <row r="65" spans="2:13" s="8" customFormat="1" ht="24.9" customHeight="1">
      <c r="B65" s="99"/>
      <c r="D65" s="100" t="s">
        <v>191</v>
      </c>
      <c r="E65" s="101"/>
      <c r="F65" s="101"/>
      <c r="G65" s="101"/>
      <c r="H65" s="101"/>
      <c r="I65" s="102">
        <f>Q195</f>
        <v>0</v>
      </c>
      <c r="J65" s="102">
        <f>R195</f>
        <v>0</v>
      </c>
      <c r="K65" s="102">
        <f>K195</f>
        <v>0</v>
      </c>
      <c r="M65" s="99"/>
    </row>
    <row r="66" spans="2:13" s="8" customFormat="1" ht="24.9" customHeight="1">
      <c r="B66" s="99"/>
      <c r="D66" s="100" t="s">
        <v>192</v>
      </c>
      <c r="E66" s="101"/>
      <c r="F66" s="101"/>
      <c r="G66" s="101"/>
      <c r="H66" s="101"/>
      <c r="I66" s="102">
        <f>Q206</f>
        <v>0</v>
      </c>
      <c r="J66" s="102">
        <f>R206</f>
        <v>0</v>
      </c>
      <c r="K66" s="102">
        <f>K206</f>
        <v>0</v>
      </c>
      <c r="M66" s="99"/>
    </row>
    <row r="67" spans="2:13" s="9" customFormat="1" ht="19.95" customHeight="1">
      <c r="B67" s="103"/>
      <c r="D67" s="104" t="s">
        <v>193</v>
      </c>
      <c r="E67" s="105"/>
      <c r="F67" s="105"/>
      <c r="G67" s="105"/>
      <c r="H67" s="105"/>
      <c r="I67" s="106">
        <f>Q207</f>
        <v>0</v>
      </c>
      <c r="J67" s="106">
        <f>R207</f>
        <v>0</v>
      </c>
      <c r="K67" s="106">
        <f>K207</f>
        <v>0</v>
      </c>
      <c r="M67" s="103"/>
    </row>
    <row r="68" spans="2:13" s="1" customFormat="1" ht="21.75" customHeight="1">
      <c r="B68" s="31"/>
      <c r="M68" s="31"/>
    </row>
    <row r="69" spans="2:13" s="1" customFormat="1" ht="6.9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31"/>
    </row>
    <row r="73" spans="2:13" s="1" customFormat="1" ht="6.9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31"/>
    </row>
    <row r="74" spans="2:13" s="1" customFormat="1" ht="24.9" customHeight="1">
      <c r="B74" s="31"/>
      <c r="C74" s="20" t="s">
        <v>110</v>
      </c>
      <c r="M74" s="31"/>
    </row>
    <row r="75" spans="2:13" s="1" customFormat="1" ht="6.9" customHeight="1">
      <c r="B75" s="31"/>
      <c r="M75" s="31"/>
    </row>
    <row r="76" spans="2:13" s="1" customFormat="1" ht="12" customHeight="1">
      <c r="B76" s="31"/>
      <c r="C76" s="26" t="s">
        <v>17</v>
      </c>
      <c r="M76" s="31"/>
    </row>
    <row r="77" spans="2:13" s="1" customFormat="1" ht="16.5" customHeight="1">
      <c r="B77" s="31"/>
      <c r="E77" s="310" t="str">
        <f>E7</f>
        <v>Šluknov- chodiníky_I.část_ ul. Na Příkopě_II.část_Svobodovo nám.</v>
      </c>
      <c r="F77" s="311"/>
      <c r="G77" s="311"/>
      <c r="H77" s="311"/>
      <c r="M77" s="31"/>
    </row>
    <row r="78" spans="2:13" s="1" customFormat="1" ht="12" customHeight="1">
      <c r="B78" s="31"/>
      <c r="C78" s="26" t="s">
        <v>92</v>
      </c>
      <c r="M78" s="31"/>
    </row>
    <row r="79" spans="2:13" s="1" customFormat="1" ht="16.5" customHeight="1">
      <c r="B79" s="31"/>
      <c r="E79" s="282" t="str">
        <f>E9</f>
        <v>SO 1 - Chodník_I. část ul. Na Příkopě</v>
      </c>
      <c r="F79" s="309"/>
      <c r="G79" s="309"/>
      <c r="H79" s="309"/>
      <c r="M79" s="31"/>
    </row>
    <row r="80" spans="2:13" s="1" customFormat="1" ht="6.9" customHeight="1">
      <c r="B80" s="31"/>
      <c r="M80" s="31"/>
    </row>
    <row r="81" spans="2:65" s="1" customFormat="1" ht="12" customHeight="1">
      <c r="B81" s="31"/>
      <c r="C81" s="26" t="s">
        <v>22</v>
      </c>
      <c r="F81" s="24" t="str">
        <f>F12</f>
        <v>k.ú. Šluknov</v>
      </c>
      <c r="I81" s="26" t="s">
        <v>24</v>
      </c>
      <c r="J81" s="48" t="str">
        <f>IF(J12="","",J12)</f>
        <v>4. 4. 2025</v>
      </c>
      <c r="M81" s="31"/>
    </row>
    <row r="82" spans="2:65" s="1" customFormat="1" ht="6.9" customHeight="1">
      <c r="B82" s="31"/>
      <c r="M82" s="31"/>
    </row>
    <row r="83" spans="2:65" s="1" customFormat="1" ht="15.15" customHeight="1">
      <c r="B83" s="31"/>
      <c r="C83" s="26" t="s">
        <v>26</v>
      </c>
      <c r="F83" s="24" t="str">
        <f>E15</f>
        <v>Město Šluknov</v>
      </c>
      <c r="I83" s="26" t="s">
        <v>32</v>
      </c>
      <c r="J83" s="29" t="str">
        <f>E21</f>
        <v>ProProjekt, s.r.o.</v>
      </c>
      <c r="M83" s="31"/>
    </row>
    <row r="84" spans="2:65" s="1" customFormat="1" ht="15.15" customHeight="1">
      <c r="B84" s="31"/>
      <c r="C84" s="26" t="s">
        <v>30</v>
      </c>
      <c r="F84" s="24" t="str">
        <f>IF(E18="","",E18)</f>
        <v>Vyplň údaj</v>
      </c>
      <c r="I84" s="26" t="s">
        <v>34</v>
      </c>
      <c r="J84" s="29" t="str">
        <f>E24</f>
        <v xml:space="preserve"> </v>
      </c>
      <c r="M84" s="31"/>
    </row>
    <row r="85" spans="2:65" s="1" customFormat="1" ht="10.35" customHeight="1">
      <c r="B85" s="31"/>
      <c r="M85" s="31"/>
    </row>
    <row r="86" spans="2:65" s="10" customFormat="1" ht="29.25" customHeight="1">
      <c r="B86" s="107"/>
      <c r="C86" s="108" t="s">
        <v>111</v>
      </c>
      <c r="D86" s="109" t="s">
        <v>57</v>
      </c>
      <c r="E86" s="109" t="s">
        <v>53</v>
      </c>
      <c r="F86" s="109" t="s">
        <v>54</v>
      </c>
      <c r="G86" s="109" t="s">
        <v>112</v>
      </c>
      <c r="H86" s="109" t="s">
        <v>113</v>
      </c>
      <c r="I86" s="109" t="s">
        <v>114</v>
      </c>
      <c r="J86" s="109" t="s">
        <v>115</v>
      </c>
      <c r="K86" s="109" t="s">
        <v>102</v>
      </c>
      <c r="L86" s="110" t="s">
        <v>116</v>
      </c>
      <c r="M86" s="107"/>
      <c r="N86" s="55" t="s">
        <v>20</v>
      </c>
      <c r="O86" s="56" t="s">
        <v>42</v>
      </c>
      <c r="P86" s="56" t="s">
        <v>117</v>
      </c>
      <c r="Q86" s="56" t="s">
        <v>118</v>
      </c>
      <c r="R86" s="56" t="s">
        <v>119</v>
      </c>
      <c r="S86" s="56" t="s">
        <v>120</v>
      </c>
      <c r="T86" s="56" t="s">
        <v>121</v>
      </c>
      <c r="U86" s="56" t="s">
        <v>122</v>
      </c>
      <c r="V86" s="56" t="s">
        <v>123</v>
      </c>
      <c r="W86" s="56" t="s">
        <v>124</v>
      </c>
      <c r="X86" s="57" t="s">
        <v>125</v>
      </c>
    </row>
    <row r="87" spans="2:65" s="1" customFormat="1" ht="22.95" customHeight="1">
      <c r="B87" s="31"/>
      <c r="C87" s="60" t="s">
        <v>126</v>
      </c>
      <c r="K87" s="111">
        <f>BK87</f>
        <v>0</v>
      </c>
      <c r="M87" s="31"/>
      <c r="N87" s="58"/>
      <c r="O87" s="49"/>
      <c r="P87" s="49"/>
      <c r="Q87" s="112">
        <f>Q88+Q126+Q173+Q195+Q206</f>
        <v>0</v>
      </c>
      <c r="R87" s="112">
        <f>R88+R126+R173+R195+R206</f>
        <v>0</v>
      </c>
      <c r="S87" s="49"/>
      <c r="T87" s="113">
        <f>T88+T126+T173+T195+T206</f>
        <v>0</v>
      </c>
      <c r="U87" s="49"/>
      <c r="V87" s="113">
        <f>V88+V126+V173+V195+V206</f>
        <v>45.636970676049998</v>
      </c>
      <c r="W87" s="49"/>
      <c r="X87" s="114">
        <f>X88+X126+X173+X195+X206</f>
        <v>54.759009999999996</v>
      </c>
      <c r="AT87" s="16" t="s">
        <v>73</v>
      </c>
      <c r="AU87" s="16" t="s">
        <v>103</v>
      </c>
      <c r="BK87" s="115">
        <f>BK88+BK126+BK173+BK195+BK206</f>
        <v>0</v>
      </c>
    </row>
    <row r="88" spans="2:65" s="11" customFormat="1" ht="25.95" customHeight="1">
      <c r="B88" s="116"/>
      <c r="D88" s="117" t="s">
        <v>73</v>
      </c>
      <c r="E88" s="118" t="s">
        <v>82</v>
      </c>
      <c r="F88" s="118" t="s">
        <v>194</v>
      </c>
      <c r="I88" s="119"/>
      <c r="J88" s="119"/>
      <c r="K88" s="120">
        <f>BK88</f>
        <v>0</v>
      </c>
      <c r="M88" s="116"/>
      <c r="N88" s="121"/>
      <c r="Q88" s="122">
        <f>SUM(Q89:Q125)</f>
        <v>0</v>
      </c>
      <c r="R88" s="122">
        <f>SUM(R89:R125)</f>
        <v>0</v>
      </c>
      <c r="T88" s="123">
        <f>SUM(T89:T125)</f>
        <v>0</v>
      </c>
      <c r="V88" s="123">
        <f>SUM(V89:V125)</f>
        <v>0</v>
      </c>
      <c r="X88" s="124">
        <f>SUM(X89:X125)</f>
        <v>54.677009999999996</v>
      </c>
      <c r="AR88" s="117" t="s">
        <v>82</v>
      </c>
      <c r="AT88" s="125" t="s">
        <v>73</v>
      </c>
      <c r="AU88" s="125" t="s">
        <v>74</v>
      </c>
      <c r="AY88" s="117" t="s">
        <v>130</v>
      </c>
      <c r="BK88" s="126">
        <f>SUM(BK89:BK125)</f>
        <v>0</v>
      </c>
    </row>
    <row r="89" spans="2:65" s="1" customFormat="1" ht="33" customHeight="1">
      <c r="B89" s="31"/>
      <c r="C89" s="129" t="s">
        <v>82</v>
      </c>
      <c r="D89" s="129" t="s">
        <v>133</v>
      </c>
      <c r="E89" s="130" t="s">
        <v>195</v>
      </c>
      <c r="F89" s="131" t="s">
        <v>196</v>
      </c>
      <c r="G89" s="132" t="s">
        <v>197</v>
      </c>
      <c r="H89" s="133">
        <v>0.96</v>
      </c>
      <c r="I89" s="134"/>
      <c r="J89" s="134"/>
      <c r="K89" s="135">
        <f>ROUND(P89*H89,2)</f>
        <v>0</v>
      </c>
      <c r="L89" s="131" t="s">
        <v>135</v>
      </c>
      <c r="M89" s="31"/>
      <c r="N89" s="136" t="s">
        <v>20</v>
      </c>
      <c r="O89" s="137" t="s">
        <v>43</v>
      </c>
      <c r="P89" s="138">
        <f>I89+J89</f>
        <v>0</v>
      </c>
      <c r="Q89" s="138">
        <f>ROUND(I89*H89,2)</f>
        <v>0</v>
      </c>
      <c r="R89" s="138">
        <f>ROUND(J89*H89,2)</f>
        <v>0</v>
      </c>
      <c r="T89" s="139">
        <f>S89*H89</f>
        <v>0</v>
      </c>
      <c r="U89" s="139">
        <v>0</v>
      </c>
      <c r="V89" s="139">
        <f>U89*H89</f>
        <v>0</v>
      </c>
      <c r="W89" s="139">
        <v>0.48</v>
      </c>
      <c r="X89" s="140">
        <f>W89*H89</f>
        <v>0.46079999999999999</v>
      </c>
      <c r="AR89" s="141" t="s">
        <v>140</v>
      </c>
      <c r="AT89" s="141" t="s">
        <v>133</v>
      </c>
      <c r="AU89" s="141" t="s">
        <v>82</v>
      </c>
      <c r="AY89" s="16" t="s">
        <v>130</v>
      </c>
      <c r="BE89" s="142">
        <f>IF(O89="základní",K89,0)</f>
        <v>0</v>
      </c>
      <c r="BF89" s="142">
        <f>IF(O89="snížená",K89,0)</f>
        <v>0</v>
      </c>
      <c r="BG89" s="142">
        <f>IF(O89="zákl. přenesená",K89,0)</f>
        <v>0</v>
      </c>
      <c r="BH89" s="142">
        <f>IF(O89="sníž. přenesená",K89,0)</f>
        <v>0</v>
      </c>
      <c r="BI89" s="142">
        <f>IF(O89="nulová",K89,0)</f>
        <v>0</v>
      </c>
      <c r="BJ89" s="16" t="s">
        <v>82</v>
      </c>
      <c r="BK89" s="142">
        <f>ROUND(P89*H89,2)</f>
        <v>0</v>
      </c>
      <c r="BL89" s="16" t="s">
        <v>140</v>
      </c>
      <c r="BM89" s="141" t="s">
        <v>198</v>
      </c>
    </row>
    <row r="90" spans="2:65" s="1" customFormat="1">
      <c r="B90" s="31"/>
      <c r="D90" s="143" t="s">
        <v>137</v>
      </c>
      <c r="F90" s="144" t="s">
        <v>199</v>
      </c>
      <c r="I90" s="145"/>
      <c r="J90" s="145"/>
      <c r="M90" s="31"/>
      <c r="N90" s="146"/>
      <c r="X90" s="52"/>
      <c r="AT90" s="16" t="s">
        <v>137</v>
      </c>
      <c r="AU90" s="16" t="s">
        <v>82</v>
      </c>
    </row>
    <row r="91" spans="2:65" s="12" customFormat="1">
      <c r="B91" s="151"/>
      <c r="D91" s="152" t="s">
        <v>200</v>
      </c>
      <c r="E91" s="153" t="s">
        <v>20</v>
      </c>
      <c r="F91" s="154" t="s">
        <v>201</v>
      </c>
      <c r="H91" s="155">
        <v>0.96</v>
      </c>
      <c r="I91" s="156"/>
      <c r="J91" s="156"/>
      <c r="M91" s="151"/>
      <c r="N91" s="157"/>
      <c r="X91" s="158"/>
      <c r="AT91" s="153" t="s">
        <v>200</v>
      </c>
      <c r="AU91" s="153" t="s">
        <v>82</v>
      </c>
      <c r="AV91" s="12" t="s">
        <v>84</v>
      </c>
      <c r="AW91" s="12" t="s">
        <v>5</v>
      </c>
      <c r="AX91" s="12" t="s">
        <v>82</v>
      </c>
      <c r="AY91" s="153" t="s">
        <v>130</v>
      </c>
    </row>
    <row r="92" spans="2:65" s="1" customFormat="1" ht="33" customHeight="1">
      <c r="B92" s="31"/>
      <c r="C92" s="129" t="s">
        <v>84</v>
      </c>
      <c r="D92" s="129" t="s">
        <v>133</v>
      </c>
      <c r="E92" s="130" t="s">
        <v>202</v>
      </c>
      <c r="F92" s="131" t="s">
        <v>203</v>
      </c>
      <c r="G92" s="132" t="s">
        <v>197</v>
      </c>
      <c r="H92" s="133">
        <v>93.155000000000001</v>
      </c>
      <c r="I92" s="134"/>
      <c r="J92" s="134"/>
      <c r="K92" s="135">
        <f>ROUND(P92*H92,2)</f>
        <v>0</v>
      </c>
      <c r="L92" s="131" t="s">
        <v>135</v>
      </c>
      <c r="M92" s="31"/>
      <c r="N92" s="136" t="s">
        <v>20</v>
      </c>
      <c r="O92" s="137" t="s">
        <v>43</v>
      </c>
      <c r="P92" s="138">
        <f>I92+J92</f>
        <v>0</v>
      </c>
      <c r="Q92" s="138">
        <f>ROUND(I92*H92,2)</f>
        <v>0</v>
      </c>
      <c r="R92" s="138">
        <f>ROUND(J92*H92,2)</f>
        <v>0</v>
      </c>
      <c r="T92" s="139">
        <f>S92*H92</f>
        <v>0</v>
      </c>
      <c r="U92" s="139">
        <v>0</v>
      </c>
      <c r="V92" s="139">
        <f>U92*H92</f>
        <v>0</v>
      </c>
      <c r="W92" s="139">
        <v>0.58199999999999996</v>
      </c>
      <c r="X92" s="140">
        <f>W92*H92</f>
        <v>54.216209999999997</v>
      </c>
      <c r="AR92" s="141" t="s">
        <v>140</v>
      </c>
      <c r="AT92" s="141" t="s">
        <v>133</v>
      </c>
      <c r="AU92" s="141" t="s">
        <v>82</v>
      </c>
      <c r="AY92" s="16" t="s">
        <v>130</v>
      </c>
      <c r="BE92" s="142">
        <f>IF(O92="základní",K92,0)</f>
        <v>0</v>
      </c>
      <c r="BF92" s="142">
        <f>IF(O92="snížená",K92,0)</f>
        <v>0</v>
      </c>
      <c r="BG92" s="142">
        <f>IF(O92="zákl. přenesená",K92,0)</f>
        <v>0</v>
      </c>
      <c r="BH92" s="142">
        <f>IF(O92="sníž. přenesená",K92,0)</f>
        <v>0</v>
      </c>
      <c r="BI92" s="142">
        <f>IF(O92="nulová",K92,0)</f>
        <v>0</v>
      </c>
      <c r="BJ92" s="16" t="s">
        <v>82</v>
      </c>
      <c r="BK92" s="142">
        <f>ROUND(P92*H92,2)</f>
        <v>0</v>
      </c>
      <c r="BL92" s="16" t="s">
        <v>140</v>
      </c>
      <c r="BM92" s="141" t="s">
        <v>204</v>
      </c>
    </row>
    <row r="93" spans="2:65" s="1" customFormat="1">
      <c r="B93" s="31"/>
      <c r="D93" s="143" t="s">
        <v>137</v>
      </c>
      <c r="F93" s="144" t="s">
        <v>205</v>
      </c>
      <c r="I93" s="145"/>
      <c r="J93" s="145"/>
      <c r="M93" s="31"/>
      <c r="N93" s="146"/>
      <c r="X93" s="52"/>
      <c r="AT93" s="16" t="s">
        <v>137</v>
      </c>
      <c r="AU93" s="16" t="s">
        <v>82</v>
      </c>
    </row>
    <row r="94" spans="2:65" s="12" customFormat="1">
      <c r="B94" s="151"/>
      <c r="D94" s="152" t="s">
        <v>200</v>
      </c>
      <c r="E94" s="153" t="s">
        <v>171</v>
      </c>
      <c r="F94" s="154" t="s">
        <v>206</v>
      </c>
      <c r="H94" s="155">
        <v>8.0749999999999993</v>
      </c>
      <c r="I94" s="156"/>
      <c r="J94" s="156"/>
      <c r="M94" s="151"/>
      <c r="N94" s="157"/>
      <c r="X94" s="158"/>
      <c r="AT94" s="153" t="s">
        <v>200</v>
      </c>
      <c r="AU94" s="153" t="s">
        <v>82</v>
      </c>
      <c r="AV94" s="12" t="s">
        <v>84</v>
      </c>
      <c r="AW94" s="12" t="s">
        <v>5</v>
      </c>
      <c r="AX94" s="12" t="s">
        <v>74</v>
      </c>
      <c r="AY94" s="153" t="s">
        <v>130</v>
      </c>
    </row>
    <row r="95" spans="2:65" s="12" customFormat="1">
      <c r="B95" s="151"/>
      <c r="D95" s="152" t="s">
        <v>200</v>
      </c>
      <c r="E95" s="153" t="s">
        <v>174</v>
      </c>
      <c r="F95" s="154" t="s">
        <v>207</v>
      </c>
      <c r="H95" s="155">
        <v>35.36</v>
      </c>
      <c r="I95" s="156"/>
      <c r="J95" s="156"/>
      <c r="M95" s="151"/>
      <c r="N95" s="157"/>
      <c r="X95" s="158"/>
      <c r="AT95" s="153" t="s">
        <v>200</v>
      </c>
      <c r="AU95" s="153" t="s">
        <v>82</v>
      </c>
      <c r="AV95" s="12" t="s">
        <v>84</v>
      </c>
      <c r="AW95" s="12" t="s">
        <v>5</v>
      </c>
      <c r="AX95" s="12" t="s">
        <v>74</v>
      </c>
      <c r="AY95" s="153" t="s">
        <v>130</v>
      </c>
    </row>
    <row r="96" spans="2:65" s="12" customFormat="1">
      <c r="B96" s="151"/>
      <c r="D96" s="152" t="s">
        <v>200</v>
      </c>
      <c r="E96" s="153" t="s">
        <v>177</v>
      </c>
      <c r="F96" s="154" t="s">
        <v>208</v>
      </c>
      <c r="H96" s="155">
        <v>11.7</v>
      </c>
      <c r="I96" s="156"/>
      <c r="J96" s="156"/>
      <c r="M96" s="151"/>
      <c r="N96" s="157"/>
      <c r="X96" s="158"/>
      <c r="AT96" s="153" t="s">
        <v>200</v>
      </c>
      <c r="AU96" s="153" t="s">
        <v>82</v>
      </c>
      <c r="AV96" s="12" t="s">
        <v>84</v>
      </c>
      <c r="AW96" s="12" t="s">
        <v>5</v>
      </c>
      <c r="AX96" s="12" t="s">
        <v>74</v>
      </c>
      <c r="AY96" s="153" t="s">
        <v>130</v>
      </c>
    </row>
    <row r="97" spans="2:65" s="12" customFormat="1">
      <c r="B97" s="151"/>
      <c r="D97" s="152" t="s">
        <v>200</v>
      </c>
      <c r="E97" s="153" t="s">
        <v>180</v>
      </c>
      <c r="F97" s="154" t="s">
        <v>209</v>
      </c>
      <c r="H97" s="155">
        <v>23.97</v>
      </c>
      <c r="I97" s="156"/>
      <c r="J97" s="156"/>
      <c r="M97" s="151"/>
      <c r="N97" s="157"/>
      <c r="X97" s="158"/>
      <c r="AT97" s="153" t="s">
        <v>200</v>
      </c>
      <c r="AU97" s="153" t="s">
        <v>82</v>
      </c>
      <c r="AV97" s="12" t="s">
        <v>84</v>
      </c>
      <c r="AW97" s="12" t="s">
        <v>5</v>
      </c>
      <c r="AX97" s="12" t="s">
        <v>74</v>
      </c>
      <c r="AY97" s="153" t="s">
        <v>130</v>
      </c>
    </row>
    <row r="98" spans="2:65" s="12" customFormat="1">
      <c r="B98" s="151"/>
      <c r="D98" s="152" t="s">
        <v>200</v>
      </c>
      <c r="E98" s="153" t="s">
        <v>183</v>
      </c>
      <c r="F98" s="154" t="s">
        <v>210</v>
      </c>
      <c r="H98" s="155">
        <v>4.59</v>
      </c>
      <c r="I98" s="156"/>
      <c r="J98" s="156"/>
      <c r="M98" s="151"/>
      <c r="N98" s="157"/>
      <c r="X98" s="158"/>
      <c r="AT98" s="153" t="s">
        <v>200</v>
      </c>
      <c r="AU98" s="153" t="s">
        <v>82</v>
      </c>
      <c r="AV98" s="12" t="s">
        <v>84</v>
      </c>
      <c r="AW98" s="12" t="s">
        <v>5</v>
      </c>
      <c r="AX98" s="12" t="s">
        <v>74</v>
      </c>
      <c r="AY98" s="153" t="s">
        <v>130</v>
      </c>
    </row>
    <row r="99" spans="2:65" s="12" customFormat="1">
      <c r="B99" s="151"/>
      <c r="D99" s="152" t="s">
        <v>200</v>
      </c>
      <c r="E99" s="153" t="s">
        <v>20</v>
      </c>
      <c r="F99" s="154" t="s">
        <v>211</v>
      </c>
      <c r="H99" s="155">
        <v>9.4600000000000009</v>
      </c>
      <c r="I99" s="156"/>
      <c r="J99" s="156"/>
      <c r="M99" s="151"/>
      <c r="N99" s="157"/>
      <c r="X99" s="158"/>
      <c r="AT99" s="153" t="s">
        <v>200</v>
      </c>
      <c r="AU99" s="153" t="s">
        <v>82</v>
      </c>
      <c r="AV99" s="12" t="s">
        <v>84</v>
      </c>
      <c r="AW99" s="12" t="s">
        <v>5</v>
      </c>
      <c r="AX99" s="12" t="s">
        <v>74</v>
      </c>
      <c r="AY99" s="153" t="s">
        <v>130</v>
      </c>
    </row>
    <row r="100" spans="2:65" s="13" customFormat="1">
      <c r="B100" s="159"/>
      <c r="D100" s="152" t="s">
        <v>200</v>
      </c>
      <c r="E100" s="160" t="s">
        <v>20</v>
      </c>
      <c r="F100" s="161" t="s">
        <v>212</v>
      </c>
      <c r="H100" s="162">
        <v>93.155000000000001</v>
      </c>
      <c r="I100" s="163"/>
      <c r="J100" s="163"/>
      <c r="M100" s="159"/>
      <c r="N100" s="164"/>
      <c r="X100" s="165"/>
      <c r="AT100" s="160" t="s">
        <v>200</v>
      </c>
      <c r="AU100" s="160" t="s">
        <v>82</v>
      </c>
      <c r="AV100" s="13" t="s">
        <v>140</v>
      </c>
      <c r="AW100" s="13" t="s">
        <v>5</v>
      </c>
      <c r="AX100" s="13" t="s">
        <v>82</v>
      </c>
      <c r="AY100" s="160" t="s">
        <v>130</v>
      </c>
    </row>
    <row r="101" spans="2:65" s="1" customFormat="1" ht="24.15" customHeight="1">
      <c r="B101" s="31"/>
      <c r="C101" s="129" t="s">
        <v>139</v>
      </c>
      <c r="D101" s="129" t="s">
        <v>133</v>
      </c>
      <c r="E101" s="130" t="s">
        <v>213</v>
      </c>
      <c r="F101" s="131" t="s">
        <v>214</v>
      </c>
      <c r="G101" s="132" t="s">
        <v>215</v>
      </c>
      <c r="H101" s="133">
        <v>2.4369999999999998</v>
      </c>
      <c r="I101" s="134"/>
      <c r="J101" s="134"/>
      <c r="K101" s="135">
        <f>ROUND(P101*H101,2)</f>
        <v>0</v>
      </c>
      <c r="L101" s="131" t="s">
        <v>135</v>
      </c>
      <c r="M101" s="31"/>
      <c r="N101" s="136" t="s">
        <v>20</v>
      </c>
      <c r="O101" s="137" t="s">
        <v>43</v>
      </c>
      <c r="P101" s="138">
        <f>I101+J101</f>
        <v>0</v>
      </c>
      <c r="Q101" s="138">
        <f>ROUND(I101*H101,2)</f>
        <v>0</v>
      </c>
      <c r="R101" s="138">
        <f>ROUND(J101*H101,2)</f>
        <v>0</v>
      </c>
      <c r="T101" s="139">
        <f>S101*H101</f>
        <v>0</v>
      </c>
      <c r="U101" s="139">
        <v>0</v>
      </c>
      <c r="V101" s="139">
        <f>U101*H101</f>
        <v>0</v>
      </c>
      <c r="W101" s="139">
        <v>0</v>
      </c>
      <c r="X101" s="140">
        <f>W101*H101</f>
        <v>0</v>
      </c>
      <c r="AR101" s="141" t="s">
        <v>140</v>
      </c>
      <c r="AT101" s="141" t="s">
        <v>133</v>
      </c>
      <c r="AU101" s="141" t="s">
        <v>82</v>
      </c>
      <c r="AY101" s="16" t="s">
        <v>130</v>
      </c>
      <c r="BE101" s="142">
        <f>IF(O101="základní",K101,0)</f>
        <v>0</v>
      </c>
      <c r="BF101" s="142">
        <f>IF(O101="snížená",K101,0)</f>
        <v>0</v>
      </c>
      <c r="BG101" s="142">
        <f>IF(O101="zákl. přenesená",K101,0)</f>
        <v>0</v>
      </c>
      <c r="BH101" s="142">
        <f>IF(O101="sníž. přenesená",K101,0)</f>
        <v>0</v>
      </c>
      <c r="BI101" s="142">
        <f>IF(O101="nulová",K101,0)</f>
        <v>0</v>
      </c>
      <c r="BJ101" s="16" t="s">
        <v>82</v>
      </c>
      <c r="BK101" s="142">
        <f>ROUND(P101*H101,2)</f>
        <v>0</v>
      </c>
      <c r="BL101" s="16" t="s">
        <v>140</v>
      </c>
      <c r="BM101" s="141" t="s">
        <v>216</v>
      </c>
    </row>
    <row r="102" spans="2:65" s="1" customFormat="1">
      <c r="B102" s="31"/>
      <c r="D102" s="143" t="s">
        <v>137</v>
      </c>
      <c r="F102" s="144" t="s">
        <v>217</v>
      </c>
      <c r="I102" s="145"/>
      <c r="J102" s="145"/>
      <c r="M102" s="31"/>
      <c r="N102" s="146"/>
      <c r="X102" s="52"/>
      <c r="AT102" s="16" t="s">
        <v>137</v>
      </c>
      <c r="AU102" s="16" t="s">
        <v>82</v>
      </c>
    </row>
    <row r="103" spans="2:65" s="12" customFormat="1">
      <c r="B103" s="151"/>
      <c r="D103" s="152" t="s">
        <v>200</v>
      </c>
      <c r="E103" s="153" t="s">
        <v>20</v>
      </c>
      <c r="F103" s="154" t="s">
        <v>218</v>
      </c>
      <c r="H103" s="155">
        <v>0.80800000000000005</v>
      </c>
      <c r="I103" s="156"/>
      <c r="J103" s="156"/>
      <c r="M103" s="151"/>
      <c r="N103" s="157"/>
      <c r="X103" s="158"/>
      <c r="AT103" s="153" t="s">
        <v>200</v>
      </c>
      <c r="AU103" s="153" t="s">
        <v>82</v>
      </c>
      <c r="AV103" s="12" t="s">
        <v>84</v>
      </c>
      <c r="AW103" s="12" t="s">
        <v>5</v>
      </c>
      <c r="AX103" s="12" t="s">
        <v>74</v>
      </c>
      <c r="AY103" s="153" t="s">
        <v>130</v>
      </c>
    </row>
    <row r="104" spans="2:65" s="12" customFormat="1">
      <c r="B104" s="151"/>
      <c r="D104" s="152" t="s">
        <v>200</v>
      </c>
      <c r="E104" s="153" t="s">
        <v>20</v>
      </c>
      <c r="F104" s="154" t="s">
        <v>219</v>
      </c>
      <c r="H104" s="155">
        <v>1.17</v>
      </c>
      <c r="I104" s="156"/>
      <c r="J104" s="156"/>
      <c r="M104" s="151"/>
      <c r="N104" s="157"/>
      <c r="X104" s="158"/>
      <c r="AT104" s="153" t="s">
        <v>200</v>
      </c>
      <c r="AU104" s="153" t="s">
        <v>82</v>
      </c>
      <c r="AV104" s="12" t="s">
        <v>84</v>
      </c>
      <c r="AW104" s="12" t="s">
        <v>5</v>
      </c>
      <c r="AX104" s="12" t="s">
        <v>74</v>
      </c>
      <c r="AY104" s="153" t="s">
        <v>130</v>
      </c>
    </row>
    <row r="105" spans="2:65" s="12" customFormat="1">
      <c r="B105" s="151"/>
      <c r="D105" s="152" t="s">
        <v>200</v>
      </c>
      <c r="E105" s="153" t="s">
        <v>20</v>
      </c>
      <c r="F105" s="154" t="s">
        <v>220</v>
      </c>
      <c r="H105" s="155">
        <v>0.45900000000000002</v>
      </c>
      <c r="I105" s="156"/>
      <c r="J105" s="156"/>
      <c r="M105" s="151"/>
      <c r="N105" s="157"/>
      <c r="X105" s="158"/>
      <c r="AT105" s="153" t="s">
        <v>200</v>
      </c>
      <c r="AU105" s="153" t="s">
        <v>82</v>
      </c>
      <c r="AV105" s="12" t="s">
        <v>84</v>
      </c>
      <c r="AW105" s="12" t="s">
        <v>5</v>
      </c>
      <c r="AX105" s="12" t="s">
        <v>74</v>
      </c>
      <c r="AY105" s="153" t="s">
        <v>130</v>
      </c>
    </row>
    <row r="106" spans="2:65" s="13" customFormat="1">
      <c r="B106" s="159"/>
      <c r="D106" s="152" t="s">
        <v>200</v>
      </c>
      <c r="E106" s="160" t="s">
        <v>20</v>
      </c>
      <c r="F106" s="161" t="s">
        <v>212</v>
      </c>
      <c r="H106" s="162">
        <v>2.4369999999999998</v>
      </c>
      <c r="I106" s="163"/>
      <c r="J106" s="163"/>
      <c r="M106" s="159"/>
      <c r="N106" s="164"/>
      <c r="X106" s="165"/>
      <c r="AT106" s="160" t="s">
        <v>200</v>
      </c>
      <c r="AU106" s="160" t="s">
        <v>82</v>
      </c>
      <c r="AV106" s="13" t="s">
        <v>140</v>
      </c>
      <c r="AW106" s="13" t="s">
        <v>5</v>
      </c>
      <c r="AX106" s="13" t="s">
        <v>82</v>
      </c>
      <c r="AY106" s="160" t="s">
        <v>130</v>
      </c>
    </row>
    <row r="107" spans="2:65" s="1" customFormat="1" ht="37.950000000000003" customHeight="1">
      <c r="B107" s="31"/>
      <c r="C107" s="129" t="s">
        <v>140</v>
      </c>
      <c r="D107" s="129" t="s">
        <v>133</v>
      </c>
      <c r="E107" s="130" t="s">
        <v>632</v>
      </c>
      <c r="F107" s="131" t="s">
        <v>631</v>
      </c>
      <c r="G107" s="132" t="s">
        <v>215</v>
      </c>
      <c r="H107" s="133">
        <v>23.289000000000001</v>
      </c>
      <c r="I107" s="134"/>
      <c r="J107" s="134"/>
      <c r="K107" s="135">
        <f>ROUND(P107*H107,2)</f>
        <v>0</v>
      </c>
      <c r="L107" s="131" t="s">
        <v>135</v>
      </c>
      <c r="M107" s="31"/>
      <c r="N107" s="136" t="s">
        <v>20</v>
      </c>
      <c r="O107" s="137" t="s">
        <v>43</v>
      </c>
      <c r="P107" s="138">
        <f>I107+J107</f>
        <v>0</v>
      </c>
      <c r="Q107" s="138">
        <f>ROUND(I107*H107,2)</f>
        <v>0</v>
      </c>
      <c r="R107" s="138">
        <f>ROUND(J107*H107,2)</f>
        <v>0</v>
      </c>
      <c r="T107" s="139">
        <f>S107*H107</f>
        <v>0</v>
      </c>
      <c r="U107" s="139">
        <v>0</v>
      </c>
      <c r="V107" s="139">
        <f>U107*H107</f>
        <v>0</v>
      </c>
      <c r="W107" s="139">
        <v>0</v>
      </c>
      <c r="X107" s="140">
        <f>W107*H107</f>
        <v>0</v>
      </c>
      <c r="AR107" s="141" t="s">
        <v>140</v>
      </c>
      <c r="AT107" s="141" t="s">
        <v>133</v>
      </c>
      <c r="AU107" s="141" t="s">
        <v>82</v>
      </c>
      <c r="AY107" s="16" t="s">
        <v>130</v>
      </c>
      <c r="BE107" s="142">
        <f>IF(O107="základní",K107,0)</f>
        <v>0</v>
      </c>
      <c r="BF107" s="142">
        <f>IF(O107="snížená",K107,0)</f>
        <v>0</v>
      </c>
      <c r="BG107" s="142">
        <f>IF(O107="zákl. přenesená",K107,0)</f>
        <v>0</v>
      </c>
      <c r="BH107" s="142">
        <f>IF(O107="sníž. přenesená",K107,0)</f>
        <v>0</v>
      </c>
      <c r="BI107" s="142">
        <f>IF(O107="nulová",K107,0)</f>
        <v>0</v>
      </c>
      <c r="BJ107" s="16" t="s">
        <v>82</v>
      </c>
      <c r="BK107" s="142">
        <f>ROUND(P107*H107,2)</f>
        <v>0</v>
      </c>
      <c r="BL107" s="16" t="s">
        <v>140</v>
      </c>
      <c r="BM107" s="141" t="s">
        <v>222</v>
      </c>
    </row>
    <row r="108" spans="2:65" s="12" customFormat="1">
      <c r="B108" s="151"/>
      <c r="D108" s="152" t="s">
        <v>200</v>
      </c>
      <c r="E108" s="153" t="s">
        <v>20</v>
      </c>
      <c r="F108" s="154" t="s">
        <v>223</v>
      </c>
      <c r="H108" s="155">
        <v>2.3650000000000002</v>
      </c>
      <c r="I108" s="156"/>
      <c r="J108" s="156"/>
      <c r="M108" s="151"/>
      <c r="N108" s="157"/>
      <c r="X108" s="158"/>
      <c r="AT108" s="153" t="s">
        <v>200</v>
      </c>
      <c r="AU108" s="153" t="s">
        <v>82</v>
      </c>
      <c r="AV108" s="12" t="s">
        <v>84</v>
      </c>
      <c r="AW108" s="12" t="s">
        <v>5</v>
      </c>
      <c r="AX108" s="12" t="s">
        <v>74</v>
      </c>
      <c r="AY108" s="153" t="s">
        <v>130</v>
      </c>
    </row>
    <row r="109" spans="2:65" s="12" customFormat="1">
      <c r="B109" s="151"/>
      <c r="D109" s="152" t="s">
        <v>200</v>
      </c>
      <c r="E109" s="153" t="s">
        <v>20</v>
      </c>
      <c r="F109" s="154" t="s">
        <v>224</v>
      </c>
      <c r="H109" s="155">
        <v>20.923999999999999</v>
      </c>
      <c r="I109" s="156"/>
      <c r="J109" s="156"/>
      <c r="M109" s="151"/>
      <c r="N109" s="157"/>
      <c r="X109" s="158"/>
      <c r="AT109" s="153" t="s">
        <v>200</v>
      </c>
      <c r="AU109" s="153" t="s">
        <v>82</v>
      </c>
      <c r="AV109" s="12" t="s">
        <v>84</v>
      </c>
      <c r="AW109" s="12" t="s">
        <v>5</v>
      </c>
      <c r="AX109" s="12" t="s">
        <v>74</v>
      </c>
      <c r="AY109" s="153" t="s">
        <v>130</v>
      </c>
    </row>
    <row r="110" spans="2:65" s="13" customFormat="1">
      <c r="B110" s="159"/>
      <c r="D110" s="152" t="s">
        <v>200</v>
      </c>
      <c r="E110" s="160" t="s">
        <v>20</v>
      </c>
      <c r="F110" s="161" t="s">
        <v>212</v>
      </c>
      <c r="H110" s="162">
        <v>23.289000000000001</v>
      </c>
      <c r="I110" s="163"/>
      <c r="J110" s="163"/>
      <c r="M110" s="159"/>
      <c r="N110" s="164"/>
      <c r="X110" s="165"/>
      <c r="AT110" s="160" t="s">
        <v>200</v>
      </c>
      <c r="AU110" s="160" t="s">
        <v>82</v>
      </c>
      <c r="AV110" s="13" t="s">
        <v>140</v>
      </c>
      <c r="AW110" s="13" t="s">
        <v>5</v>
      </c>
      <c r="AX110" s="13" t="s">
        <v>82</v>
      </c>
      <c r="AY110" s="160" t="s">
        <v>130</v>
      </c>
    </row>
    <row r="111" spans="2:65" s="1" customFormat="1">
      <c r="B111" s="31"/>
      <c r="D111" s="152" t="s">
        <v>225</v>
      </c>
      <c r="F111" s="166" t="s">
        <v>226</v>
      </c>
      <c r="M111" s="31"/>
      <c r="N111" s="146"/>
      <c r="X111" s="52"/>
      <c r="AU111" s="16" t="s">
        <v>82</v>
      </c>
    </row>
    <row r="112" spans="2:65" s="1" customFormat="1">
      <c r="B112" s="31"/>
      <c r="D112" s="152" t="s">
        <v>225</v>
      </c>
      <c r="F112" s="167" t="s">
        <v>206</v>
      </c>
      <c r="H112" s="168">
        <v>8.0749999999999993</v>
      </c>
      <c r="M112" s="31"/>
      <c r="N112" s="146"/>
      <c r="X112" s="52"/>
      <c r="AU112" s="16" t="s">
        <v>82</v>
      </c>
    </row>
    <row r="113" spans="2:65" s="1" customFormat="1">
      <c r="B113" s="31"/>
      <c r="D113" s="152" t="s">
        <v>225</v>
      </c>
      <c r="F113" s="166" t="s">
        <v>227</v>
      </c>
      <c r="M113" s="31"/>
      <c r="N113" s="146"/>
      <c r="X113" s="52"/>
      <c r="AU113" s="16" t="s">
        <v>82</v>
      </c>
    </row>
    <row r="114" spans="2:65" s="1" customFormat="1">
      <c r="B114" s="31"/>
      <c r="D114" s="152" t="s">
        <v>225</v>
      </c>
      <c r="F114" s="167" t="s">
        <v>207</v>
      </c>
      <c r="H114" s="168">
        <v>35.36</v>
      </c>
      <c r="M114" s="31"/>
      <c r="N114" s="146"/>
      <c r="X114" s="52"/>
      <c r="AU114" s="16" t="s">
        <v>82</v>
      </c>
    </row>
    <row r="115" spans="2:65" s="1" customFormat="1">
      <c r="B115" s="31"/>
      <c r="D115" s="152" t="s">
        <v>225</v>
      </c>
      <c r="F115" s="166" t="s">
        <v>228</v>
      </c>
      <c r="M115" s="31"/>
      <c r="N115" s="146"/>
      <c r="X115" s="52"/>
      <c r="AU115" s="16" t="s">
        <v>82</v>
      </c>
    </row>
    <row r="116" spans="2:65" s="1" customFormat="1">
      <c r="B116" s="31"/>
      <c r="D116" s="152" t="s">
        <v>225</v>
      </c>
      <c r="F116" s="167" t="s">
        <v>208</v>
      </c>
      <c r="H116" s="168">
        <v>11.7</v>
      </c>
      <c r="M116" s="31"/>
      <c r="N116" s="146"/>
      <c r="X116" s="52"/>
      <c r="AU116" s="16" t="s">
        <v>82</v>
      </c>
    </row>
    <row r="117" spans="2:65" s="1" customFormat="1">
      <c r="B117" s="31"/>
      <c r="D117" s="152" t="s">
        <v>225</v>
      </c>
      <c r="F117" s="166" t="s">
        <v>229</v>
      </c>
      <c r="M117" s="31"/>
      <c r="N117" s="146"/>
      <c r="X117" s="52"/>
      <c r="AU117" s="16" t="s">
        <v>82</v>
      </c>
    </row>
    <row r="118" spans="2:65" s="1" customFormat="1">
      <c r="B118" s="31"/>
      <c r="D118" s="152" t="s">
        <v>225</v>
      </c>
      <c r="F118" s="167" t="s">
        <v>209</v>
      </c>
      <c r="H118" s="168">
        <v>23.97</v>
      </c>
      <c r="M118" s="31"/>
      <c r="N118" s="146"/>
      <c r="X118" s="52"/>
      <c r="AU118" s="16" t="s">
        <v>82</v>
      </c>
    </row>
    <row r="119" spans="2:65" s="1" customFormat="1">
      <c r="B119" s="31"/>
      <c r="D119" s="152" t="s">
        <v>225</v>
      </c>
      <c r="F119" s="166" t="s">
        <v>230</v>
      </c>
      <c r="M119" s="31"/>
      <c r="N119" s="146"/>
      <c r="X119" s="52"/>
      <c r="AU119" s="16" t="s">
        <v>82</v>
      </c>
    </row>
    <row r="120" spans="2:65" s="1" customFormat="1">
      <c r="B120" s="31"/>
      <c r="D120" s="152" t="s">
        <v>225</v>
      </c>
      <c r="F120" s="167" t="s">
        <v>210</v>
      </c>
      <c r="H120" s="168">
        <v>4.59</v>
      </c>
      <c r="M120" s="31"/>
      <c r="N120" s="146"/>
      <c r="X120" s="52"/>
      <c r="AU120" s="16" t="s">
        <v>82</v>
      </c>
    </row>
    <row r="121" spans="2:65" s="1" customFormat="1" ht="24.15" customHeight="1">
      <c r="B121" s="31"/>
      <c r="C121" s="129">
        <v>5</v>
      </c>
      <c r="D121" s="129" t="s">
        <v>133</v>
      </c>
      <c r="E121" s="130" t="s">
        <v>231</v>
      </c>
      <c r="F121" s="131" t="s">
        <v>232</v>
      </c>
      <c r="G121" s="132" t="s">
        <v>215</v>
      </c>
      <c r="H121" s="133">
        <v>23.289000000000001</v>
      </c>
      <c r="I121" s="134"/>
      <c r="J121" s="134"/>
      <c r="K121" s="135">
        <f>ROUND(P121*H121,2)</f>
        <v>0</v>
      </c>
      <c r="L121" s="131" t="s">
        <v>135</v>
      </c>
      <c r="M121" s="31"/>
      <c r="N121" s="136" t="s">
        <v>20</v>
      </c>
      <c r="O121" s="137" t="s">
        <v>43</v>
      </c>
      <c r="P121" s="138">
        <f>I121+J121</f>
        <v>0</v>
      </c>
      <c r="Q121" s="138">
        <f>ROUND(I121*H121,2)</f>
        <v>0</v>
      </c>
      <c r="R121" s="138">
        <f>ROUND(J121*H121,2)</f>
        <v>0</v>
      </c>
      <c r="T121" s="139">
        <f>S121*H121</f>
        <v>0</v>
      </c>
      <c r="U121" s="139">
        <v>0</v>
      </c>
      <c r="V121" s="139">
        <f>U121*H121</f>
        <v>0</v>
      </c>
      <c r="W121" s="139">
        <v>0</v>
      </c>
      <c r="X121" s="140">
        <f>W121*H121</f>
        <v>0</v>
      </c>
      <c r="AR121" s="141" t="s">
        <v>140</v>
      </c>
      <c r="AT121" s="141" t="s">
        <v>133</v>
      </c>
      <c r="AU121" s="141" t="s">
        <v>82</v>
      </c>
      <c r="AY121" s="16" t="s">
        <v>130</v>
      </c>
      <c r="BE121" s="142">
        <f>IF(O121="základní",K121,0)</f>
        <v>0</v>
      </c>
      <c r="BF121" s="142">
        <f>IF(O121="snížená",K121,0)</f>
        <v>0</v>
      </c>
      <c r="BG121" s="142">
        <f>IF(O121="zákl. přenesená",K121,0)</f>
        <v>0</v>
      </c>
      <c r="BH121" s="142">
        <f>IF(O121="sníž. přenesená",K121,0)</f>
        <v>0</v>
      </c>
      <c r="BI121" s="142">
        <f>IF(O121="nulová",K121,0)</f>
        <v>0</v>
      </c>
      <c r="BJ121" s="16" t="s">
        <v>82</v>
      </c>
      <c r="BK121" s="142">
        <f>ROUND(P121*H121,2)</f>
        <v>0</v>
      </c>
      <c r="BL121" s="16" t="s">
        <v>140</v>
      </c>
      <c r="BM121" s="141" t="s">
        <v>233</v>
      </c>
    </row>
    <row r="122" spans="2:65" s="1" customFormat="1">
      <c r="B122" s="31"/>
      <c r="D122" s="143" t="s">
        <v>137</v>
      </c>
      <c r="F122" s="144" t="s">
        <v>234</v>
      </c>
      <c r="I122" s="145"/>
      <c r="J122" s="145"/>
      <c r="M122" s="31"/>
      <c r="N122" s="146"/>
      <c r="X122" s="52"/>
      <c r="AT122" s="16" t="s">
        <v>137</v>
      </c>
      <c r="AU122" s="16" t="s">
        <v>82</v>
      </c>
    </row>
    <row r="123" spans="2:65" s="12" customFormat="1">
      <c r="B123" s="151"/>
      <c r="D123" s="152" t="s">
        <v>200</v>
      </c>
      <c r="E123" s="153" t="s">
        <v>20</v>
      </c>
      <c r="F123" s="154" t="s">
        <v>235</v>
      </c>
      <c r="H123" s="155">
        <v>23.289000000000001</v>
      </c>
      <c r="I123" s="156"/>
      <c r="J123" s="156"/>
      <c r="M123" s="151"/>
      <c r="N123" s="157"/>
      <c r="X123" s="158"/>
      <c r="AT123" s="153" t="s">
        <v>200</v>
      </c>
      <c r="AU123" s="153" t="s">
        <v>82</v>
      </c>
      <c r="AV123" s="12" t="s">
        <v>84</v>
      </c>
      <c r="AW123" s="12" t="s">
        <v>5</v>
      </c>
      <c r="AX123" s="12" t="s">
        <v>82</v>
      </c>
      <c r="AY123" s="153" t="s">
        <v>130</v>
      </c>
    </row>
    <row r="124" spans="2:65" s="1" customFormat="1" ht="22.8">
      <c r="B124" s="31"/>
      <c r="C124" s="129">
        <v>6</v>
      </c>
      <c r="D124" s="129" t="s">
        <v>133</v>
      </c>
      <c r="E124" s="130" t="s">
        <v>237</v>
      </c>
      <c r="F124" s="131" t="s">
        <v>238</v>
      </c>
      <c r="G124" s="132" t="s">
        <v>197</v>
      </c>
      <c r="H124" s="133">
        <v>93.155000000000001</v>
      </c>
      <c r="I124" s="134"/>
      <c r="J124" s="134"/>
      <c r="K124" s="135">
        <f>ROUND(P124*H124,2)</f>
        <v>0</v>
      </c>
      <c r="L124" s="131" t="s">
        <v>135</v>
      </c>
      <c r="M124" s="31"/>
      <c r="N124" s="136" t="s">
        <v>20</v>
      </c>
      <c r="O124" s="137" t="s">
        <v>43</v>
      </c>
      <c r="P124" s="138">
        <f>I124+J124</f>
        <v>0</v>
      </c>
      <c r="Q124" s="138">
        <f>ROUND(I124*H124,2)</f>
        <v>0</v>
      </c>
      <c r="R124" s="138">
        <f>ROUND(J124*H124,2)</f>
        <v>0</v>
      </c>
      <c r="T124" s="139">
        <f>S124*H124</f>
        <v>0</v>
      </c>
      <c r="U124" s="139">
        <v>0</v>
      </c>
      <c r="V124" s="139">
        <f>U124*H124</f>
        <v>0</v>
      </c>
      <c r="W124" s="139">
        <v>0</v>
      </c>
      <c r="X124" s="140">
        <f>W124*H124</f>
        <v>0</v>
      </c>
      <c r="AR124" s="141" t="s">
        <v>140</v>
      </c>
      <c r="AT124" s="141" t="s">
        <v>133</v>
      </c>
      <c r="AU124" s="141" t="s">
        <v>82</v>
      </c>
      <c r="AY124" s="16" t="s">
        <v>130</v>
      </c>
      <c r="BE124" s="142">
        <f>IF(O124="základní",K124,0)</f>
        <v>0</v>
      </c>
      <c r="BF124" s="142">
        <f>IF(O124="snížená",K124,0)</f>
        <v>0</v>
      </c>
      <c r="BG124" s="142">
        <f>IF(O124="zákl. přenesená",K124,0)</f>
        <v>0</v>
      </c>
      <c r="BH124" s="142">
        <f>IF(O124="sníž. přenesená",K124,0)</f>
        <v>0</v>
      </c>
      <c r="BI124" s="142">
        <f>IF(O124="nulová",K124,0)</f>
        <v>0</v>
      </c>
      <c r="BJ124" s="16" t="s">
        <v>82</v>
      </c>
      <c r="BK124" s="142">
        <f>ROUND(P124*H124,2)</f>
        <v>0</v>
      </c>
      <c r="BL124" s="16" t="s">
        <v>140</v>
      </c>
      <c r="BM124" s="141" t="s">
        <v>239</v>
      </c>
    </row>
    <row r="125" spans="2:65" s="1" customFormat="1">
      <c r="B125" s="31"/>
      <c r="D125" s="143" t="s">
        <v>137</v>
      </c>
      <c r="F125" s="144" t="s">
        <v>240</v>
      </c>
      <c r="I125" s="145"/>
      <c r="J125" s="145"/>
      <c r="M125" s="31"/>
      <c r="N125" s="146"/>
      <c r="X125" s="52"/>
      <c r="AT125" s="16" t="s">
        <v>137</v>
      </c>
      <c r="AU125" s="16" t="s">
        <v>82</v>
      </c>
    </row>
    <row r="126" spans="2:65" s="11" customFormat="1" ht="25.95" customHeight="1">
      <c r="B126" s="116"/>
      <c r="D126" s="117" t="s">
        <v>73</v>
      </c>
      <c r="E126" s="118" t="s">
        <v>129</v>
      </c>
      <c r="F126" s="118" t="s">
        <v>241</v>
      </c>
      <c r="I126" s="119"/>
      <c r="J126" s="119"/>
      <c r="K126" s="120">
        <f>BK126</f>
        <v>0</v>
      </c>
      <c r="M126" s="116"/>
      <c r="N126" s="121"/>
      <c r="Q126" s="122">
        <f>SUM(Q127:Q172)</f>
        <v>0</v>
      </c>
      <c r="R126" s="122">
        <f>SUM(R127:R172)</f>
        <v>0</v>
      </c>
      <c r="T126" s="123">
        <f>SUM(T127:T172)</f>
        <v>0</v>
      </c>
      <c r="V126" s="123">
        <f>SUM(V127:V172)</f>
        <v>22.215089840000001</v>
      </c>
      <c r="X126" s="124">
        <f>SUM(X127:X172)</f>
        <v>0</v>
      </c>
      <c r="AR126" s="117" t="s">
        <v>82</v>
      </c>
      <c r="AT126" s="125" t="s">
        <v>73</v>
      </c>
      <c r="AU126" s="125" t="s">
        <v>74</v>
      </c>
      <c r="AY126" s="117" t="s">
        <v>130</v>
      </c>
      <c r="BK126" s="126">
        <f>SUM(BK127:BK172)</f>
        <v>0</v>
      </c>
    </row>
    <row r="127" spans="2:65" s="1" customFormat="1" ht="22.8">
      <c r="B127" s="31"/>
      <c r="C127" s="129">
        <v>7</v>
      </c>
      <c r="D127" s="129" t="s">
        <v>133</v>
      </c>
      <c r="E127" s="130" t="s">
        <v>242</v>
      </c>
      <c r="F127" s="131" t="s">
        <v>243</v>
      </c>
      <c r="G127" s="132" t="s">
        <v>197</v>
      </c>
      <c r="H127" s="133">
        <v>72.369</v>
      </c>
      <c r="I127" s="134"/>
      <c r="J127" s="134"/>
      <c r="K127" s="135">
        <f>ROUND(P127*H127,2)</f>
        <v>0</v>
      </c>
      <c r="L127" s="131" t="s">
        <v>135</v>
      </c>
      <c r="M127" s="31"/>
      <c r="N127" s="136" t="s">
        <v>20</v>
      </c>
      <c r="O127" s="137" t="s">
        <v>43</v>
      </c>
      <c r="P127" s="138">
        <f>I127+J127</f>
        <v>0</v>
      </c>
      <c r="Q127" s="138">
        <f>ROUND(I127*H127,2)</f>
        <v>0</v>
      </c>
      <c r="R127" s="138">
        <f>ROUND(J127*H127,2)</f>
        <v>0</v>
      </c>
      <c r="T127" s="139">
        <f>S127*H127</f>
        <v>0</v>
      </c>
      <c r="U127" s="139">
        <v>0</v>
      </c>
      <c r="V127" s="139">
        <f>U127*H127</f>
        <v>0</v>
      </c>
      <c r="W127" s="139">
        <v>0</v>
      </c>
      <c r="X127" s="140">
        <f>W127*H127</f>
        <v>0</v>
      </c>
      <c r="AR127" s="141" t="s">
        <v>140</v>
      </c>
      <c r="AT127" s="141" t="s">
        <v>133</v>
      </c>
      <c r="AU127" s="141" t="s">
        <v>82</v>
      </c>
      <c r="AY127" s="16" t="s">
        <v>130</v>
      </c>
      <c r="BE127" s="142">
        <f>IF(O127="základní",K127,0)</f>
        <v>0</v>
      </c>
      <c r="BF127" s="142">
        <f>IF(O127="snížená",K127,0)</f>
        <v>0</v>
      </c>
      <c r="BG127" s="142">
        <f>IF(O127="zákl. přenesená",K127,0)</f>
        <v>0</v>
      </c>
      <c r="BH127" s="142">
        <f>IF(O127="sníž. přenesená",K127,0)</f>
        <v>0</v>
      </c>
      <c r="BI127" s="142">
        <f>IF(O127="nulová",K127,0)</f>
        <v>0</v>
      </c>
      <c r="BJ127" s="16" t="s">
        <v>82</v>
      </c>
      <c r="BK127" s="142">
        <f>ROUND(P127*H127,2)</f>
        <v>0</v>
      </c>
      <c r="BL127" s="16" t="s">
        <v>140</v>
      </c>
      <c r="BM127" s="141" t="s">
        <v>244</v>
      </c>
    </row>
    <row r="128" spans="2:65" s="1" customFormat="1">
      <c r="B128" s="31"/>
      <c r="D128" s="143" t="s">
        <v>137</v>
      </c>
      <c r="F128" s="144" t="s">
        <v>245</v>
      </c>
      <c r="I128" s="145"/>
      <c r="J128" s="145"/>
      <c r="M128" s="31"/>
      <c r="N128" s="146"/>
      <c r="X128" s="52"/>
      <c r="AT128" s="16" t="s">
        <v>137</v>
      </c>
      <c r="AU128" s="16" t="s">
        <v>82</v>
      </c>
    </row>
    <row r="129" spans="2:65" s="12" customFormat="1">
      <c r="B129" s="151"/>
      <c r="D129" s="152" t="s">
        <v>200</v>
      </c>
      <c r="E129" s="153" t="s">
        <v>20</v>
      </c>
      <c r="F129" s="154" t="s">
        <v>246</v>
      </c>
      <c r="H129" s="155">
        <v>72.369</v>
      </c>
      <c r="I129" s="156"/>
      <c r="J129" s="156"/>
      <c r="M129" s="151"/>
      <c r="N129" s="157"/>
      <c r="X129" s="158"/>
      <c r="AT129" s="153" t="s">
        <v>200</v>
      </c>
      <c r="AU129" s="153" t="s">
        <v>82</v>
      </c>
      <c r="AV129" s="12" t="s">
        <v>84</v>
      </c>
      <c r="AW129" s="12" t="s">
        <v>5</v>
      </c>
      <c r="AX129" s="12" t="s">
        <v>82</v>
      </c>
      <c r="AY129" s="153" t="s">
        <v>130</v>
      </c>
    </row>
    <row r="130" spans="2:65" s="1" customFormat="1" ht="22.8">
      <c r="B130" s="31"/>
      <c r="C130" s="129">
        <v>8</v>
      </c>
      <c r="D130" s="129" t="s">
        <v>133</v>
      </c>
      <c r="E130" s="130" t="s">
        <v>247</v>
      </c>
      <c r="F130" s="131" t="s">
        <v>248</v>
      </c>
      <c r="G130" s="132" t="s">
        <v>197</v>
      </c>
      <c r="H130" s="133">
        <v>62.72</v>
      </c>
      <c r="I130" s="134"/>
      <c r="J130" s="134"/>
      <c r="K130" s="135">
        <f>ROUND(P130*H130,2)</f>
        <v>0</v>
      </c>
      <c r="L130" s="131" t="s">
        <v>135</v>
      </c>
      <c r="M130" s="31"/>
      <c r="N130" s="136" t="s">
        <v>20</v>
      </c>
      <c r="O130" s="137" t="s">
        <v>43</v>
      </c>
      <c r="P130" s="138">
        <f>I130+J130</f>
        <v>0</v>
      </c>
      <c r="Q130" s="138">
        <f>ROUND(I130*H130,2)</f>
        <v>0</v>
      </c>
      <c r="R130" s="138">
        <f>ROUND(J130*H130,2)</f>
        <v>0</v>
      </c>
      <c r="T130" s="139">
        <f>S130*H130</f>
        <v>0</v>
      </c>
      <c r="U130" s="139">
        <v>0</v>
      </c>
      <c r="V130" s="139">
        <f>U130*H130</f>
        <v>0</v>
      </c>
      <c r="W130" s="139">
        <v>0</v>
      </c>
      <c r="X130" s="140">
        <f>W130*H130</f>
        <v>0</v>
      </c>
      <c r="AR130" s="141" t="s">
        <v>140</v>
      </c>
      <c r="AT130" s="141" t="s">
        <v>133</v>
      </c>
      <c r="AU130" s="141" t="s">
        <v>82</v>
      </c>
      <c r="AY130" s="16" t="s">
        <v>130</v>
      </c>
      <c r="BE130" s="142">
        <f>IF(O130="základní",K130,0)</f>
        <v>0</v>
      </c>
      <c r="BF130" s="142">
        <f>IF(O130="snížená",K130,0)</f>
        <v>0</v>
      </c>
      <c r="BG130" s="142">
        <f>IF(O130="zákl. přenesená",K130,0)</f>
        <v>0</v>
      </c>
      <c r="BH130" s="142">
        <f>IF(O130="sníž. přenesená",K130,0)</f>
        <v>0</v>
      </c>
      <c r="BI130" s="142">
        <f>IF(O130="nulová",K130,0)</f>
        <v>0</v>
      </c>
      <c r="BJ130" s="16" t="s">
        <v>82</v>
      </c>
      <c r="BK130" s="142">
        <f>ROUND(P130*H130,2)</f>
        <v>0</v>
      </c>
      <c r="BL130" s="16" t="s">
        <v>140</v>
      </c>
      <c r="BM130" s="141" t="s">
        <v>249</v>
      </c>
    </row>
    <row r="131" spans="2:65" s="1" customFormat="1">
      <c r="B131" s="31"/>
      <c r="D131" s="143" t="s">
        <v>137</v>
      </c>
      <c r="F131" s="144" t="s">
        <v>250</v>
      </c>
      <c r="I131" s="145"/>
      <c r="J131" s="145"/>
      <c r="M131" s="31"/>
      <c r="N131" s="146"/>
      <c r="X131" s="52"/>
      <c r="AT131" s="16" t="s">
        <v>137</v>
      </c>
      <c r="AU131" s="16" t="s">
        <v>82</v>
      </c>
    </row>
    <row r="132" spans="2:65" s="12" customFormat="1">
      <c r="B132" s="151"/>
      <c r="D132" s="152" t="s">
        <v>200</v>
      </c>
      <c r="E132" s="153" t="s">
        <v>20</v>
      </c>
      <c r="F132" s="154" t="s">
        <v>251</v>
      </c>
      <c r="H132" s="155">
        <v>62.72</v>
      </c>
      <c r="I132" s="156"/>
      <c r="J132" s="156"/>
      <c r="M132" s="151"/>
      <c r="N132" s="157"/>
      <c r="X132" s="158"/>
      <c r="AT132" s="153" t="s">
        <v>200</v>
      </c>
      <c r="AU132" s="153" t="s">
        <v>82</v>
      </c>
      <c r="AV132" s="12" t="s">
        <v>84</v>
      </c>
      <c r="AW132" s="12" t="s">
        <v>5</v>
      </c>
      <c r="AX132" s="12" t="s">
        <v>82</v>
      </c>
      <c r="AY132" s="153" t="s">
        <v>130</v>
      </c>
    </row>
    <row r="133" spans="2:65" s="1" customFormat="1" ht="33" customHeight="1">
      <c r="B133" s="31"/>
      <c r="C133" s="129">
        <v>9</v>
      </c>
      <c r="D133" s="129" t="s">
        <v>133</v>
      </c>
      <c r="E133" s="130" t="s">
        <v>252</v>
      </c>
      <c r="F133" s="131" t="s">
        <v>253</v>
      </c>
      <c r="G133" s="132" t="s">
        <v>197</v>
      </c>
      <c r="H133" s="133">
        <v>51.994999999999997</v>
      </c>
      <c r="I133" s="134"/>
      <c r="J133" s="134"/>
      <c r="K133" s="135">
        <f>ROUND(P133*H133,2)</f>
        <v>0</v>
      </c>
      <c r="L133" s="131" t="s">
        <v>135</v>
      </c>
      <c r="M133" s="31"/>
      <c r="N133" s="136" t="s">
        <v>20</v>
      </c>
      <c r="O133" s="137" t="s">
        <v>43</v>
      </c>
      <c r="P133" s="138">
        <f>I133+J133</f>
        <v>0</v>
      </c>
      <c r="Q133" s="138">
        <f>ROUND(I133*H133,2)</f>
        <v>0</v>
      </c>
      <c r="R133" s="138">
        <f>ROUND(J133*H133,2)</f>
        <v>0</v>
      </c>
      <c r="T133" s="139">
        <f>S133*H133</f>
        <v>0</v>
      </c>
      <c r="U133" s="139">
        <v>0.16700000000000001</v>
      </c>
      <c r="V133" s="139">
        <f>U133*H133</f>
        <v>8.6831650000000007</v>
      </c>
      <c r="W133" s="139">
        <v>0</v>
      </c>
      <c r="X133" s="140">
        <f>W133*H133</f>
        <v>0</v>
      </c>
      <c r="AR133" s="141" t="s">
        <v>140</v>
      </c>
      <c r="AT133" s="141" t="s">
        <v>133</v>
      </c>
      <c r="AU133" s="141" t="s">
        <v>82</v>
      </c>
      <c r="AY133" s="16" t="s">
        <v>130</v>
      </c>
      <c r="BE133" s="142">
        <f>IF(O133="základní",K133,0)</f>
        <v>0</v>
      </c>
      <c r="BF133" s="142">
        <f>IF(O133="snížená",K133,0)</f>
        <v>0</v>
      </c>
      <c r="BG133" s="142">
        <f>IF(O133="zákl. přenesená",K133,0)</f>
        <v>0</v>
      </c>
      <c r="BH133" s="142">
        <f>IF(O133="sníž. přenesená",K133,0)</f>
        <v>0</v>
      </c>
      <c r="BI133" s="142">
        <f>IF(O133="nulová",K133,0)</f>
        <v>0</v>
      </c>
      <c r="BJ133" s="16" t="s">
        <v>82</v>
      </c>
      <c r="BK133" s="142">
        <f>ROUND(P133*H133,2)</f>
        <v>0</v>
      </c>
      <c r="BL133" s="16" t="s">
        <v>140</v>
      </c>
      <c r="BM133" s="141" t="s">
        <v>254</v>
      </c>
    </row>
    <row r="134" spans="2:65" s="1" customFormat="1">
      <c r="B134" s="31"/>
      <c r="D134" s="143" t="s">
        <v>137</v>
      </c>
      <c r="F134" s="144" t="s">
        <v>255</v>
      </c>
      <c r="I134" s="145"/>
      <c r="J134" s="145"/>
      <c r="M134" s="31"/>
      <c r="N134" s="146"/>
      <c r="X134" s="52"/>
      <c r="AT134" s="16" t="s">
        <v>137</v>
      </c>
      <c r="AU134" s="16" t="s">
        <v>82</v>
      </c>
    </row>
    <row r="135" spans="2:65" s="12" customFormat="1">
      <c r="B135" s="151"/>
      <c r="D135" s="152" t="s">
        <v>200</v>
      </c>
      <c r="E135" s="153" t="s">
        <v>20</v>
      </c>
      <c r="F135" s="154" t="s">
        <v>256</v>
      </c>
      <c r="H135" s="155">
        <v>2.1150000000000002</v>
      </c>
      <c r="I135" s="156"/>
      <c r="J135" s="156"/>
      <c r="M135" s="151"/>
      <c r="N135" s="157"/>
      <c r="X135" s="158"/>
      <c r="AT135" s="153" t="s">
        <v>200</v>
      </c>
      <c r="AU135" s="153" t="s">
        <v>82</v>
      </c>
      <c r="AV135" s="12" t="s">
        <v>84</v>
      </c>
      <c r="AW135" s="12" t="s">
        <v>5</v>
      </c>
      <c r="AX135" s="12" t="s">
        <v>74</v>
      </c>
      <c r="AY135" s="153" t="s">
        <v>130</v>
      </c>
    </row>
    <row r="136" spans="2:65" s="12" customFormat="1">
      <c r="B136" s="151"/>
      <c r="D136" s="152" t="s">
        <v>200</v>
      </c>
      <c r="E136" s="153" t="s">
        <v>20</v>
      </c>
      <c r="F136" s="154" t="s">
        <v>257</v>
      </c>
      <c r="H136" s="155">
        <v>28.215</v>
      </c>
      <c r="I136" s="156"/>
      <c r="J136" s="156"/>
      <c r="M136" s="151"/>
      <c r="N136" s="157"/>
      <c r="X136" s="158"/>
      <c r="AT136" s="153" t="s">
        <v>200</v>
      </c>
      <c r="AU136" s="153" t="s">
        <v>82</v>
      </c>
      <c r="AV136" s="12" t="s">
        <v>84</v>
      </c>
      <c r="AW136" s="12" t="s">
        <v>5</v>
      </c>
      <c r="AX136" s="12" t="s">
        <v>74</v>
      </c>
      <c r="AY136" s="153" t="s">
        <v>130</v>
      </c>
    </row>
    <row r="137" spans="2:65" s="12" customFormat="1">
      <c r="B137" s="151"/>
      <c r="D137" s="152" t="s">
        <v>200</v>
      </c>
      <c r="E137" s="153" t="s">
        <v>20</v>
      </c>
      <c r="F137" s="154" t="s">
        <v>258</v>
      </c>
      <c r="H137" s="155">
        <v>19.035</v>
      </c>
      <c r="I137" s="156"/>
      <c r="J137" s="156"/>
      <c r="M137" s="151"/>
      <c r="N137" s="157"/>
      <c r="X137" s="158"/>
      <c r="AT137" s="153" t="s">
        <v>200</v>
      </c>
      <c r="AU137" s="153" t="s">
        <v>82</v>
      </c>
      <c r="AV137" s="12" t="s">
        <v>84</v>
      </c>
      <c r="AW137" s="12" t="s">
        <v>5</v>
      </c>
      <c r="AX137" s="12" t="s">
        <v>74</v>
      </c>
      <c r="AY137" s="153" t="s">
        <v>130</v>
      </c>
    </row>
    <row r="138" spans="2:65" s="12" customFormat="1">
      <c r="B138" s="151"/>
      <c r="D138" s="152" t="s">
        <v>200</v>
      </c>
      <c r="E138" s="153" t="s">
        <v>20</v>
      </c>
      <c r="F138" s="154" t="s">
        <v>259</v>
      </c>
      <c r="H138" s="155">
        <v>1.61</v>
      </c>
      <c r="I138" s="156"/>
      <c r="J138" s="156"/>
      <c r="M138" s="151"/>
      <c r="N138" s="157"/>
      <c r="X138" s="158"/>
      <c r="AT138" s="153" t="s">
        <v>200</v>
      </c>
      <c r="AU138" s="153" t="s">
        <v>82</v>
      </c>
      <c r="AV138" s="12" t="s">
        <v>84</v>
      </c>
      <c r="AW138" s="12" t="s">
        <v>5</v>
      </c>
      <c r="AX138" s="12" t="s">
        <v>74</v>
      </c>
      <c r="AY138" s="153" t="s">
        <v>130</v>
      </c>
    </row>
    <row r="139" spans="2:65" s="12" customFormat="1">
      <c r="B139" s="151"/>
      <c r="D139" s="152" t="s">
        <v>200</v>
      </c>
      <c r="E139" s="153" t="s">
        <v>20</v>
      </c>
      <c r="F139" s="154" t="s">
        <v>260</v>
      </c>
      <c r="H139" s="155">
        <v>51.994999999999997</v>
      </c>
      <c r="I139" s="156"/>
      <c r="J139" s="156"/>
      <c r="M139" s="151"/>
      <c r="N139" s="157"/>
      <c r="X139" s="158"/>
      <c r="AT139" s="153" t="s">
        <v>200</v>
      </c>
      <c r="AU139" s="153" t="s">
        <v>82</v>
      </c>
      <c r="AV139" s="12" t="s">
        <v>84</v>
      </c>
      <c r="AW139" s="12" t="s">
        <v>5</v>
      </c>
      <c r="AX139" s="12" t="s">
        <v>82</v>
      </c>
      <c r="AY139" s="153" t="s">
        <v>130</v>
      </c>
    </row>
    <row r="140" spans="2:65" s="1" customFormat="1" ht="24.15" customHeight="1">
      <c r="B140" s="31"/>
      <c r="C140" s="169">
        <v>10</v>
      </c>
      <c r="D140" s="169" t="s">
        <v>261</v>
      </c>
      <c r="E140" s="170" t="s">
        <v>262</v>
      </c>
      <c r="F140" s="171" t="s">
        <v>263</v>
      </c>
      <c r="G140" s="172" t="s">
        <v>197</v>
      </c>
      <c r="H140" s="173">
        <v>52</v>
      </c>
      <c r="I140" s="174"/>
      <c r="J140" s="175"/>
      <c r="K140" s="176">
        <f>ROUND(P140*H140,2)</f>
        <v>0</v>
      </c>
      <c r="L140" s="171" t="s">
        <v>135</v>
      </c>
      <c r="M140" s="177"/>
      <c r="N140" s="178" t="s">
        <v>20</v>
      </c>
      <c r="O140" s="137" t="s">
        <v>43</v>
      </c>
      <c r="P140" s="138">
        <f>I140+J140</f>
        <v>0</v>
      </c>
      <c r="Q140" s="138">
        <f>ROUND(I140*H140,2)</f>
        <v>0</v>
      </c>
      <c r="R140" s="138">
        <f>ROUND(J140*H140,2)</f>
        <v>0</v>
      </c>
      <c r="T140" s="139">
        <f>S140*H140</f>
        <v>0</v>
      </c>
      <c r="U140" s="139">
        <v>0.11799999999999998</v>
      </c>
      <c r="V140" s="139">
        <f>U140*H140</f>
        <v>6.1359999999999992</v>
      </c>
      <c r="W140" s="139">
        <v>0</v>
      </c>
      <c r="X140" s="140">
        <f>W140*H140</f>
        <v>0</v>
      </c>
      <c r="AR140" s="141" t="s">
        <v>156</v>
      </c>
      <c r="AT140" s="141" t="s">
        <v>261</v>
      </c>
      <c r="AU140" s="141" t="s">
        <v>82</v>
      </c>
      <c r="AY140" s="16" t="s">
        <v>130</v>
      </c>
      <c r="BE140" s="142">
        <f>IF(O140="základní",K140,0)</f>
        <v>0</v>
      </c>
      <c r="BF140" s="142">
        <f>IF(O140="snížená",K140,0)</f>
        <v>0</v>
      </c>
      <c r="BG140" s="142">
        <f>IF(O140="zákl. přenesená",K140,0)</f>
        <v>0</v>
      </c>
      <c r="BH140" s="142">
        <f>IF(O140="sníž. přenesená",K140,0)</f>
        <v>0</v>
      </c>
      <c r="BI140" s="142">
        <f>IF(O140="nulová",K140,0)</f>
        <v>0</v>
      </c>
      <c r="BJ140" s="16" t="s">
        <v>82</v>
      </c>
      <c r="BK140" s="142">
        <f>ROUND(P140*H140,2)</f>
        <v>0</v>
      </c>
      <c r="BL140" s="16" t="s">
        <v>140</v>
      </c>
      <c r="BM140" s="141" t="s">
        <v>264</v>
      </c>
    </row>
    <row r="141" spans="2:65" s="12" customFormat="1">
      <c r="B141" s="151"/>
      <c r="D141" s="152" t="s">
        <v>200</v>
      </c>
      <c r="E141" s="153" t="s">
        <v>20</v>
      </c>
      <c r="F141" s="154" t="s">
        <v>265</v>
      </c>
      <c r="H141" s="155">
        <v>51.994999999999997</v>
      </c>
      <c r="I141" s="156"/>
      <c r="J141" s="156"/>
      <c r="M141" s="151"/>
      <c r="N141" s="157"/>
      <c r="X141" s="158"/>
      <c r="AT141" s="153" t="s">
        <v>200</v>
      </c>
      <c r="AU141" s="153" t="s">
        <v>82</v>
      </c>
      <c r="AV141" s="12" t="s">
        <v>84</v>
      </c>
      <c r="AW141" s="12" t="s">
        <v>5</v>
      </c>
      <c r="AX141" s="12" t="s">
        <v>74</v>
      </c>
      <c r="AY141" s="153" t="s">
        <v>130</v>
      </c>
    </row>
    <row r="142" spans="2:65" s="12" customFormat="1">
      <c r="B142" s="151"/>
      <c r="D142" s="152" t="s">
        <v>200</v>
      </c>
      <c r="E142" s="153" t="s">
        <v>20</v>
      </c>
      <c r="F142" s="154" t="s">
        <v>266</v>
      </c>
      <c r="H142" s="155">
        <v>52</v>
      </c>
      <c r="I142" s="156"/>
      <c r="J142" s="156"/>
      <c r="M142" s="151"/>
      <c r="N142" s="157"/>
      <c r="X142" s="158"/>
      <c r="AT142" s="153" t="s">
        <v>200</v>
      </c>
      <c r="AU142" s="153" t="s">
        <v>82</v>
      </c>
      <c r="AV142" s="12" t="s">
        <v>84</v>
      </c>
      <c r="AW142" s="12" t="s">
        <v>5</v>
      </c>
      <c r="AX142" s="12" t="s">
        <v>82</v>
      </c>
      <c r="AY142" s="153" t="s">
        <v>130</v>
      </c>
    </row>
    <row r="143" spans="2:65" s="1" customFormat="1" ht="33" customHeight="1">
      <c r="B143" s="31"/>
      <c r="C143" s="129">
        <v>11</v>
      </c>
      <c r="D143" s="129" t="s">
        <v>133</v>
      </c>
      <c r="E143" s="130" t="s">
        <v>267</v>
      </c>
      <c r="F143" s="131" t="s">
        <v>268</v>
      </c>
      <c r="G143" s="132" t="s">
        <v>197</v>
      </c>
      <c r="H143" s="133">
        <v>6.93</v>
      </c>
      <c r="I143" s="134"/>
      <c r="J143" s="134"/>
      <c r="K143" s="135">
        <f>ROUND(P143*H143,2)</f>
        <v>0</v>
      </c>
      <c r="L143" s="131" t="s">
        <v>135</v>
      </c>
      <c r="M143" s="31"/>
      <c r="N143" s="136" t="s">
        <v>20</v>
      </c>
      <c r="O143" s="137" t="s">
        <v>43</v>
      </c>
      <c r="P143" s="138">
        <f>I143+J143</f>
        <v>0</v>
      </c>
      <c r="Q143" s="138">
        <f>ROUND(I143*H143,2)</f>
        <v>0</v>
      </c>
      <c r="R143" s="138">
        <f>ROUND(J143*H143,2)</f>
        <v>0</v>
      </c>
      <c r="T143" s="139">
        <f>S143*H143</f>
        <v>0</v>
      </c>
      <c r="U143" s="139">
        <v>0.1837</v>
      </c>
      <c r="V143" s="139">
        <f>U143*H143</f>
        <v>1.2730409999999999</v>
      </c>
      <c r="W143" s="139">
        <v>0</v>
      </c>
      <c r="X143" s="140">
        <f>W143*H143</f>
        <v>0</v>
      </c>
      <c r="AR143" s="141" t="s">
        <v>140</v>
      </c>
      <c r="AT143" s="141" t="s">
        <v>133</v>
      </c>
      <c r="AU143" s="141" t="s">
        <v>82</v>
      </c>
      <c r="AY143" s="16" t="s">
        <v>130</v>
      </c>
      <c r="BE143" s="142">
        <f>IF(O143="základní",K143,0)</f>
        <v>0</v>
      </c>
      <c r="BF143" s="142">
        <f>IF(O143="snížená",K143,0)</f>
        <v>0</v>
      </c>
      <c r="BG143" s="142">
        <f>IF(O143="zákl. přenesená",K143,0)</f>
        <v>0</v>
      </c>
      <c r="BH143" s="142">
        <f>IF(O143="sníž. přenesená",K143,0)</f>
        <v>0</v>
      </c>
      <c r="BI143" s="142">
        <f>IF(O143="nulová",K143,0)</f>
        <v>0</v>
      </c>
      <c r="BJ143" s="16" t="s">
        <v>82</v>
      </c>
      <c r="BK143" s="142">
        <f>ROUND(P143*H143,2)</f>
        <v>0</v>
      </c>
      <c r="BL143" s="16" t="s">
        <v>140</v>
      </c>
      <c r="BM143" s="141" t="s">
        <v>269</v>
      </c>
    </row>
    <row r="144" spans="2:65" s="1" customFormat="1">
      <c r="B144" s="31"/>
      <c r="D144" s="143" t="s">
        <v>137</v>
      </c>
      <c r="F144" s="144" t="s">
        <v>270</v>
      </c>
      <c r="I144" s="145"/>
      <c r="J144" s="145"/>
      <c r="M144" s="31"/>
      <c r="N144" s="146"/>
      <c r="X144" s="52"/>
      <c r="AT144" s="16" t="s">
        <v>137</v>
      </c>
      <c r="AU144" s="16" t="s">
        <v>82</v>
      </c>
    </row>
    <row r="145" spans="2:65" s="12" customFormat="1">
      <c r="B145" s="151"/>
      <c r="D145" s="152" t="s">
        <v>200</v>
      </c>
      <c r="E145" s="153" t="s">
        <v>20</v>
      </c>
      <c r="F145" s="154" t="s">
        <v>271</v>
      </c>
      <c r="H145" s="155">
        <v>6.93</v>
      </c>
      <c r="I145" s="156"/>
      <c r="J145" s="156"/>
      <c r="M145" s="151"/>
      <c r="N145" s="157"/>
      <c r="X145" s="158"/>
      <c r="AT145" s="153" t="s">
        <v>200</v>
      </c>
      <c r="AU145" s="153" t="s">
        <v>82</v>
      </c>
      <c r="AV145" s="12" t="s">
        <v>84</v>
      </c>
      <c r="AW145" s="12" t="s">
        <v>5</v>
      </c>
      <c r="AX145" s="12" t="s">
        <v>82</v>
      </c>
      <c r="AY145" s="153" t="s">
        <v>130</v>
      </c>
    </row>
    <row r="146" spans="2:65" s="1" customFormat="1" ht="24.15" customHeight="1">
      <c r="B146" s="31"/>
      <c r="C146" s="169">
        <v>12</v>
      </c>
      <c r="D146" s="169" t="s">
        <v>261</v>
      </c>
      <c r="E146" s="170" t="s">
        <v>272</v>
      </c>
      <c r="F146" s="171" t="s">
        <v>273</v>
      </c>
      <c r="G146" s="172" t="s">
        <v>197</v>
      </c>
      <c r="H146" s="173">
        <v>6.9989999999999997</v>
      </c>
      <c r="I146" s="174"/>
      <c r="J146" s="175"/>
      <c r="K146" s="176">
        <f>ROUND(P146*H146,2)</f>
        <v>0</v>
      </c>
      <c r="L146" s="171" t="s">
        <v>135</v>
      </c>
      <c r="M146" s="177"/>
      <c r="N146" s="178" t="s">
        <v>20</v>
      </c>
      <c r="O146" s="137" t="s">
        <v>43</v>
      </c>
      <c r="P146" s="138">
        <f>I146+J146</f>
        <v>0</v>
      </c>
      <c r="Q146" s="138">
        <f>ROUND(I146*H146,2)</f>
        <v>0</v>
      </c>
      <c r="R146" s="138">
        <f>ROUND(J146*H146,2)</f>
        <v>0</v>
      </c>
      <c r="T146" s="139">
        <f>S146*H146</f>
        <v>0</v>
      </c>
      <c r="U146" s="139">
        <v>0.222</v>
      </c>
      <c r="V146" s="139">
        <f>U146*H146</f>
        <v>1.5537779999999999</v>
      </c>
      <c r="W146" s="139">
        <v>0</v>
      </c>
      <c r="X146" s="140">
        <f>W146*H146</f>
        <v>0</v>
      </c>
      <c r="AR146" s="141" t="s">
        <v>156</v>
      </c>
      <c r="AT146" s="141" t="s">
        <v>261</v>
      </c>
      <c r="AU146" s="141" t="s">
        <v>82</v>
      </c>
      <c r="AY146" s="16" t="s">
        <v>130</v>
      </c>
      <c r="BE146" s="142">
        <f>IF(O146="základní",K146,0)</f>
        <v>0</v>
      </c>
      <c r="BF146" s="142">
        <f>IF(O146="snížená",K146,0)</f>
        <v>0</v>
      </c>
      <c r="BG146" s="142">
        <f>IF(O146="zákl. přenesená",K146,0)</f>
        <v>0</v>
      </c>
      <c r="BH146" s="142">
        <f>IF(O146="sníž. přenesená",K146,0)</f>
        <v>0</v>
      </c>
      <c r="BI146" s="142">
        <f>IF(O146="nulová",K146,0)</f>
        <v>0</v>
      </c>
      <c r="BJ146" s="16" t="s">
        <v>82</v>
      </c>
      <c r="BK146" s="142">
        <f>ROUND(P146*H146,2)</f>
        <v>0</v>
      </c>
      <c r="BL146" s="16" t="s">
        <v>140</v>
      </c>
      <c r="BM146" s="141" t="s">
        <v>274</v>
      </c>
    </row>
    <row r="147" spans="2:65" s="12" customFormat="1">
      <c r="B147" s="151"/>
      <c r="D147" s="152" t="s">
        <v>200</v>
      </c>
      <c r="E147" s="153" t="s">
        <v>20</v>
      </c>
      <c r="F147" s="154" t="s">
        <v>275</v>
      </c>
      <c r="H147" s="155">
        <v>6.9989999999999997</v>
      </c>
      <c r="I147" s="156"/>
      <c r="J147" s="156"/>
      <c r="M147" s="151"/>
      <c r="N147" s="157"/>
      <c r="X147" s="158"/>
      <c r="AT147" s="153" t="s">
        <v>200</v>
      </c>
      <c r="AU147" s="153" t="s">
        <v>82</v>
      </c>
      <c r="AV147" s="12" t="s">
        <v>84</v>
      </c>
      <c r="AW147" s="12" t="s">
        <v>5</v>
      </c>
      <c r="AX147" s="12" t="s">
        <v>74</v>
      </c>
      <c r="AY147" s="153" t="s">
        <v>130</v>
      </c>
    </row>
    <row r="148" spans="2:65" s="13" customFormat="1">
      <c r="B148" s="159"/>
      <c r="D148" s="152" t="s">
        <v>200</v>
      </c>
      <c r="E148" s="160" t="s">
        <v>20</v>
      </c>
      <c r="F148" s="161" t="s">
        <v>212</v>
      </c>
      <c r="H148" s="162">
        <v>6.9989999999999997</v>
      </c>
      <c r="I148" s="163"/>
      <c r="J148" s="163"/>
      <c r="M148" s="159"/>
      <c r="N148" s="164"/>
      <c r="X148" s="165"/>
      <c r="AT148" s="160" t="s">
        <v>200</v>
      </c>
      <c r="AU148" s="160" t="s">
        <v>82</v>
      </c>
      <c r="AV148" s="13" t="s">
        <v>140</v>
      </c>
      <c r="AW148" s="13" t="s">
        <v>5</v>
      </c>
      <c r="AX148" s="13" t="s">
        <v>82</v>
      </c>
      <c r="AY148" s="160" t="s">
        <v>130</v>
      </c>
    </row>
    <row r="149" spans="2:65" s="1" customFormat="1" ht="24.15" customHeight="1">
      <c r="B149" s="31"/>
      <c r="C149" s="129">
        <v>13</v>
      </c>
      <c r="D149" s="129" t="s">
        <v>133</v>
      </c>
      <c r="E149" s="130" t="s">
        <v>276</v>
      </c>
      <c r="F149" s="131" t="s">
        <v>277</v>
      </c>
      <c r="G149" s="132" t="s">
        <v>197</v>
      </c>
      <c r="H149" s="133">
        <v>20.026</v>
      </c>
      <c r="I149" s="134"/>
      <c r="J149" s="134"/>
      <c r="K149" s="135">
        <f>ROUND(P149*H149,2)</f>
        <v>0</v>
      </c>
      <c r="L149" s="131" t="s">
        <v>135</v>
      </c>
      <c r="M149" s="31"/>
      <c r="N149" s="136" t="s">
        <v>20</v>
      </c>
      <c r="O149" s="137" t="s">
        <v>43</v>
      </c>
      <c r="P149" s="138">
        <f>I149+J149</f>
        <v>0</v>
      </c>
      <c r="Q149" s="138">
        <f>ROUND(I149*H149,2)</f>
        <v>0</v>
      </c>
      <c r="R149" s="138">
        <f>ROUND(J149*H149,2)</f>
        <v>0</v>
      </c>
      <c r="T149" s="139">
        <f>S149*H149</f>
        <v>0</v>
      </c>
      <c r="U149" s="139">
        <v>0.13403999999999999</v>
      </c>
      <c r="V149" s="139">
        <f>U149*H149</f>
        <v>2.6842850399999998</v>
      </c>
      <c r="W149" s="139">
        <v>0</v>
      </c>
      <c r="X149" s="140">
        <f>W149*H149</f>
        <v>0</v>
      </c>
      <c r="AR149" s="141" t="s">
        <v>140</v>
      </c>
      <c r="AT149" s="141" t="s">
        <v>133</v>
      </c>
      <c r="AU149" s="141" t="s">
        <v>82</v>
      </c>
      <c r="AY149" s="16" t="s">
        <v>130</v>
      </c>
      <c r="BE149" s="142">
        <f>IF(O149="základní",K149,0)</f>
        <v>0</v>
      </c>
      <c r="BF149" s="142">
        <f>IF(O149="snížená",K149,0)</f>
        <v>0</v>
      </c>
      <c r="BG149" s="142">
        <f>IF(O149="zákl. přenesená",K149,0)</f>
        <v>0</v>
      </c>
      <c r="BH149" s="142">
        <f>IF(O149="sníž. přenesená",K149,0)</f>
        <v>0</v>
      </c>
      <c r="BI149" s="142">
        <f>IF(O149="nulová",K149,0)</f>
        <v>0</v>
      </c>
      <c r="BJ149" s="16" t="s">
        <v>82</v>
      </c>
      <c r="BK149" s="142">
        <f>ROUND(P149*H149,2)</f>
        <v>0</v>
      </c>
      <c r="BL149" s="16" t="s">
        <v>140</v>
      </c>
      <c r="BM149" s="141" t="s">
        <v>278</v>
      </c>
    </row>
    <row r="150" spans="2:65" s="1" customFormat="1">
      <c r="B150" s="31"/>
      <c r="D150" s="143" t="s">
        <v>137</v>
      </c>
      <c r="F150" s="144" t="s">
        <v>279</v>
      </c>
      <c r="I150" s="145"/>
      <c r="J150" s="145"/>
      <c r="M150" s="31"/>
      <c r="N150" s="146"/>
      <c r="X150" s="52"/>
      <c r="AT150" s="16" t="s">
        <v>137</v>
      </c>
      <c r="AU150" s="16" t="s">
        <v>82</v>
      </c>
    </row>
    <row r="151" spans="2:65" s="12" customFormat="1">
      <c r="B151" s="151"/>
      <c r="D151" s="152" t="s">
        <v>200</v>
      </c>
      <c r="E151" s="153" t="s">
        <v>20</v>
      </c>
      <c r="F151" s="154" t="s">
        <v>280</v>
      </c>
      <c r="H151" s="155">
        <v>1.2250000000000001</v>
      </c>
      <c r="I151" s="156"/>
      <c r="J151" s="156"/>
      <c r="M151" s="151"/>
      <c r="N151" s="157"/>
      <c r="X151" s="158"/>
      <c r="AT151" s="153" t="s">
        <v>200</v>
      </c>
      <c r="AU151" s="153" t="s">
        <v>82</v>
      </c>
      <c r="AV151" s="12" t="s">
        <v>84</v>
      </c>
      <c r="AW151" s="12" t="s">
        <v>5</v>
      </c>
      <c r="AX151" s="12" t="s">
        <v>74</v>
      </c>
      <c r="AY151" s="153" t="s">
        <v>130</v>
      </c>
    </row>
    <row r="152" spans="2:65" s="12" customFormat="1">
      <c r="B152" s="151"/>
      <c r="D152" s="152" t="s">
        <v>200</v>
      </c>
      <c r="E152" s="153" t="s">
        <v>20</v>
      </c>
      <c r="F152" s="154" t="s">
        <v>281</v>
      </c>
      <c r="H152" s="155">
        <v>1.8129999999999999</v>
      </c>
      <c r="I152" s="156"/>
      <c r="J152" s="156"/>
      <c r="M152" s="151"/>
      <c r="N152" s="157"/>
      <c r="X152" s="158"/>
      <c r="AT152" s="153" t="s">
        <v>200</v>
      </c>
      <c r="AU152" s="153" t="s">
        <v>82</v>
      </c>
      <c r="AV152" s="12" t="s">
        <v>84</v>
      </c>
      <c r="AW152" s="12" t="s">
        <v>5</v>
      </c>
      <c r="AX152" s="12" t="s">
        <v>74</v>
      </c>
      <c r="AY152" s="153" t="s">
        <v>130</v>
      </c>
    </row>
    <row r="153" spans="2:65" s="12" customFormat="1">
      <c r="B153" s="151"/>
      <c r="D153" s="152" t="s">
        <v>200</v>
      </c>
      <c r="E153" s="153" t="s">
        <v>20</v>
      </c>
      <c r="F153" s="154" t="s">
        <v>282</v>
      </c>
      <c r="H153" s="155">
        <v>16.988</v>
      </c>
      <c r="I153" s="156"/>
      <c r="J153" s="156"/>
      <c r="M153" s="151"/>
      <c r="N153" s="157"/>
      <c r="X153" s="158"/>
      <c r="AT153" s="153" t="s">
        <v>200</v>
      </c>
      <c r="AU153" s="153" t="s">
        <v>82</v>
      </c>
      <c r="AV153" s="12" t="s">
        <v>84</v>
      </c>
      <c r="AW153" s="12" t="s">
        <v>5</v>
      </c>
      <c r="AX153" s="12" t="s">
        <v>74</v>
      </c>
      <c r="AY153" s="153" t="s">
        <v>130</v>
      </c>
    </row>
    <row r="154" spans="2:65" s="13" customFormat="1">
      <c r="B154" s="159"/>
      <c r="D154" s="152" t="s">
        <v>200</v>
      </c>
      <c r="E154" s="160" t="s">
        <v>20</v>
      </c>
      <c r="F154" s="161" t="s">
        <v>212</v>
      </c>
      <c r="H154" s="162">
        <v>20.026</v>
      </c>
      <c r="I154" s="163"/>
      <c r="J154" s="163"/>
      <c r="M154" s="159"/>
      <c r="N154" s="164"/>
      <c r="X154" s="165"/>
      <c r="AT154" s="160" t="s">
        <v>200</v>
      </c>
      <c r="AU154" s="160" t="s">
        <v>82</v>
      </c>
      <c r="AV154" s="13" t="s">
        <v>140</v>
      </c>
      <c r="AW154" s="13" t="s">
        <v>5</v>
      </c>
      <c r="AX154" s="13" t="s">
        <v>82</v>
      </c>
      <c r="AY154" s="160" t="s">
        <v>130</v>
      </c>
    </row>
    <row r="155" spans="2:65" s="1" customFormat="1" ht="16.5" customHeight="1">
      <c r="B155" s="31"/>
      <c r="C155" s="169">
        <v>14</v>
      </c>
      <c r="D155" s="169" t="s">
        <v>261</v>
      </c>
      <c r="E155" s="170" t="s">
        <v>283</v>
      </c>
      <c r="F155" s="171" t="s">
        <v>284</v>
      </c>
      <c r="G155" s="172" t="s">
        <v>197</v>
      </c>
      <c r="H155" s="173">
        <v>20.427</v>
      </c>
      <c r="I155" s="174"/>
      <c r="J155" s="175"/>
      <c r="K155" s="176">
        <f>ROUND(P155*H155,2)</f>
        <v>0</v>
      </c>
      <c r="L155" s="171" t="s">
        <v>20</v>
      </c>
      <c r="M155" s="177"/>
      <c r="N155" s="178" t="s">
        <v>20</v>
      </c>
      <c r="O155" s="137" t="s">
        <v>43</v>
      </c>
      <c r="P155" s="138">
        <f>I155+J155</f>
        <v>0</v>
      </c>
      <c r="Q155" s="138">
        <f>ROUND(I155*H155,2)</f>
        <v>0</v>
      </c>
      <c r="R155" s="138">
        <f>ROUND(J155*H155,2)</f>
        <v>0</v>
      </c>
      <c r="T155" s="139">
        <f>S155*H155</f>
        <v>0</v>
      </c>
      <c r="U155" s="139">
        <v>5.3999999999999999E-2</v>
      </c>
      <c r="V155" s="139">
        <f>U155*H155</f>
        <v>1.1030579999999999</v>
      </c>
      <c r="W155" s="139">
        <v>0</v>
      </c>
      <c r="X155" s="140">
        <f>W155*H155</f>
        <v>0</v>
      </c>
      <c r="AR155" s="141" t="s">
        <v>156</v>
      </c>
      <c r="AT155" s="141" t="s">
        <v>261</v>
      </c>
      <c r="AU155" s="141" t="s">
        <v>82</v>
      </c>
      <c r="AY155" s="16" t="s">
        <v>130</v>
      </c>
      <c r="BE155" s="142">
        <f>IF(O155="základní",K155,0)</f>
        <v>0</v>
      </c>
      <c r="BF155" s="142">
        <f>IF(O155="snížená",K155,0)</f>
        <v>0</v>
      </c>
      <c r="BG155" s="142">
        <f>IF(O155="zákl. přenesená",K155,0)</f>
        <v>0</v>
      </c>
      <c r="BH155" s="142">
        <f>IF(O155="sníž. přenesená",K155,0)</f>
        <v>0</v>
      </c>
      <c r="BI155" s="142">
        <f>IF(O155="nulová",K155,0)</f>
        <v>0</v>
      </c>
      <c r="BJ155" s="16" t="s">
        <v>82</v>
      </c>
      <c r="BK155" s="142">
        <f>ROUND(P155*H155,2)</f>
        <v>0</v>
      </c>
      <c r="BL155" s="16" t="s">
        <v>140</v>
      </c>
      <c r="BM155" s="141" t="s">
        <v>285</v>
      </c>
    </row>
    <row r="156" spans="2:65" s="12" customFormat="1">
      <c r="B156" s="151"/>
      <c r="D156" s="152" t="s">
        <v>200</v>
      </c>
      <c r="E156" s="153" t="s">
        <v>20</v>
      </c>
      <c r="F156" s="154" t="s">
        <v>286</v>
      </c>
      <c r="H156" s="155">
        <v>20.427</v>
      </c>
      <c r="I156" s="156"/>
      <c r="J156" s="156"/>
      <c r="M156" s="151"/>
      <c r="N156" s="157"/>
      <c r="X156" s="158"/>
      <c r="AT156" s="153" t="s">
        <v>200</v>
      </c>
      <c r="AU156" s="153" t="s">
        <v>82</v>
      </c>
      <c r="AV156" s="12" t="s">
        <v>84</v>
      </c>
      <c r="AW156" s="12" t="s">
        <v>5</v>
      </c>
      <c r="AX156" s="12" t="s">
        <v>82</v>
      </c>
      <c r="AY156" s="153" t="s">
        <v>130</v>
      </c>
    </row>
    <row r="157" spans="2:65" s="1" customFormat="1" ht="24.15" customHeight="1">
      <c r="B157" s="31"/>
      <c r="C157" s="129">
        <v>15</v>
      </c>
      <c r="D157" s="129" t="s">
        <v>133</v>
      </c>
      <c r="E157" s="130" t="s">
        <v>276</v>
      </c>
      <c r="F157" s="131" t="s">
        <v>277</v>
      </c>
      <c r="G157" s="132" t="s">
        <v>197</v>
      </c>
      <c r="H157" s="133">
        <v>4.57</v>
      </c>
      <c r="I157" s="134"/>
      <c r="J157" s="134"/>
      <c r="K157" s="135">
        <f>ROUND(P157*H157,2)</f>
        <v>0</v>
      </c>
      <c r="L157" s="131" t="s">
        <v>135</v>
      </c>
      <c r="M157" s="31"/>
      <c r="N157" s="136" t="s">
        <v>20</v>
      </c>
      <c r="O157" s="137" t="s">
        <v>43</v>
      </c>
      <c r="P157" s="138">
        <f>I157+J157</f>
        <v>0</v>
      </c>
      <c r="Q157" s="138">
        <f>ROUND(I157*H157,2)</f>
        <v>0</v>
      </c>
      <c r="R157" s="138">
        <f>ROUND(J157*H157,2)</f>
        <v>0</v>
      </c>
      <c r="T157" s="139">
        <f>S157*H157</f>
        <v>0</v>
      </c>
      <c r="U157" s="139">
        <v>0.13403999999999999</v>
      </c>
      <c r="V157" s="139">
        <f>U157*H157</f>
        <v>0.61256279999999996</v>
      </c>
      <c r="W157" s="139">
        <v>0</v>
      </c>
      <c r="X157" s="140">
        <f>W157*H157</f>
        <v>0</v>
      </c>
      <c r="AR157" s="141" t="s">
        <v>140</v>
      </c>
      <c r="AT157" s="141" t="s">
        <v>133</v>
      </c>
      <c r="AU157" s="141" t="s">
        <v>82</v>
      </c>
      <c r="AY157" s="16" t="s">
        <v>130</v>
      </c>
      <c r="BE157" s="142">
        <f>IF(O157="základní",K157,0)</f>
        <v>0</v>
      </c>
      <c r="BF157" s="142">
        <f>IF(O157="snížená",K157,0)</f>
        <v>0</v>
      </c>
      <c r="BG157" s="142">
        <f>IF(O157="zákl. přenesená",K157,0)</f>
        <v>0</v>
      </c>
      <c r="BH157" s="142">
        <f>IF(O157="sníž. přenesená",K157,0)</f>
        <v>0</v>
      </c>
      <c r="BI157" s="142">
        <f>IF(O157="nulová",K157,0)</f>
        <v>0</v>
      </c>
      <c r="BJ157" s="16" t="s">
        <v>82</v>
      </c>
      <c r="BK157" s="142">
        <f>ROUND(P157*H157,2)</f>
        <v>0</v>
      </c>
      <c r="BL157" s="16" t="s">
        <v>140</v>
      </c>
      <c r="BM157" s="141" t="s">
        <v>287</v>
      </c>
    </row>
    <row r="158" spans="2:65" s="1" customFormat="1">
      <c r="B158" s="31"/>
      <c r="D158" s="143" t="s">
        <v>137</v>
      </c>
      <c r="F158" s="144" t="s">
        <v>279</v>
      </c>
      <c r="I158" s="145"/>
      <c r="J158" s="145"/>
      <c r="M158" s="31"/>
      <c r="N158" s="146"/>
      <c r="X158" s="52"/>
      <c r="AT158" s="16" t="s">
        <v>137</v>
      </c>
      <c r="AU158" s="16" t="s">
        <v>82</v>
      </c>
    </row>
    <row r="159" spans="2:65" s="12" customFormat="1">
      <c r="B159" s="151"/>
      <c r="D159" s="152" t="s">
        <v>200</v>
      </c>
      <c r="E159" s="153" t="s">
        <v>20</v>
      </c>
      <c r="F159" s="154" t="s">
        <v>288</v>
      </c>
      <c r="H159" s="155">
        <v>4.57</v>
      </c>
      <c r="I159" s="156"/>
      <c r="J159" s="156"/>
      <c r="M159" s="151"/>
      <c r="N159" s="157"/>
      <c r="X159" s="158"/>
      <c r="AT159" s="153" t="s">
        <v>200</v>
      </c>
      <c r="AU159" s="153" t="s">
        <v>82</v>
      </c>
      <c r="AV159" s="12" t="s">
        <v>84</v>
      </c>
      <c r="AW159" s="12" t="s">
        <v>5</v>
      </c>
      <c r="AX159" s="12" t="s">
        <v>82</v>
      </c>
      <c r="AY159" s="153" t="s">
        <v>130</v>
      </c>
    </row>
    <row r="160" spans="2:65" s="1" customFormat="1" ht="16.5" customHeight="1">
      <c r="B160" s="31"/>
      <c r="C160" s="169">
        <v>16</v>
      </c>
      <c r="D160" s="169" t="s">
        <v>261</v>
      </c>
      <c r="E160" s="170" t="s">
        <v>289</v>
      </c>
      <c r="F160" s="171" t="s">
        <v>290</v>
      </c>
      <c r="G160" s="172" t="s">
        <v>197</v>
      </c>
      <c r="H160" s="173">
        <v>4.57</v>
      </c>
      <c r="I160" s="174"/>
      <c r="J160" s="175"/>
      <c r="K160" s="176">
        <f>ROUND(P160*H160,2)</f>
        <v>0</v>
      </c>
      <c r="L160" s="171" t="s">
        <v>20</v>
      </c>
      <c r="M160" s="177"/>
      <c r="N160" s="178" t="s">
        <v>20</v>
      </c>
      <c r="O160" s="137" t="s">
        <v>43</v>
      </c>
      <c r="P160" s="138">
        <f>I160+J160</f>
        <v>0</v>
      </c>
      <c r="Q160" s="138">
        <f>ROUND(I160*H160,2)</f>
        <v>0</v>
      </c>
      <c r="R160" s="138">
        <f>ROUND(J160*H160,2)</f>
        <v>0</v>
      </c>
      <c r="T160" s="139">
        <f>S160*H160</f>
        <v>0</v>
      </c>
      <c r="U160" s="139">
        <v>0</v>
      </c>
      <c r="V160" s="139">
        <f>U160*H160</f>
        <v>0</v>
      </c>
      <c r="W160" s="139">
        <v>0</v>
      </c>
      <c r="X160" s="140">
        <f>W160*H160</f>
        <v>0</v>
      </c>
      <c r="AR160" s="141" t="s">
        <v>156</v>
      </c>
      <c r="AT160" s="141" t="s">
        <v>261</v>
      </c>
      <c r="AU160" s="141" t="s">
        <v>82</v>
      </c>
      <c r="AY160" s="16" t="s">
        <v>130</v>
      </c>
      <c r="BE160" s="142">
        <f>IF(O160="základní",K160,0)</f>
        <v>0</v>
      </c>
      <c r="BF160" s="142">
        <f>IF(O160="snížená",K160,0)</f>
        <v>0</v>
      </c>
      <c r="BG160" s="142">
        <f>IF(O160="zákl. přenesená",K160,0)</f>
        <v>0</v>
      </c>
      <c r="BH160" s="142">
        <f>IF(O160="sníž. přenesená",K160,0)</f>
        <v>0</v>
      </c>
      <c r="BI160" s="142">
        <f>IF(O160="nulová",K160,0)</f>
        <v>0</v>
      </c>
      <c r="BJ160" s="16" t="s">
        <v>82</v>
      </c>
      <c r="BK160" s="142">
        <f>ROUND(P160*H160,2)</f>
        <v>0</v>
      </c>
      <c r="BL160" s="16" t="s">
        <v>140</v>
      </c>
      <c r="BM160" s="141" t="s">
        <v>291</v>
      </c>
    </row>
    <row r="161" spans="2:65" s="12" customFormat="1">
      <c r="B161" s="151"/>
      <c r="D161" s="152" t="s">
        <v>200</v>
      </c>
      <c r="E161" s="153" t="s">
        <v>20</v>
      </c>
      <c r="F161" s="154" t="s">
        <v>292</v>
      </c>
      <c r="H161" s="155">
        <v>0.89800000000000002</v>
      </c>
      <c r="I161" s="156"/>
      <c r="J161" s="156"/>
      <c r="M161" s="151"/>
      <c r="N161" s="157"/>
      <c r="X161" s="158"/>
      <c r="AT161" s="153" t="s">
        <v>200</v>
      </c>
      <c r="AU161" s="153" t="s">
        <v>82</v>
      </c>
      <c r="AV161" s="12" t="s">
        <v>84</v>
      </c>
      <c r="AW161" s="12" t="s">
        <v>5</v>
      </c>
      <c r="AX161" s="12" t="s">
        <v>74</v>
      </c>
      <c r="AY161" s="153" t="s">
        <v>130</v>
      </c>
    </row>
    <row r="162" spans="2:65" s="12" customFormat="1">
      <c r="B162" s="151"/>
      <c r="D162" s="152" t="s">
        <v>200</v>
      </c>
      <c r="E162" s="153" t="s">
        <v>20</v>
      </c>
      <c r="F162" s="154" t="s">
        <v>293</v>
      </c>
      <c r="H162" s="155">
        <v>2.1619999999999999</v>
      </c>
      <c r="I162" s="156"/>
      <c r="J162" s="156"/>
      <c r="M162" s="151"/>
      <c r="N162" s="157"/>
      <c r="X162" s="158"/>
      <c r="AT162" s="153" t="s">
        <v>200</v>
      </c>
      <c r="AU162" s="153" t="s">
        <v>82</v>
      </c>
      <c r="AV162" s="12" t="s">
        <v>84</v>
      </c>
      <c r="AW162" s="12" t="s">
        <v>5</v>
      </c>
      <c r="AX162" s="12" t="s">
        <v>74</v>
      </c>
      <c r="AY162" s="153" t="s">
        <v>130</v>
      </c>
    </row>
    <row r="163" spans="2:65" s="12" customFormat="1">
      <c r="B163" s="151"/>
      <c r="D163" s="152" t="s">
        <v>200</v>
      </c>
      <c r="E163" s="153" t="s">
        <v>20</v>
      </c>
      <c r="F163" s="154" t="s">
        <v>294</v>
      </c>
      <c r="H163" s="155">
        <v>1.51</v>
      </c>
      <c r="I163" s="156"/>
      <c r="J163" s="156"/>
      <c r="M163" s="151"/>
      <c r="N163" s="157"/>
      <c r="X163" s="158"/>
      <c r="AT163" s="153" t="s">
        <v>200</v>
      </c>
      <c r="AU163" s="153" t="s">
        <v>82</v>
      </c>
      <c r="AV163" s="12" t="s">
        <v>84</v>
      </c>
      <c r="AW163" s="12" t="s">
        <v>5</v>
      </c>
      <c r="AX163" s="12" t="s">
        <v>74</v>
      </c>
      <c r="AY163" s="153" t="s">
        <v>130</v>
      </c>
    </row>
    <row r="164" spans="2:65" s="13" customFormat="1">
      <c r="B164" s="159"/>
      <c r="D164" s="152" t="s">
        <v>200</v>
      </c>
      <c r="E164" s="160" t="s">
        <v>20</v>
      </c>
      <c r="F164" s="161" t="s">
        <v>212</v>
      </c>
      <c r="H164" s="162">
        <v>4.57</v>
      </c>
      <c r="I164" s="163"/>
      <c r="J164" s="163"/>
      <c r="M164" s="159"/>
      <c r="N164" s="164"/>
      <c r="X164" s="165"/>
      <c r="AT164" s="160" t="s">
        <v>200</v>
      </c>
      <c r="AU164" s="160" t="s">
        <v>82</v>
      </c>
      <c r="AV164" s="13" t="s">
        <v>140</v>
      </c>
      <c r="AW164" s="13" t="s">
        <v>5</v>
      </c>
      <c r="AX164" s="13" t="s">
        <v>82</v>
      </c>
      <c r="AY164" s="160" t="s">
        <v>130</v>
      </c>
    </row>
    <row r="165" spans="2:65" s="1" customFormat="1" ht="16.5" customHeight="1">
      <c r="B165" s="31"/>
      <c r="C165" s="169">
        <v>17</v>
      </c>
      <c r="D165" s="169" t="s">
        <v>261</v>
      </c>
      <c r="E165" s="170" t="s">
        <v>295</v>
      </c>
      <c r="F165" s="171" t="s">
        <v>296</v>
      </c>
      <c r="G165" s="172" t="s">
        <v>197</v>
      </c>
      <c r="H165" s="173">
        <v>0.40799999999999997</v>
      </c>
      <c r="I165" s="174"/>
      <c r="J165" s="175"/>
      <c r="K165" s="176">
        <f>ROUND(P165*H165,2)</f>
        <v>0</v>
      </c>
      <c r="L165" s="171" t="s">
        <v>20</v>
      </c>
      <c r="M165" s="177"/>
      <c r="N165" s="178" t="s">
        <v>20</v>
      </c>
      <c r="O165" s="137" t="s">
        <v>43</v>
      </c>
      <c r="P165" s="138">
        <f>I165+J165</f>
        <v>0</v>
      </c>
      <c r="Q165" s="138">
        <f>ROUND(I165*H165,2)</f>
        <v>0</v>
      </c>
      <c r="R165" s="138">
        <f>ROUND(J165*H165,2)</f>
        <v>0</v>
      </c>
      <c r="T165" s="139">
        <f>S165*H165</f>
        <v>0</v>
      </c>
      <c r="U165" s="139">
        <v>0</v>
      </c>
      <c r="V165" s="139">
        <f>U165*H165</f>
        <v>0</v>
      </c>
      <c r="W165" s="139">
        <v>0</v>
      </c>
      <c r="X165" s="140">
        <f>W165*H165</f>
        <v>0</v>
      </c>
      <c r="AR165" s="141" t="s">
        <v>156</v>
      </c>
      <c r="AT165" s="141" t="s">
        <v>261</v>
      </c>
      <c r="AU165" s="141" t="s">
        <v>82</v>
      </c>
      <c r="AY165" s="16" t="s">
        <v>130</v>
      </c>
      <c r="BE165" s="142">
        <f>IF(O165="základní",K165,0)</f>
        <v>0</v>
      </c>
      <c r="BF165" s="142">
        <f>IF(O165="snížená",K165,0)</f>
        <v>0</v>
      </c>
      <c r="BG165" s="142">
        <f>IF(O165="zákl. přenesená",K165,0)</f>
        <v>0</v>
      </c>
      <c r="BH165" s="142">
        <f>IF(O165="sníž. přenesená",K165,0)</f>
        <v>0</v>
      </c>
      <c r="BI165" s="142">
        <f>IF(O165="nulová",K165,0)</f>
        <v>0</v>
      </c>
      <c r="BJ165" s="16" t="s">
        <v>82</v>
      </c>
      <c r="BK165" s="142">
        <f>ROUND(P165*H165,2)</f>
        <v>0</v>
      </c>
      <c r="BL165" s="16" t="s">
        <v>140</v>
      </c>
      <c r="BM165" s="141" t="s">
        <v>297</v>
      </c>
    </row>
    <row r="166" spans="2:65" s="12" customFormat="1">
      <c r="B166" s="151"/>
      <c r="D166" s="152" t="s">
        <v>200</v>
      </c>
      <c r="E166" s="153" t="s">
        <v>20</v>
      </c>
      <c r="F166" s="154" t="s">
        <v>298</v>
      </c>
      <c r="H166" s="155">
        <v>0.40799999999999997</v>
      </c>
      <c r="I166" s="156"/>
      <c r="J166" s="156"/>
      <c r="M166" s="151"/>
      <c r="N166" s="157"/>
      <c r="X166" s="158"/>
      <c r="AT166" s="153" t="s">
        <v>200</v>
      </c>
      <c r="AU166" s="153" t="s">
        <v>82</v>
      </c>
      <c r="AV166" s="12" t="s">
        <v>84</v>
      </c>
      <c r="AW166" s="12" t="s">
        <v>5</v>
      </c>
      <c r="AX166" s="12" t="s">
        <v>82</v>
      </c>
      <c r="AY166" s="153" t="s">
        <v>130</v>
      </c>
    </row>
    <row r="167" spans="2:65" s="1" customFormat="1" ht="24.15" customHeight="1">
      <c r="B167" s="31"/>
      <c r="C167" s="129">
        <v>18</v>
      </c>
      <c r="D167" s="129" t="s">
        <v>133</v>
      </c>
      <c r="E167" s="130" t="s">
        <v>299</v>
      </c>
      <c r="F167" s="131" t="s">
        <v>300</v>
      </c>
      <c r="G167" s="132" t="s">
        <v>197</v>
      </c>
      <c r="H167" s="133">
        <v>9.7439999999999998</v>
      </c>
      <c r="I167" s="134"/>
      <c r="J167" s="134"/>
      <c r="K167" s="135">
        <f>ROUND(P167*H167,2)</f>
        <v>0</v>
      </c>
      <c r="L167" s="131" t="s">
        <v>135</v>
      </c>
      <c r="M167" s="31"/>
      <c r="N167" s="136" t="s">
        <v>20</v>
      </c>
      <c r="O167" s="137" t="s">
        <v>43</v>
      </c>
      <c r="P167" s="138">
        <f>I167+J167</f>
        <v>0</v>
      </c>
      <c r="Q167" s="138">
        <f>ROUND(I167*H167,2)</f>
        <v>0</v>
      </c>
      <c r="R167" s="138">
        <f>ROUND(J167*H167,2)</f>
        <v>0</v>
      </c>
      <c r="T167" s="139">
        <f>S167*H167</f>
        <v>0</v>
      </c>
      <c r="U167" s="139">
        <v>0</v>
      </c>
      <c r="V167" s="139">
        <f>U167*H167</f>
        <v>0</v>
      </c>
      <c r="W167" s="139">
        <v>0</v>
      </c>
      <c r="X167" s="140">
        <f>W167*H167</f>
        <v>0</v>
      </c>
      <c r="AR167" s="141" t="s">
        <v>140</v>
      </c>
      <c r="AT167" s="141" t="s">
        <v>133</v>
      </c>
      <c r="AU167" s="141" t="s">
        <v>82</v>
      </c>
      <c r="AY167" s="16" t="s">
        <v>130</v>
      </c>
      <c r="BE167" s="142">
        <f>IF(O167="základní",K167,0)</f>
        <v>0</v>
      </c>
      <c r="BF167" s="142">
        <f>IF(O167="snížená",K167,0)</f>
        <v>0</v>
      </c>
      <c r="BG167" s="142">
        <f>IF(O167="zákl. přenesená",K167,0)</f>
        <v>0</v>
      </c>
      <c r="BH167" s="142">
        <f>IF(O167="sníž. přenesená",K167,0)</f>
        <v>0</v>
      </c>
      <c r="BI167" s="142">
        <f>IF(O167="nulová",K167,0)</f>
        <v>0</v>
      </c>
      <c r="BJ167" s="16" t="s">
        <v>82</v>
      </c>
      <c r="BK167" s="142">
        <f>ROUND(P167*H167,2)</f>
        <v>0</v>
      </c>
      <c r="BL167" s="16" t="s">
        <v>140</v>
      </c>
      <c r="BM167" s="141" t="s">
        <v>301</v>
      </c>
    </row>
    <row r="168" spans="2:65" s="1" customFormat="1">
      <c r="B168" s="31"/>
      <c r="D168" s="143" t="s">
        <v>137</v>
      </c>
      <c r="F168" s="144" t="s">
        <v>302</v>
      </c>
      <c r="I168" s="145"/>
      <c r="J168" s="145"/>
      <c r="M168" s="31"/>
      <c r="N168" s="146"/>
      <c r="X168" s="52"/>
      <c r="AT168" s="16" t="s">
        <v>137</v>
      </c>
      <c r="AU168" s="16" t="s">
        <v>82</v>
      </c>
    </row>
    <row r="169" spans="2:65" s="12" customFormat="1">
      <c r="B169" s="151"/>
      <c r="D169" s="152" t="s">
        <v>200</v>
      </c>
      <c r="E169" s="153" t="s">
        <v>20</v>
      </c>
      <c r="F169" s="154" t="s">
        <v>303</v>
      </c>
      <c r="H169" s="155">
        <v>9.4600000000000009</v>
      </c>
      <c r="I169" s="156"/>
      <c r="J169" s="156"/>
      <c r="M169" s="151"/>
      <c r="N169" s="157"/>
      <c r="X169" s="158"/>
      <c r="AT169" s="153" t="s">
        <v>200</v>
      </c>
      <c r="AU169" s="153" t="s">
        <v>82</v>
      </c>
      <c r="AV169" s="12" t="s">
        <v>84</v>
      </c>
      <c r="AW169" s="12" t="s">
        <v>5</v>
      </c>
      <c r="AX169" s="12" t="s">
        <v>74</v>
      </c>
      <c r="AY169" s="153" t="s">
        <v>130</v>
      </c>
    </row>
    <row r="170" spans="2:65" s="12" customFormat="1">
      <c r="B170" s="151"/>
      <c r="D170" s="152" t="s">
        <v>200</v>
      </c>
      <c r="E170" s="153" t="s">
        <v>20</v>
      </c>
      <c r="F170" s="154" t="s">
        <v>304</v>
      </c>
      <c r="H170" s="155">
        <v>9.7439999999999998</v>
      </c>
      <c r="I170" s="156"/>
      <c r="J170" s="156"/>
      <c r="M170" s="151"/>
      <c r="N170" s="157"/>
      <c r="X170" s="158"/>
      <c r="AT170" s="153" t="s">
        <v>200</v>
      </c>
      <c r="AU170" s="153" t="s">
        <v>82</v>
      </c>
      <c r="AV170" s="12" t="s">
        <v>84</v>
      </c>
      <c r="AW170" s="12" t="s">
        <v>5</v>
      </c>
      <c r="AX170" s="12" t="s">
        <v>82</v>
      </c>
      <c r="AY170" s="153" t="s">
        <v>130</v>
      </c>
    </row>
    <row r="171" spans="2:65" s="1" customFormat="1" ht="24.15" customHeight="1">
      <c r="B171" s="31"/>
      <c r="C171" s="129">
        <v>19</v>
      </c>
      <c r="D171" s="129" t="s">
        <v>133</v>
      </c>
      <c r="E171" s="130" t="s">
        <v>305</v>
      </c>
      <c r="F171" s="131" t="s">
        <v>306</v>
      </c>
      <c r="G171" s="132" t="s">
        <v>307</v>
      </c>
      <c r="H171" s="133">
        <v>47</v>
      </c>
      <c r="I171" s="134"/>
      <c r="J171" s="134"/>
      <c r="K171" s="135">
        <f>ROUND(P171*H171,2)</f>
        <v>0</v>
      </c>
      <c r="L171" s="131" t="s">
        <v>135</v>
      </c>
      <c r="M171" s="31"/>
      <c r="N171" s="136" t="s">
        <v>20</v>
      </c>
      <c r="O171" s="137" t="s">
        <v>43</v>
      </c>
      <c r="P171" s="138">
        <f>I171+J171</f>
        <v>0</v>
      </c>
      <c r="Q171" s="138">
        <f>ROUND(I171*H171,2)</f>
        <v>0</v>
      </c>
      <c r="R171" s="138">
        <f>ROUND(J171*H171,2)</f>
        <v>0</v>
      </c>
      <c r="T171" s="139">
        <f>S171*H171</f>
        <v>0</v>
      </c>
      <c r="U171" s="139">
        <v>3.5999999999999999E-3</v>
      </c>
      <c r="V171" s="139">
        <f>U171*H171</f>
        <v>0.16919999999999999</v>
      </c>
      <c r="W171" s="139">
        <v>0</v>
      </c>
      <c r="X171" s="140">
        <f>W171*H171</f>
        <v>0</v>
      </c>
      <c r="AR171" s="141" t="s">
        <v>140</v>
      </c>
      <c r="AT171" s="141" t="s">
        <v>133</v>
      </c>
      <c r="AU171" s="141" t="s">
        <v>82</v>
      </c>
      <c r="AY171" s="16" t="s">
        <v>130</v>
      </c>
      <c r="BE171" s="142">
        <f>IF(O171="základní",K171,0)</f>
        <v>0</v>
      </c>
      <c r="BF171" s="142">
        <f>IF(O171="snížená",K171,0)</f>
        <v>0</v>
      </c>
      <c r="BG171" s="142">
        <f>IF(O171="zákl. přenesená",K171,0)</f>
        <v>0</v>
      </c>
      <c r="BH171" s="142">
        <f>IF(O171="sníž. přenesená",K171,0)</f>
        <v>0</v>
      </c>
      <c r="BI171" s="142">
        <f>IF(O171="nulová",K171,0)</f>
        <v>0</v>
      </c>
      <c r="BJ171" s="16" t="s">
        <v>82</v>
      </c>
      <c r="BK171" s="142">
        <f>ROUND(P171*H171,2)</f>
        <v>0</v>
      </c>
      <c r="BL171" s="16" t="s">
        <v>140</v>
      </c>
      <c r="BM171" s="141" t="s">
        <v>308</v>
      </c>
    </row>
    <row r="172" spans="2:65" s="1" customFormat="1">
      <c r="B172" s="31"/>
      <c r="D172" s="143" t="s">
        <v>137</v>
      </c>
      <c r="F172" s="144" t="s">
        <v>309</v>
      </c>
      <c r="I172" s="145"/>
      <c r="J172" s="145"/>
      <c r="M172" s="31"/>
      <c r="N172" s="146"/>
      <c r="X172" s="52"/>
      <c r="AT172" s="16" t="s">
        <v>137</v>
      </c>
      <c r="AU172" s="16" t="s">
        <v>82</v>
      </c>
    </row>
    <row r="173" spans="2:65" s="11" customFormat="1" ht="25.95" customHeight="1">
      <c r="B173" s="116"/>
      <c r="D173" s="117" t="s">
        <v>73</v>
      </c>
      <c r="E173" s="118" t="s">
        <v>157</v>
      </c>
      <c r="F173" s="118" t="s">
        <v>310</v>
      </c>
      <c r="I173" s="119"/>
      <c r="J173" s="119"/>
      <c r="K173" s="120">
        <f>BK173</f>
        <v>0</v>
      </c>
      <c r="M173" s="116"/>
      <c r="N173" s="121"/>
      <c r="Q173" s="122">
        <f>SUM(Q174:Q194)</f>
        <v>0</v>
      </c>
      <c r="R173" s="122">
        <f>SUM(R174:R194)</f>
        <v>0</v>
      </c>
      <c r="T173" s="123">
        <f>SUM(T174:T194)</f>
        <v>0</v>
      </c>
      <c r="V173" s="123">
        <f>SUM(V174:V194)</f>
        <v>23.421880836050001</v>
      </c>
      <c r="X173" s="124">
        <f>SUM(X174:X194)</f>
        <v>8.2000000000000017E-2</v>
      </c>
      <c r="AR173" s="117" t="s">
        <v>82</v>
      </c>
      <c r="AT173" s="125" t="s">
        <v>73</v>
      </c>
      <c r="AU173" s="125" t="s">
        <v>74</v>
      </c>
      <c r="AY173" s="117" t="s">
        <v>130</v>
      </c>
      <c r="BK173" s="126">
        <f>SUM(BK174:BK194)</f>
        <v>0</v>
      </c>
    </row>
    <row r="174" spans="2:65" s="1" customFormat="1" ht="24.15" customHeight="1">
      <c r="B174" s="31"/>
      <c r="C174" s="129">
        <v>20</v>
      </c>
      <c r="D174" s="129" t="s">
        <v>133</v>
      </c>
      <c r="E174" s="130" t="s">
        <v>311</v>
      </c>
      <c r="F174" s="131" t="s">
        <v>312</v>
      </c>
      <c r="G174" s="132" t="s">
        <v>307</v>
      </c>
      <c r="H174" s="133">
        <v>94.29</v>
      </c>
      <c r="I174" s="134"/>
      <c r="J174" s="134"/>
      <c r="K174" s="135">
        <f>ROUND(P174*H174,2)</f>
        <v>0</v>
      </c>
      <c r="L174" s="131" t="s">
        <v>135</v>
      </c>
      <c r="M174" s="31"/>
      <c r="N174" s="136" t="s">
        <v>20</v>
      </c>
      <c r="O174" s="137" t="s">
        <v>43</v>
      </c>
      <c r="P174" s="138">
        <f>I174+J174</f>
        <v>0</v>
      </c>
      <c r="Q174" s="138">
        <f>ROUND(I174*H174,2)</f>
        <v>0</v>
      </c>
      <c r="R174" s="138">
        <f>ROUND(J174*H174,2)</f>
        <v>0</v>
      </c>
      <c r="T174" s="139">
        <f>S174*H174</f>
        <v>0</v>
      </c>
      <c r="U174" s="139">
        <v>0.15134359999999999</v>
      </c>
      <c r="V174" s="139">
        <f>U174*H174</f>
        <v>14.270188044000001</v>
      </c>
      <c r="W174" s="139">
        <v>0</v>
      </c>
      <c r="X174" s="140">
        <f>W174*H174</f>
        <v>0</v>
      </c>
      <c r="AR174" s="141" t="s">
        <v>140</v>
      </c>
      <c r="AT174" s="141" t="s">
        <v>133</v>
      </c>
      <c r="AU174" s="141" t="s">
        <v>82</v>
      </c>
      <c r="AY174" s="16" t="s">
        <v>130</v>
      </c>
      <c r="BE174" s="142">
        <f>IF(O174="základní",K174,0)</f>
        <v>0</v>
      </c>
      <c r="BF174" s="142">
        <f>IF(O174="snížená",K174,0)</f>
        <v>0</v>
      </c>
      <c r="BG174" s="142">
        <f>IF(O174="zákl. přenesená",K174,0)</f>
        <v>0</v>
      </c>
      <c r="BH174" s="142">
        <f>IF(O174="sníž. přenesená",K174,0)</f>
        <v>0</v>
      </c>
      <c r="BI174" s="142">
        <f>IF(O174="nulová",K174,0)</f>
        <v>0</v>
      </c>
      <c r="BJ174" s="16" t="s">
        <v>82</v>
      </c>
      <c r="BK174" s="142">
        <f>ROUND(P174*H174,2)</f>
        <v>0</v>
      </c>
      <c r="BL174" s="16" t="s">
        <v>140</v>
      </c>
      <c r="BM174" s="141" t="s">
        <v>313</v>
      </c>
    </row>
    <row r="175" spans="2:65" s="1" customFormat="1">
      <c r="B175" s="31"/>
      <c r="D175" s="143" t="s">
        <v>137</v>
      </c>
      <c r="F175" s="144" t="s">
        <v>314</v>
      </c>
      <c r="I175" s="145"/>
      <c r="J175" s="145"/>
      <c r="M175" s="31"/>
      <c r="N175" s="146"/>
      <c r="X175" s="52"/>
      <c r="AT175" s="16" t="s">
        <v>137</v>
      </c>
      <c r="AU175" s="16" t="s">
        <v>82</v>
      </c>
    </row>
    <row r="176" spans="2:65" s="12" customFormat="1">
      <c r="B176" s="151"/>
      <c r="D176" s="152" t="s">
        <v>200</v>
      </c>
      <c r="E176" s="153" t="s">
        <v>20</v>
      </c>
      <c r="F176" s="154" t="s">
        <v>315</v>
      </c>
      <c r="H176" s="155">
        <v>47.29</v>
      </c>
      <c r="I176" s="156"/>
      <c r="J176" s="156"/>
      <c r="M176" s="151"/>
      <c r="N176" s="157"/>
      <c r="X176" s="158"/>
      <c r="AT176" s="153" t="s">
        <v>200</v>
      </c>
      <c r="AU176" s="153" t="s">
        <v>82</v>
      </c>
      <c r="AV176" s="12" t="s">
        <v>84</v>
      </c>
      <c r="AW176" s="12" t="s">
        <v>5</v>
      </c>
      <c r="AX176" s="12" t="s">
        <v>74</v>
      </c>
      <c r="AY176" s="153" t="s">
        <v>130</v>
      </c>
    </row>
    <row r="177" spans="2:65" s="12" customFormat="1">
      <c r="B177" s="151"/>
      <c r="D177" s="152" t="s">
        <v>200</v>
      </c>
      <c r="E177" s="153" t="s">
        <v>20</v>
      </c>
      <c r="F177" s="154" t="s">
        <v>316</v>
      </c>
      <c r="H177" s="155">
        <v>47</v>
      </c>
      <c r="I177" s="156"/>
      <c r="J177" s="156"/>
      <c r="M177" s="151"/>
      <c r="N177" s="157"/>
      <c r="X177" s="158"/>
      <c r="AT177" s="153" t="s">
        <v>200</v>
      </c>
      <c r="AU177" s="153" t="s">
        <v>82</v>
      </c>
      <c r="AV177" s="12" t="s">
        <v>84</v>
      </c>
      <c r="AW177" s="12" t="s">
        <v>5</v>
      </c>
      <c r="AX177" s="12" t="s">
        <v>74</v>
      </c>
      <c r="AY177" s="153" t="s">
        <v>130</v>
      </c>
    </row>
    <row r="178" spans="2:65" s="13" customFormat="1">
      <c r="B178" s="159"/>
      <c r="D178" s="152" t="s">
        <v>200</v>
      </c>
      <c r="E178" s="160" t="s">
        <v>20</v>
      </c>
      <c r="F178" s="161" t="s">
        <v>212</v>
      </c>
      <c r="H178" s="162">
        <v>94.29</v>
      </c>
      <c r="I178" s="163"/>
      <c r="J178" s="163"/>
      <c r="M178" s="159"/>
      <c r="N178" s="164"/>
      <c r="X178" s="165"/>
      <c r="AT178" s="160" t="s">
        <v>200</v>
      </c>
      <c r="AU178" s="160" t="s">
        <v>82</v>
      </c>
      <c r="AV178" s="13" t="s">
        <v>140</v>
      </c>
      <c r="AW178" s="13" t="s">
        <v>5</v>
      </c>
      <c r="AX178" s="13" t="s">
        <v>82</v>
      </c>
      <c r="AY178" s="160" t="s">
        <v>130</v>
      </c>
    </row>
    <row r="179" spans="2:65" s="1" customFormat="1" ht="24.15" customHeight="1">
      <c r="B179" s="31"/>
      <c r="C179" s="169">
        <v>21</v>
      </c>
      <c r="D179" s="169" t="s">
        <v>261</v>
      </c>
      <c r="E179" s="170" t="s">
        <v>317</v>
      </c>
      <c r="F179" s="171" t="s">
        <v>318</v>
      </c>
      <c r="G179" s="172" t="s">
        <v>307</v>
      </c>
      <c r="H179" s="173">
        <v>1</v>
      </c>
      <c r="I179" s="174"/>
      <c r="J179" s="175"/>
      <c r="K179" s="176">
        <f>ROUND(P179*H179,2)</f>
        <v>0</v>
      </c>
      <c r="L179" s="171" t="s">
        <v>135</v>
      </c>
      <c r="M179" s="177"/>
      <c r="N179" s="178" t="s">
        <v>20</v>
      </c>
      <c r="O179" s="137" t="s">
        <v>43</v>
      </c>
      <c r="P179" s="138">
        <f>I179+J179</f>
        <v>0</v>
      </c>
      <c r="Q179" s="138">
        <f>ROUND(I179*H179,2)</f>
        <v>0</v>
      </c>
      <c r="R179" s="138">
        <f>ROUND(J179*H179,2)</f>
        <v>0</v>
      </c>
      <c r="T179" s="139">
        <f>S179*H179</f>
        <v>0</v>
      </c>
      <c r="U179" s="139">
        <v>0.105</v>
      </c>
      <c r="V179" s="139">
        <f>U179*H179</f>
        <v>0.105</v>
      </c>
      <c r="W179" s="139">
        <v>0</v>
      </c>
      <c r="X179" s="140">
        <f>W179*H179</f>
        <v>0</v>
      </c>
      <c r="AR179" s="141" t="s">
        <v>156</v>
      </c>
      <c r="AT179" s="141" t="s">
        <v>261</v>
      </c>
      <c r="AU179" s="141" t="s">
        <v>82</v>
      </c>
      <c r="AY179" s="16" t="s">
        <v>130</v>
      </c>
      <c r="BE179" s="142">
        <f>IF(O179="základní",K179,0)</f>
        <v>0</v>
      </c>
      <c r="BF179" s="142">
        <f>IF(O179="snížená",K179,0)</f>
        <v>0</v>
      </c>
      <c r="BG179" s="142">
        <f>IF(O179="zákl. přenesená",K179,0)</f>
        <v>0</v>
      </c>
      <c r="BH179" s="142">
        <f>IF(O179="sníž. přenesená",K179,0)</f>
        <v>0</v>
      </c>
      <c r="BI179" s="142">
        <f>IF(O179="nulová",K179,0)</f>
        <v>0</v>
      </c>
      <c r="BJ179" s="16" t="s">
        <v>82</v>
      </c>
      <c r="BK179" s="142">
        <f>ROUND(P179*H179,2)</f>
        <v>0</v>
      </c>
      <c r="BL179" s="16" t="s">
        <v>140</v>
      </c>
      <c r="BM179" s="141" t="s">
        <v>319</v>
      </c>
    </row>
    <row r="180" spans="2:65" s="1" customFormat="1" ht="24.15" customHeight="1">
      <c r="B180" s="31"/>
      <c r="C180" s="169">
        <v>22</v>
      </c>
      <c r="D180" s="169" t="s">
        <v>261</v>
      </c>
      <c r="E180" s="170" t="s">
        <v>320</v>
      </c>
      <c r="F180" s="171" t="s">
        <v>321</v>
      </c>
      <c r="G180" s="172" t="s">
        <v>307</v>
      </c>
      <c r="H180" s="173">
        <v>47.29</v>
      </c>
      <c r="I180" s="174"/>
      <c r="J180" s="175"/>
      <c r="K180" s="176">
        <f>ROUND(P180*H180,2)</f>
        <v>0</v>
      </c>
      <c r="L180" s="171" t="s">
        <v>135</v>
      </c>
      <c r="M180" s="177"/>
      <c r="N180" s="178" t="s">
        <v>20</v>
      </c>
      <c r="O180" s="137" t="s">
        <v>43</v>
      </c>
      <c r="P180" s="138">
        <f>I180+J180</f>
        <v>0</v>
      </c>
      <c r="Q180" s="138">
        <f>ROUND(I180*H180,2)</f>
        <v>0</v>
      </c>
      <c r="R180" s="138">
        <f>ROUND(J180*H180,2)</f>
        <v>0</v>
      </c>
      <c r="T180" s="139">
        <f>S180*H180</f>
        <v>0</v>
      </c>
      <c r="U180" s="139">
        <v>0.104</v>
      </c>
      <c r="V180" s="139">
        <f>U180*H180</f>
        <v>4.9181599999999994</v>
      </c>
      <c r="W180" s="139">
        <v>0</v>
      </c>
      <c r="X180" s="140">
        <f>W180*H180</f>
        <v>0</v>
      </c>
      <c r="AR180" s="141" t="s">
        <v>156</v>
      </c>
      <c r="AT180" s="141" t="s">
        <v>261</v>
      </c>
      <c r="AU180" s="141" t="s">
        <v>82</v>
      </c>
      <c r="AY180" s="16" t="s">
        <v>130</v>
      </c>
      <c r="BE180" s="142">
        <f>IF(O180="základní",K180,0)</f>
        <v>0</v>
      </c>
      <c r="BF180" s="142">
        <f>IF(O180="snížená",K180,0)</f>
        <v>0</v>
      </c>
      <c r="BG180" s="142">
        <f>IF(O180="zákl. přenesená",K180,0)</f>
        <v>0</v>
      </c>
      <c r="BH180" s="142">
        <f>IF(O180="sníž. přenesená",K180,0)</f>
        <v>0</v>
      </c>
      <c r="BI180" s="142">
        <f>IF(O180="nulová",K180,0)</f>
        <v>0</v>
      </c>
      <c r="BJ180" s="16" t="s">
        <v>82</v>
      </c>
      <c r="BK180" s="142">
        <f>ROUND(P180*H180,2)</f>
        <v>0</v>
      </c>
      <c r="BL180" s="16" t="s">
        <v>140</v>
      </c>
      <c r="BM180" s="141" t="s">
        <v>322</v>
      </c>
    </row>
    <row r="181" spans="2:65" s="12" customFormat="1">
      <c r="B181" s="151"/>
      <c r="D181" s="152" t="s">
        <v>200</v>
      </c>
      <c r="E181" s="153" t="s">
        <v>20</v>
      </c>
      <c r="F181" s="154" t="s">
        <v>323</v>
      </c>
      <c r="H181" s="155">
        <v>47.29</v>
      </c>
      <c r="I181" s="156"/>
      <c r="J181" s="156"/>
      <c r="M181" s="151"/>
      <c r="N181" s="157"/>
      <c r="X181" s="158"/>
      <c r="AT181" s="153" t="s">
        <v>200</v>
      </c>
      <c r="AU181" s="153" t="s">
        <v>82</v>
      </c>
      <c r="AV181" s="12" t="s">
        <v>84</v>
      </c>
      <c r="AW181" s="12" t="s">
        <v>5</v>
      </c>
      <c r="AX181" s="12" t="s">
        <v>82</v>
      </c>
      <c r="AY181" s="153" t="s">
        <v>130</v>
      </c>
    </row>
    <row r="182" spans="2:65" s="1" customFormat="1" ht="16.5" customHeight="1">
      <c r="B182" s="31"/>
      <c r="C182" s="169">
        <v>23</v>
      </c>
      <c r="D182" s="169" t="s">
        <v>261</v>
      </c>
      <c r="E182" s="170" t="s">
        <v>324</v>
      </c>
      <c r="F182" s="171" t="s">
        <v>325</v>
      </c>
      <c r="G182" s="172" t="s">
        <v>307</v>
      </c>
      <c r="H182" s="173">
        <v>49</v>
      </c>
      <c r="I182" s="174"/>
      <c r="J182" s="175"/>
      <c r="K182" s="176">
        <f>ROUND(P182*H182,2)</f>
        <v>0</v>
      </c>
      <c r="L182" s="171" t="s">
        <v>20</v>
      </c>
      <c r="M182" s="177"/>
      <c r="N182" s="178" t="s">
        <v>20</v>
      </c>
      <c r="O182" s="137" t="s">
        <v>43</v>
      </c>
      <c r="P182" s="138">
        <f>I182+J182</f>
        <v>0</v>
      </c>
      <c r="Q182" s="138">
        <f>ROUND(I182*H182,2)</f>
        <v>0</v>
      </c>
      <c r="R182" s="138">
        <f>ROUND(J182*H182,2)</f>
        <v>0</v>
      </c>
      <c r="T182" s="139">
        <f>S182*H182</f>
        <v>0</v>
      </c>
      <c r="U182" s="139">
        <v>8.2000000000000017E-2</v>
      </c>
      <c r="V182" s="139">
        <f>U182*H182</f>
        <v>4.0180000000000007</v>
      </c>
      <c r="W182" s="139">
        <v>0</v>
      </c>
      <c r="X182" s="140">
        <f>W182*H182</f>
        <v>0</v>
      </c>
      <c r="AR182" s="141" t="s">
        <v>156</v>
      </c>
      <c r="AT182" s="141" t="s">
        <v>261</v>
      </c>
      <c r="AU182" s="141" t="s">
        <v>82</v>
      </c>
      <c r="AY182" s="16" t="s">
        <v>130</v>
      </c>
      <c r="BE182" s="142">
        <f>IF(O182="základní",K182,0)</f>
        <v>0</v>
      </c>
      <c r="BF182" s="142">
        <f>IF(O182="snížená",K182,0)</f>
        <v>0</v>
      </c>
      <c r="BG182" s="142">
        <f>IF(O182="zákl. přenesená",K182,0)</f>
        <v>0</v>
      </c>
      <c r="BH182" s="142">
        <f>IF(O182="sníž. přenesená",K182,0)</f>
        <v>0</v>
      </c>
      <c r="BI182" s="142">
        <f>IF(O182="nulová",K182,0)</f>
        <v>0</v>
      </c>
      <c r="BJ182" s="16" t="s">
        <v>82</v>
      </c>
      <c r="BK182" s="142">
        <f>ROUND(P182*H182,2)</f>
        <v>0</v>
      </c>
      <c r="BL182" s="16" t="s">
        <v>140</v>
      </c>
      <c r="BM182" s="141" t="s">
        <v>326</v>
      </c>
    </row>
    <row r="183" spans="2:65" s="12" customFormat="1">
      <c r="B183" s="151"/>
      <c r="D183" s="152" t="s">
        <v>200</v>
      </c>
      <c r="E183" s="153" t="s">
        <v>20</v>
      </c>
      <c r="F183" s="154" t="s">
        <v>327</v>
      </c>
      <c r="H183" s="155">
        <v>49</v>
      </c>
      <c r="I183" s="156"/>
      <c r="J183" s="156"/>
      <c r="M183" s="151"/>
      <c r="N183" s="157"/>
      <c r="X183" s="158"/>
      <c r="AT183" s="153" t="s">
        <v>200</v>
      </c>
      <c r="AU183" s="153" t="s">
        <v>82</v>
      </c>
      <c r="AV183" s="12" t="s">
        <v>84</v>
      </c>
      <c r="AW183" s="12" t="s">
        <v>5</v>
      </c>
      <c r="AX183" s="12" t="s">
        <v>82</v>
      </c>
      <c r="AY183" s="153" t="s">
        <v>130</v>
      </c>
    </row>
    <row r="184" spans="2:65" s="1" customFormat="1" ht="24.15" customHeight="1">
      <c r="B184" s="31"/>
      <c r="C184" s="129">
        <v>24</v>
      </c>
      <c r="D184" s="129" t="s">
        <v>133</v>
      </c>
      <c r="E184" s="130" t="s">
        <v>328</v>
      </c>
      <c r="F184" s="131" t="s">
        <v>329</v>
      </c>
      <c r="G184" s="132" t="s">
        <v>307</v>
      </c>
      <c r="H184" s="133">
        <v>47.29</v>
      </c>
      <c r="I184" s="134"/>
      <c r="J184" s="134"/>
      <c r="K184" s="135">
        <f>ROUND(P184*H184,2)</f>
        <v>0</v>
      </c>
      <c r="L184" s="131" t="s">
        <v>135</v>
      </c>
      <c r="M184" s="31"/>
      <c r="N184" s="136" t="s">
        <v>20</v>
      </c>
      <c r="O184" s="137" t="s">
        <v>43</v>
      </c>
      <c r="P184" s="138">
        <f>I184+J184</f>
        <v>0</v>
      </c>
      <c r="Q184" s="138">
        <f>ROUND(I184*H184,2)</f>
        <v>0</v>
      </c>
      <c r="R184" s="138">
        <f>ROUND(J184*H184,2)</f>
        <v>0</v>
      </c>
      <c r="T184" s="139">
        <f>S184*H184</f>
        <v>0</v>
      </c>
      <c r="U184" s="139">
        <v>1.6449999999999999E-6</v>
      </c>
      <c r="V184" s="139">
        <f>U184*H184</f>
        <v>7.7792049999999993E-5</v>
      </c>
      <c r="W184" s="139">
        <v>0</v>
      </c>
      <c r="X184" s="140">
        <f>W184*H184</f>
        <v>0</v>
      </c>
      <c r="AR184" s="141" t="s">
        <v>140</v>
      </c>
      <c r="AT184" s="141" t="s">
        <v>133</v>
      </c>
      <c r="AU184" s="141" t="s">
        <v>82</v>
      </c>
      <c r="AY184" s="16" t="s">
        <v>130</v>
      </c>
      <c r="BE184" s="142">
        <f>IF(O184="základní",K184,0)</f>
        <v>0</v>
      </c>
      <c r="BF184" s="142">
        <f>IF(O184="snížená",K184,0)</f>
        <v>0</v>
      </c>
      <c r="BG184" s="142">
        <f>IF(O184="zákl. přenesená",K184,0)</f>
        <v>0</v>
      </c>
      <c r="BH184" s="142">
        <f>IF(O184="sníž. přenesená",K184,0)</f>
        <v>0</v>
      </c>
      <c r="BI184" s="142">
        <f>IF(O184="nulová",K184,0)</f>
        <v>0</v>
      </c>
      <c r="BJ184" s="16" t="s">
        <v>82</v>
      </c>
      <c r="BK184" s="142">
        <f>ROUND(P184*H184,2)</f>
        <v>0</v>
      </c>
      <c r="BL184" s="16" t="s">
        <v>140</v>
      </c>
      <c r="BM184" s="141" t="s">
        <v>330</v>
      </c>
    </row>
    <row r="185" spans="2:65" s="1" customFormat="1">
      <c r="B185" s="31"/>
      <c r="D185" s="143" t="s">
        <v>137</v>
      </c>
      <c r="F185" s="144" t="s">
        <v>331</v>
      </c>
      <c r="I185" s="145"/>
      <c r="J185" s="145"/>
      <c r="M185" s="31"/>
      <c r="N185" s="146"/>
      <c r="X185" s="52"/>
      <c r="AT185" s="16" t="s">
        <v>137</v>
      </c>
      <c r="AU185" s="16" t="s">
        <v>82</v>
      </c>
    </row>
    <row r="186" spans="2:65" s="12" customFormat="1">
      <c r="B186" s="151"/>
      <c r="D186" s="152" t="s">
        <v>200</v>
      </c>
      <c r="E186" s="153" t="s">
        <v>20</v>
      </c>
      <c r="F186" s="154" t="s">
        <v>332</v>
      </c>
      <c r="H186" s="155">
        <v>47.29</v>
      </c>
      <c r="I186" s="156"/>
      <c r="J186" s="156"/>
      <c r="M186" s="151"/>
      <c r="N186" s="157"/>
      <c r="X186" s="158"/>
      <c r="AT186" s="153" t="s">
        <v>200</v>
      </c>
      <c r="AU186" s="153" t="s">
        <v>82</v>
      </c>
      <c r="AV186" s="12" t="s">
        <v>84</v>
      </c>
      <c r="AW186" s="12" t="s">
        <v>5</v>
      </c>
      <c r="AX186" s="12" t="s">
        <v>82</v>
      </c>
      <c r="AY186" s="153" t="s">
        <v>130</v>
      </c>
    </row>
    <row r="187" spans="2:65" s="1" customFormat="1" ht="33" customHeight="1">
      <c r="B187" s="31"/>
      <c r="C187" s="129">
        <v>25</v>
      </c>
      <c r="D187" s="129" t="s">
        <v>133</v>
      </c>
      <c r="E187" s="130" t="s">
        <v>333</v>
      </c>
      <c r="F187" s="131" t="s">
        <v>334</v>
      </c>
      <c r="G187" s="132" t="s">
        <v>335</v>
      </c>
      <c r="H187" s="133">
        <v>1</v>
      </c>
      <c r="I187" s="134"/>
      <c r="J187" s="134"/>
      <c r="K187" s="135">
        <f>ROUND(P187*H187,2)</f>
        <v>0</v>
      </c>
      <c r="L187" s="131" t="s">
        <v>135</v>
      </c>
      <c r="M187" s="31"/>
      <c r="N187" s="136" t="s">
        <v>20</v>
      </c>
      <c r="O187" s="137" t="s">
        <v>43</v>
      </c>
      <c r="P187" s="138">
        <f>I187+J187</f>
        <v>0</v>
      </c>
      <c r="Q187" s="138">
        <f>ROUND(I187*H187,2)</f>
        <v>0</v>
      </c>
      <c r="R187" s="138">
        <f>ROUND(J187*H187,2)</f>
        <v>0</v>
      </c>
      <c r="T187" s="139">
        <f>S187*H187</f>
        <v>0</v>
      </c>
      <c r="U187" s="139">
        <v>0</v>
      </c>
      <c r="V187" s="139">
        <f>U187*H187</f>
        <v>0</v>
      </c>
      <c r="W187" s="139">
        <v>8.2000000000000017E-2</v>
      </c>
      <c r="X187" s="140">
        <f>W187*H187</f>
        <v>8.2000000000000017E-2</v>
      </c>
      <c r="AR187" s="141" t="s">
        <v>140</v>
      </c>
      <c r="AT187" s="141" t="s">
        <v>133</v>
      </c>
      <c r="AU187" s="141" t="s">
        <v>82</v>
      </c>
      <c r="AY187" s="16" t="s">
        <v>130</v>
      </c>
      <c r="BE187" s="142">
        <f>IF(O187="základní",K187,0)</f>
        <v>0</v>
      </c>
      <c r="BF187" s="142">
        <f>IF(O187="snížená",K187,0)</f>
        <v>0</v>
      </c>
      <c r="BG187" s="142">
        <f>IF(O187="zákl. přenesená",K187,0)</f>
        <v>0</v>
      </c>
      <c r="BH187" s="142">
        <f>IF(O187="sníž. přenesená",K187,0)</f>
        <v>0</v>
      </c>
      <c r="BI187" s="142">
        <f>IF(O187="nulová",K187,0)</f>
        <v>0</v>
      </c>
      <c r="BJ187" s="16" t="s">
        <v>82</v>
      </c>
      <c r="BK187" s="142">
        <f>ROUND(P187*H187,2)</f>
        <v>0</v>
      </c>
      <c r="BL187" s="16" t="s">
        <v>140</v>
      </c>
      <c r="BM187" s="141" t="s">
        <v>336</v>
      </c>
    </row>
    <row r="188" spans="2:65" s="1" customFormat="1">
      <c r="B188" s="31"/>
      <c r="D188" s="143" t="s">
        <v>137</v>
      </c>
      <c r="F188" s="144" t="s">
        <v>337</v>
      </c>
      <c r="I188" s="145"/>
      <c r="J188" s="145"/>
      <c r="M188" s="31"/>
      <c r="N188" s="146"/>
      <c r="X188" s="52"/>
      <c r="AT188" s="16" t="s">
        <v>137</v>
      </c>
      <c r="AU188" s="16" t="s">
        <v>82</v>
      </c>
    </row>
    <row r="189" spans="2:65" s="1" customFormat="1" ht="24.15" customHeight="1">
      <c r="B189" s="31"/>
      <c r="C189" s="129">
        <v>26</v>
      </c>
      <c r="D189" s="129" t="s">
        <v>133</v>
      </c>
      <c r="E189" s="130" t="s">
        <v>338</v>
      </c>
      <c r="F189" s="131" t="s">
        <v>339</v>
      </c>
      <c r="G189" s="132" t="s">
        <v>335</v>
      </c>
      <c r="H189" s="133">
        <v>1</v>
      </c>
      <c r="I189" s="134"/>
      <c r="J189" s="134"/>
      <c r="K189" s="135">
        <f>ROUND(P189*H189,2)</f>
        <v>0</v>
      </c>
      <c r="L189" s="131" t="s">
        <v>135</v>
      </c>
      <c r="M189" s="31"/>
      <c r="N189" s="136" t="s">
        <v>20</v>
      </c>
      <c r="O189" s="137" t="s">
        <v>43</v>
      </c>
      <c r="P189" s="138">
        <f>I189+J189</f>
        <v>0</v>
      </c>
      <c r="Q189" s="138">
        <f>ROUND(I189*H189,2)</f>
        <v>0</v>
      </c>
      <c r="R189" s="138">
        <f>ROUND(J189*H189,2)</f>
        <v>0</v>
      </c>
      <c r="T189" s="139">
        <f>S189*H189</f>
        <v>0</v>
      </c>
      <c r="U189" s="139">
        <v>0.109405</v>
      </c>
      <c r="V189" s="139">
        <f>U189*H189</f>
        <v>0.109405</v>
      </c>
      <c r="W189" s="139">
        <v>0</v>
      </c>
      <c r="X189" s="140">
        <f>W189*H189</f>
        <v>0</v>
      </c>
      <c r="AR189" s="141" t="s">
        <v>140</v>
      </c>
      <c r="AT189" s="141" t="s">
        <v>133</v>
      </c>
      <c r="AU189" s="141" t="s">
        <v>82</v>
      </c>
      <c r="AY189" s="16" t="s">
        <v>130</v>
      </c>
      <c r="BE189" s="142">
        <f>IF(O189="základní",K189,0)</f>
        <v>0</v>
      </c>
      <c r="BF189" s="142">
        <f>IF(O189="snížená",K189,0)</f>
        <v>0</v>
      </c>
      <c r="BG189" s="142">
        <f>IF(O189="zákl. přenesená",K189,0)</f>
        <v>0</v>
      </c>
      <c r="BH189" s="142">
        <f>IF(O189="sníž. přenesená",K189,0)</f>
        <v>0</v>
      </c>
      <c r="BI189" s="142">
        <f>IF(O189="nulová",K189,0)</f>
        <v>0</v>
      </c>
      <c r="BJ189" s="16" t="s">
        <v>82</v>
      </c>
      <c r="BK189" s="142">
        <f>ROUND(P189*H189,2)</f>
        <v>0</v>
      </c>
      <c r="BL189" s="16" t="s">
        <v>140</v>
      </c>
      <c r="BM189" s="141" t="s">
        <v>340</v>
      </c>
    </row>
    <row r="190" spans="2:65" s="1" customFormat="1">
      <c r="B190" s="31"/>
      <c r="D190" s="143" t="s">
        <v>137</v>
      </c>
      <c r="F190" s="144" t="s">
        <v>341</v>
      </c>
      <c r="I190" s="145"/>
      <c r="J190" s="145"/>
      <c r="M190" s="31"/>
      <c r="N190" s="146"/>
      <c r="X190" s="52"/>
      <c r="AT190" s="16" t="s">
        <v>137</v>
      </c>
      <c r="AU190" s="16" t="s">
        <v>82</v>
      </c>
    </row>
    <row r="191" spans="2:65" s="12" customFormat="1">
      <c r="B191" s="151"/>
      <c r="D191" s="152" t="s">
        <v>200</v>
      </c>
      <c r="E191" s="153" t="s">
        <v>20</v>
      </c>
      <c r="F191" s="154" t="s">
        <v>342</v>
      </c>
      <c r="H191" s="155">
        <v>1</v>
      </c>
      <c r="I191" s="156"/>
      <c r="J191" s="156"/>
      <c r="M191" s="151"/>
      <c r="N191" s="157"/>
      <c r="X191" s="158"/>
      <c r="AT191" s="153" t="s">
        <v>200</v>
      </c>
      <c r="AU191" s="153" t="s">
        <v>82</v>
      </c>
      <c r="AV191" s="12" t="s">
        <v>84</v>
      </c>
      <c r="AW191" s="12" t="s">
        <v>5</v>
      </c>
      <c r="AX191" s="12" t="s">
        <v>82</v>
      </c>
      <c r="AY191" s="153" t="s">
        <v>130</v>
      </c>
    </row>
    <row r="192" spans="2:65" s="1" customFormat="1" ht="24.15" customHeight="1">
      <c r="B192" s="31"/>
      <c r="C192" s="129">
        <v>27</v>
      </c>
      <c r="D192" s="129" t="s">
        <v>133</v>
      </c>
      <c r="E192" s="130" t="s">
        <v>343</v>
      </c>
      <c r="F192" s="131" t="s">
        <v>344</v>
      </c>
      <c r="G192" s="132" t="s">
        <v>335</v>
      </c>
      <c r="H192" s="133">
        <v>1</v>
      </c>
      <c r="I192" s="134"/>
      <c r="J192" s="134"/>
      <c r="K192" s="135">
        <f>ROUND(P192*H192,2)</f>
        <v>0</v>
      </c>
      <c r="L192" s="131" t="s">
        <v>135</v>
      </c>
      <c r="M192" s="31"/>
      <c r="N192" s="136" t="s">
        <v>20</v>
      </c>
      <c r="O192" s="137" t="s">
        <v>43</v>
      </c>
      <c r="P192" s="138">
        <f>I192+J192</f>
        <v>0</v>
      </c>
      <c r="Q192" s="138">
        <f>ROUND(I192*H192,2)</f>
        <v>0</v>
      </c>
      <c r="R192" s="138">
        <f>ROUND(J192*H192,2)</f>
        <v>0</v>
      </c>
      <c r="T192" s="139">
        <f>S192*H192</f>
        <v>0</v>
      </c>
      <c r="U192" s="139">
        <v>1.0499999999999999E-3</v>
      </c>
      <c r="V192" s="139">
        <f>U192*H192</f>
        <v>1.0499999999999999E-3</v>
      </c>
      <c r="W192" s="139">
        <v>0</v>
      </c>
      <c r="X192" s="140">
        <f>W192*H192</f>
        <v>0</v>
      </c>
      <c r="AR192" s="141" t="s">
        <v>140</v>
      </c>
      <c r="AT192" s="141" t="s">
        <v>133</v>
      </c>
      <c r="AU192" s="141" t="s">
        <v>82</v>
      </c>
      <c r="AY192" s="16" t="s">
        <v>130</v>
      </c>
      <c r="BE192" s="142">
        <f>IF(O192="základní",K192,0)</f>
        <v>0</v>
      </c>
      <c r="BF192" s="142">
        <f>IF(O192="snížená",K192,0)</f>
        <v>0</v>
      </c>
      <c r="BG192" s="142">
        <f>IF(O192="zákl. přenesená",K192,0)</f>
        <v>0</v>
      </c>
      <c r="BH192" s="142">
        <f>IF(O192="sníž. přenesená",K192,0)</f>
        <v>0</v>
      </c>
      <c r="BI192" s="142">
        <f>IF(O192="nulová",K192,0)</f>
        <v>0</v>
      </c>
      <c r="BJ192" s="16" t="s">
        <v>82</v>
      </c>
      <c r="BK192" s="142">
        <f>ROUND(P192*H192,2)</f>
        <v>0</v>
      </c>
      <c r="BL192" s="16" t="s">
        <v>140</v>
      </c>
      <c r="BM192" s="141" t="s">
        <v>345</v>
      </c>
    </row>
    <row r="193" spans="2:65" s="1" customFormat="1">
      <c r="B193" s="31"/>
      <c r="D193" s="143" t="s">
        <v>137</v>
      </c>
      <c r="F193" s="144" t="s">
        <v>346</v>
      </c>
      <c r="I193" s="145"/>
      <c r="J193" s="145"/>
      <c r="M193" s="31"/>
      <c r="N193" s="146"/>
      <c r="X193" s="52"/>
      <c r="AT193" s="16" t="s">
        <v>137</v>
      </c>
      <c r="AU193" s="16" t="s">
        <v>82</v>
      </c>
    </row>
    <row r="194" spans="2:65" s="12" customFormat="1">
      <c r="B194" s="151"/>
      <c r="D194" s="152" t="s">
        <v>200</v>
      </c>
      <c r="E194" s="153" t="s">
        <v>20</v>
      </c>
      <c r="F194" s="154" t="s">
        <v>347</v>
      </c>
      <c r="H194" s="155">
        <v>1</v>
      </c>
      <c r="I194" s="156"/>
      <c r="J194" s="156"/>
      <c r="M194" s="151"/>
      <c r="N194" s="157"/>
      <c r="X194" s="158"/>
      <c r="AT194" s="153" t="s">
        <v>200</v>
      </c>
      <c r="AU194" s="153" t="s">
        <v>82</v>
      </c>
      <c r="AV194" s="12" t="s">
        <v>84</v>
      </c>
      <c r="AW194" s="12" t="s">
        <v>5</v>
      </c>
      <c r="AX194" s="12" t="s">
        <v>82</v>
      </c>
      <c r="AY194" s="153" t="s">
        <v>130</v>
      </c>
    </row>
    <row r="195" spans="2:65" s="11" customFormat="1" ht="25.95" customHeight="1">
      <c r="B195" s="116"/>
      <c r="D195" s="117" t="s">
        <v>73</v>
      </c>
      <c r="E195" s="118" t="s">
        <v>348</v>
      </c>
      <c r="F195" s="118" t="s">
        <v>349</v>
      </c>
      <c r="I195" s="119"/>
      <c r="J195" s="119"/>
      <c r="K195" s="120">
        <f>BK195</f>
        <v>0</v>
      </c>
      <c r="M195" s="116"/>
      <c r="N195" s="121"/>
      <c r="Q195" s="122">
        <f>SUM(Q196:Q205)</f>
        <v>0</v>
      </c>
      <c r="R195" s="122">
        <f>SUM(R196:R205)</f>
        <v>0</v>
      </c>
      <c r="T195" s="123">
        <f>SUM(T196:T205)</f>
        <v>0</v>
      </c>
      <c r="V195" s="123">
        <f>SUM(V196:V205)</f>
        <v>0</v>
      </c>
      <c r="X195" s="124">
        <f>SUM(X196:X205)</f>
        <v>0</v>
      </c>
      <c r="AR195" s="117" t="s">
        <v>82</v>
      </c>
      <c r="AT195" s="125" t="s">
        <v>73</v>
      </c>
      <c r="AU195" s="125" t="s">
        <v>74</v>
      </c>
      <c r="AY195" s="117" t="s">
        <v>130</v>
      </c>
      <c r="BK195" s="126">
        <f>SUM(BK196:BK205)</f>
        <v>0</v>
      </c>
    </row>
    <row r="196" spans="2:65" s="1" customFormat="1" ht="24.15" customHeight="1">
      <c r="B196" s="31"/>
      <c r="C196" s="129">
        <v>28</v>
      </c>
      <c r="D196" s="129" t="s">
        <v>133</v>
      </c>
      <c r="E196" s="130" t="s">
        <v>350</v>
      </c>
      <c r="F196" s="131" t="s">
        <v>351</v>
      </c>
      <c r="G196" s="132" t="s">
        <v>236</v>
      </c>
      <c r="H196" s="133">
        <v>1.845</v>
      </c>
      <c r="I196" s="134"/>
      <c r="J196" s="134"/>
      <c r="K196" s="135">
        <f>ROUND(P196*H196,2)</f>
        <v>0</v>
      </c>
      <c r="L196" s="131" t="s">
        <v>135</v>
      </c>
      <c r="M196" s="31"/>
      <c r="N196" s="136" t="s">
        <v>20</v>
      </c>
      <c r="O196" s="137" t="s">
        <v>43</v>
      </c>
      <c r="P196" s="138">
        <f>I196+J196</f>
        <v>0</v>
      </c>
      <c r="Q196" s="138">
        <f>ROUND(I196*H196,2)</f>
        <v>0</v>
      </c>
      <c r="R196" s="138">
        <f>ROUND(J196*H196,2)</f>
        <v>0</v>
      </c>
      <c r="T196" s="139">
        <f>S196*H196</f>
        <v>0</v>
      </c>
      <c r="U196" s="139">
        <v>0</v>
      </c>
      <c r="V196" s="139">
        <f>U196*H196</f>
        <v>0</v>
      </c>
      <c r="W196" s="139">
        <v>0</v>
      </c>
      <c r="X196" s="140">
        <f>W196*H196</f>
        <v>0</v>
      </c>
      <c r="AR196" s="141" t="s">
        <v>140</v>
      </c>
      <c r="AT196" s="141" t="s">
        <v>133</v>
      </c>
      <c r="AU196" s="141" t="s">
        <v>82</v>
      </c>
      <c r="AY196" s="16" t="s">
        <v>130</v>
      </c>
      <c r="BE196" s="142">
        <f>IF(O196="základní",K196,0)</f>
        <v>0</v>
      </c>
      <c r="BF196" s="142">
        <f>IF(O196="snížená",K196,0)</f>
        <v>0</v>
      </c>
      <c r="BG196" s="142">
        <f>IF(O196="zákl. přenesená",K196,0)</f>
        <v>0</v>
      </c>
      <c r="BH196" s="142">
        <f>IF(O196="sníž. přenesená",K196,0)</f>
        <v>0</v>
      </c>
      <c r="BI196" s="142">
        <f>IF(O196="nulová",K196,0)</f>
        <v>0</v>
      </c>
      <c r="BJ196" s="16" t="s">
        <v>82</v>
      </c>
      <c r="BK196" s="142">
        <f>ROUND(P196*H196,2)</f>
        <v>0</v>
      </c>
      <c r="BL196" s="16" t="s">
        <v>140</v>
      </c>
      <c r="BM196" s="141" t="s">
        <v>352</v>
      </c>
    </row>
    <row r="197" spans="2:65" s="1" customFormat="1">
      <c r="B197" s="31"/>
      <c r="D197" s="143" t="s">
        <v>137</v>
      </c>
      <c r="F197" s="144" t="s">
        <v>353</v>
      </c>
      <c r="I197" s="145"/>
      <c r="J197" s="145"/>
      <c r="M197" s="31"/>
      <c r="N197" s="146"/>
      <c r="X197" s="52"/>
      <c r="AT197" s="16" t="s">
        <v>137</v>
      </c>
      <c r="AU197" s="16" t="s">
        <v>82</v>
      </c>
    </row>
    <row r="198" spans="2:65" s="12" customFormat="1">
      <c r="B198" s="151"/>
      <c r="D198" s="152" t="s">
        <v>200</v>
      </c>
      <c r="E198" s="153" t="s">
        <v>20</v>
      </c>
      <c r="F198" s="154" t="s">
        <v>354</v>
      </c>
      <c r="H198" s="155">
        <v>1.845</v>
      </c>
      <c r="I198" s="156"/>
      <c r="J198" s="156"/>
      <c r="M198" s="151"/>
      <c r="N198" s="157"/>
      <c r="X198" s="158"/>
      <c r="AT198" s="153" t="s">
        <v>200</v>
      </c>
      <c r="AU198" s="153" t="s">
        <v>82</v>
      </c>
      <c r="AV198" s="12" t="s">
        <v>84</v>
      </c>
      <c r="AW198" s="12" t="s">
        <v>5</v>
      </c>
      <c r="AX198" s="12" t="s">
        <v>82</v>
      </c>
      <c r="AY198" s="153" t="s">
        <v>130</v>
      </c>
    </row>
    <row r="199" spans="2:65" s="1" customFormat="1" ht="24.15" customHeight="1">
      <c r="B199" s="31"/>
      <c r="C199" s="129">
        <v>29</v>
      </c>
      <c r="D199" s="129" t="s">
        <v>133</v>
      </c>
      <c r="E199" s="130" t="s">
        <v>355</v>
      </c>
      <c r="F199" s="131" t="s">
        <v>356</v>
      </c>
      <c r="G199" s="132" t="s">
        <v>236</v>
      </c>
      <c r="H199" s="133">
        <v>81.180000000000007</v>
      </c>
      <c r="I199" s="134"/>
      <c r="J199" s="134"/>
      <c r="K199" s="135">
        <f>ROUND(P199*H199,2)</f>
        <v>0</v>
      </c>
      <c r="L199" s="131" t="s">
        <v>135</v>
      </c>
      <c r="M199" s="31"/>
      <c r="N199" s="136" t="s">
        <v>20</v>
      </c>
      <c r="O199" s="137" t="s">
        <v>43</v>
      </c>
      <c r="P199" s="138">
        <f>I199+J199</f>
        <v>0</v>
      </c>
      <c r="Q199" s="138">
        <f>ROUND(I199*H199,2)</f>
        <v>0</v>
      </c>
      <c r="R199" s="138">
        <f>ROUND(J199*H199,2)</f>
        <v>0</v>
      </c>
      <c r="T199" s="139">
        <f>S199*H199</f>
        <v>0</v>
      </c>
      <c r="U199" s="139">
        <v>0</v>
      </c>
      <c r="V199" s="139">
        <f>U199*H199</f>
        <v>0</v>
      </c>
      <c r="W199" s="139">
        <v>0</v>
      </c>
      <c r="X199" s="140">
        <f>W199*H199</f>
        <v>0</v>
      </c>
      <c r="AR199" s="141" t="s">
        <v>140</v>
      </c>
      <c r="AT199" s="141" t="s">
        <v>133</v>
      </c>
      <c r="AU199" s="141" t="s">
        <v>82</v>
      </c>
      <c r="AY199" s="16" t="s">
        <v>130</v>
      </c>
      <c r="BE199" s="142">
        <f>IF(O199="základní",K199,0)</f>
        <v>0</v>
      </c>
      <c r="BF199" s="142">
        <f>IF(O199="snížená",K199,0)</f>
        <v>0</v>
      </c>
      <c r="BG199" s="142">
        <f>IF(O199="zákl. přenesená",K199,0)</f>
        <v>0</v>
      </c>
      <c r="BH199" s="142">
        <f>IF(O199="sníž. přenesená",K199,0)</f>
        <v>0</v>
      </c>
      <c r="BI199" s="142">
        <f>IF(O199="nulová",K199,0)</f>
        <v>0</v>
      </c>
      <c r="BJ199" s="16" t="s">
        <v>82</v>
      </c>
      <c r="BK199" s="142">
        <f>ROUND(P199*H199,2)</f>
        <v>0</v>
      </c>
      <c r="BL199" s="16" t="s">
        <v>140</v>
      </c>
      <c r="BM199" s="141" t="s">
        <v>357</v>
      </c>
    </row>
    <row r="200" spans="2:65" s="1" customFormat="1">
      <c r="B200" s="31"/>
      <c r="D200" s="143" t="s">
        <v>137</v>
      </c>
      <c r="F200" s="144" t="s">
        <v>358</v>
      </c>
      <c r="I200" s="145"/>
      <c r="J200" s="145"/>
      <c r="M200" s="31"/>
      <c r="N200" s="146"/>
      <c r="X200" s="52"/>
      <c r="AT200" s="16" t="s">
        <v>137</v>
      </c>
      <c r="AU200" s="16" t="s">
        <v>82</v>
      </c>
    </row>
    <row r="201" spans="2:65" s="12" customFormat="1">
      <c r="B201" s="151"/>
      <c r="D201" s="152" t="s">
        <v>200</v>
      </c>
      <c r="E201" s="153" t="s">
        <v>20</v>
      </c>
      <c r="F201" s="154" t="s">
        <v>359</v>
      </c>
      <c r="H201" s="155">
        <v>81.180000000000007</v>
      </c>
      <c r="I201" s="156"/>
      <c r="J201" s="156"/>
      <c r="M201" s="151"/>
      <c r="N201" s="157"/>
      <c r="X201" s="158"/>
      <c r="AT201" s="153" t="s">
        <v>200</v>
      </c>
      <c r="AU201" s="153" t="s">
        <v>82</v>
      </c>
      <c r="AV201" s="12" t="s">
        <v>84</v>
      </c>
      <c r="AW201" s="12" t="s">
        <v>5</v>
      </c>
      <c r="AX201" s="12" t="s">
        <v>82</v>
      </c>
      <c r="AY201" s="153" t="s">
        <v>130</v>
      </c>
    </row>
    <row r="202" spans="2:65" s="1" customFormat="1" ht="24.15" customHeight="1">
      <c r="B202" s="31"/>
      <c r="C202" s="129">
        <v>30</v>
      </c>
      <c r="D202" s="129" t="s">
        <v>133</v>
      </c>
      <c r="E202" s="130" t="s">
        <v>360</v>
      </c>
      <c r="F202" s="131" t="s">
        <v>361</v>
      </c>
      <c r="G202" s="132" t="s">
        <v>236</v>
      </c>
      <c r="H202" s="133">
        <v>1.845</v>
      </c>
      <c r="I202" s="134"/>
      <c r="J202" s="134"/>
      <c r="K202" s="135">
        <f>ROUND(P202*H202,2)</f>
        <v>0</v>
      </c>
      <c r="L202" s="131" t="s">
        <v>135</v>
      </c>
      <c r="M202" s="31"/>
      <c r="N202" s="136" t="s">
        <v>20</v>
      </c>
      <c r="O202" s="137" t="s">
        <v>43</v>
      </c>
      <c r="P202" s="138">
        <f>I202+J202</f>
        <v>0</v>
      </c>
      <c r="Q202" s="138">
        <f>ROUND(I202*H202,2)</f>
        <v>0</v>
      </c>
      <c r="R202" s="138">
        <f>ROUND(J202*H202,2)</f>
        <v>0</v>
      </c>
      <c r="T202" s="139">
        <f>S202*H202</f>
        <v>0</v>
      </c>
      <c r="U202" s="139">
        <v>0</v>
      </c>
      <c r="V202" s="139">
        <f>U202*H202</f>
        <v>0</v>
      </c>
      <c r="W202" s="139">
        <v>0</v>
      </c>
      <c r="X202" s="140">
        <f>W202*H202</f>
        <v>0</v>
      </c>
      <c r="AR202" s="141" t="s">
        <v>140</v>
      </c>
      <c r="AT202" s="141" t="s">
        <v>133</v>
      </c>
      <c r="AU202" s="141" t="s">
        <v>82</v>
      </c>
      <c r="AY202" s="16" t="s">
        <v>130</v>
      </c>
      <c r="BE202" s="142">
        <f>IF(O202="základní",K202,0)</f>
        <v>0</v>
      </c>
      <c r="BF202" s="142">
        <f>IF(O202="snížená",K202,0)</f>
        <v>0</v>
      </c>
      <c r="BG202" s="142">
        <f>IF(O202="zákl. přenesená",K202,0)</f>
        <v>0</v>
      </c>
      <c r="BH202" s="142">
        <f>IF(O202="sníž. přenesená",K202,0)</f>
        <v>0</v>
      </c>
      <c r="BI202" s="142">
        <f>IF(O202="nulová",K202,0)</f>
        <v>0</v>
      </c>
      <c r="BJ202" s="16" t="s">
        <v>82</v>
      </c>
      <c r="BK202" s="142">
        <f>ROUND(P202*H202,2)</f>
        <v>0</v>
      </c>
      <c r="BL202" s="16" t="s">
        <v>140</v>
      </c>
      <c r="BM202" s="141" t="s">
        <v>362</v>
      </c>
    </row>
    <row r="203" spans="2:65" s="1" customFormat="1">
      <c r="B203" s="31"/>
      <c r="D203" s="143" t="s">
        <v>137</v>
      </c>
      <c r="F203" s="144" t="s">
        <v>363</v>
      </c>
      <c r="I203" s="145"/>
      <c r="J203" s="145"/>
      <c r="M203" s="31"/>
      <c r="N203" s="146"/>
      <c r="X203" s="52"/>
      <c r="AT203" s="16" t="s">
        <v>137</v>
      </c>
      <c r="AU203" s="16" t="s">
        <v>82</v>
      </c>
    </row>
    <row r="204" spans="2:65" s="12" customFormat="1">
      <c r="B204" s="151"/>
      <c r="D204" s="152" t="s">
        <v>200</v>
      </c>
      <c r="E204" s="153" t="s">
        <v>20</v>
      </c>
      <c r="F204" s="154" t="s">
        <v>364</v>
      </c>
      <c r="H204" s="155">
        <v>1.4190000000000003</v>
      </c>
      <c r="I204" s="156"/>
      <c r="J204" s="156"/>
      <c r="M204" s="151"/>
      <c r="N204" s="157"/>
      <c r="X204" s="158"/>
      <c r="AT204" s="153" t="s">
        <v>200</v>
      </c>
      <c r="AU204" s="153" t="s">
        <v>82</v>
      </c>
      <c r="AV204" s="12" t="s">
        <v>84</v>
      </c>
      <c r="AW204" s="12" t="s">
        <v>5</v>
      </c>
      <c r="AX204" s="12" t="s">
        <v>74</v>
      </c>
      <c r="AY204" s="153" t="s">
        <v>130</v>
      </c>
    </row>
    <row r="205" spans="2:65" s="12" customFormat="1">
      <c r="B205" s="151"/>
      <c r="D205" s="152" t="s">
        <v>200</v>
      </c>
      <c r="E205" s="153" t="s">
        <v>20</v>
      </c>
      <c r="F205" s="154" t="s">
        <v>354</v>
      </c>
      <c r="H205" s="155">
        <v>1.845</v>
      </c>
      <c r="I205" s="156"/>
      <c r="J205" s="156"/>
      <c r="M205" s="151"/>
      <c r="N205" s="157"/>
      <c r="X205" s="158"/>
      <c r="AT205" s="153" t="s">
        <v>200</v>
      </c>
      <c r="AU205" s="153" t="s">
        <v>82</v>
      </c>
      <c r="AV205" s="12" t="s">
        <v>84</v>
      </c>
      <c r="AW205" s="12" t="s">
        <v>5</v>
      </c>
      <c r="AX205" s="12" t="s">
        <v>82</v>
      </c>
      <c r="AY205" s="153" t="s">
        <v>130</v>
      </c>
    </row>
    <row r="206" spans="2:65" s="11" customFormat="1" ht="25.95" customHeight="1">
      <c r="B206" s="116"/>
      <c r="D206" s="117" t="s">
        <v>73</v>
      </c>
      <c r="E206" s="118" t="s">
        <v>365</v>
      </c>
      <c r="F206" s="118" t="s">
        <v>366</v>
      </c>
      <c r="I206" s="119"/>
      <c r="J206" s="119"/>
      <c r="K206" s="120">
        <f>BK206</f>
        <v>0</v>
      </c>
      <c r="M206" s="116"/>
      <c r="N206" s="121"/>
      <c r="Q206" s="122">
        <f>Q207</f>
        <v>0</v>
      </c>
      <c r="R206" s="122">
        <f>R207</f>
        <v>0</v>
      </c>
      <c r="T206" s="123">
        <f>T207</f>
        <v>0</v>
      </c>
      <c r="V206" s="123">
        <f>V207</f>
        <v>0</v>
      </c>
      <c r="X206" s="124">
        <f>X207</f>
        <v>0</v>
      </c>
      <c r="AR206" s="117" t="s">
        <v>82</v>
      </c>
      <c r="AT206" s="125" t="s">
        <v>73</v>
      </c>
      <c r="AU206" s="125" t="s">
        <v>74</v>
      </c>
      <c r="AY206" s="117" t="s">
        <v>130</v>
      </c>
      <c r="BK206" s="126">
        <f>BK207</f>
        <v>0</v>
      </c>
    </row>
    <row r="207" spans="2:65" s="11" customFormat="1" ht="22.95" customHeight="1">
      <c r="B207" s="116"/>
      <c r="D207" s="117" t="s">
        <v>73</v>
      </c>
      <c r="E207" s="127" t="s">
        <v>367</v>
      </c>
      <c r="F207" s="127" t="s">
        <v>368</v>
      </c>
      <c r="I207" s="119"/>
      <c r="J207" s="119"/>
      <c r="K207" s="128">
        <f>BK207</f>
        <v>0</v>
      </c>
      <c r="M207" s="116"/>
      <c r="N207" s="121"/>
      <c r="Q207" s="122">
        <f>SUM(Q208:Q209)</f>
        <v>0</v>
      </c>
      <c r="R207" s="122">
        <f>SUM(R208:R209)</f>
        <v>0</v>
      </c>
      <c r="T207" s="123">
        <f>SUM(T208:T209)</f>
        <v>0</v>
      </c>
      <c r="V207" s="123">
        <f>SUM(V208:V209)</f>
        <v>0</v>
      </c>
      <c r="X207" s="124">
        <f>SUM(X208:X209)</f>
        <v>0</v>
      </c>
      <c r="AR207" s="117" t="s">
        <v>82</v>
      </c>
      <c r="AT207" s="125" t="s">
        <v>73</v>
      </c>
      <c r="AU207" s="125" t="s">
        <v>82</v>
      </c>
      <c r="AY207" s="117" t="s">
        <v>130</v>
      </c>
      <c r="BK207" s="126">
        <f>SUM(BK208:BK209)</f>
        <v>0</v>
      </c>
    </row>
    <row r="208" spans="2:65" s="1" customFormat="1" ht="24.15" customHeight="1">
      <c r="B208" s="31"/>
      <c r="C208" s="129">
        <v>31</v>
      </c>
      <c r="D208" s="129" t="s">
        <v>133</v>
      </c>
      <c r="E208" s="130" t="s">
        <v>369</v>
      </c>
      <c r="F208" s="131" t="s">
        <v>370</v>
      </c>
      <c r="G208" s="132" t="s">
        <v>236</v>
      </c>
      <c r="H208" s="133">
        <v>45.637</v>
      </c>
      <c r="I208" s="134"/>
      <c r="J208" s="134"/>
      <c r="K208" s="135">
        <f>ROUND(P208*H208,2)</f>
        <v>0</v>
      </c>
      <c r="L208" s="131" t="s">
        <v>135</v>
      </c>
      <c r="M208" s="31"/>
      <c r="N208" s="136" t="s">
        <v>20</v>
      </c>
      <c r="O208" s="137" t="s">
        <v>43</v>
      </c>
      <c r="P208" s="138">
        <f>I208+J208</f>
        <v>0</v>
      </c>
      <c r="Q208" s="138">
        <f>ROUND(I208*H208,2)</f>
        <v>0</v>
      </c>
      <c r="R208" s="138">
        <f>ROUND(J208*H208,2)</f>
        <v>0</v>
      </c>
      <c r="T208" s="139">
        <f>S208*H208</f>
        <v>0</v>
      </c>
      <c r="U208" s="139">
        <v>0</v>
      </c>
      <c r="V208" s="139">
        <f>U208*H208</f>
        <v>0</v>
      </c>
      <c r="W208" s="139">
        <v>0</v>
      </c>
      <c r="X208" s="140">
        <f>W208*H208</f>
        <v>0</v>
      </c>
      <c r="AR208" s="141" t="s">
        <v>140</v>
      </c>
      <c r="AT208" s="141" t="s">
        <v>133</v>
      </c>
      <c r="AU208" s="141" t="s">
        <v>84</v>
      </c>
      <c r="AY208" s="16" t="s">
        <v>130</v>
      </c>
      <c r="BE208" s="142">
        <f>IF(O208="základní",K208,0)</f>
        <v>0</v>
      </c>
      <c r="BF208" s="142">
        <f>IF(O208="snížená",K208,0)</f>
        <v>0</v>
      </c>
      <c r="BG208" s="142">
        <f>IF(O208="zákl. přenesená",K208,0)</f>
        <v>0</v>
      </c>
      <c r="BH208" s="142">
        <f>IF(O208="sníž. přenesená",K208,0)</f>
        <v>0</v>
      </c>
      <c r="BI208" s="142">
        <f>IF(O208="nulová",K208,0)</f>
        <v>0</v>
      </c>
      <c r="BJ208" s="16" t="s">
        <v>82</v>
      </c>
      <c r="BK208" s="142">
        <f>ROUND(P208*H208,2)</f>
        <v>0</v>
      </c>
      <c r="BL208" s="16" t="s">
        <v>140</v>
      </c>
      <c r="BM208" s="141" t="s">
        <v>371</v>
      </c>
    </row>
    <row r="209" spans="2:47" s="1" customFormat="1">
      <c r="B209" s="31"/>
      <c r="D209" s="143" t="s">
        <v>137</v>
      </c>
      <c r="F209" s="144" t="s">
        <v>372</v>
      </c>
      <c r="I209" s="145"/>
      <c r="J209" s="145"/>
      <c r="M209" s="31"/>
      <c r="N209" s="147"/>
      <c r="O209" s="148"/>
      <c r="P209" s="148"/>
      <c r="Q209" s="148"/>
      <c r="R209" s="148"/>
      <c r="S209" s="148"/>
      <c r="T209" s="148"/>
      <c r="U209" s="148"/>
      <c r="V209" s="148"/>
      <c r="W209" s="148"/>
      <c r="X209" s="149"/>
      <c r="AT209" s="16" t="s">
        <v>137</v>
      </c>
      <c r="AU209" s="16" t="s">
        <v>84</v>
      </c>
    </row>
    <row r="210" spans="2:47" s="1" customFormat="1" ht="6.9" customHeight="1">
      <c r="B210" s="40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31"/>
    </row>
  </sheetData>
  <sheetProtection formatColumns="0" formatRows="0" autoFilter="0"/>
  <autoFilter ref="C86:L209" xr:uid="{00000000-0009-0000-0000-000002000000}"/>
  <mergeCells count="9">
    <mergeCell ref="E52:H52"/>
    <mergeCell ref="E77:H77"/>
    <mergeCell ref="E79:H79"/>
    <mergeCell ref="M2:Z2"/>
    <mergeCell ref="E7:H7"/>
    <mergeCell ref="E9:H9"/>
    <mergeCell ref="E18:H18"/>
    <mergeCell ref="E27:H27"/>
    <mergeCell ref="E50:H50"/>
  </mergeCells>
  <hyperlinks>
    <hyperlink ref="F90" r:id="rId1" xr:uid="{00000000-0004-0000-0200-000000000000}"/>
    <hyperlink ref="F93" r:id="rId2" xr:uid="{00000000-0004-0000-0200-000001000000}"/>
    <hyperlink ref="F102" r:id="rId3" xr:uid="{00000000-0004-0000-0200-000002000000}"/>
    <hyperlink ref="F122" r:id="rId4" xr:uid="{00000000-0004-0000-0200-000005000000}"/>
    <hyperlink ref="F125" r:id="rId5" xr:uid="{00000000-0004-0000-0200-000007000000}"/>
    <hyperlink ref="F128" r:id="rId6" xr:uid="{00000000-0004-0000-0200-000008000000}"/>
    <hyperlink ref="F131" r:id="rId7" xr:uid="{00000000-0004-0000-0200-000009000000}"/>
    <hyperlink ref="F134" r:id="rId8" xr:uid="{00000000-0004-0000-0200-00000A000000}"/>
    <hyperlink ref="F144" r:id="rId9" xr:uid="{00000000-0004-0000-0200-00000B000000}"/>
    <hyperlink ref="F150" r:id="rId10" xr:uid="{00000000-0004-0000-0200-00000C000000}"/>
    <hyperlink ref="F158" r:id="rId11" xr:uid="{00000000-0004-0000-0200-00000D000000}"/>
    <hyperlink ref="F168" r:id="rId12" xr:uid="{00000000-0004-0000-0200-00000E000000}"/>
    <hyperlink ref="F172" r:id="rId13" xr:uid="{00000000-0004-0000-0200-00000F000000}"/>
    <hyperlink ref="F175" r:id="rId14" xr:uid="{00000000-0004-0000-0200-000010000000}"/>
    <hyperlink ref="F185" r:id="rId15" xr:uid="{00000000-0004-0000-0200-000011000000}"/>
    <hyperlink ref="F188" r:id="rId16" xr:uid="{00000000-0004-0000-0200-000012000000}"/>
    <hyperlink ref="F190" r:id="rId17" xr:uid="{00000000-0004-0000-0200-000013000000}"/>
    <hyperlink ref="F193" r:id="rId18" xr:uid="{00000000-0004-0000-0200-000014000000}"/>
    <hyperlink ref="F197" r:id="rId19" xr:uid="{00000000-0004-0000-0200-000015000000}"/>
    <hyperlink ref="F200" r:id="rId20" xr:uid="{00000000-0004-0000-0200-000016000000}"/>
    <hyperlink ref="F203" r:id="rId21" xr:uid="{00000000-0004-0000-0200-000017000000}"/>
    <hyperlink ref="F209" r:id="rId22" xr:uid="{00000000-0004-0000-0200-00001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81"/>
  <sheetViews>
    <sheetView showGridLines="0" tabSelected="1" topLeftCell="A94" workbookViewId="0">
      <selection activeCell="E106" sqref="E10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T2" s="16" t="s">
        <v>90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AT3" s="16" t="s">
        <v>84</v>
      </c>
    </row>
    <row r="4" spans="2:46" ht="24.9" customHeight="1">
      <c r="B4" s="19"/>
      <c r="D4" s="20" t="s">
        <v>91</v>
      </c>
      <c r="M4" s="19"/>
      <c r="N4" s="85" t="s">
        <v>11</v>
      </c>
      <c r="AT4" s="16" t="s">
        <v>4</v>
      </c>
    </row>
    <row r="5" spans="2:46" ht="6.9" customHeight="1">
      <c r="B5" s="19"/>
      <c r="M5" s="19"/>
    </row>
    <row r="6" spans="2:46" ht="12" customHeight="1">
      <c r="B6" s="19"/>
      <c r="D6" s="26" t="s">
        <v>17</v>
      </c>
      <c r="M6" s="19"/>
    </row>
    <row r="7" spans="2:46" ht="16.5" customHeight="1">
      <c r="B7" s="19"/>
      <c r="E7" s="310" t="str">
        <f>'Rekapitulace stavby'!K6</f>
        <v>Šluknov- chodiníky_I.část_ ul. Na Příkopě_II.část_Svobodovo nám.</v>
      </c>
      <c r="F7" s="311"/>
      <c r="G7" s="311"/>
      <c r="H7" s="311"/>
      <c r="M7" s="19"/>
    </row>
    <row r="8" spans="2:46" s="1" customFormat="1" ht="12" customHeight="1">
      <c r="B8" s="31"/>
      <c r="D8" s="26" t="s">
        <v>92</v>
      </c>
      <c r="M8" s="31"/>
    </row>
    <row r="9" spans="2:46" s="1" customFormat="1" ht="16.5" customHeight="1">
      <c r="B9" s="31"/>
      <c r="E9" s="282" t="s">
        <v>373</v>
      </c>
      <c r="F9" s="309"/>
      <c r="G9" s="309"/>
      <c r="H9" s="309"/>
      <c r="M9" s="31"/>
    </row>
    <row r="10" spans="2:46" s="1" customFormat="1">
      <c r="B10" s="31"/>
      <c r="M10" s="31"/>
    </row>
    <row r="11" spans="2:46" s="1" customFormat="1" ht="12" customHeight="1">
      <c r="B11" s="31"/>
      <c r="D11" s="26" t="s">
        <v>19</v>
      </c>
      <c r="F11" s="24" t="s">
        <v>20</v>
      </c>
      <c r="I11" s="26" t="s">
        <v>21</v>
      </c>
      <c r="J11" s="24" t="s">
        <v>20</v>
      </c>
      <c r="M11" s="31"/>
    </row>
    <row r="12" spans="2:46" s="1" customFormat="1" ht="12" customHeight="1">
      <c r="B12" s="31"/>
      <c r="D12" s="26" t="s">
        <v>22</v>
      </c>
      <c r="F12" s="24" t="s">
        <v>187</v>
      </c>
      <c r="I12" s="26" t="s">
        <v>24</v>
      </c>
      <c r="J12" s="48" t="str">
        <f>'Rekapitulace stavby'!AN8</f>
        <v>4. 4. 2025</v>
      </c>
      <c r="M12" s="31"/>
    </row>
    <row r="13" spans="2:46" s="1" customFormat="1" ht="10.95" customHeight="1">
      <c r="B13" s="31"/>
      <c r="M13" s="31"/>
    </row>
    <row r="14" spans="2:46" s="1" customFormat="1" ht="12" customHeight="1">
      <c r="B14" s="31"/>
      <c r="D14" s="26" t="s">
        <v>26</v>
      </c>
      <c r="I14" s="26" t="s">
        <v>27</v>
      </c>
      <c r="J14" s="24" t="s">
        <v>20</v>
      </c>
      <c r="M14" s="31"/>
    </row>
    <row r="15" spans="2:46" s="1" customFormat="1" ht="18" customHeight="1">
      <c r="B15" s="31"/>
      <c r="E15" s="24" t="s">
        <v>95</v>
      </c>
      <c r="I15" s="26" t="s">
        <v>29</v>
      </c>
      <c r="J15" s="24" t="s">
        <v>20</v>
      </c>
      <c r="M15" s="31"/>
    </row>
    <row r="16" spans="2:46" s="1" customFormat="1" ht="6.9" customHeight="1">
      <c r="B16" s="31"/>
      <c r="M16" s="31"/>
    </row>
    <row r="17" spans="2:13" s="1" customFormat="1" ht="12" customHeight="1">
      <c r="B17" s="31"/>
      <c r="D17" s="26" t="s">
        <v>30</v>
      </c>
      <c r="I17" s="26" t="s">
        <v>27</v>
      </c>
      <c r="J17" s="27" t="str">
        <f>'Rekapitulace stavby'!AN13</f>
        <v>Vyplň údaj</v>
      </c>
      <c r="M17" s="31"/>
    </row>
    <row r="18" spans="2:13" s="1" customFormat="1" ht="18" customHeight="1">
      <c r="B18" s="31"/>
      <c r="E18" s="312" t="str">
        <f>'Rekapitulace stavby'!E14</f>
        <v>Vyplň údaj</v>
      </c>
      <c r="F18" s="301"/>
      <c r="G18" s="301"/>
      <c r="H18" s="301"/>
      <c r="I18" s="26" t="s">
        <v>29</v>
      </c>
      <c r="J18" s="27" t="str">
        <f>'Rekapitulace stavby'!AN14</f>
        <v>Vyplň údaj</v>
      </c>
      <c r="M18" s="31"/>
    </row>
    <row r="19" spans="2:13" s="1" customFormat="1" ht="6.9" customHeight="1">
      <c r="B19" s="31"/>
      <c r="M19" s="31"/>
    </row>
    <row r="20" spans="2:13" s="1" customFormat="1" ht="12" customHeight="1">
      <c r="B20" s="31"/>
      <c r="D20" s="26" t="s">
        <v>32</v>
      </c>
      <c r="I20" s="26" t="s">
        <v>27</v>
      </c>
      <c r="J20" s="24" t="s">
        <v>20</v>
      </c>
      <c r="M20" s="31"/>
    </row>
    <row r="21" spans="2:13" s="1" customFormat="1" ht="18" customHeight="1">
      <c r="B21" s="31"/>
      <c r="E21" s="24" t="s">
        <v>33</v>
      </c>
      <c r="I21" s="26" t="s">
        <v>29</v>
      </c>
      <c r="J21" s="24" t="s">
        <v>20</v>
      </c>
      <c r="M21" s="31"/>
    </row>
    <row r="22" spans="2:13" s="1" customFormat="1" ht="6.9" customHeight="1">
      <c r="B22" s="31"/>
      <c r="M22" s="31"/>
    </row>
    <row r="23" spans="2:13" s="1" customFormat="1" ht="12" customHeight="1">
      <c r="B23" s="31"/>
      <c r="D23" s="26" t="s">
        <v>34</v>
      </c>
      <c r="I23" s="26" t="s">
        <v>27</v>
      </c>
      <c r="J23" s="24" t="s">
        <v>20</v>
      </c>
      <c r="M23" s="31"/>
    </row>
    <row r="24" spans="2:13" s="1" customFormat="1" ht="18" customHeight="1">
      <c r="B24" s="31"/>
      <c r="E24" s="24" t="s">
        <v>35</v>
      </c>
      <c r="I24" s="26" t="s">
        <v>29</v>
      </c>
      <c r="J24" s="24" t="s">
        <v>20</v>
      </c>
      <c r="M24" s="31"/>
    </row>
    <row r="25" spans="2:13" s="1" customFormat="1" ht="6.9" customHeight="1">
      <c r="B25" s="31"/>
      <c r="M25" s="31"/>
    </row>
    <row r="26" spans="2:13" s="1" customFormat="1" ht="12" customHeight="1">
      <c r="B26" s="31"/>
      <c r="D26" s="26" t="s">
        <v>36</v>
      </c>
      <c r="M26" s="31"/>
    </row>
    <row r="27" spans="2:13" s="7" customFormat="1" ht="16.5" customHeight="1">
      <c r="B27" s="86"/>
      <c r="E27" s="305" t="s">
        <v>20</v>
      </c>
      <c r="F27" s="305"/>
      <c r="G27" s="305"/>
      <c r="H27" s="305"/>
      <c r="M27" s="86"/>
    </row>
    <row r="28" spans="2:13" s="1" customFormat="1" ht="6.9" customHeight="1">
      <c r="B28" s="31"/>
      <c r="M28" s="31"/>
    </row>
    <row r="29" spans="2:13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49"/>
      <c r="M29" s="31"/>
    </row>
    <row r="30" spans="2:13" s="1" customFormat="1" ht="13.2">
      <c r="B30" s="31"/>
      <c r="E30" s="26" t="s">
        <v>96</v>
      </c>
      <c r="K30" s="87">
        <f>I61</f>
        <v>0</v>
      </c>
      <c r="M30" s="31"/>
    </row>
    <row r="31" spans="2:13" s="1" customFormat="1" ht="13.2">
      <c r="B31" s="31"/>
      <c r="E31" s="26" t="s">
        <v>97</v>
      </c>
      <c r="K31" s="87">
        <f>J61</f>
        <v>0</v>
      </c>
      <c r="M31" s="31"/>
    </row>
    <row r="32" spans="2:13" s="1" customFormat="1" ht="25.35" customHeight="1">
      <c r="B32" s="31"/>
      <c r="D32" s="88" t="s">
        <v>38</v>
      </c>
      <c r="K32" s="62">
        <f>ROUND(K87, 2)</f>
        <v>0</v>
      </c>
      <c r="M32" s="31"/>
    </row>
    <row r="33" spans="2:13" s="1" customFormat="1" ht="6.9" customHeight="1">
      <c r="B33" s="31"/>
      <c r="D33" s="49"/>
      <c r="E33" s="49"/>
      <c r="F33" s="49"/>
      <c r="G33" s="49"/>
      <c r="H33" s="49"/>
      <c r="I33" s="49"/>
      <c r="J33" s="49"/>
      <c r="K33" s="49"/>
      <c r="L33" s="49"/>
      <c r="M33" s="31"/>
    </row>
    <row r="34" spans="2:13" s="1" customFormat="1" ht="14.4" customHeight="1">
      <c r="B34" s="31"/>
      <c r="F34" s="34" t="s">
        <v>40</v>
      </c>
      <c r="I34" s="34" t="s">
        <v>39</v>
      </c>
      <c r="K34" s="34" t="s">
        <v>41</v>
      </c>
      <c r="M34" s="31"/>
    </row>
    <row r="35" spans="2:13" s="1" customFormat="1" ht="14.4" customHeight="1">
      <c r="B35" s="31"/>
      <c r="D35" s="51" t="s">
        <v>42</v>
      </c>
      <c r="E35" s="26" t="s">
        <v>43</v>
      </c>
      <c r="F35" s="87">
        <f>ROUND((SUM(BE87:BE180)),  2)</f>
        <v>0</v>
      </c>
      <c r="I35" s="89">
        <v>0.21</v>
      </c>
      <c r="K35" s="87">
        <f>ROUND(((SUM(BE87:BE180))*I35),  2)</f>
        <v>0</v>
      </c>
      <c r="M35" s="31"/>
    </row>
    <row r="36" spans="2:13" s="1" customFormat="1" ht="14.4" customHeight="1">
      <c r="B36" s="31"/>
      <c r="E36" s="26" t="s">
        <v>44</v>
      </c>
      <c r="F36" s="87">
        <f>ROUND((SUM(BF87:BF180)),  2)</f>
        <v>0</v>
      </c>
      <c r="I36" s="89">
        <v>0.12</v>
      </c>
      <c r="K36" s="87">
        <f>ROUND(((SUM(BF87:BF180))*I36),  2)</f>
        <v>0</v>
      </c>
      <c r="M36" s="31"/>
    </row>
    <row r="37" spans="2:13" s="1" customFormat="1" ht="14.4" hidden="1" customHeight="1">
      <c r="B37" s="31"/>
      <c r="E37" s="26" t="s">
        <v>45</v>
      </c>
      <c r="F37" s="87">
        <f>ROUND((SUM(BG87:BG180)),  2)</f>
        <v>0</v>
      </c>
      <c r="I37" s="89">
        <v>0.21</v>
      </c>
      <c r="K37" s="87">
        <f>0</f>
        <v>0</v>
      </c>
      <c r="M37" s="31"/>
    </row>
    <row r="38" spans="2:13" s="1" customFormat="1" ht="14.4" hidden="1" customHeight="1">
      <c r="B38" s="31"/>
      <c r="E38" s="26" t="s">
        <v>46</v>
      </c>
      <c r="F38" s="87">
        <f>ROUND((SUM(BH87:BH180)),  2)</f>
        <v>0</v>
      </c>
      <c r="I38" s="89">
        <v>0.12</v>
      </c>
      <c r="K38" s="87">
        <f>0</f>
        <v>0</v>
      </c>
      <c r="M38" s="31"/>
    </row>
    <row r="39" spans="2:13" s="1" customFormat="1" ht="14.4" hidden="1" customHeight="1">
      <c r="B39" s="31"/>
      <c r="E39" s="26" t="s">
        <v>47</v>
      </c>
      <c r="F39" s="87">
        <f>ROUND((SUM(BI87:BI180)),  2)</f>
        <v>0</v>
      </c>
      <c r="I39" s="89">
        <v>0</v>
      </c>
      <c r="K39" s="87">
        <f>0</f>
        <v>0</v>
      </c>
      <c r="M39" s="31"/>
    </row>
    <row r="40" spans="2:13" s="1" customFormat="1" ht="6.9" customHeight="1">
      <c r="B40" s="31"/>
      <c r="M40" s="31"/>
    </row>
    <row r="41" spans="2:13" s="1" customFormat="1" ht="25.35" customHeight="1">
      <c r="B41" s="31"/>
      <c r="C41" s="90"/>
      <c r="D41" s="91" t="s">
        <v>48</v>
      </c>
      <c r="E41" s="53"/>
      <c r="F41" s="53"/>
      <c r="G41" s="92" t="s">
        <v>49</v>
      </c>
      <c r="H41" s="93" t="s">
        <v>50</v>
      </c>
      <c r="I41" s="53"/>
      <c r="J41" s="53"/>
      <c r="K41" s="94">
        <f>SUM(K32:K39)</f>
        <v>0</v>
      </c>
      <c r="L41" s="95"/>
      <c r="M41" s="31"/>
    </row>
    <row r="42" spans="2:13" s="1" customFormat="1" ht="14.4" customHeight="1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31"/>
    </row>
    <row r="46" spans="2:13" s="1" customFormat="1" ht="6.9" customHeight="1"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31"/>
    </row>
    <row r="47" spans="2:13" s="1" customFormat="1" ht="24.9" customHeight="1">
      <c r="B47" s="31"/>
      <c r="C47" s="20" t="s">
        <v>98</v>
      </c>
      <c r="M47" s="31"/>
    </row>
    <row r="48" spans="2:13" s="1" customFormat="1" ht="6.9" customHeight="1">
      <c r="B48" s="31"/>
      <c r="M48" s="31"/>
    </row>
    <row r="49" spans="2:47" s="1" customFormat="1" ht="12" customHeight="1">
      <c r="B49" s="31"/>
      <c r="C49" s="26" t="s">
        <v>17</v>
      </c>
      <c r="M49" s="31"/>
    </row>
    <row r="50" spans="2:47" s="1" customFormat="1" ht="16.5" customHeight="1">
      <c r="B50" s="31"/>
      <c r="E50" s="310" t="str">
        <f>E7</f>
        <v>Šluknov- chodiníky_I.část_ ul. Na Příkopě_II.část_Svobodovo nám.</v>
      </c>
      <c r="F50" s="311"/>
      <c r="G50" s="311"/>
      <c r="H50" s="311"/>
      <c r="M50" s="31"/>
    </row>
    <row r="51" spans="2:47" s="1" customFormat="1" ht="12" customHeight="1">
      <c r="B51" s="31"/>
      <c r="C51" s="26" t="s">
        <v>92</v>
      </c>
      <c r="M51" s="31"/>
    </row>
    <row r="52" spans="2:47" s="1" customFormat="1" ht="16.5" customHeight="1">
      <c r="B52" s="31"/>
      <c r="E52" s="282" t="str">
        <f>E9</f>
        <v xml:space="preserve">SO 2 - Chodník_II.část Svobodovo náměstí </v>
      </c>
      <c r="F52" s="309"/>
      <c r="G52" s="309"/>
      <c r="H52" s="309"/>
      <c r="M52" s="31"/>
    </row>
    <row r="53" spans="2:47" s="1" customFormat="1" ht="6.9" customHeight="1">
      <c r="B53" s="31"/>
      <c r="M53" s="31"/>
    </row>
    <row r="54" spans="2:47" s="1" customFormat="1" ht="12" customHeight="1">
      <c r="B54" s="31"/>
      <c r="C54" s="26" t="s">
        <v>22</v>
      </c>
      <c r="F54" s="24" t="str">
        <f>F12</f>
        <v>k.ú. Šluknov</v>
      </c>
      <c r="I54" s="26" t="s">
        <v>24</v>
      </c>
      <c r="J54" s="48" t="str">
        <f>IF(J12="","",J12)</f>
        <v>4. 4. 2025</v>
      </c>
      <c r="M54" s="31"/>
    </row>
    <row r="55" spans="2:47" s="1" customFormat="1" ht="6.9" customHeight="1">
      <c r="B55" s="31"/>
      <c r="M55" s="31"/>
    </row>
    <row r="56" spans="2:47" s="1" customFormat="1" ht="15.15" customHeight="1">
      <c r="B56" s="31"/>
      <c r="C56" s="26" t="s">
        <v>26</v>
      </c>
      <c r="F56" s="24" t="str">
        <f>E15</f>
        <v>Město Šluknov</v>
      </c>
      <c r="I56" s="26" t="s">
        <v>32</v>
      </c>
      <c r="J56" s="29" t="str">
        <f>E21</f>
        <v>ProProjekt, s.r.o.</v>
      </c>
      <c r="M56" s="31"/>
    </row>
    <row r="57" spans="2:47" s="1" customFormat="1" ht="15.15" customHeight="1">
      <c r="B57" s="31"/>
      <c r="C57" s="26" t="s">
        <v>30</v>
      </c>
      <c r="F57" s="24" t="str">
        <f>IF(E18="","",E18)</f>
        <v>Vyplň údaj</v>
      </c>
      <c r="I57" s="26" t="s">
        <v>34</v>
      </c>
      <c r="J57" s="29" t="str">
        <f>E24</f>
        <v xml:space="preserve"> </v>
      </c>
      <c r="M57" s="31"/>
    </row>
    <row r="58" spans="2:47" s="1" customFormat="1" ht="10.35" customHeight="1">
      <c r="B58" s="31"/>
      <c r="M58" s="31"/>
    </row>
    <row r="59" spans="2:47" s="1" customFormat="1" ht="29.25" customHeight="1">
      <c r="B59" s="31"/>
      <c r="C59" s="96" t="s">
        <v>99</v>
      </c>
      <c r="D59" s="90"/>
      <c r="E59" s="90"/>
      <c r="F59" s="90"/>
      <c r="G59" s="90"/>
      <c r="H59" s="90"/>
      <c r="I59" s="97" t="s">
        <v>100</v>
      </c>
      <c r="J59" s="97" t="s">
        <v>101</v>
      </c>
      <c r="K59" s="97" t="s">
        <v>102</v>
      </c>
      <c r="L59" s="90"/>
      <c r="M59" s="31"/>
    </row>
    <row r="60" spans="2:47" s="1" customFormat="1" ht="10.35" customHeight="1">
      <c r="B60" s="31"/>
      <c r="M60" s="31"/>
    </row>
    <row r="61" spans="2:47" s="1" customFormat="1" ht="22.95" customHeight="1">
      <c r="B61" s="31"/>
      <c r="C61" s="98" t="s">
        <v>72</v>
      </c>
      <c r="I61" s="62">
        <f>Q87</f>
        <v>0</v>
      </c>
      <c r="J61" s="62">
        <f>R87</f>
        <v>0</v>
      </c>
      <c r="K61" s="62">
        <f>K87</f>
        <v>0</v>
      </c>
      <c r="M61" s="31"/>
      <c r="AU61" s="16" t="s">
        <v>103</v>
      </c>
    </row>
    <row r="62" spans="2:47" s="8" customFormat="1" ht="24.9" customHeight="1">
      <c r="B62" s="99"/>
      <c r="D62" s="100" t="s">
        <v>188</v>
      </c>
      <c r="E62" s="101"/>
      <c r="F62" s="101"/>
      <c r="G62" s="101"/>
      <c r="H62" s="101"/>
      <c r="I62" s="102">
        <f>Q88</f>
        <v>0</v>
      </c>
      <c r="J62" s="102">
        <f>R88</f>
        <v>0</v>
      </c>
      <c r="K62" s="102">
        <f>K88</f>
        <v>0</v>
      </c>
      <c r="M62" s="99"/>
    </row>
    <row r="63" spans="2:47" s="8" customFormat="1" ht="24.9" customHeight="1">
      <c r="B63" s="99"/>
      <c r="D63" s="100" t="s">
        <v>189</v>
      </c>
      <c r="E63" s="101"/>
      <c r="F63" s="101"/>
      <c r="G63" s="101"/>
      <c r="H63" s="101"/>
      <c r="I63" s="102">
        <f>Q115</f>
        <v>0</v>
      </c>
      <c r="J63" s="102">
        <f>R115</f>
        <v>0</v>
      </c>
      <c r="K63" s="102">
        <f>K115</f>
        <v>0</v>
      </c>
      <c r="M63" s="99"/>
    </row>
    <row r="64" spans="2:47" s="8" customFormat="1" ht="24.9" customHeight="1">
      <c r="B64" s="99"/>
      <c r="D64" s="100" t="s">
        <v>190</v>
      </c>
      <c r="E64" s="101"/>
      <c r="F64" s="101"/>
      <c r="G64" s="101"/>
      <c r="H64" s="101"/>
      <c r="I64" s="102">
        <f>Q146</f>
        <v>0</v>
      </c>
      <c r="J64" s="102">
        <f>R146</f>
        <v>0</v>
      </c>
      <c r="K64" s="102">
        <f>K146</f>
        <v>0</v>
      </c>
      <c r="M64" s="99"/>
    </row>
    <row r="65" spans="2:13" s="8" customFormat="1" ht="24.9" customHeight="1">
      <c r="B65" s="99"/>
      <c r="D65" s="100" t="s">
        <v>191</v>
      </c>
      <c r="E65" s="101"/>
      <c r="F65" s="101"/>
      <c r="G65" s="101"/>
      <c r="H65" s="101"/>
      <c r="I65" s="102">
        <f>Q167</f>
        <v>0</v>
      </c>
      <c r="J65" s="102">
        <f>R167</f>
        <v>0</v>
      </c>
      <c r="K65" s="102">
        <f>K167</f>
        <v>0</v>
      </c>
      <c r="M65" s="99"/>
    </row>
    <row r="66" spans="2:13" s="8" customFormat="1" ht="24.9" customHeight="1">
      <c r="B66" s="99"/>
      <c r="D66" s="100" t="s">
        <v>192</v>
      </c>
      <c r="E66" s="101"/>
      <c r="F66" s="101"/>
      <c r="G66" s="101"/>
      <c r="H66" s="101"/>
      <c r="I66" s="102">
        <f>Q177</f>
        <v>0</v>
      </c>
      <c r="J66" s="102">
        <f>R177</f>
        <v>0</v>
      </c>
      <c r="K66" s="102">
        <f>K177</f>
        <v>0</v>
      </c>
      <c r="M66" s="99"/>
    </row>
    <row r="67" spans="2:13" s="9" customFormat="1" ht="19.95" customHeight="1">
      <c r="B67" s="103"/>
      <c r="D67" s="104" t="s">
        <v>193</v>
      </c>
      <c r="E67" s="105"/>
      <c r="F67" s="105"/>
      <c r="G67" s="105"/>
      <c r="H67" s="105"/>
      <c r="I67" s="106">
        <f>Q178</f>
        <v>0</v>
      </c>
      <c r="J67" s="106">
        <f>R178</f>
        <v>0</v>
      </c>
      <c r="K67" s="106">
        <f>K178</f>
        <v>0</v>
      </c>
      <c r="M67" s="103"/>
    </row>
    <row r="68" spans="2:13" s="1" customFormat="1" ht="21.75" customHeight="1">
      <c r="B68" s="31"/>
      <c r="M68" s="31"/>
    </row>
    <row r="69" spans="2:13" s="1" customFormat="1" ht="6.9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31"/>
    </row>
    <row r="73" spans="2:13" s="1" customFormat="1" ht="6.9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31"/>
    </row>
    <row r="74" spans="2:13" s="1" customFormat="1" ht="24.9" customHeight="1">
      <c r="B74" s="31"/>
      <c r="C74" s="20" t="s">
        <v>110</v>
      </c>
      <c r="M74" s="31"/>
    </row>
    <row r="75" spans="2:13" s="1" customFormat="1" ht="6.9" customHeight="1">
      <c r="B75" s="31"/>
      <c r="M75" s="31"/>
    </row>
    <row r="76" spans="2:13" s="1" customFormat="1" ht="12" customHeight="1">
      <c r="B76" s="31"/>
      <c r="C76" s="26" t="s">
        <v>17</v>
      </c>
      <c r="M76" s="31"/>
    </row>
    <row r="77" spans="2:13" s="1" customFormat="1" ht="16.5" customHeight="1">
      <c r="B77" s="31"/>
      <c r="E77" s="310" t="str">
        <f>E7</f>
        <v>Šluknov- chodiníky_I.část_ ul. Na Příkopě_II.část_Svobodovo nám.</v>
      </c>
      <c r="F77" s="311"/>
      <c r="G77" s="311"/>
      <c r="H77" s="311"/>
      <c r="M77" s="31"/>
    </row>
    <row r="78" spans="2:13" s="1" customFormat="1" ht="12" customHeight="1">
      <c r="B78" s="31"/>
      <c r="C78" s="26" t="s">
        <v>92</v>
      </c>
      <c r="M78" s="31"/>
    </row>
    <row r="79" spans="2:13" s="1" customFormat="1" ht="16.5" customHeight="1">
      <c r="B79" s="31"/>
      <c r="E79" s="282" t="str">
        <f>E9</f>
        <v xml:space="preserve">SO 2 - Chodník_II.část Svobodovo náměstí </v>
      </c>
      <c r="F79" s="309"/>
      <c r="G79" s="309"/>
      <c r="H79" s="309"/>
      <c r="M79" s="31"/>
    </row>
    <row r="80" spans="2:13" s="1" customFormat="1" ht="6.9" customHeight="1">
      <c r="B80" s="31"/>
      <c r="M80" s="31"/>
    </row>
    <row r="81" spans="2:65" s="1" customFormat="1" ht="12" customHeight="1">
      <c r="B81" s="31"/>
      <c r="C81" s="26" t="s">
        <v>22</v>
      </c>
      <c r="F81" s="24" t="str">
        <f>F12</f>
        <v>k.ú. Šluknov</v>
      </c>
      <c r="I81" s="26" t="s">
        <v>24</v>
      </c>
      <c r="J81" s="48" t="str">
        <f>IF(J12="","",J12)</f>
        <v>4. 4. 2025</v>
      </c>
      <c r="M81" s="31"/>
    </row>
    <row r="82" spans="2:65" s="1" customFormat="1" ht="6.9" customHeight="1">
      <c r="B82" s="31"/>
      <c r="M82" s="31"/>
    </row>
    <row r="83" spans="2:65" s="1" customFormat="1" ht="15.15" customHeight="1">
      <c r="B83" s="31"/>
      <c r="C83" s="26" t="s">
        <v>26</v>
      </c>
      <c r="F83" s="24" t="str">
        <f>E15</f>
        <v>Město Šluknov</v>
      </c>
      <c r="I83" s="26" t="s">
        <v>32</v>
      </c>
      <c r="J83" s="29" t="str">
        <f>E21</f>
        <v>ProProjekt, s.r.o.</v>
      </c>
      <c r="M83" s="31"/>
    </row>
    <row r="84" spans="2:65" s="1" customFormat="1" ht="15.15" customHeight="1">
      <c r="B84" s="31"/>
      <c r="C84" s="26" t="s">
        <v>30</v>
      </c>
      <c r="F84" s="24" t="str">
        <f>IF(E18="","",E18)</f>
        <v>Vyplň údaj</v>
      </c>
      <c r="I84" s="26" t="s">
        <v>34</v>
      </c>
      <c r="J84" s="29" t="str">
        <f>E24</f>
        <v xml:space="preserve"> </v>
      </c>
      <c r="M84" s="31"/>
    </row>
    <row r="85" spans="2:65" s="1" customFormat="1" ht="10.35" customHeight="1">
      <c r="B85" s="31"/>
      <c r="M85" s="31"/>
    </row>
    <row r="86" spans="2:65" s="10" customFormat="1" ht="29.25" customHeight="1">
      <c r="B86" s="107"/>
      <c r="C86" s="108" t="s">
        <v>111</v>
      </c>
      <c r="D86" s="109" t="s">
        <v>57</v>
      </c>
      <c r="E86" s="109" t="s">
        <v>53</v>
      </c>
      <c r="F86" s="109" t="s">
        <v>54</v>
      </c>
      <c r="G86" s="109" t="s">
        <v>112</v>
      </c>
      <c r="H86" s="109" t="s">
        <v>113</v>
      </c>
      <c r="I86" s="109" t="s">
        <v>114</v>
      </c>
      <c r="J86" s="109" t="s">
        <v>115</v>
      </c>
      <c r="K86" s="109" t="s">
        <v>102</v>
      </c>
      <c r="L86" s="110" t="s">
        <v>116</v>
      </c>
      <c r="M86" s="107"/>
      <c r="N86" s="55" t="s">
        <v>20</v>
      </c>
      <c r="O86" s="56" t="s">
        <v>42</v>
      </c>
      <c r="P86" s="56" t="s">
        <v>117</v>
      </c>
      <c r="Q86" s="56" t="s">
        <v>118</v>
      </c>
      <c r="R86" s="56" t="s">
        <v>119</v>
      </c>
      <c r="S86" s="56" t="s">
        <v>120</v>
      </c>
      <c r="T86" s="56" t="s">
        <v>121</v>
      </c>
      <c r="U86" s="56" t="s">
        <v>122</v>
      </c>
      <c r="V86" s="56" t="s">
        <v>123</v>
      </c>
      <c r="W86" s="56" t="s">
        <v>124</v>
      </c>
      <c r="X86" s="57" t="s">
        <v>125</v>
      </c>
    </row>
    <row r="87" spans="2:65" s="1" customFormat="1" ht="22.95" customHeight="1">
      <c r="B87" s="31"/>
      <c r="C87" s="60" t="s">
        <v>126</v>
      </c>
      <c r="K87" s="111">
        <f>BK87</f>
        <v>0</v>
      </c>
      <c r="M87" s="31"/>
      <c r="N87" s="58"/>
      <c r="O87" s="49"/>
      <c r="P87" s="49"/>
      <c r="Q87" s="112">
        <f>Q88+Q115+Q146+Q167+Q177</f>
        <v>0</v>
      </c>
      <c r="R87" s="112">
        <f>R88+R115+R146+R167+R177</f>
        <v>0</v>
      </c>
      <c r="S87" s="49"/>
      <c r="T87" s="113">
        <f>T88+T115+T146+T167+T177</f>
        <v>0</v>
      </c>
      <c r="U87" s="49"/>
      <c r="V87" s="113">
        <f>V88+V115+V146+V167+V177</f>
        <v>21.0399999475</v>
      </c>
      <c r="W87" s="49"/>
      <c r="X87" s="114">
        <f>X88+X115+X146+X167+X177</f>
        <v>33.453099999999999</v>
      </c>
      <c r="AT87" s="16" t="s">
        <v>73</v>
      </c>
      <c r="AU87" s="16" t="s">
        <v>103</v>
      </c>
      <c r="BK87" s="115">
        <f>BK88+BK115+BK146+BK167+BK177</f>
        <v>0</v>
      </c>
    </row>
    <row r="88" spans="2:65" s="11" customFormat="1" ht="25.95" customHeight="1">
      <c r="B88" s="116"/>
      <c r="D88" s="117" t="s">
        <v>73</v>
      </c>
      <c r="E88" s="118" t="s">
        <v>82</v>
      </c>
      <c r="F88" s="118" t="s">
        <v>194</v>
      </c>
      <c r="I88" s="119"/>
      <c r="J88" s="119"/>
      <c r="K88" s="120">
        <f>BK88</f>
        <v>0</v>
      </c>
      <c r="M88" s="116"/>
      <c r="N88" s="121"/>
      <c r="Q88" s="122">
        <f>SUM(Q89:Q114)</f>
        <v>0</v>
      </c>
      <c r="R88" s="122">
        <f>SUM(R89:R114)</f>
        <v>0</v>
      </c>
      <c r="T88" s="123">
        <f>SUM(T89:T114)</f>
        <v>0</v>
      </c>
      <c r="V88" s="123">
        <f>SUM(V89:V114)</f>
        <v>0</v>
      </c>
      <c r="X88" s="124">
        <f>SUM(X89:X114)</f>
        <v>33.371099999999998</v>
      </c>
      <c r="AR88" s="117" t="s">
        <v>82</v>
      </c>
      <c r="AT88" s="125" t="s">
        <v>73</v>
      </c>
      <c r="AU88" s="125" t="s">
        <v>74</v>
      </c>
      <c r="AY88" s="117" t="s">
        <v>130</v>
      </c>
      <c r="BK88" s="126">
        <f>SUM(BK89:BK114)</f>
        <v>0</v>
      </c>
    </row>
    <row r="89" spans="2:65" s="1" customFormat="1" ht="33" customHeight="1">
      <c r="B89" s="31"/>
      <c r="C89" s="129" t="s">
        <v>82</v>
      </c>
      <c r="D89" s="129" t="s">
        <v>133</v>
      </c>
      <c r="E89" s="130" t="s">
        <v>195</v>
      </c>
      <c r="F89" s="131" t="s">
        <v>196</v>
      </c>
      <c r="G89" s="132" t="s">
        <v>197</v>
      </c>
      <c r="H89" s="133">
        <v>1.3200000000000003</v>
      </c>
      <c r="I89" s="134"/>
      <c r="J89" s="134"/>
      <c r="K89" s="135">
        <f>ROUND(P89*H89,2)</f>
        <v>0</v>
      </c>
      <c r="L89" s="131" t="s">
        <v>135</v>
      </c>
      <c r="M89" s="31"/>
      <c r="N89" s="136" t="s">
        <v>20</v>
      </c>
      <c r="O89" s="137" t="s">
        <v>43</v>
      </c>
      <c r="P89" s="138">
        <f>I89+J89</f>
        <v>0</v>
      </c>
      <c r="Q89" s="138">
        <f>ROUND(I89*H89,2)</f>
        <v>0</v>
      </c>
      <c r="R89" s="138">
        <f>ROUND(J89*H89,2)</f>
        <v>0</v>
      </c>
      <c r="T89" s="139">
        <f>S89*H89</f>
        <v>0</v>
      </c>
      <c r="U89" s="139">
        <v>0</v>
      </c>
      <c r="V89" s="139">
        <f>U89*H89</f>
        <v>0</v>
      </c>
      <c r="W89" s="139">
        <v>0.48</v>
      </c>
      <c r="X89" s="140">
        <f>W89*H89</f>
        <v>0.63360000000000016</v>
      </c>
      <c r="AR89" s="141" t="s">
        <v>140</v>
      </c>
      <c r="AT89" s="141" t="s">
        <v>133</v>
      </c>
      <c r="AU89" s="141" t="s">
        <v>82</v>
      </c>
      <c r="AY89" s="16" t="s">
        <v>130</v>
      </c>
      <c r="BE89" s="142">
        <f>IF(O89="základní",K89,0)</f>
        <v>0</v>
      </c>
      <c r="BF89" s="142">
        <f>IF(O89="snížená",K89,0)</f>
        <v>0</v>
      </c>
      <c r="BG89" s="142">
        <f>IF(O89="zákl. přenesená",K89,0)</f>
        <v>0</v>
      </c>
      <c r="BH89" s="142">
        <f>IF(O89="sníž. přenesená",K89,0)</f>
        <v>0</v>
      </c>
      <c r="BI89" s="142">
        <f>IF(O89="nulová",K89,0)</f>
        <v>0</v>
      </c>
      <c r="BJ89" s="16" t="s">
        <v>82</v>
      </c>
      <c r="BK89" s="142">
        <f>ROUND(P89*H89,2)</f>
        <v>0</v>
      </c>
      <c r="BL89" s="16" t="s">
        <v>140</v>
      </c>
      <c r="BM89" s="141" t="s">
        <v>374</v>
      </c>
    </row>
    <row r="90" spans="2:65" s="1" customFormat="1">
      <c r="B90" s="31"/>
      <c r="D90" s="143" t="s">
        <v>137</v>
      </c>
      <c r="F90" s="144" t="s">
        <v>199</v>
      </c>
      <c r="I90" s="145"/>
      <c r="J90" s="145"/>
      <c r="M90" s="31"/>
      <c r="N90" s="146"/>
      <c r="X90" s="52"/>
      <c r="AT90" s="16" t="s">
        <v>137</v>
      </c>
      <c r="AU90" s="16" t="s">
        <v>82</v>
      </c>
    </row>
    <row r="91" spans="2:65" s="12" customFormat="1">
      <c r="B91" s="151"/>
      <c r="D91" s="152" t="s">
        <v>200</v>
      </c>
      <c r="E91" s="153" t="s">
        <v>20</v>
      </c>
      <c r="F91" s="154" t="s">
        <v>375</v>
      </c>
      <c r="H91" s="155">
        <v>0.66</v>
      </c>
      <c r="I91" s="156"/>
      <c r="J91" s="156"/>
      <c r="M91" s="151"/>
      <c r="N91" s="157"/>
      <c r="X91" s="158"/>
      <c r="AT91" s="153" t="s">
        <v>200</v>
      </c>
      <c r="AU91" s="153" t="s">
        <v>82</v>
      </c>
      <c r="AV91" s="12" t="s">
        <v>84</v>
      </c>
      <c r="AW91" s="12" t="s">
        <v>5</v>
      </c>
      <c r="AX91" s="12" t="s">
        <v>74</v>
      </c>
      <c r="AY91" s="153" t="s">
        <v>130</v>
      </c>
    </row>
    <row r="92" spans="2:65" s="12" customFormat="1">
      <c r="B92" s="151"/>
      <c r="D92" s="152" t="s">
        <v>200</v>
      </c>
      <c r="E92" s="153" t="s">
        <v>20</v>
      </c>
      <c r="F92" s="154" t="s">
        <v>376</v>
      </c>
      <c r="H92" s="155">
        <v>0.66</v>
      </c>
      <c r="I92" s="156"/>
      <c r="J92" s="156"/>
      <c r="M92" s="151"/>
      <c r="N92" s="157"/>
      <c r="X92" s="158"/>
      <c r="AT92" s="153" t="s">
        <v>200</v>
      </c>
      <c r="AU92" s="153" t="s">
        <v>82</v>
      </c>
      <c r="AV92" s="12" t="s">
        <v>84</v>
      </c>
      <c r="AW92" s="12" t="s">
        <v>5</v>
      </c>
      <c r="AX92" s="12" t="s">
        <v>74</v>
      </c>
      <c r="AY92" s="153" t="s">
        <v>130</v>
      </c>
    </row>
    <row r="93" spans="2:65" s="13" customFormat="1">
      <c r="B93" s="159"/>
      <c r="D93" s="152" t="s">
        <v>200</v>
      </c>
      <c r="E93" s="160" t="s">
        <v>20</v>
      </c>
      <c r="F93" s="161" t="s">
        <v>212</v>
      </c>
      <c r="H93" s="162">
        <v>1.3200000000000003</v>
      </c>
      <c r="I93" s="163"/>
      <c r="J93" s="163"/>
      <c r="M93" s="159"/>
      <c r="N93" s="164"/>
      <c r="X93" s="165"/>
      <c r="AT93" s="160" t="s">
        <v>200</v>
      </c>
      <c r="AU93" s="160" t="s">
        <v>82</v>
      </c>
      <c r="AV93" s="13" t="s">
        <v>140</v>
      </c>
      <c r="AW93" s="13" t="s">
        <v>5</v>
      </c>
      <c r="AX93" s="13" t="s">
        <v>82</v>
      </c>
      <c r="AY93" s="160" t="s">
        <v>130</v>
      </c>
    </row>
    <row r="94" spans="2:65" s="1" customFormat="1" ht="33" customHeight="1">
      <c r="B94" s="31"/>
      <c r="C94" s="129" t="s">
        <v>84</v>
      </c>
      <c r="D94" s="129" t="s">
        <v>133</v>
      </c>
      <c r="E94" s="130" t="s">
        <v>202</v>
      </c>
      <c r="F94" s="131" t="s">
        <v>203</v>
      </c>
      <c r="G94" s="132" t="s">
        <v>197</v>
      </c>
      <c r="H94" s="133">
        <v>56.25</v>
      </c>
      <c r="I94" s="134"/>
      <c r="J94" s="134"/>
      <c r="K94" s="135">
        <f>ROUND(P94*H94,2)</f>
        <v>0</v>
      </c>
      <c r="L94" s="131" t="s">
        <v>135</v>
      </c>
      <c r="M94" s="31"/>
      <c r="N94" s="136" t="s">
        <v>20</v>
      </c>
      <c r="O94" s="137" t="s">
        <v>43</v>
      </c>
      <c r="P94" s="138">
        <f>I94+J94</f>
        <v>0</v>
      </c>
      <c r="Q94" s="138">
        <f>ROUND(I94*H94,2)</f>
        <v>0</v>
      </c>
      <c r="R94" s="138">
        <f>ROUND(J94*H94,2)</f>
        <v>0</v>
      </c>
      <c r="T94" s="139">
        <f>S94*H94</f>
        <v>0</v>
      </c>
      <c r="U94" s="139">
        <v>0</v>
      </c>
      <c r="V94" s="139">
        <f>U94*H94</f>
        <v>0</v>
      </c>
      <c r="W94" s="139">
        <v>0.58199999999999996</v>
      </c>
      <c r="X94" s="140">
        <f>W94*H94</f>
        <v>32.737499999999997</v>
      </c>
      <c r="AR94" s="141" t="s">
        <v>140</v>
      </c>
      <c r="AT94" s="141" t="s">
        <v>133</v>
      </c>
      <c r="AU94" s="141" t="s">
        <v>82</v>
      </c>
      <c r="AY94" s="16" t="s">
        <v>130</v>
      </c>
      <c r="BE94" s="142">
        <f>IF(O94="základní",K94,0)</f>
        <v>0</v>
      </c>
      <c r="BF94" s="142">
        <f>IF(O94="snížená",K94,0)</f>
        <v>0</v>
      </c>
      <c r="BG94" s="142">
        <f>IF(O94="zákl. přenesená",K94,0)</f>
        <v>0</v>
      </c>
      <c r="BH94" s="142">
        <f>IF(O94="sníž. přenesená",K94,0)</f>
        <v>0</v>
      </c>
      <c r="BI94" s="142">
        <f>IF(O94="nulová",K94,0)</f>
        <v>0</v>
      </c>
      <c r="BJ94" s="16" t="s">
        <v>82</v>
      </c>
      <c r="BK94" s="142">
        <f>ROUND(P94*H94,2)</f>
        <v>0</v>
      </c>
      <c r="BL94" s="16" t="s">
        <v>140</v>
      </c>
      <c r="BM94" s="141" t="s">
        <v>377</v>
      </c>
    </row>
    <row r="95" spans="2:65" s="1" customFormat="1">
      <c r="B95" s="31"/>
      <c r="D95" s="143" t="s">
        <v>137</v>
      </c>
      <c r="F95" s="144" t="s">
        <v>205</v>
      </c>
      <c r="I95" s="145"/>
      <c r="J95" s="145"/>
      <c r="M95" s="31"/>
      <c r="N95" s="146"/>
      <c r="X95" s="52"/>
      <c r="AT95" s="16" t="s">
        <v>137</v>
      </c>
      <c r="AU95" s="16" t="s">
        <v>82</v>
      </c>
    </row>
    <row r="96" spans="2:65" s="12" customFormat="1">
      <c r="B96" s="151"/>
      <c r="D96" s="152" t="s">
        <v>200</v>
      </c>
      <c r="E96" s="153" t="s">
        <v>183</v>
      </c>
      <c r="F96" s="154" t="s">
        <v>378</v>
      </c>
      <c r="H96" s="155">
        <v>48.75</v>
      </c>
      <c r="I96" s="156"/>
      <c r="J96" s="156"/>
      <c r="M96" s="151"/>
      <c r="N96" s="157"/>
      <c r="X96" s="158"/>
      <c r="AT96" s="153" t="s">
        <v>200</v>
      </c>
      <c r="AU96" s="153" t="s">
        <v>82</v>
      </c>
      <c r="AV96" s="12" t="s">
        <v>84</v>
      </c>
      <c r="AW96" s="12" t="s">
        <v>5</v>
      </c>
      <c r="AX96" s="12" t="s">
        <v>74</v>
      </c>
      <c r="AY96" s="153" t="s">
        <v>130</v>
      </c>
    </row>
    <row r="97" spans="2:65" s="12" customFormat="1">
      <c r="B97" s="151"/>
      <c r="D97" s="152" t="s">
        <v>200</v>
      </c>
      <c r="E97" s="153" t="s">
        <v>20</v>
      </c>
      <c r="F97" s="154" t="s">
        <v>379</v>
      </c>
      <c r="H97" s="155">
        <v>7.5</v>
      </c>
      <c r="I97" s="156"/>
      <c r="J97" s="156"/>
      <c r="M97" s="151"/>
      <c r="N97" s="157"/>
      <c r="X97" s="158"/>
      <c r="AT97" s="153" t="s">
        <v>200</v>
      </c>
      <c r="AU97" s="153" t="s">
        <v>82</v>
      </c>
      <c r="AV97" s="12" t="s">
        <v>84</v>
      </c>
      <c r="AW97" s="12" t="s">
        <v>5</v>
      </c>
      <c r="AX97" s="12" t="s">
        <v>74</v>
      </c>
      <c r="AY97" s="153" t="s">
        <v>130</v>
      </c>
    </row>
    <row r="98" spans="2:65" s="13" customFormat="1">
      <c r="B98" s="159"/>
      <c r="D98" s="152" t="s">
        <v>200</v>
      </c>
      <c r="E98" s="160" t="s">
        <v>20</v>
      </c>
      <c r="F98" s="161" t="s">
        <v>212</v>
      </c>
      <c r="H98" s="162">
        <v>56.25</v>
      </c>
      <c r="I98" s="163"/>
      <c r="J98" s="163"/>
      <c r="M98" s="159"/>
      <c r="N98" s="164"/>
      <c r="X98" s="165"/>
      <c r="AT98" s="160" t="s">
        <v>200</v>
      </c>
      <c r="AU98" s="160" t="s">
        <v>82</v>
      </c>
      <c r="AV98" s="13" t="s">
        <v>140</v>
      </c>
      <c r="AW98" s="13" t="s">
        <v>5</v>
      </c>
      <c r="AX98" s="13" t="s">
        <v>82</v>
      </c>
      <c r="AY98" s="160" t="s">
        <v>130</v>
      </c>
    </row>
    <row r="99" spans="2:65" s="1" customFormat="1" ht="24.15" customHeight="1">
      <c r="B99" s="31"/>
      <c r="C99" s="129" t="s">
        <v>139</v>
      </c>
      <c r="D99" s="129" t="s">
        <v>133</v>
      </c>
      <c r="E99" s="130" t="s">
        <v>213</v>
      </c>
      <c r="F99" s="131" t="s">
        <v>214</v>
      </c>
      <c r="G99" s="132" t="s">
        <v>215</v>
      </c>
      <c r="H99" s="133">
        <v>7.5540000000000003</v>
      </c>
      <c r="I99" s="134"/>
      <c r="J99" s="134"/>
      <c r="K99" s="135">
        <f>ROUND(P99*H99,2)</f>
        <v>0</v>
      </c>
      <c r="L99" s="131" t="s">
        <v>135</v>
      </c>
      <c r="M99" s="31"/>
      <c r="N99" s="136" t="s">
        <v>20</v>
      </c>
      <c r="O99" s="137" t="s">
        <v>43</v>
      </c>
      <c r="P99" s="138">
        <f>I99+J99</f>
        <v>0</v>
      </c>
      <c r="Q99" s="138">
        <f>ROUND(I99*H99,2)</f>
        <v>0</v>
      </c>
      <c r="R99" s="138">
        <f>ROUND(J99*H99,2)</f>
        <v>0</v>
      </c>
      <c r="T99" s="139">
        <f>S99*H99</f>
        <v>0</v>
      </c>
      <c r="U99" s="139">
        <v>0</v>
      </c>
      <c r="V99" s="139">
        <f>U99*H99</f>
        <v>0</v>
      </c>
      <c r="W99" s="139">
        <v>0</v>
      </c>
      <c r="X99" s="140">
        <f>W99*H99</f>
        <v>0</v>
      </c>
      <c r="AR99" s="141" t="s">
        <v>140</v>
      </c>
      <c r="AT99" s="141" t="s">
        <v>133</v>
      </c>
      <c r="AU99" s="141" t="s">
        <v>82</v>
      </c>
      <c r="AY99" s="16" t="s">
        <v>130</v>
      </c>
      <c r="BE99" s="142">
        <f>IF(O99="základní",K99,0)</f>
        <v>0</v>
      </c>
      <c r="BF99" s="142">
        <f>IF(O99="snížená",K99,0)</f>
        <v>0</v>
      </c>
      <c r="BG99" s="142">
        <f>IF(O99="zákl. přenesená",K99,0)</f>
        <v>0</v>
      </c>
      <c r="BH99" s="142">
        <f>IF(O99="sníž. přenesená",K99,0)</f>
        <v>0</v>
      </c>
      <c r="BI99" s="142">
        <f>IF(O99="nulová",K99,0)</f>
        <v>0</v>
      </c>
      <c r="BJ99" s="16" t="s">
        <v>82</v>
      </c>
      <c r="BK99" s="142">
        <f>ROUND(P99*H99,2)</f>
        <v>0</v>
      </c>
      <c r="BL99" s="16" t="s">
        <v>140</v>
      </c>
      <c r="BM99" s="141" t="s">
        <v>380</v>
      </c>
    </row>
    <row r="100" spans="2:65" s="1" customFormat="1">
      <c r="B100" s="31"/>
      <c r="D100" s="143" t="s">
        <v>137</v>
      </c>
      <c r="F100" s="144" t="s">
        <v>217</v>
      </c>
      <c r="I100" s="145"/>
      <c r="J100" s="145"/>
      <c r="M100" s="31"/>
      <c r="N100" s="146"/>
      <c r="X100" s="52"/>
      <c r="AT100" s="16" t="s">
        <v>137</v>
      </c>
      <c r="AU100" s="16" t="s">
        <v>82</v>
      </c>
    </row>
    <row r="101" spans="2:65" s="12" customFormat="1">
      <c r="B101" s="151"/>
      <c r="D101" s="152" t="s">
        <v>200</v>
      </c>
      <c r="E101" s="153" t="s">
        <v>20</v>
      </c>
      <c r="F101" s="154" t="s">
        <v>381</v>
      </c>
      <c r="H101" s="155">
        <v>6.9550000000000001</v>
      </c>
      <c r="I101" s="156"/>
      <c r="J101" s="156"/>
      <c r="M101" s="151"/>
      <c r="N101" s="157"/>
      <c r="X101" s="158"/>
      <c r="AT101" s="153" t="s">
        <v>200</v>
      </c>
      <c r="AU101" s="153" t="s">
        <v>82</v>
      </c>
      <c r="AV101" s="12" t="s">
        <v>84</v>
      </c>
      <c r="AW101" s="12" t="s">
        <v>5</v>
      </c>
      <c r="AX101" s="12" t="s">
        <v>74</v>
      </c>
      <c r="AY101" s="153" t="s">
        <v>130</v>
      </c>
    </row>
    <row r="102" spans="2:65" s="12" customFormat="1">
      <c r="B102" s="151"/>
      <c r="D102" s="152" t="s">
        <v>200</v>
      </c>
      <c r="E102" s="153" t="s">
        <v>20</v>
      </c>
      <c r="F102" s="154" t="s">
        <v>382</v>
      </c>
      <c r="H102" s="155">
        <v>0.39700000000000002</v>
      </c>
      <c r="I102" s="156"/>
      <c r="J102" s="156"/>
      <c r="M102" s="151"/>
      <c r="N102" s="157"/>
      <c r="X102" s="158"/>
      <c r="AT102" s="153" t="s">
        <v>200</v>
      </c>
      <c r="AU102" s="153" t="s">
        <v>82</v>
      </c>
      <c r="AV102" s="12" t="s">
        <v>84</v>
      </c>
      <c r="AW102" s="12" t="s">
        <v>5</v>
      </c>
      <c r="AX102" s="12" t="s">
        <v>74</v>
      </c>
      <c r="AY102" s="153" t="s">
        <v>130</v>
      </c>
    </row>
    <row r="103" spans="2:65" s="12" customFormat="1">
      <c r="B103" s="151"/>
      <c r="D103" s="152" t="s">
        <v>200</v>
      </c>
      <c r="E103" s="153" t="s">
        <v>20</v>
      </c>
      <c r="F103" s="154" t="s">
        <v>383</v>
      </c>
      <c r="H103" s="155">
        <v>0.20200000000000004</v>
      </c>
      <c r="I103" s="156"/>
      <c r="J103" s="156"/>
      <c r="M103" s="151"/>
      <c r="N103" s="157"/>
      <c r="X103" s="158"/>
      <c r="AT103" s="153" t="s">
        <v>200</v>
      </c>
      <c r="AU103" s="153" t="s">
        <v>82</v>
      </c>
      <c r="AV103" s="12" t="s">
        <v>84</v>
      </c>
      <c r="AW103" s="12" t="s">
        <v>5</v>
      </c>
      <c r="AX103" s="12" t="s">
        <v>74</v>
      </c>
      <c r="AY103" s="153" t="s">
        <v>130</v>
      </c>
    </row>
    <row r="104" spans="2:65" s="13" customFormat="1">
      <c r="B104" s="159"/>
      <c r="D104" s="152" t="s">
        <v>200</v>
      </c>
      <c r="E104" s="160" t="s">
        <v>20</v>
      </c>
      <c r="F104" s="161" t="s">
        <v>212</v>
      </c>
      <c r="H104" s="162">
        <v>7.5540000000000003</v>
      </c>
      <c r="I104" s="163"/>
      <c r="J104" s="163"/>
      <c r="M104" s="159"/>
      <c r="N104" s="164"/>
      <c r="X104" s="165"/>
      <c r="AT104" s="160" t="s">
        <v>200</v>
      </c>
      <c r="AU104" s="160" t="s">
        <v>82</v>
      </c>
      <c r="AV104" s="13" t="s">
        <v>140</v>
      </c>
      <c r="AW104" s="13" t="s">
        <v>5</v>
      </c>
      <c r="AX104" s="13" t="s">
        <v>82</v>
      </c>
      <c r="AY104" s="160" t="s">
        <v>130</v>
      </c>
    </row>
    <row r="105" spans="2:65" s="1" customFormat="1" ht="37.950000000000003" customHeight="1">
      <c r="B105" s="31"/>
      <c r="C105" s="129" t="s">
        <v>140</v>
      </c>
      <c r="D105" s="129" t="s">
        <v>133</v>
      </c>
      <c r="E105" s="130" t="s">
        <v>632</v>
      </c>
      <c r="F105" s="131" t="s">
        <v>631</v>
      </c>
      <c r="G105" s="132" t="s">
        <v>215</v>
      </c>
      <c r="H105" s="133">
        <v>40.5</v>
      </c>
      <c r="I105" s="134"/>
      <c r="J105" s="134"/>
      <c r="K105" s="135">
        <f>ROUND(P105*H105,2)</f>
        <v>0</v>
      </c>
      <c r="L105" s="131" t="s">
        <v>135</v>
      </c>
      <c r="M105" s="31"/>
      <c r="N105" s="136" t="s">
        <v>20</v>
      </c>
      <c r="O105" s="137" t="s">
        <v>43</v>
      </c>
      <c r="P105" s="138">
        <f>I105+J105</f>
        <v>0</v>
      </c>
      <c r="Q105" s="138">
        <f>ROUND(I105*H105,2)</f>
        <v>0</v>
      </c>
      <c r="R105" s="138">
        <f>ROUND(J105*H105,2)</f>
        <v>0</v>
      </c>
      <c r="T105" s="139">
        <f>S105*H105</f>
        <v>0</v>
      </c>
      <c r="U105" s="139">
        <v>0</v>
      </c>
      <c r="V105" s="139">
        <f>U105*H105</f>
        <v>0</v>
      </c>
      <c r="W105" s="139">
        <v>0</v>
      </c>
      <c r="X105" s="140">
        <f>W105*H105</f>
        <v>0</v>
      </c>
      <c r="AR105" s="141" t="s">
        <v>140</v>
      </c>
      <c r="AT105" s="141" t="s">
        <v>133</v>
      </c>
      <c r="AU105" s="141" t="s">
        <v>82</v>
      </c>
      <c r="AY105" s="16" t="s">
        <v>130</v>
      </c>
      <c r="BE105" s="142">
        <f>IF(O105="základní",K105,0)</f>
        <v>0</v>
      </c>
      <c r="BF105" s="142">
        <f>IF(O105="snížená",K105,0)</f>
        <v>0</v>
      </c>
      <c r="BG105" s="142">
        <f>IF(O105="zákl. přenesená",K105,0)</f>
        <v>0</v>
      </c>
      <c r="BH105" s="142">
        <f>IF(O105="sníž. přenesená",K105,0)</f>
        <v>0</v>
      </c>
      <c r="BI105" s="142">
        <f>IF(O105="nulová",K105,0)</f>
        <v>0</v>
      </c>
      <c r="BJ105" s="16" t="s">
        <v>82</v>
      </c>
      <c r="BK105" s="142">
        <f>ROUND(P105*H105,2)</f>
        <v>0</v>
      </c>
      <c r="BL105" s="16" t="s">
        <v>140</v>
      </c>
      <c r="BM105" s="141" t="s">
        <v>384</v>
      </c>
    </row>
    <row r="106" spans="2:65" s="12" customFormat="1">
      <c r="B106" s="151"/>
      <c r="D106" s="152" t="s">
        <v>200</v>
      </c>
      <c r="E106" s="153" t="s">
        <v>20</v>
      </c>
      <c r="F106" s="154" t="s">
        <v>385</v>
      </c>
      <c r="H106" s="155">
        <v>1.875</v>
      </c>
      <c r="I106" s="156"/>
      <c r="J106" s="156"/>
      <c r="M106" s="151"/>
      <c r="N106" s="157"/>
      <c r="X106" s="158"/>
      <c r="AT106" s="153" t="s">
        <v>200</v>
      </c>
      <c r="AU106" s="153" t="s">
        <v>82</v>
      </c>
      <c r="AV106" s="12" t="s">
        <v>84</v>
      </c>
      <c r="AW106" s="12" t="s">
        <v>5</v>
      </c>
      <c r="AX106" s="12" t="s">
        <v>74</v>
      </c>
      <c r="AY106" s="153" t="s">
        <v>130</v>
      </c>
    </row>
    <row r="107" spans="2:65" s="12" customFormat="1">
      <c r="B107" s="151"/>
      <c r="D107" s="152" t="s">
        <v>200</v>
      </c>
      <c r="E107" s="153" t="s">
        <v>20</v>
      </c>
      <c r="F107" s="154" t="s">
        <v>386</v>
      </c>
      <c r="H107" s="155">
        <v>38.625</v>
      </c>
      <c r="I107" s="156"/>
      <c r="J107" s="156"/>
      <c r="M107" s="151"/>
      <c r="N107" s="157"/>
      <c r="X107" s="158"/>
      <c r="AT107" s="153" t="s">
        <v>200</v>
      </c>
      <c r="AU107" s="153" t="s">
        <v>82</v>
      </c>
      <c r="AV107" s="12" t="s">
        <v>84</v>
      </c>
      <c r="AW107" s="12" t="s">
        <v>5</v>
      </c>
      <c r="AX107" s="12" t="s">
        <v>74</v>
      </c>
      <c r="AY107" s="153" t="s">
        <v>130</v>
      </c>
    </row>
    <row r="108" spans="2:65" s="13" customFormat="1">
      <c r="B108" s="159"/>
      <c r="D108" s="152" t="s">
        <v>200</v>
      </c>
      <c r="E108" s="160" t="s">
        <v>20</v>
      </c>
      <c r="F108" s="161" t="s">
        <v>212</v>
      </c>
      <c r="H108" s="162">
        <v>40.5</v>
      </c>
      <c r="I108" s="163"/>
      <c r="J108" s="163"/>
      <c r="M108" s="159"/>
      <c r="N108" s="164"/>
      <c r="X108" s="165"/>
      <c r="AT108" s="160" t="s">
        <v>200</v>
      </c>
      <c r="AU108" s="160" t="s">
        <v>82</v>
      </c>
      <c r="AV108" s="13" t="s">
        <v>140</v>
      </c>
      <c r="AW108" s="13" t="s">
        <v>5</v>
      </c>
      <c r="AX108" s="13" t="s">
        <v>82</v>
      </c>
      <c r="AY108" s="160" t="s">
        <v>130</v>
      </c>
    </row>
    <row r="109" spans="2:65" s="1" customFormat="1" ht="24.15" customHeight="1">
      <c r="B109" s="31"/>
      <c r="C109" s="129">
        <v>5</v>
      </c>
      <c r="D109" s="129" t="s">
        <v>133</v>
      </c>
      <c r="E109" s="130" t="s">
        <v>231</v>
      </c>
      <c r="F109" s="131" t="s">
        <v>232</v>
      </c>
      <c r="G109" s="132" t="s">
        <v>215</v>
      </c>
      <c r="H109" s="133">
        <v>40.5</v>
      </c>
      <c r="I109" s="134"/>
      <c r="J109" s="134"/>
      <c r="K109" s="135">
        <f>ROUND(P109*H109,2)</f>
        <v>0</v>
      </c>
      <c r="L109" s="131" t="s">
        <v>135</v>
      </c>
      <c r="M109" s="31"/>
      <c r="N109" s="136" t="s">
        <v>20</v>
      </c>
      <c r="O109" s="137" t="s">
        <v>43</v>
      </c>
      <c r="P109" s="138">
        <f>I109+J109</f>
        <v>0</v>
      </c>
      <c r="Q109" s="138">
        <f>ROUND(I109*H109,2)</f>
        <v>0</v>
      </c>
      <c r="R109" s="138">
        <f>ROUND(J109*H109,2)</f>
        <v>0</v>
      </c>
      <c r="T109" s="139">
        <f>S109*H109</f>
        <v>0</v>
      </c>
      <c r="U109" s="139">
        <v>0</v>
      </c>
      <c r="V109" s="139">
        <f>U109*H109</f>
        <v>0</v>
      </c>
      <c r="W109" s="139">
        <v>0</v>
      </c>
      <c r="X109" s="140">
        <f>W109*H109</f>
        <v>0</v>
      </c>
      <c r="AR109" s="141" t="s">
        <v>140</v>
      </c>
      <c r="AT109" s="141" t="s">
        <v>133</v>
      </c>
      <c r="AU109" s="141" t="s">
        <v>82</v>
      </c>
      <c r="AY109" s="16" t="s">
        <v>130</v>
      </c>
      <c r="BE109" s="142">
        <f>IF(O109="základní",K109,0)</f>
        <v>0</v>
      </c>
      <c r="BF109" s="142">
        <f>IF(O109="snížená",K109,0)</f>
        <v>0</v>
      </c>
      <c r="BG109" s="142">
        <f>IF(O109="zákl. přenesená",K109,0)</f>
        <v>0</v>
      </c>
      <c r="BH109" s="142">
        <f>IF(O109="sníž. přenesená",K109,0)</f>
        <v>0</v>
      </c>
      <c r="BI109" s="142">
        <f>IF(O109="nulová",K109,0)</f>
        <v>0</v>
      </c>
      <c r="BJ109" s="16" t="s">
        <v>82</v>
      </c>
      <c r="BK109" s="142">
        <f>ROUND(P109*H109,2)</f>
        <v>0</v>
      </c>
      <c r="BL109" s="16" t="s">
        <v>140</v>
      </c>
      <c r="BM109" s="141" t="s">
        <v>387</v>
      </c>
    </row>
    <row r="110" spans="2:65" s="1" customFormat="1">
      <c r="B110" s="31"/>
      <c r="D110" s="143" t="s">
        <v>137</v>
      </c>
      <c r="F110" s="144" t="s">
        <v>234</v>
      </c>
      <c r="I110" s="145"/>
      <c r="J110" s="145"/>
      <c r="M110" s="31"/>
      <c r="N110" s="146"/>
      <c r="X110" s="52"/>
      <c r="AT110" s="16" t="s">
        <v>137</v>
      </c>
      <c r="AU110" s="16" t="s">
        <v>82</v>
      </c>
    </row>
    <row r="111" spans="2:65" s="12" customFormat="1">
      <c r="B111" s="151"/>
      <c r="D111" s="152" t="s">
        <v>200</v>
      </c>
      <c r="E111" s="153" t="s">
        <v>20</v>
      </c>
      <c r="F111" s="154" t="s">
        <v>388</v>
      </c>
      <c r="H111" s="155">
        <v>40.5</v>
      </c>
      <c r="I111" s="156"/>
      <c r="J111" s="156"/>
      <c r="M111" s="151"/>
      <c r="N111" s="157"/>
      <c r="X111" s="158"/>
      <c r="AT111" s="153" t="s">
        <v>200</v>
      </c>
      <c r="AU111" s="153" t="s">
        <v>82</v>
      </c>
      <c r="AV111" s="12" t="s">
        <v>84</v>
      </c>
      <c r="AW111" s="12" t="s">
        <v>5</v>
      </c>
      <c r="AX111" s="12" t="s">
        <v>82</v>
      </c>
      <c r="AY111" s="153" t="s">
        <v>130</v>
      </c>
    </row>
    <row r="112" spans="2:65" s="1" customFormat="1" ht="22.8">
      <c r="B112" s="31"/>
      <c r="C112" s="129">
        <v>6</v>
      </c>
      <c r="D112" s="129" t="s">
        <v>133</v>
      </c>
      <c r="E112" s="130" t="s">
        <v>237</v>
      </c>
      <c r="F112" s="131" t="s">
        <v>238</v>
      </c>
      <c r="G112" s="132" t="s">
        <v>197</v>
      </c>
      <c r="H112" s="133">
        <v>41.25</v>
      </c>
      <c r="I112" s="134"/>
      <c r="J112" s="134"/>
      <c r="K112" s="135">
        <f>ROUND(P112*H112,2)</f>
        <v>0</v>
      </c>
      <c r="L112" s="131" t="s">
        <v>135</v>
      </c>
      <c r="M112" s="31"/>
      <c r="N112" s="136" t="s">
        <v>20</v>
      </c>
      <c r="O112" s="137" t="s">
        <v>43</v>
      </c>
      <c r="P112" s="138">
        <f>I112+J112</f>
        <v>0</v>
      </c>
      <c r="Q112" s="138">
        <f>ROUND(I112*H112,2)</f>
        <v>0</v>
      </c>
      <c r="R112" s="138">
        <f>ROUND(J112*H112,2)</f>
        <v>0</v>
      </c>
      <c r="T112" s="139">
        <f>S112*H112</f>
        <v>0</v>
      </c>
      <c r="U112" s="139">
        <v>0</v>
      </c>
      <c r="V112" s="139">
        <f>U112*H112</f>
        <v>0</v>
      </c>
      <c r="W112" s="139">
        <v>0</v>
      </c>
      <c r="X112" s="140">
        <f>W112*H112</f>
        <v>0</v>
      </c>
      <c r="AR112" s="141" t="s">
        <v>140</v>
      </c>
      <c r="AT112" s="141" t="s">
        <v>133</v>
      </c>
      <c r="AU112" s="141" t="s">
        <v>82</v>
      </c>
      <c r="AY112" s="16" t="s">
        <v>130</v>
      </c>
      <c r="BE112" s="142">
        <f>IF(O112="základní",K112,0)</f>
        <v>0</v>
      </c>
      <c r="BF112" s="142">
        <f>IF(O112="snížená",K112,0)</f>
        <v>0</v>
      </c>
      <c r="BG112" s="142">
        <f>IF(O112="zákl. přenesená",K112,0)</f>
        <v>0</v>
      </c>
      <c r="BH112" s="142">
        <f>IF(O112="sníž. přenesená",K112,0)</f>
        <v>0</v>
      </c>
      <c r="BI112" s="142">
        <f>IF(O112="nulová",K112,0)</f>
        <v>0</v>
      </c>
      <c r="BJ112" s="16" t="s">
        <v>82</v>
      </c>
      <c r="BK112" s="142">
        <f>ROUND(P112*H112,2)</f>
        <v>0</v>
      </c>
      <c r="BL112" s="16" t="s">
        <v>140</v>
      </c>
      <c r="BM112" s="141" t="s">
        <v>389</v>
      </c>
    </row>
    <row r="113" spans="2:65" s="1" customFormat="1">
      <c r="B113" s="31"/>
      <c r="D113" s="143" t="s">
        <v>137</v>
      </c>
      <c r="F113" s="144" t="s">
        <v>240</v>
      </c>
      <c r="I113" s="145"/>
      <c r="J113" s="145"/>
      <c r="M113" s="31"/>
      <c r="N113" s="146"/>
      <c r="X113" s="52"/>
      <c r="AT113" s="16" t="s">
        <v>137</v>
      </c>
      <c r="AU113" s="16" t="s">
        <v>82</v>
      </c>
    </row>
    <row r="114" spans="2:65" s="12" customFormat="1">
      <c r="B114" s="151"/>
      <c r="D114" s="152" t="s">
        <v>200</v>
      </c>
      <c r="E114" s="153" t="s">
        <v>20</v>
      </c>
      <c r="F114" s="154" t="s">
        <v>390</v>
      </c>
      <c r="H114" s="155">
        <v>41.25</v>
      </c>
      <c r="I114" s="156"/>
      <c r="J114" s="156"/>
      <c r="M114" s="151"/>
      <c r="N114" s="157"/>
      <c r="X114" s="158"/>
      <c r="AT114" s="153" t="s">
        <v>200</v>
      </c>
      <c r="AU114" s="153" t="s">
        <v>82</v>
      </c>
      <c r="AV114" s="12" t="s">
        <v>84</v>
      </c>
      <c r="AW114" s="12" t="s">
        <v>5</v>
      </c>
      <c r="AX114" s="12" t="s">
        <v>82</v>
      </c>
      <c r="AY114" s="153" t="s">
        <v>130</v>
      </c>
    </row>
    <row r="115" spans="2:65" s="11" customFormat="1" ht="25.95" customHeight="1">
      <c r="B115" s="116"/>
      <c r="D115" s="117" t="s">
        <v>73</v>
      </c>
      <c r="E115" s="118" t="s">
        <v>129</v>
      </c>
      <c r="F115" s="118" t="s">
        <v>241</v>
      </c>
      <c r="I115" s="119"/>
      <c r="J115" s="119"/>
      <c r="K115" s="120">
        <f>BK115</f>
        <v>0</v>
      </c>
      <c r="M115" s="116"/>
      <c r="N115" s="121"/>
      <c r="Q115" s="122">
        <f>SUM(Q116:Q145)</f>
        <v>0</v>
      </c>
      <c r="R115" s="122">
        <f>SUM(R116:R145)</f>
        <v>0</v>
      </c>
      <c r="T115" s="123">
        <f>SUM(T116:T145)</f>
        <v>0</v>
      </c>
      <c r="V115" s="123">
        <f>SUM(V116:V145)</f>
        <v>10.3390536</v>
      </c>
      <c r="X115" s="124">
        <f>SUM(X116:X145)</f>
        <v>0</v>
      </c>
      <c r="AR115" s="117" t="s">
        <v>82</v>
      </c>
      <c r="AT115" s="125" t="s">
        <v>73</v>
      </c>
      <c r="AU115" s="125" t="s">
        <v>74</v>
      </c>
      <c r="AY115" s="117" t="s">
        <v>130</v>
      </c>
      <c r="BK115" s="126">
        <f>SUM(BK116:BK145)</f>
        <v>0</v>
      </c>
    </row>
    <row r="116" spans="2:65" s="1" customFormat="1" ht="22.8">
      <c r="B116" s="31"/>
      <c r="C116" s="129">
        <v>7</v>
      </c>
      <c r="D116" s="129" t="s">
        <v>133</v>
      </c>
      <c r="E116" s="130" t="s">
        <v>242</v>
      </c>
      <c r="F116" s="131" t="s">
        <v>243</v>
      </c>
      <c r="G116" s="132" t="s">
        <v>197</v>
      </c>
      <c r="H116" s="133">
        <v>49.725000000000001</v>
      </c>
      <c r="I116" s="134"/>
      <c r="J116" s="134"/>
      <c r="K116" s="135">
        <f>ROUND(P116*H116,2)</f>
        <v>0</v>
      </c>
      <c r="L116" s="131" t="s">
        <v>135</v>
      </c>
      <c r="M116" s="31"/>
      <c r="N116" s="136" t="s">
        <v>20</v>
      </c>
      <c r="O116" s="137" t="s">
        <v>43</v>
      </c>
      <c r="P116" s="138">
        <f>I116+J116</f>
        <v>0</v>
      </c>
      <c r="Q116" s="138">
        <f>ROUND(I116*H116,2)</f>
        <v>0</v>
      </c>
      <c r="R116" s="138">
        <f>ROUND(J116*H116,2)</f>
        <v>0</v>
      </c>
      <c r="T116" s="139">
        <f>S116*H116</f>
        <v>0</v>
      </c>
      <c r="U116" s="139">
        <v>0</v>
      </c>
      <c r="V116" s="139">
        <f>U116*H116</f>
        <v>0</v>
      </c>
      <c r="W116" s="139">
        <v>0</v>
      </c>
      <c r="X116" s="140">
        <f>W116*H116</f>
        <v>0</v>
      </c>
      <c r="AR116" s="141" t="s">
        <v>140</v>
      </c>
      <c r="AT116" s="141" t="s">
        <v>133</v>
      </c>
      <c r="AU116" s="141" t="s">
        <v>82</v>
      </c>
      <c r="AY116" s="16" t="s">
        <v>130</v>
      </c>
      <c r="BE116" s="142">
        <f>IF(O116="základní",K116,0)</f>
        <v>0</v>
      </c>
      <c r="BF116" s="142">
        <f>IF(O116="snížená",K116,0)</f>
        <v>0</v>
      </c>
      <c r="BG116" s="142">
        <f>IF(O116="zákl. přenesená",K116,0)</f>
        <v>0</v>
      </c>
      <c r="BH116" s="142">
        <f>IF(O116="sníž. přenesená",K116,0)</f>
        <v>0</v>
      </c>
      <c r="BI116" s="142">
        <f>IF(O116="nulová",K116,0)</f>
        <v>0</v>
      </c>
      <c r="BJ116" s="16" t="s">
        <v>82</v>
      </c>
      <c r="BK116" s="142">
        <f>ROUND(P116*H116,2)</f>
        <v>0</v>
      </c>
      <c r="BL116" s="16" t="s">
        <v>140</v>
      </c>
      <c r="BM116" s="141" t="s">
        <v>391</v>
      </c>
    </row>
    <row r="117" spans="2:65" s="1" customFormat="1">
      <c r="B117" s="31"/>
      <c r="D117" s="143" t="s">
        <v>137</v>
      </c>
      <c r="F117" s="144" t="s">
        <v>245</v>
      </c>
      <c r="I117" s="145"/>
      <c r="J117" s="145"/>
      <c r="M117" s="31"/>
      <c r="N117" s="146"/>
      <c r="X117" s="52"/>
      <c r="AT117" s="16" t="s">
        <v>137</v>
      </c>
      <c r="AU117" s="16" t="s">
        <v>82</v>
      </c>
    </row>
    <row r="118" spans="2:65" s="12" customFormat="1">
      <c r="B118" s="151"/>
      <c r="D118" s="152" t="s">
        <v>200</v>
      </c>
      <c r="E118" s="153" t="s">
        <v>20</v>
      </c>
      <c r="F118" s="154" t="s">
        <v>392</v>
      </c>
      <c r="H118" s="155">
        <v>49.725000000000001</v>
      </c>
      <c r="I118" s="156"/>
      <c r="J118" s="156"/>
      <c r="M118" s="151"/>
      <c r="N118" s="157"/>
      <c r="X118" s="158"/>
      <c r="AT118" s="153" t="s">
        <v>200</v>
      </c>
      <c r="AU118" s="153" t="s">
        <v>82</v>
      </c>
      <c r="AV118" s="12" t="s">
        <v>84</v>
      </c>
      <c r="AW118" s="12" t="s">
        <v>5</v>
      </c>
      <c r="AX118" s="12" t="s">
        <v>82</v>
      </c>
      <c r="AY118" s="153" t="s">
        <v>130</v>
      </c>
    </row>
    <row r="119" spans="2:65" s="1" customFormat="1" ht="22.8">
      <c r="B119" s="31"/>
      <c r="C119" s="129">
        <v>8</v>
      </c>
      <c r="D119" s="129" t="s">
        <v>133</v>
      </c>
      <c r="E119" s="130" t="s">
        <v>393</v>
      </c>
      <c r="F119" s="131" t="s">
        <v>394</v>
      </c>
      <c r="G119" s="132" t="s">
        <v>197</v>
      </c>
      <c r="H119" s="133">
        <v>42.075000000000003</v>
      </c>
      <c r="I119" s="134"/>
      <c r="J119" s="134"/>
      <c r="K119" s="135">
        <f>ROUND(P119*H119,2)</f>
        <v>0</v>
      </c>
      <c r="L119" s="131" t="s">
        <v>135</v>
      </c>
      <c r="M119" s="31"/>
      <c r="N119" s="136" t="s">
        <v>20</v>
      </c>
      <c r="O119" s="137" t="s">
        <v>43</v>
      </c>
      <c r="P119" s="138">
        <f>I119+J119</f>
        <v>0</v>
      </c>
      <c r="Q119" s="138">
        <f>ROUND(I119*H119,2)</f>
        <v>0</v>
      </c>
      <c r="R119" s="138">
        <f>ROUND(J119*H119,2)</f>
        <v>0</v>
      </c>
      <c r="T119" s="139">
        <f>S119*H119</f>
        <v>0</v>
      </c>
      <c r="U119" s="139">
        <v>0</v>
      </c>
      <c r="V119" s="139">
        <f>U119*H119</f>
        <v>0</v>
      </c>
      <c r="W119" s="139">
        <v>0</v>
      </c>
      <c r="X119" s="140">
        <f>W119*H119</f>
        <v>0</v>
      </c>
      <c r="AR119" s="141" t="s">
        <v>140</v>
      </c>
      <c r="AT119" s="141" t="s">
        <v>133</v>
      </c>
      <c r="AU119" s="141" t="s">
        <v>82</v>
      </c>
      <c r="AY119" s="16" t="s">
        <v>130</v>
      </c>
      <c r="BE119" s="142">
        <f>IF(O119="základní",K119,0)</f>
        <v>0</v>
      </c>
      <c r="BF119" s="142">
        <f>IF(O119="snížená",K119,0)</f>
        <v>0</v>
      </c>
      <c r="BG119" s="142">
        <f>IF(O119="zákl. přenesená",K119,0)</f>
        <v>0</v>
      </c>
      <c r="BH119" s="142">
        <f>IF(O119="sníž. přenesená",K119,0)</f>
        <v>0</v>
      </c>
      <c r="BI119" s="142">
        <f>IF(O119="nulová",K119,0)</f>
        <v>0</v>
      </c>
      <c r="BJ119" s="16" t="s">
        <v>82</v>
      </c>
      <c r="BK119" s="142">
        <f>ROUND(P119*H119,2)</f>
        <v>0</v>
      </c>
      <c r="BL119" s="16" t="s">
        <v>140</v>
      </c>
      <c r="BM119" s="141" t="s">
        <v>395</v>
      </c>
    </row>
    <row r="120" spans="2:65" s="1" customFormat="1">
      <c r="B120" s="31"/>
      <c r="D120" s="143" t="s">
        <v>137</v>
      </c>
      <c r="F120" s="144" t="s">
        <v>396</v>
      </c>
      <c r="I120" s="145"/>
      <c r="J120" s="145"/>
      <c r="M120" s="31"/>
      <c r="N120" s="146"/>
      <c r="X120" s="52"/>
      <c r="AT120" s="16" t="s">
        <v>137</v>
      </c>
      <c r="AU120" s="16" t="s">
        <v>82</v>
      </c>
    </row>
    <row r="121" spans="2:65" s="12" customFormat="1">
      <c r="B121" s="151"/>
      <c r="D121" s="152" t="s">
        <v>200</v>
      </c>
      <c r="E121" s="153" t="s">
        <v>20</v>
      </c>
      <c r="F121" s="154" t="s">
        <v>397</v>
      </c>
      <c r="H121" s="155">
        <v>42.075000000000003</v>
      </c>
      <c r="I121" s="156"/>
      <c r="J121" s="156"/>
      <c r="M121" s="151"/>
      <c r="N121" s="157"/>
      <c r="X121" s="158"/>
      <c r="AT121" s="153" t="s">
        <v>200</v>
      </c>
      <c r="AU121" s="153" t="s">
        <v>82</v>
      </c>
      <c r="AV121" s="12" t="s">
        <v>84</v>
      </c>
      <c r="AW121" s="12" t="s">
        <v>5</v>
      </c>
      <c r="AX121" s="12" t="s">
        <v>82</v>
      </c>
      <c r="AY121" s="153" t="s">
        <v>130</v>
      </c>
    </row>
    <row r="122" spans="2:65" s="1" customFormat="1" ht="33" customHeight="1">
      <c r="B122" s="31"/>
      <c r="C122" s="129">
        <v>9</v>
      </c>
      <c r="D122" s="129" t="s">
        <v>133</v>
      </c>
      <c r="E122" s="130" t="s">
        <v>252</v>
      </c>
      <c r="F122" s="131" t="s">
        <v>253</v>
      </c>
      <c r="G122" s="132" t="s">
        <v>197</v>
      </c>
      <c r="H122" s="133">
        <v>32.585999999999999</v>
      </c>
      <c r="I122" s="134"/>
      <c r="J122" s="134"/>
      <c r="K122" s="135">
        <f>ROUND(P122*H122,2)</f>
        <v>0</v>
      </c>
      <c r="L122" s="131" t="s">
        <v>135</v>
      </c>
      <c r="M122" s="31"/>
      <c r="N122" s="136" t="s">
        <v>20</v>
      </c>
      <c r="O122" s="137" t="s">
        <v>43</v>
      </c>
      <c r="P122" s="138">
        <f>I122+J122</f>
        <v>0</v>
      </c>
      <c r="Q122" s="138">
        <f>ROUND(I122*H122,2)</f>
        <v>0</v>
      </c>
      <c r="R122" s="138">
        <f>ROUND(J122*H122,2)</f>
        <v>0</v>
      </c>
      <c r="T122" s="139">
        <f>S122*H122</f>
        <v>0</v>
      </c>
      <c r="U122" s="139">
        <v>0.16700000000000001</v>
      </c>
      <c r="V122" s="139">
        <f>U122*H122</f>
        <v>5.4418620000000004</v>
      </c>
      <c r="W122" s="139">
        <v>0</v>
      </c>
      <c r="X122" s="140">
        <f>W122*H122</f>
        <v>0</v>
      </c>
      <c r="AR122" s="141" t="s">
        <v>140</v>
      </c>
      <c r="AT122" s="141" t="s">
        <v>133</v>
      </c>
      <c r="AU122" s="141" t="s">
        <v>82</v>
      </c>
      <c r="AY122" s="16" t="s">
        <v>130</v>
      </c>
      <c r="BE122" s="142">
        <f>IF(O122="základní",K122,0)</f>
        <v>0</v>
      </c>
      <c r="BF122" s="142">
        <f>IF(O122="snížená",K122,0)</f>
        <v>0</v>
      </c>
      <c r="BG122" s="142">
        <f>IF(O122="zákl. přenesená",K122,0)</f>
        <v>0</v>
      </c>
      <c r="BH122" s="142">
        <f>IF(O122="sníž. přenesená",K122,0)</f>
        <v>0</v>
      </c>
      <c r="BI122" s="142">
        <f>IF(O122="nulová",K122,0)</f>
        <v>0</v>
      </c>
      <c r="BJ122" s="16" t="s">
        <v>82</v>
      </c>
      <c r="BK122" s="142">
        <f>ROUND(P122*H122,2)</f>
        <v>0</v>
      </c>
      <c r="BL122" s="16" t="s">
        <v>140</v>
      </c>
      <c r="BM122" s="141" t="s">
        <v>398</v>
      </c>
    </row>
    <row r="123" spans="2:65" s="1" customFormat="1">
      <c r="B123" s="31"/>
      <c r="D123" s="143" t="s">
        <v>137</v>
      </c>
      <c r="F123" s="144" t="s">
        <v>255</v>
      </c>
      <c r="I123" s="145"/>
      <c r="J123" s="145"/>
      <c r="M123" s="31"/>
      <c r="N123" s="146"/>
      <c r="X123" s="52"/>
      <c r="AT123" s="16" t="s">
        <v>137</v>
      </c>
      <c r="AU123" s="16" t="s">
        <v>82</v>
      </c>
    </row>
    <row r="124" spans="2:65" s="12" customFormat="1">
      <c r="B124" s="151"/>
      <c r="D124" s="152" t="s">
        <v>200</v>
      </c>
      <c r="E124" s="153" t="s">
        <v>20</v>
      </c>
      <c r="F124" s="154" t="s">
        <v>399</v>
      </c>
      <c r="H124" s="155">
        <v>0.52500000000000002</v>
      </c>
      <c r="I124" s="156"/>
      <c r="J124" s="156"/>
      <c r="M124" s="151"/>
      <c r="N124" s="157"/>
      <c r="X124" s="158"/>
      <c r="AT124" s="153" t="s">
        <v>200</v>
      </c>
      <c r="AU124" s="153" t="s">
        <v>82</v>
      </c>
      <c r="AV124" s="12" t="s">
        <v>84</v>
      </c>
      <c r="AW124" s="12" t="s">
        <v>5</v>
      </c>
      <c r="AX124" s="12" t="s">
        <v>74</v>
      </c>
      <c r="AY124" s="153" t="s">
        <v>130</v>
      </c>
    </row>
    <row r="125" spans="2:65" s="12" customFormat="1">
      <c r="B125" s="151"/>
      <c r="D125" s="152" t="s">
        <v>200</v>
      </c>
      <c r="E125" s="153" t="s">
        <v>20</v>
      </c>
      <c r="F125" s="154" t="s">
        <v>400</v>
      </c>
      <c r="H125" s="155">
        <v>24.86</v>
      </c>
      <c r="I125" s="156"/>
      <c r="J125" s="156"/>
      <c r="M125" s="151"/>
      <c r="N125" s="157"/>
      <c r="X125" s="158"/>
      <c r="AT125" s="153" t="s">
        <v>200</v>
      </c>
      <c r="AU125" s="153" t="s">
        <v>82</v>
      </c>
      <c r="AV125" s="12" t="s">
        <v>84</v>
      </c>
      <c r="AW125" s="12" t="s">
        <v>5</v>
      </c>
      <c r="AX125" s="12" t="s">
        <v>74</v>
      </c>
      <c r="AY125" s="153" t="s">
        <v>130</v>
      </c>
    </row>
    <row r="126" spans="2:65" s="12" customFormat="1">
      <c r="B126" s="151"/>
      <c r="D126" s="152" t="s">
        <v>200</v>
      </c>
      <c r="E126" s="153" t="s">
        <v>20</v>
      </c>
      <c r="F126" s="154" t="s">
        <v>401</v>
      </c>
      <c r="H126" s="155">
        <v>0.76300000000000001</v>
      </c>
      <c r="I126" s="156"/>
      <c r="J126" s="156"/>
      <c r="M126" s="151"/>
      <c r="N126" s="157"/>
      <c r="X126" s="158"/>
      <c r="AT126" s="153" t="s">
        <v>200</v>
      </c>
      <c r="AU126" s="153" t="s">
        <v>82</v>
      </c>
      <c r="AV126" s="12" t="s">
        <v>84</v>
      </c>
      <c r="AW126" s="12" t="s">
        <v>5</v>
      </c>
      <c r="AX126" s="12" t="s">
        <v>74</v>
      </c>
      <c r="AY126" s="153" t="s">
        <v>130</v>
      </c>
    </row>
    <row r="127" spans="2:65" s="12" customFormat="1">
      <c r="B127" s="151"/>
      <c r="D127" s="152" t="s">
        <v>200</v>
      </c>
      <c r="E127" s="153" t="s">
        <v>20</v>
      </c>
      <c r="F127" s="154" t="s">
        <v>402</v>
      </c>
      <c r="H127" s="155">
        <v>6.05</v>
      </c>
      <c r="I127" s="156"/>
      <c r="J127" s="156"/>
      <c r="M127" s="151"/>
      <c r="N127" s="157"/>
      <c r="X127" s="158"/>
      <c r="AT127" s="153" t="s">
        <v>200</v>
      </c>
      <c r="AU127" s="153" t="s">
        <v>82</v>
      </c>
      <c r="AV127" s="12" t="s">
        <v>84</v>
      </c>
      <c r="AW127" s="12" t="s">
        <v>5</v>
      </c>
      <c r="AX127" s="12" t="s">
        <v>74</v>
      </c>
      <c r="AY127" s="153" t="s">
        <v>130</v>
      </c>
    </row>
    <row r="128" spans="2:65" s="12" customFormat="1">
      <c r="B128" s="151"/>
      <c r="D128" s="152" t="s">
        <v>200</v>
      </c>
      <c r="E128" s="153" t="s">
        <v>20</v>
      </c>
      <c r="F128" s="154" t="s">
        <v>403</v>
      </c>
      <c r="H128" s="155">
        <v>0.38800000000000001</v>
      </c>
      <c r="I128" s="156"/>
      <c r="J128" s="156"/>
      <c r="M128" s="151"/>
      <c r="N128" s="157"/>
      <c r="X128" s="158"/>
      <c r="AT128" s="153" t="s">
        <v>200</v>
      </c>
      <c r="AU128" s="153" t="s">
        <v>82</v>
      </c>
      <c r="AV128" s="12" t="s">
        <v>84</v>
      </c>
      <c r="AW128" s="12" t="s">
        <v>5</v>
      </c>
      <c r="AX128" s="12" t="s">
        <v>74</v>
      </c>
      <c r="AY128" s="153" t="s">
        <v>130</v>
      </c>
    </row>
    <row r="129" spans="2:65" s="13" customFormat="1">
      <c r="B129" s="159"/>
      <c r="D129" s="152" t="s">
        <v>200</v>
      </c>
      <c r="E129" s="160" t="s">
        <v>20</v>
      </c>
      <c r="F129" s="161" t="s">
        <v>212</v>
      </c>
      <c r="H129" s="162">
        <v>32.585999999999999</v>
      </c>
      <c r="I129" s="163"/>
      <c r="J129" s="163"/>
      <c r="M129" s="159"/>
      <c r="N129" s="164"/>
      <c r="X129" s="165"/>
      <c r="AT129" s="160" t="s">
        <v>200</v>
      </c>
      <c r="AU129" s="160" t="s">
        <v>82</v>
      </c>
      <c r="AV129" s="13" t="s">
        <v>140</v>
      </c>
      <c r="AW129" s="13" t="s">
        <v>5</v>
      </c>
      <c r="AX129" s="13" t="s">
        <v>82</v>
      </c>
      <c r="AY129" s="160" t="s">
        <v>130</v>
      </c>
    </row>
    <row r="130" spans="2:65" s="1" customFormat="1" ht="24.15" customHeight="1">
      <c r="B130" s="31"/>
      <c r="C130" s="169">
        <v>10</v>
      </c>
      <c r="D130" s="169" t="s">
        <v>261</v>
      </c>
      <c r="E130" s="170" t="s">
        <v>262</v>
      </c>
      <c r="F130" s="171" t="s">
        <v>263</v>
      </c>
      <c r="G130" s="172" t="s">
        <v>197</v>
      </c>
      <c r="H130" s="173">
        <v>33.241</v>
      </c>
      <c r="I130" s="174"/>
      <c r="J130" s="175"/>
      <c r="K130" s="176">
        <f>ROUND(P130*H130,2)</f>
        <v>0</v>
      </c>
      <c r="L130" s="171" t="s">
        <v>135</v>
      </c>
      <c r="M130" s="177"/>
      <c r="N130" s="178" t="s">
        <v>20</v>
      </c>
      <c r="O130" s="137" t="s">
        <v>43</v>
      </c>
      <c r="P130" s="138">
        <f>I130+J130</f>
        <v>0</v>
      </c>
      <c r="Q130" s="138">
        <f>ROUND(I130*H130,2)</f>
        <v>0</v>
      </c>
      <c r="R130" s="138">
        <f>ROUND(J130*H130,2)</f>
        <v>0</v>
      </c>
      <c r="T130" s="139">
        <f>S130*H130</f>
        <v>0</v>
      </c>
      <c r="U130" s="139">
        <v>0.11799999999999998</v>
      </c>
      <c r="V130" s="139">
        <f>U130*H130</f>
        <v>3.9224379999999992</v>
      </c>
      <c r="W130" s="139">
        <v>0</v>
      </c>
      <c r="X130" s="140">
        <f>W130*H130</f>
        <v>0</v>
      </c>
      <c r="AR130" s="141" t="s">
        <v>156</v>
      </c>
      <c r="AT130" s="141" t="s">
        <v>261</v>
      </c>
      <c r="AU130" s="141" t="s">
        <v>82</v>
      </c>
      <c r="AY130" s="16" t="s">
        <v>130</v>
      </c>
      <c r="BE130" s="142">
        <f>IF(O130="základní",K130,0)</f>
        <v>0</v>
      </c>
      <c r="BF130" s="142">
        <f>IF(O130="snížená",K130,0)</f>
        <v>0</v>
      </c>
      <c r="BG130" s="142">
        <f>IF(O130="zákl. přenesená",K130,0)</f>
        <v>0</v>
      </c>
      <c r="BH130" s="142">
        <f>IF(O130="sníž. přenesená",K130,0)</f>
        <v>0</v>
      </c>
      <c r="BI130" s="142">
        <f>IF(O130="nulová",K130,0)</f>
        <v>0</v>
      </c>
      <c r="BJ130" s="16" t="s">
        <v>82</v>
      </c>
      <c r="BK130" s="142">
        <f>ROUND(P130*H130,2)</f>
        <v>0</v>
      </c>
      <c r="BL130" s="16" t="s">
        <v>140</v>
      </c>
      <c r="BM130" s="141" t="s">
        <v>404</v>
      </c>
    </row>
    <row r="131" spans="2:65" s="12" customFormat="1">
      <c r="B131" s="151"/>
      <c r="D131" s="152" t="s">
        <v>200</v>
      </c>
      <c r="E131" s="153" t="s">
        <v>20</v>
      </c>
      <c r="F131" s="154" t="s">
        <v>405</v>
      </c>
      <c r="H131" s="155">
        <v>33.238</v>
      </c>
      <c r="I131" s="156"/>
      <c r="J131" s="156"/>
      <c r="M131" s="151"/>
      <c r="N131" s="157"/>
      <c r="X131" s="158"/>
      <c r="AT131" s="153" t="s">
        <v>200</v>
      </c>
      <c r="AU131" s="153" t="s">
        <v>82</v>
      </c>
      <c r="AV131" s="12" t="s">
        <v>84</v>
      </c>
      <c r="AW131" s="12" t="s">
        <v>5</v>
      </c>
      <c r="AX131" s="12" t="s">
        <v>74</v>
      </c>
      <c r="AY131" s="153" t="s">
        <v>130</v>
      </c>
    </row>
    <row r="132" spans="2:65" s="12" customFormat="1">
      <c r="B132" s="151"/>
      <c r="D132" s="152" t="s">
        <v>200</v>
      </c>
      <c r="E132" s="153" t="s">
        <v>20</v>
      </c>
      <c r="F132" s="154" t="s">
        <v>406</v>
      </c>
      <c r="H132" s="155">
        <v>33.241</v>
      </c>
      <c r="I132" s="156"/>
      <c r="J132" s="156"/>
      <c r="M132" s="151"/>
      <c r="N132" s="157"/>
      <c r="X132" s="158"/>
      <c r="AT132" s="153" t="s">
        <v>200</v>
      </c>
      <c r="AU132" s="153" t="s">
        <v>82</v>
      </c>
      <c r="AV132" s="12" t="s">
        <v>84</v>
      </c>
      <c r="AW132" s="12" t="s">
        <v>5</v>
      </c>
      <c r="AX132" s="12" t="s">
        <v>82</v>
      </c>
      <c r="AY132" s="153" t="s">
        <v>130</v>
      </c>
    </row>
    <row r="133" spans="2:65" s="1" customFormat="1" ht="33" customHeight="1">
      <c r="B133" s="31"/>
      <c r="C133" s="129">
        <v>11</v>
      </c>
      <c r="D133" s="129" t="s">
        <v>133</v>
      </c>
      <c r="E133" s="130" t="s">
        <v>267</v>
      </c>
      <c r="F133" s="131" t="s">
        <v>268</v>
      </c>
      <c r="G133" s="132" t="s">
        <v>197</v>
      </c>
      <c r="H133" s="133">
        <v>2.048</v>
      </c>
      <c r="I133" s="134"/>
      <c r="J133" s="134"/>
      <c r="K133" s="135">
        <f>ROUND(P133*H133,2)</f>
        <v>0</v>
      </c>
      <c r="L133" s="131" t="s">
        <v>135</v>
      </c>
      <c r="M133" s="31"/>
      <c r="N133" s="136" t="s">
        <v>20</v>
      </c>
      <c r="O133" s="137" t="s">
        <v>43</v>
      </c>
      <c r="P133" s="138">
        <f>I133+J133</f>
        <v>0</v>
      </c>
      <c r="Q133" s="138">
        <f>ROUND(I133*H133,2)</f>
        <v>0</v>
      </c>
      <c r="R133" s="138">
        <f>ROUND(J133*H133,2)</f>
        <v>0</v>
      </c>
      <c r="T133" s="139">
        <f>S133*H133</f>
        <v>0</v>
      </c>
      <c r="U133" s="139">
        <v>0.1837</v>
      </c>
      <c r="V133" s="139">
        <f>U133*H133</f>
        <v>0.37621759999999999</v>
      </c>
      <c r="W133" s="139">
        <v>0</v>
      </c>
      <c r="X133" s="140">
        <f>W133*H133</f>
        <v>0</v>
      </c>
      <c r="AR133" s="141" t="s">
        <v>140</v>
      </c>
      <c r="AT133" s="141" t="s">
        <v>133</v>
      </c>
      <c r="AU133" s="141" t="s">
        <v>82</v>
      </c>
      <c r="AY133" s="16" t="s">
        <v>130</v>
      </c>
      <c r="BE133" s="142">
        <f>IF(O133="základní",K133,0)</f>
        <v>0</v>
      </c>
      <c r="BF133" s="142">
        <f>IF(O133="snížená",K133,0)</f>
        <v>0</v>
      </c>
      <c r="BG133" s="142">
        <f>IF(O133="zákl. přenesená",K133,0)</f>
        <v>0</v>
      </c>
      <c r="BH133" s="142">
        <f>IF(O133="sníž. přenesená",K133,0)</f>
        <v>0</v>
      </c>
      <c r="BI133" s="142">
        <f>IF(O133="nulová",K133,0)</f>
        <v>0</v>
      </c>
      <c r="BJ133" s="16" t="s">
        <v>82</v>
      </c>
      <c r="BK133" s="142">
        <f>ROUND(P133*H133,2)</f>
        <v>0</v>
      </c>
      <c r="BL133" s="16" t="s">
        <v>140</v>
      </c>
      <c r="BM133" s="141" t="s">
        <v>407</v>
      </c>
    </row>
    <row r="134" spans="2:65" s="1" customFormat="1">
      <c r="B134" s="31"/>
      <c r="D134" s="143" t="s">
        <v>137</v>
      </c>
      <c r="F134" s="144" t="s">
        <v>270</v>
      </c>
      <c r="I134" s="145"/>
      <c r="J134" s="145"/>
      <c r="M134" s="31"/>
      <c r="N134" s="146"/>
      <c r="X134" s="52"/>
      <c r="AT134" s="16" t="s">
        <v>137</v>
      </c>
      <c r="AU134" s="16" t="s">
        <v>82</v>
      </c>
    </row>
    <row r="135" spans="2:65" s="12" customFormat="1">
      <c r="B135" s="151"/>
      <c r="D135" s="152" t="s">
        <v>200</v>
      </c>
      <c r="E135" s="153" t="s">
        <v>20</v>
      </c>
      <c r="F135" s="154" t="s">
        <v>408</v>
      </c>
      <c r="H135" s="155">
        <v>2.048</v>
      </c>
      <c r="I135" s="156"/>
      <c r="J135" s="156"/>
      <c r="M135" s="151"/>
      <c r="N135" s="157"/>
      <c r="X135" s="158"/>
      <c r="AT135" s="153" t="s">
        <v>200</v>
      </c>
      <c r="AU135" s="153" t="s">
        <v>82</v>
      </c>
      <c r="AV135" s="12" t="s">
        <v>84</v>
      </c>
      <c r="AW135" s="12" t="s">
        <v>5</v>
      </c>
      <c r="AX135" s="12" t="s">
        <v>82</v>
      </c>
      <c r="AY135" s="153" t="s">
        <v>130</v>
      </c>
    </row>
    <row r="136" spans="2:65" s="1" customFormat="1" ht="24.15" customHeight="1">
      <c r="B136" s="31"/>
      <c r="C136" s="169">
        <v>12</v>
      </c>
      <c r="D136" s="169" t="s">
        <v>261</v>
      </c>
      <c r="E136" s="170" t="s">
        <v>272</v>
      </c>
      <c r="F136" s="171" t="s">
        <v>273</v>
      </c>
      <c r="G136" s="172" t="s">
        <v>197</v>
      </c>
      <c r="H136" s="173">
        <v>2.0880000000000001</v>
      </c>
      <c r="I136" s="174"/>
      <c r="J136" s="175"/>
      <c r="K136" s="176">
        <f>ROUND(P136*H136,2)</f>
        <v>0</v>
      </c>
      <c r="L136" s="171" t="s">
        <v>135</v>
      </c>
      <c r="M136" s="177"/>
      <c r="N136" s="178" t="s">
        <v>20</v>
      </c>
      <c r="O136" s="137" t="s">
        <v>43</v>
      </c>
      <c r="P136" s="138">
        <f>I136+J136</f>
        <v>0</v>
      </c>
      <c r="Q136" s="138">
        <f>ROUND(I136*H136,2)</f>
        <v>0</v>
      </c>
      <c r="R136" s="138">
        <f>ROUND(J136*H136,2)</f>
        <v>0</v>
      </c>
      <c r="T136" s="139">
        <f>S136*H136</f>
        <v>0</v>
      </c>
      <c r="U136" s="139">
        <v>0.222</v>
      </c>
      <c r="V136" s="139">
        <f>U136*H136</f>
        <v>0.463536</v>
      </c>
      <c r="W136" s="139">
        <v>0</v>
      </c>
      <c r="X136" s="140">
        <f>W136*H136</f>
        <v>0</v>
      </c>
      <c r="AR136" s="141" t="s">
        <v>156</v>
      </c>
      <c r="AT136" s="141" t="s">
        <v>261</v>
      </c>
      <c r="AU136" s="141" t="s">
        <v>82</v>
      </c>
      <c r="AY136" s="16" t="s">
        <v>130</v>
      </c>
      <c r="BE136" s="142">
        <f>IF(O136="základní",K136,0)</f>
        <v>0</v>
      </c>
      <c r="BF136" s="142">
        <f>IF(O136="snížená",K136,0)</f>
        <v>0</v>
      </c>
      <c r="BG136" s="142">
        <f>IF(O136="zákl. přenesená",K136,0)</f>
        <v>0</v>
      </c>
      <c r="BH136" s="142">
        <f>IF(O136="sníž. přenesená",K136,0)</f>
        <v>0</v>
      </c>
      <c r="BI136" s="142">
        <f>IF(O136="nulová",K136,0)</f>
        <v>0</v>
      </c>
      <c r="BJ136" s="16" t="s">
        <v>82</v>
      </c>
      <c r="BK136" s="142">
        <f>ROUND(P136*H136,2)</f>
        <v>0</v>
      </c>
      <c r="BL136" s="16" t="s">
        <v>140</v>
      </c>
      <c r="BM136" s="141" t="s">
        <v>409</v>
      </c>
    </row>
    <row r="137" spans="2:65" s="12" customFormat="1">
      <c r="B137" s="151"/>
      <c r="D137" s="152" t="s">
        <v>200</v>
      </c>
      <c r="E137" s="153" t="s">
        <v>20</v>
      </c>
      <c r="F137" s="154" t="s">
        <v>410</v>
      </c>
      <c r="H137" s="155">
        <v>2.0880000000000001</v>
      </c>
      <c r="I137" s="156"/>
      <c r="J137" s="156"/>
      <c r="M137" s="151"/>
      <c r="N137" s="157"/>
      <c r="X137" s="158"/>
      <c r="AT137" s="153" t="s">
        <v>200</v>
      </c>
      <c r="AU137" s="153" t="s">
        <v>82</v>
      </c>
      <c r="AV137" s="12" t="s">
        <v>84</v>
      </c>
      <c r="AW137" s="12" t="s">
        <v>5</v>
      </c>
      <c r="AX137" s="12" t="s">
        <v>74</v>
      </c>
      <c r="AY137" s="153" t="s">
        <v>130</v>
      </c>
    </row>
    <row r="138" spans="2:65" s="13" customFormat="1">
      <c r="B138" s="159"/>
      <c r="D138" s="152" t="s">
        <v>200</v>
      </c>
      <c r="E138" s="160" t="s">
        <v>20</v>
      </c>
      <c r="F138" s="161" t="s">
        <v>212</v>
      </c>
      <c r="H138" s="162">
        <v>2.0880000000000001</v>
      </c>
      <c r="I138" s="163"/>
      <c r="J138" s="163"/>
      <c r="M138" s="159"/>
      <c r="N138" s="164"/>
      <c r="X138" s="165"/>
      <c r="AT138" s="160" t="s">
        <v>200</v>
      </c>
      <c r="AU138" s="160" t="s">
        <v>82</v>
      </c>
      <c r="AV138" s="13" t="s">
        <v>140</v>
      </c>
      <c r="AW138" s="13" t="s">
        <v>5</v>
      </c>
      <c r="AX138" s="13" t="s">
        <v>82</v>
      </c>
      <c r="AY138" s="160" t="s">
        <v>130</v>
      </c>
    </row>
    <row r="139" spans="2:65" s="1" customFormat="1" ht="24.15" customHeight="1">
      <c r="B139" s="31"/>
      <c r="C139" s="129">
        <v>13</v>
      </c>
      <c r="D139" s="129" t="s">
        <v>133</v>
      </c>
      <c r="E139" s="130" t="s">
        <v>299</v>
      </c>
      <c r="F139" s="131" t="s">
        <v>300</v>
      </c>
      <c r="G139" s="132" t="s">
        <v>197</v>
      </c>
      <c r="H139" s="133">
        <v>7.7249999999999996</v>
      </c>
      <c r="I139" s="134"/>
      <c r="J139" s="134"/>
      <c r="K139" s="135">
        <f>ROUND(P139*H139,2)</f>
        <v>0</v>
      </c>
      <c r="L139" s="131" t="s">
        <v>135</v>
      </c>
      <c r="M139" s="31"/>
      <c r="N139" s="136" t="s">
        <v>20</v>
      </c>
      <c r="O139" s="137" t="s">
        <v>43</v>
      </c>
      <c r="P139" s="138">
        <f>I139+J139</f>
        <v>0</v>
      </c>
      <c r="Q139" s="138">
        <f>ROUND(I139*H139,2)</f>
        <v>0</v>
      </c>
      <c r="R139" s="138">
        <f>ROUND(J139*H139,2)</f>
        <v>0</v>
      </c>
      <c r="T139" s="139">
        <f>S139*H139</f>
        <v>0</v>
      </c>
      <c r="U139" s="139">
        <v>0</v>
      </c>
      <c r="V139" s="139">
        <f>U139*H139</f>
        <v>0</v>
      </c>
      <c r="W139" s="139">
        <v>0</v>
      </c>
      <c r="X139" s="140">
        <f>W139*H139</f>
        <v>0</v>
      </c>
      <c r="AR139" s="141" t="s">
        <v>140</v>
      </c>
      <c r="AT139" s="141" t="s">
        <v>133</v>
      </c>
      <c r="AU139" s="141" t="s">
        <v>82</v>
      </c>
      <c r="AY139" s="16" t="s">
        <v>130</v>
      </c>
      <c r="BE139" s="142">
        <f>IF(O139="základní",K139,0)</f>
        <v>0</v>
      </c>
      <c r="BF139" s="142">
        <f>IF(O139="snížená",K139,0)</f>
        <v>0</v>
      </c>
      <c r="BG139" s="142">
        <f>IF(O139="zákl. přenesená",K139,0)</f>
        <v>0</v>
      </c>
      <c r="BH139" s="142">
        <f>IF(O139="sníž. přenesená",K139,0)</f>
        <v>0</v>
      </c>
      <c r="BI139" s="142">
        <f>IF(O139="nulová",K139,0)</f>
        <v>0</v>
      </c>
      <c r="BJ139" s="16" t="s">
        <v>82</v>
      </c>
      <c r="BK139" s="142">
        <f>ROUND(P139*H139,2)</f>
        <v>0</v>
      </c>
      <c r="BL139" s="16" t="s">
        <v>140</v>
      </c>
      <c r="BM139" s="141" t="s">
        <v>411</v>
      </c>
    </row>
    <row r="140" spans="2:65" s="1" customFormat="1">
      <c r="B140" s="31"/>
      <c r="D140" s="143" t="s">
        <v>137</v>
      </c>
      <c r="F140" s="144" t="s">
        <v>302</v>
      </c>
      <c r="I140" s="145"/>
      <c r="J140" s="145"/>
      <c r="M140" s="31"/>
      <c r="N140" s="146"/>
      <c r="X140" s="52"/>
      <c r="AT140" s="16" t="s">
        <v>137</v>
      </c>
      <c r="AU140" s="16" t="s">
        <v>82</v>
      </c>
    </row>
    <row r="141" spans="2:65" s="12" customFormat="1">
      <c r="B141" s="151"/>
      <c r="D141" s="152" t="s">
        <v>200</v>
      </c>
      <c r="E141" s="153" t="s">
        <v>20</v>
      </c>
      <c r="F141" s="154" t="s">
        <v>412</v>
      </c>
      <c r="H141" s="155">
        <v>7.5</v>
      </c>
      <c r="I141" s="156"/>
      <c r="J141" s="156"/>
      <c r="M141" s="151"/>
      <c r="N141" s="157"/>
      <c r="X141" s="158"/>
      <c r="AT141" s="153" t="s">
        <v>200</v>
      </c>
      <c r="AU141" s="153" t="s">
        <v>82</v>
      </c>
      <c r="AV141" s="12" t="s">
        <v>84</v>
      </c>
      <c r="AW141" s="12" t="s">
        <v>5</v>
      </c>
      <c r="AX141" s="12" t="s">
        <v>74</v>
      </c>
      <c r="AY141" s="153" t="s">
        <v>130</v>
      </c>
    </row>
    <row r="142" spans="2:65" s="12" customFormat="1">
      <c r="B142" s="151"/>
      <c r="D142" s="152" t="s">
        <v>200</v>
      </c>
      <c r="E142" s="153" t="s">
        <v>20</v>
      </c>
      <c r="F142" s="154" t="s">
        <v>413</v>
      </c>
      <c r="H142" s="155">
        <v>7.7249999999999996</v>
      </c>
      <c r="I142" s="156"/>
      <c r="J142" s="156"/>
      <c r="M142" s="151"/>
      <c r="N142" s="157"/>
      <c r="X142" s="158"/>
      <c r="AT142" s="153" t="s">
        <v>200</v>
      </c>
      <c r="AU142" s="153" t="s">
        <v>82</v>
      </c>
      <c r="AV142" s="12" t="s">
        <v>84</v>
      </c>
      <c r="AW142" s="12" t="s">
        <v>5</v>
      </c>
      <c r="AX142" s="12" t="s">
        <v>82</v>
      </c>
      <c r="AY142" s="153" t="s">
        <v>130</v>
      </c>
    </row>
    <row r="143" spans="2:65" s="1" customFormat="1" ht="24.15" customHeight="1">
      <c r="B143" s="31"/>
      <c r="C143" s="129">
        <v>14</v>
      </c>
      <c r="D143" s="129" t="s">
        <v>133</v>
      </c>
      <c r="E143" s="130" t="s">
        <v>305</v>
      </c>
      <c r="F143" s="131" t="s">
        <v>306</v>
      </c>
      <c r="G143" s="132" t="s">
        <v>307</v>
      </c>
      <c r="H143" s="133">
        <v>37.5</v>
      </c>
      <c r="I143" s="134"/>
      <c r="J143" s="134"/>
      <c r="K143" s="135">
        <f>ROUND(P143*H143,2)</f>
        <v>0</v>
      </c>
      <c r="L143" s="131" t="s">
        <v>135</v>
      </c>
      <c r="M143" s="31"/>
      <c r="N143" s="136" t="s">
        <v>20</v>
      </c>
      <c r="O143" s="137" t="s">
        <v>43</v>
      </c>
      <c r="P143" s="138">
        <f>I143+J143</f>
        <v>0</v>
      </c>
      <c r="Q143" s="138">
        <f>ROUND(I143*H143,2)</f>
        <v>0</v>
      </c>
      <c r="R143" s="138">
        <f>ROUND(J143*H143,2)</f>
        <v>0</v>
      </c>
      <c r="T143" s="139">
        <f>S143*H143</f>
        <v>0</v>
      </c>
      <c r="U143" s="139">
        <v>3.5999999999999999E-3</v>
      </c>
      <c r="V143" s="139">
        <f>U143*H143</f>
        <v>0.13500000000000001</v>
      </c>
      <c r="W143" s="139">
        <v>0</v>
      </c>
      <c r="X143" s="140">
        <f>W143*H143</f>
        <v>0</v>
      </c>
      <c r="AR143" s="141" t="s">
        <v>140</v>
      </c>
      <c r="AT143" s="141" t="s">
        <v>133</v>
      </c>
      <c r="AU143" s="141" t="s">
        <v>82</v>
      </c>
      <c r="AY143" s="16" t="s">
        <v>130</v>
      </c>
      <c r="BE143" s="142">
        <f>IF(O143="základní",K143,0)</f>
        <v>0</v>
      </c>
      <c r="BF143" s="142">
        <f>IF(O143="snížená",K143,0)</f>
        <v>0</v>
      </c>
      <c r="BG143" s="142">
        <f>IF(O143="zákl. přenesená",K143,0)</f>
        <v>0</v>
      </c>
      <c r="BH143" s="142">
        <f>IF(O143="sníž. přenesená",K143,0)</f>
        <v>0</v>
      </c>
      <c r="BI143" s="142">
        <f>IF(O143="nulová",K143,0)</f>
        <v>0</v>
      </c>
      <c r="BJ143" s="16" t="s">
        <v>82</v>
      </c>
      <c r="BK143" s="142">
        <f>ROUND(P143*H143,2)</f>
        <v>0</v>
      </c>
      <c r="BL143" s="16" t="s">
        <v>140</v>
      </c>
      <c r="BM143" s="141" t="s">
        <v>414</v>
      </c>
    </row>
    <row r="144" spans="2:65" s="1" customFormat="1">
      <c r="B144" s="31"/>
      <c r="D144" s="143" t="s">
        <v>137</v>
      </c>
      <c r="F144" s="144" t="s">
        <v>309</v>
      </c>
      <c r="I144" s="145"/>
      <c r="J144" s="145"/>
      <c r="M144" s="31"/>
      <c r="N144" s="146"/>
      <c r="X144" s="52"/>
      <c r="AT144" s="16" t="s">
        <v>137</v>
      </c>
      <c r="AU144" s="16" t="s">
        <v>82</v>
      </c>
    </row>
    <row r="145" spans="2:65" s="12" customFormat="1">
      <c r="B145" s="151"/>
      <c r="D145" s="152" t="s">
        <v>200</v>
      </c>
      <c r="E145" s="153" t="s">
        <v>20</v>
      </c>
      <c r="F145" s="154" t="s">
        <v>415</v>
      </c>
      <c r="H145" s="155">
        <v>37.5</v>
      </c>
      <c r="I145" s="156"/>
      <c r="J145" s="156"/>
      <c r="M145" s="151"/>
      <c r="N145" s="157"/>
      <c r="X145" s="158"/>
      <c r="AT145" s="153" t="s">
        <v>200</v>
      </c>
      <c r="AU145" s="153" t="s">
        <v>82</v>
      </c>
      <c r="AV145" s="12" t="s">
        <v>84</v>
      </c>
      <c r="AW145" s="12" t="s">
        <v>5</v>
      </c>
      <c r="AX145" s="12" t="s">
        <v>82</v>
      </c>
      <c r="AY145" s="153" t="s">
        <v>130</v>
      </c>
    </row>
    <row r="146" spans="2:65" s="11" customFormat="1" ht="25.95" customHeight="1">
      <c r="B146" s="116"/>
      <c r="D146" s="117" t="s">
        <v>73</v>
      </c>
      <c r="E146" s="118" t="s">
        <v>157</v>
      </c>
      <c r="F146" s="118" t="s">
        <v>310</v>
      </c>
      <c r="I146" s="119"/>
      <c r="J146" s="119"/>
      <c r="K146" s="120">
        <f>BK146</f>
        <v>0</v>
      </c>
      <c r="M146" s="116"/>
      <c r="N146" s="121"/>
      <c r="Q146" s="122">
        <f>SUM(Q147:Q166)</f>
        <v>0</v>
      </c>
      <c r="R146" s="122">
        <f>SUM(R147:R166)</f>
        <v>0</v>
      </c>
      <c r="T146" s="123">
        <f>SUM(T147:T166)</f>
        <v>0</v>
      </c>
      <c r="V146" s="123">
        <f>SUM(V147:V166)</f>
        <v>10.7009463475</v>
      </c>
      <c r="X146" s="124">
        <f>SUM(X147:X166)</f>
        <v>8.2000000000000017E-2</v>
      </c>
      <c r="AR146" s="117" t="s">
        <v>82</v>
      </c>
      <c r="AT146" s="125" t="s">
        <v>73</v>
      </c>
      <c r="AU146" s="125" t="s">
        <v>74</v>
      </c>
      <c r="AY146" s="117" t="s">
        <v>130</v>
      </c>
      <c r="BK146" s="126">
        <f>SUM(BK147:BK166)</f>
        <v>0</v>
      </c>
    </row>
    <row r="147" spans="2:65" s="1" customFormat="1" ht="24.15" customHeight="1">
      <c r="B147" s="31"/>
      <c r="C147" s="129">
        <v>15</v>
      </c>
      <c r="D147" s="129" t="s">
        <v>133</v>
      </c>
      <c r="E147" s="130" t="s">
        <v>311</v>
      </c>
      <c r="F147" s="131" t="s">
        <v>312</v>
      </c>
      <c r="G147" s="132" t="s">
        <v>307</v>
      </c>
      <c r="H147" s="133">
        <v>41.85</v>
      </c>
      <c r="I147" s="134"/>
      <c r="J147" s="134"/>
      <c r="K147" s="135">
        <f>ROUND(P147*H147,2)</f>
        <v>0</v>
      </c>
      <c r="L147" s="131" t="s">
        <v>135</v>
      </c>
      <c r="M147" s="31"/>
      <c r="N147" s="136" t="s">
        <v>20</v>
      </c>
      <c r="O147" s="137" t="s">
        <v>43</v>
      </c>
      <c r="P147" s="138">
        <f>I147+J147</f>
        <v>0</v>
      </c>
      <c r="Q147" s="138">
        <f>ROUND(I147*H147,2)</f>
        <v>0</v>
      </c>
      <c r="R147" s="138">
        <f>ROUND(J147*H147,2)</f>
        <v>0</v>
      </c>
      <c r="T147" s="139">
        <f>S147*H147</f>
        <v>0</v>
      </c>
      <c r="U147" s="139">
        <v>0.15134359999999999</v>
      </c>
      <c r="V147" s="139">
        <f>U147*H147</f>
        <v>6.3337296600000004</v>
      </c>
      <c r="W147" s="139">
        <v>0</v>
      </c>
      <c r="X147" s="140">
        <f>W147*H147</f>
        <v>0</v>
      </c>
      <c r="AR147" s="141" t="s">
        <v>140</v>
      </c>
      <c r="AT147" s="141" t="s">
        <v>133</v>
      </c>
      <c r="AU147" s="141" t="s">
        <v>82</v>
      </c>
      <c r="AY147" s="16" t="s">
        <v>130</v>
      </c>
      <c r="BE147" s="142">
        <f>IF(O147="základní",K147,0)</f>
        <v>0</v>
      </c>
      <c r="BF147" s="142">
        <f>IF(O147="snížená",K147,0)</f>
        <v>0</v>
      </c>
      <c r="BG147" s="142">
        <f>IF(O147="zákl. přenesená",K147,0)</f>
        <v>0</v>
      </c>
      <c r="BH147" s="142">
        <f>IF(O147="sníž. přenesená",K147,0)</f>
        <v>0</v>
      </c>
      <c r="BI147" s="142">
        <f>IF(O147="nulová",K147,0)</f>
        <v>0</v>
      </c>
      <c r="BJ147" s="16" t="s">
        <v>82</v>
      </c>
      <c r="BK147" s="142">
        <f>ROUND(P147*H147,2)</f>
        <v>0</v>
      </c>
      <c r="BL147" s="16" t="s">
        <v>140</v>
      </c>
      <c r="BM147" s="141" t="s">
        <v>416</v>
      </c>
    </row>
    <row r="148" spans="2:65" s="1" customFormat="1">
      <c r="B148" s="31"/>
      <c r="D148" s="143" t="s">
        <v>137</v>
      </c>
      <c r="F148" s="144" t="s">
        <v>314</v>
      </c>
      <c r="I148" s="145"/>
      <c r="J148" s="145"/>
      <c r="M148" s="31"/>
      <c r="N148" s="146"/>
      <c r="X148" s="52"/>
      <c r="AT148" s="16" t="s">
        <v>137</v>
      </c>
      <c r="AU148" s="16" t="s">
        <v>82</v>
      </c>
    </row>
    <row r="149" spans="2:65" s="12" customFormat="1">
      <c r="B149" s="151"/>
      <c r="D149" s="152" t="s">
        <v>200</v>
      </c>
      <c r="E149" s="153" t="s">
        <v>20</v>
      </c>
      <c r="F149" s="154" t="s">
        <v>417</v>
      </c>
      <c r="H149" s="155">
        <v>37.5</v>
      </c>
      <c r="I149" s="156"/>
      <c r="J149" s="156"/>
      <c r="M149" s="151"/>
      <c r="N149" s="157"/>
      <c r="X149" s="158"/>
      <c r="AT149" s="153" t="s">
        <v>200</v>
      </c>
      <c r="AU149" s="153" t="s">
        <v>82</v>
      </c>
      <c r="AV149" s="12" t="s">
        <v>84</v>
      </c>
      <c r="AW149" s="12" t="s">
        <v>5</v>
      </c>
      <c r="AX149" s="12" t="s">
        <v>74</v>
      </c>
      <c r="AY149" s="153" t="s">
        <v>130</v>
      </c>
    </row>
    <row r="150" spans="2:65" s="12" customFormat="1">
      <c r="B150" s="151"/>
      <c r="D150" s="152" t="s">
        <v>200</v>
      </c>
      <c r="E150" s="153" t="s">
        <v>20</v>
      </c>
      <c r="F150" s="154" t="s">
        <v>418</v>
      </c>
      <c r="H150" s="155">
        <v>4.3499999999999996</v>
      </c>
      <c r="I150" s="156"/>
      <c r="J150" s="156"/>
      <c r="M150" s="151"/>
      <c r="N150" s="157"/>
      <c r="X150" s="158"/>
      <c r="AT150" s="153" t="s">
        <v>200</v>
      </c>
      <c r="AU150" s="153" t="s">
        <v>82</v>
      </c>
      <c r="AV150" s="12" t="s">
        <v>84</v>
      </c>
      <c r="AW150" s="12" t="s">
        <v>5</v>
      </c>
      <c r="AX150" s="12" t="s">
        <v>74</v>
      </c>
      <c r="AY150" s="153" t="s">
        <v>130</v>
      </c>
    </row>
    <row r="151" spans="2:65" s="13" customFormat="1">
      <c r="B151" s="159"/>
      <c r="D151" s="152" t="s">
        <v>200</v>
      </c>
      <c r="E151" s="160" t="s">
        <v>20</v>
      </c>
      <c r="F151" s="161" t="s">
        <v>212</v>
      </c>
      <c r="H151" s="162">
        <v>41.85</v>
      </c>
      <c r="I151" s="163"/>
      <c r="J151" s="163"/>
      <c r="M151" s="159"/>
      <c r="N151" s="164"/>
      <c r="X151" s="165"/>
      <c r="AT151" s="160" t="s">
        <v>200</v>
      </c>
      <c r="AU151" s="160" t="s">
        <v>82</v>
      </c>
      <c r="AV151" s="13" t="s">
        <v>140</v>
      </c>
      <c r="AW151" s="13" t="s">
        <v>5</v>
      </c>
      <c r="AX151" s="13" t="s">
        <v>82</v>
      </c>
      <c r="AY151" s="160" t="s">
        <v>130</v>
      </c>
    </row>
    <row r="152" spans="2:65" s="1" customFormat="1" ht="24.15" customHeight="1">
      <c r="B152" s="31"/>
      <c r="C152" s="169">
        <v>16</v>
      </c>
      <c r="D152" s="169" t="s">
        <v>261</v>
      </c>
      <c r="E152" s="170" t="s">
        <v>320</v>
      </c>
      <c r="F152" s="171" t="s">
        <v>321</v>
      </c>
      <c r="G152" s="172" t="s">
        <v>307</v>
      </c>
      <c r="H152" s="173">
        <v>37.5</v>
      </c>
      <c r="I152" s="174"/>
      <c r="J152" s="175"/>
      <c r="K152" s="176">
        <f>ROUND(P152*H152,2)</f>
        <v>0</v>
      </c>
      <c r="L152" s="171" t="s">
        <v>135</v>
      </c>
      <c r="M152" s="177"/>
      <c r="N152" s="178" t="s">
        <v>20</v>
      </c>
      <c r="O152" s="137" t="s">
        <v>43</v>
      </c>
      <c r="P152" s="138">
        <f>I152+J152</f>
        <v>0</v>
      </c>
      <c r="Q152" s="138">
        <f>ROUND(I152*H152,2)</f>
        <v>0</v>
      </c>
      <c r="R152" s="138">
        <f>ROUND(J152*H152,2)</f>
        <v>0</v>
      </c>
      <c r="T152" s="139">
        <f>S152*H152</f>
        <v>0</v>
      </c>
      <c r="U152" s="139">
        <v>0.104</v>
      </c>
      <c r="V152" s="139">
        <f>U152*H152</f>
        <v>3.9</v>
      </c>
      <c r="W152" s="139">
        <v>0</v>
      </c>
      <c r="X152" s="140">
        <f>W152*H152</f>
        <v>0</v>
      </c>
      <c r="AR152" s="141" t="s">
        <v>156</v>
      </c>
      <c r="AT152" s="141" t="s">
        <v>261</v>
      </c>
      <c r="AU152" s="141" t="s">
        <v>82</v>
      </c>
      <c r="AY152" s="16" t="s">
        <v>130</v>
      </c>
      <c r="BE152" s="142">
        <f>IF(O152="základní",K152,0)</f>
        <v>0</v>
      </c>
      <c r="BF152" s="142">
        <f>IF(O152="snížená",K152,0)</f>
        <v>0</v>
      </c>
      <c r="BG152" s="142">
        <f>IF(O152="zákl. přenesená",K152,0)</f>
        <v>0</v>
      </c>
      <c r="BH152" s="142">
        <f>IF(O152="sníž. přenesená",K152,0)</f>
        <v>0</v>
      </c>
      <c r="BI152" s="142">
        <f>IF(O152="nulová",K152,0)</f>
        <v>0</v>
      </c>
      <c r="BJ152" s="16" t="s">
        <v>82</v>
      </c>
      <c r="BK152" s="142">
        <f>ROUND(P152*H152,2)</f>
        <v>0</v>
      </c>
      <c r="BL152" s="16" t="s">
        <v>140</v>
      </c>
      <c r="BM152" s="141" t="s">
        <v>419</v>
      </c>
    </row>
    <row r="153" spans="2:65" s="12" customFormat="1">
      <c r="B153" s="151"/>
      <c r="D153" s="152" t="s">
        <v>200</v>
      </c>
      <c r="E153" s="153" t="s">
        <v>20</v>
      </c>
      <c r="F153" s="154" t="s">
        <v>420</v>
      </c>
      <c r="H153" s="155">
        <v>37.5</v>
      </c>
      <c r="I153" s="156"/>
      <c r="J153" s="156"/>
      <c r="M153" s="151"/>
      <c r="N153" s="157"/>
      <c r="X153" s="158"/>
      <c r="AT153" s="153" t="s">
        <v>200</v>
      </c>
      <c r="AU153" s="153" t="s">
        <v>82</v>
      </c>
      <c r="AV153" s="12" t="s">
        <v>84</v>
      </c>
      <c r="AW153" s="12" t="s">
        <v>5</v>
      </c>
      <c r="AX153" s="12" t="s">
        <v>82</v>
      </c>
      <c r="AY153" s="153" t="s">
        <v>130</v>
      </c>
    </row>
    <row r="154" spans="2:65" s="1" customFormat="1" ht="16.5" customHeight="1">
      <c r="B154" s="31"/>
      <c r="C154" s="169">
        <v>17</v>
      </c>
      <c r="D154" s="169" t="s">
        <v>261</v>
      </c>
      <c r="E154" s="170" t="s">
        <v>324</v>
      </c>
      <c r="F154" s="171" t="s">
        <v>325</v>
      </c>
      <c r="G154" s="172" t="s">
        <v>307</v>
      </c>
      <c r="H154" s="173">
        <v>4.3499999999999996</v>
      </c>
      <c r="I154" s="174"/>
      <c r="J154" s="175"/>
      <c r="K154" s="176">
        <f>ROUND(P154*H154,2)</f>
        <v>0</v>
      </c>
      <c r="L154" s="171" t="s">
        <v>20</v>
      </c>
      <c r="M154" s="177"/>
      <c r="N154" s="178" t="s">
        <v>20</v>
      </c>
      <c r="O154" s="137" t="s">
        <v>43</v>
      </c>
      <c r="P154" s="138">
        <f>I154+J154</f>
        <v>0</v>
      </c>
      <c r="Q154" s="138">
        <f>ROUND(I154*H154,2)</f>
        <v>0</v>
      </c>
      <c r="R154" s="138">
        <f>ROUND(J154*H154,2)</f>
        <v>0</v>
      </c>
      <c r="T154" s="139">
        <f>S154*H154</f>
        <v>0</v>
      </c>
      <c r="U154" s="139">
        <v>8.2000000000000017E-2</v>
      </c>
      <c r="V154" s="139">
        <f>U154*H154</f>
        <v>0.35670000000000007</v>
      </c>
      <c r="W154" s="139">
        <v>0</v>
      </c>
      <c r="X154" s="140">
        <f>W154*H154</f>
        <v>0</v>
      </c>
      <c r="AR154" s="141" t="s">
        <v>156</v>
      </c>
      <c r="AT154" s="141" t="s">
        <v>261</v>
      </c>
      <c r="AU154" s="141" t="s">
        <v>82</v>
      </c>
      <c r="AY154" s="16" t="s">
        <v>130</v>
      </c>
      <c r="BE154" s="142">
        <f>IF(O154="základní",K154,0)</f>
        <v>0</v>
      </c>
      <c r="BF154" s="142">
        <f>IF(O154="snížená",K154,0)</f>
        <v>0</v>
      </c>
      <c r="BG154" s="142">
        <f>IF(O154="zákl. přenesená",K154,0)</f>
        <v>0</v>
      </c>
      <c r="BH154" s="142">
        <f>IF(O154="sníž. přenesená",K154,0)</f>
        <v>0</v>
      </c>
      <c r="BI154" s="142">
        <f>IF(O154="nulová",K154,0)</f>
        <v>0</v>
      </c>
      <c r="BJ154" s="16" t="s">
        <v>82</v>
      </c>
      <c r="BK154" s="142">
        <f>ROUND(P154*H154,2)</f>
        <v>0</v>
      </c>
      <c r="BL154" s="16" t="s">
        <v>140</v>
      </c>
      <c r="BM154" s="141" t="s">
        <v>421</v>
      </c>
    </row>
    <row r="155" spans="2:65" s="12" customFormat="1">
      <c r="B155" s="151"/>
      <c r="D155" s="152" t="s">
        <v>200</v>
      </c>
      <c r="E155" s="153" t="s">
        <v>20</v>
      </c>
      <c r="F155" s="154" t="s">
        <v>422</v>
      </c>
      <c r="H155" s="155">
        <v>4.3499999999999996</v>
      </c>
      <c r="I155" s="156"/>
      <c r="J155" s="156"/>
      <c r="M155" s="151"/>
      <c r="N155" s="157"/>
      <c r="X155" s="158"/>
      <c r="AT155" s="153" t="s">
        <v>200</v>
      </c>
      <c r="AU155" s="153" t="s">
        <v>82</v>
      </c>
      <c r="AV155" s="12" t="s">
        <v>84</v>
      </c>
      <c r="AW155" s="12" t="s">
        <v>5</v>
      </c>
      <c r="AX155" s="12" t="s">
        <v>82</v>
      </c>
      <c r="AY155" s="153" t="s">
        <v>130</v>
      </c>
    </row>
    <row r="156" spans="2:65" s="1" customFormat="1" ht="24.15" customHeight="1">
      <c r="B156" s="31"/>
      <c r="C156" s="129">
        <v>18</v>
      </c>
      <c r="D156" s="129" t="s">
        <v>133</v>
      </c>
      <c r="E156" s="130" t="s">
        <v>328</v>
      </c>
      <c r="F156" s="131" t="s">
        <v>329</v>
      </c>
      <c r="G156" s="132" t="s">
        <v>307</v>
      </c>
      <c r="H156" s="133">
        <v>37.5</v>
      </c>
      <c r="I156" s="134"/>
      <c r="J156" s="134"/>
      <c r="K156" s="135">
        <f>ROUND(P156*H156,2)</f>
        <v>0</v>
      </c>
      <c r="L156" s="131" t="s">
        <v>135</v>
      </c>
      <c r="M156" s="31"/>
      <c r="N156" s="136" t="s">
        <v>20</v>
      </c>
      <c r="O156" s="137" t="s">
        <v>43</v>
      </c>
      <c r="P156" s="138">
        <f>I156+J156</f>
        <v>0</v>
      </c>
      <c r="Q156" s="138">
        <f>ROUND(I156*H156,2)</f>
        <v>0</v>
      </c>
      <c r="R156" s="138">
        <f>ROUND(J156*H156,2)</f>
        <v>0</v>
      </c>
      <c r="T156" s="139">
        <f>S156*H156</f>
        <v>0</v>
      </c>
      <c r="U156" s="139">
        <v>1.6449999999999999E-6</v>
      </c>
      <c r="V156" s="139">
        <f>U156*H156</f>
        <v>6.1687500000000002E-5</v>
      </c>
      <c r="W156" s="139">
        <v>0</v>
      </c>
      <c r="X156" s="140">
        <f>W156*H156</f>
        <v>0</v>
      </c>
      <c r="AR156" s="141" t="s">
        <v>140</v>
      </c>
      <c r="AT156" s="141" t="s">
        <v>133</v>
      </c>
      <c r="AU156" s="141" t="s">
        <v>82</v>
      </c>
      <c r="AY156" s="16" t="s">
        <v>130</v>
      </c>
      <c r="BE156" s="142">
        <f>IF(O156="základní",K156,0)</f>
        <v>0</v>
      </c>
      <c r="BF156" s="142">
        <f>IF(O156="snížená",K156,0)</f>
        <v>0</v>
      </c>
      <c r="BG156" s="142">
        <f>IF(O156="zákl. přenesená",K156,0)</f>
        <v>0</v>
      </c>
      <c r="BH156" s="142">
        <f>IF(O156="sníž. přenesená",K156,0)</f>
        <v>0</v>
      </c>
      <c r="BI156" s="142">
        <f>IF(O156="nulová",K156,0)</f>
        <v>0</v>
      </c>
      <c r="BJ156" s="16" t="s">
        <v>82</v>
      </c>
      <c r="BK156" s="142">
        <f>ROUND(P156*H156,2)</f>
        <v>0</v>
      </c>
      <c r="BL156" s="16" t="s">
        <v>140</v>
      </c>
      <c r="BM156" s="141" t="s">
        <v>423</v>
      </c>
    </row>
    <row r="157" spans="2:65" s="1" customFormat="1">
      <c r="B157" s="31"/>
      <c r="D157" s="143" t="s">
        <v>137</v>
      </c>
      <c r="F157" s="144" t="s">
        <v>331</v>
      </c>
      <c r="I157" s="145"/>
      <c r="J157" s="145"/>
      <c r="M157" s="31"/>
      <c r="N157" s="146"/>
      <c r="X157" s="52"/>
      <c r="AT157" s="16" t="s">
        <v>137</v>
      </c>
      <c r="AU157" s="16" t="s">
        <v>82</v>
      </c>
    </row>
    <row r="158" spans="2:65" s="12" customFormat="1">
      <c r="B158" s="151"/>
      <c r="D158" s="152" t="s">
        <v>200</v>
      </c>
      <c r="E158" s="153" t="s">
        <v>20</v>
      </c>
      <c r="F158" s="154" t="s">
        <v>424</v>
      </c>
      <c r="H158" s="155">
        <v>37.5</v>
      </c>
      <c r="I158" s="156"/>
      <c r="J158" s="156"/>
      <c r="M158" s="151"/>
      <c r="N158" s="157"/>
      <c r="X158" s="158"/>
      <c r="AT158" s="153" t="s">
        <v>200</v>
      </c>
      <c r="AU158" s="153" t="s">
        <v>82</v>
      </c>
      <c r="AV158" s="12" t="s">
        <v>84</v>
      </c>
      <c r="AW158" s="12" t="s">
        <v>5</v>
      </c>
      <c r="AX158" s="12" t="s">
        <v>82</v>
      </c>
      <c r="AY158" s="153" t="s">
        <v>130</v>
      </c>
    </row>
    <row r="159" spans="2:65" s="1" customFormat="1" ht="33" customHeight="1">
      <c r="B159" s="31"/>
      <c r="C159" s="129">
        <v>19</v>
      </c>
      <c r="D159" s="129" t="s">
        <v>133</v>
      </c>
      <c r="E159" s="130" t="s">
        <v>333</v>
      </c>
      <c r="F159" s="131" t="s">
        <v>334</v>
      </c>
      <c r="G159" s="132" t="s">
        <v>335</v>
      </c>
      <c r="H159" s="133">
        <v>1</v>
      </c>
      <c r="I159" s="134"/>
      <c r="J159" s="134"/>
      <c r="K159" s="135">
        <f>ROUND(P159*H159,2)</f>
        <v>0</v>
      </c>
      <c r="L159" s="131" t="s">
        <v>135</v>
      </c>
      <c r="M159" s="31"/>
      <c r="N159" s="136" t="s">
        <v>20</v>
      </c>
      <c r="O159" s="137" t="s">
        <v>43</v>
      </c>
      <c r="P159" s="138">
        <f>I159+J159</f>
        <v>0</v>
      </c>
      <c r="Q159" s="138">
        <f>ROUND(I159*H159,2)</f>
        <v>0</v>
      </c>
      <c r="R159" s="138">
        <f>ROUND(J159*H159,2)</f>
        <v>0</v>
      </c>
      <c r="T159" s="139">
        <f>S159*H159</f>
        <v>0</v>
      </c>
      <c r="U159" s="139">
        <v>0</v>
      </c>
      <c r="V159" s="139">
        <f>U159*H159</f>
        <v>0</v>
      </c>
      <c r="W159" s="139">
        <v>8.2000000000000017E-2</v>
      </c>
      <c r="X159" s="140">
        <f>W159*H159</f>
        <v>8.2000000000000017E-2</v>
      </c>
      <c r="AR159" s="141" t="s">
        <v>140</v>
      </c>
      <c r="AT159" s="141" t="s">
        <v>133</v>
      </c>
      <c r="AU159" s="141" t="s">
        <v>82</v>
      </c>
      <c r="AY159" s="16" t="s">
        <v>130</v>
      </c>
      <c r="BE159" s="142">
        <f>IF(O159="základní",K159,0)</f>
        <v>0</v>
      </c>
      <c r="BF159" s="142">
        <f>IF(O159="snížená",K159,0)</f>
        <v>0</v>
      </c>
      <c r="BG159" s="142">
        <f>IF(O159="zákl. přenesená",K159,0)</f>
        <v>0</v>
      </c>
      <c r="BH159" s="142">
        <f>IF(O159="sníž. přenesená",K159,0)</f>
        <v>0</v>
      </c>
      <c r="BI159" s="142">
        <f>IF(O159="nulová",K159,0)</f>
        <v>0</v>
      </c>
      <c r="BJ159" s="16" t="s">
        <v>82</v>
      </c>
      <c r="BK159" s="142">
        <f>ROUND(P159*H159,2)</f>
        <v>0</v>
      </c>
      <c r="BL159" s="16" t="s">
        <v>140</v>
      </c>
      <c r="BM159" s="141" t="s">
        <v>425</v>
      </c>
    </row>
    <row r="160" spans="2:65" s="1" customFormat="1">
      <c r="B160" s="31"/>
      <c r="D160" s="143" t="s">
        <v>137</v>
      </c>
      <c r="F160" s="144" t="s">
        <v>337</v>
      </c>
      <c r="I160" s="145"/>
      <c r="J160" s="145"/>
      <c r="M160" s="31"/>
      <c r="N160" s="146"/>
      <c r="X160" s="52"/>
      <c r="AT160" s="16" t="s">
        <v>137</v>
      </c>
      <c r="AU160" s="16" t="s">
        <v>82</v>
      </c>
    </row>
    <row r="161" spans="2:65" s="1" customFormat="1" ht="24.15" customHeight="1">
      <c r="B161" s="31"/>
      <c r="C161" s="129">
        <v>20</v>
      </c>
      <c r="D161" s="129" t="s">
        <v>133</v>
      </c>
      <c r="E161" s="130" t="s">
        <v>338</v>
      </c>
      <c r="F161" s="131" t="s">
        <v>339</v>
      </c>
      <c r="G161" s="132" t="s">
        <v>335</v>
      </c>
      <c r="H161" s="133">
        <v>1</v>
      </c>
      <c r="I161" s="134"/>
      <c r="J161" s="134"/>
      <c r="K161" s="135">
        <f>ROUND(P161*H161,2)</f>
        <v>0</v>
      </c>
      <c r="L161" s="131" t="s">
        <v>135</v>
      </c>
      <c r="M161" s="31"/>
      <c r="N161" s="136" t="s">
        <v>20</v>
      </c>
      <c r="O161" s="137" t="s">
        <v>43</v>
      </c>
      <c r="P161" s="138">
        <f>I161+J161</f>
        <v>0</v>
      </c>
      <c r="Q161" s="138">
        <f>ROUND(I161*H161,2)</f>
        <v>0</v>
      </c>
      <c r="R161" s="138">
        <f>ROUND(J161*H161,2)</f>
        <v>0</v>
      </c>
      <c r="T161" s="139">
        <f>S161*H161</f>
        <v>0</v>
      </c>
      <c r="U161" s="139">
        <v>0.109405</v>
      </c>
      <c r="V161" s="139">
        <f>U161*H161</f>
        <v>0.109405</v>
      </c>
      <c r="W161" s="139">
        <v>0</v>
      </c>
      <c r="X161" s="140">
        <f>W161*H161</f>
        <v>0</v>
      </c>
      <c r="AR161" s="141" t="s">
        <v>140</v>
      </c>
      <c r="AT161" s="141" t="s">
        <v>133</v>
      </c>
      <c r="AU161" s="141" t="s">
        <v>82</v>
      </c>
      <c r="AY161" s="16" t="s">
        <v>130</v>
      </c>
      <c r="BE161" s="142">
        <f>IF(O161="základní",K161,0)</f>
        <v>0</v>
      </c>
      <c r="BF161" s="142">
        <f>IF(O161="snížená",K161,0)</f>
        <v>0</v>
      </c>
      <c r="BG161" s="142">
        <f>IF(O161="zákl. přenesená",K161,0)</f>
        <v>0</v>
      </c>
      <c r="BH161" s="142">
        <f>IF(O161="sníž. přenesená",K161,0)</f>
        <v>0</v>
      </c>
      <c r="BI161" s="142">
        <f>IF(O161="nulová",K161,0)</f>
        <v>0</v>
      </c>
      <c r="BJ161" s="16" t="s">
        <v>82</v>
      </c>
      <c r="BK161" s="142">
        <f>ROUND(P161*H161,2)</f>
        <v>0</v>
      </c>
      <c r="BL161" s="16" t="s">
        <v>140</v>
      </c>
      <c r="BM161" s="141" t="s">
        <v>426</v>
      </c>
    </row>
    <row r="162" spans="2:65" s="1" customFormat="1">
      <c r="B162" s="31"/>
      <c r="D162" s="143" t="s">
        <v>137</v>
      </c>
      <c r="F162" s="144" t="s">
        <v>341</v>
      </c>
      <c r="I162" s="145"/>
      <c r="J162" s="145"/>
      <c r="M162" s="31"/>
      <c r="N162" s="146"/>
      <c r="X162" s="52"/>
      <c r="AT162" s="16" t="s">
        <v>137</v>
      </c>
      <c r="AU162" s="16" t="s">
        <v>82</v>
      </c>
    </row>
    <row r="163" spans="2:65" s="12" customFormat="1">
      <c r="B163" s="151"/>
      <c r="D163" s="152" t="s">
        <v>200</v>
      </c>
      <c r="E163" s="153" t="s">
        <v>20</v>
      </c>
      <c r="F163" s="154" t="s">
        <v>342</v>
      </c>
      <c r="H163" s="155">
        <v>1</v>
      </c>
      <c r="I163" s="156"/>
      <c r="J163" s="156"/>
      <c r="M163" s="151"/>
      <c r="N163" s="157"/>
      <c r="X163" s="158"/>
      <c r="AT163" s="153" t="s">
        <v>200</v>
      </c>
      <c r="AU163" s="153" t="s">
        <v>82</v>
      </c>
      <c r="AV163" s="12" t="s">
        <v>84</v>
      </c>
      <c r="AW163" s="12" t="s">
        <v>5</v>
      </c>
      <c r="AX163" s="12" t="s">
        <v>82</v>
      </c>
      <c r="AY163" s="153" t="s">
        <v>130</v>
      </c>
    </row>
    <row r="164" spans="2:65" s="1" customFormat="1" ht="24.15" customHeight="1">
      <c r="B164" s="31"/>
      <c r="C164" s="129">
        <v>21</v>
      </c>
      <c r="D164" s="129" t="s">
        <v>133</v>
      </c>
      <c r="E164" s="130" t="s">
        <v>343</v>
      </c>
      <c r="F164" s="131" t="s">
        <v>344</v>
      </c>
      <c r="G164" s="132" t="s">
        <v>335</v>
      </c>
      <c r="H164" s="133">
        <v>1</v>
      </c>
      <c r="I164" s="134"/>
      <c r="J164" s="134"/>
      <c r="K164" s="135">
        <f>ROUND(P164*H164,2)</f>
        <v>0</v>
      </c>
      <c r="L164" s="131" t="s">
        <v>135</v>
      </c>
      <c r="M164" s="31"/>
      <c r="N164" s="136" t="s">
        <v>20</v>
      </c>
      <c r="O164" s="137" t="s">
        <v>43</v>
      </c>
      <c r="P164" s="138">
        <f>I164+J164</f>
        <v>0</v>
      </c>
      <c r="Q164" s="138">
        <f>ROUND(I164*H164,2)</f>
        <v>0</v>
      </c>
      <c r="R164" s="138">
        <f>ROUND(J164*H164,2)</f>
        <v>0</v>
      </c>
      <c r="T164" s="139">
        <f>S164*H164</f>
        <v>0</v>
      </c>
      <c r="U164" s="139">
        <v>1.0499999999999999E-3</v>
      </c>
      <c r="V164" s="139">
        <f>U164*H164</f>
        <v>1.0499999999999999E-3</v>
      </c>
      <c r="W164" s="139">
        <v>0</v>
      </c>
      <c r="X164" s="140">
        <f>W164*H164</f>
        <v>0</v>
      </c>
      <c r="AR164" s="141" t="s">
        <v>140</v>
      </c>
      <c r="AT164" s="141" t="s">
        <v>133</v>
      </c>
      <c r="AU164" s="141" t="s">
        <v>82</v>
      </c>
      <c r="AY164" s="16" t="s">
        <v>130</v>
      </c>
      <c r="BE164" s="142">
        <f>IF(O164="základní",K164,0)</f>
        <v>0</v>
      </c>
      <c r="BF164" s="142">
        <f>IF(O164="snížená",K164,0)</f>
        <v>0</v>
      </c>
      <c r="BG164" s="142">
        <f>IF(O164="zákl. přenesená",K164,0)</f>
        <v>0</v>
      </c>
      <c r="BH164" s="142">
        <f>IF(O164="sníž. přenesená",K164,0)</f>
        <v>0</v>
      </c>
      <c r="BI164" s="142">
        <f>IF(O164="nulová",K164,0)</f>
        <v>0</v>
      </c>
      <c r="BJ164" s="16" t="s">
        <v>82</v>
      </c>
      <c r="BK164" s="142">
        <f>ROUND(P164*H164,2)</f>
        <v>0</v>
      </c>
      <c r="BL164" s="16" t="s">
        <v>140</v>
      </c>
      <c r="BM164" s="141" t="s">
        <v>427</v>
      </c>
    </row>
    <row r="165" spans="2:65" s="1" customFormat="1">
      <c r="B165" s="31"/>
      <c r="D165" s="143" t="s">
        <v>137</v>
      </c>
      <c r="F165" s="144" t="s">
        <v>346</v>
      </c>
      <c r="I165" s="145"/>
      <c r="J165" s="145"/>
      <c r="M165" s="31"/>
      <c r="N165" s="146"/>
      <c r="X165" s="52"/>
      <c r="AT165" s="16" t="s">
        <v>137</v>
      </c>
      <c r="AU165" s="16" t="s">
        <v>82</v>
      </c>
    </row>
    <row r="166" spans="2:65" s="12" customFormat="1">
      <c r="B166" s="151"/>
      <c r="D166" s="152" t="s">
        <v>200</v>
      </c>
      <c r="E166" s="153" t="s">
        <v>20</v>
      </c>
      <c r="F166" s="154" t="s">
        <v>347</v>
      </c>
      <c r="H166" s="155">
        <v>1</v>
      </c>
      <c r="I166" s="156"/>
      <c r="J166" s="156"/>
      <c r="M166" s="151"/>
      <c r="N166" s="157"/>
      <c r="X166" s="158"/>
      <c r="AT166" s="153" t="s">
        <v>200</v>
      </c>
      <c r="AU166" s="153" t="s">
        <v>82</v>
      </c>
      <c r="AV166" s="12" t="s">
        <v>84</v>
      </c>
      <c r="AW166" s="12" t="s">
        <v>5</v>
      </c>
      <c r="AX166" s="12" t="s">
        <v>82</v>
      </c>
      <c r="AY166" s="153" t="s">
        <v>130</v>
      </c>
    </row>
    <row r="167" spans="2:65" s="11" customFormat="1" ht="25.95" customHeight="1">
      <c r="B167" s="116"/>
      <c r="D167" s="117" t="s">
        <v>73</v>
      </c>
      <c r="E167" s="118" t="s">
        <v>348</v>
      </c>
      <c r="F167" s="118" t="s">
        <v>349</v>
      </c>
      <c r="I167" s="119"/>
      <c r="J167" s="119"/>
      <c r="K167" s="120">
        <f>BK167</f>
        <v>0</v>
      </c>
      <c r="M167" s="116"/>
      <c r="N167" s="121"/>
      <c r="Q167" s="122">
        <f>SUM(Q168:Q176)</f>
        <v>0</v>
      </c>
      <c r="R167" s="122">
        <f>SUM(R168:R176)</f>
        <v>0</v>
      </c>
      <c r="T167" s="123">
        <f>SUM(T168:T176)</f>
        <v>0</v>
      </c>
      <c r="V167" s="123">
        <f>SUM(V168:V176)</f>
        <v>0</v>
      </c>
      <c r="X167" s="124">
        <f>SUM(X168:X176)</f>
        <v>0</v>
      </c>
      <c r="AR167" s="117" t="s">
        <v>82</v>
      </c>
      <c r="AT167" s="125" t="s">
        <v>73</v>
      </c>
      <c r="AU167" s="125" t="s">
        <v>74</v>
      </c>
      <c r="AY167" s="117" t="s">
        <v>130</v>
      </c>
      <c r="BK167" s="126">
        <f>SUM(BK168:BK176)</f>
        <v>0</v>
      </c>
    </row>
    <row r="168" spans="2:65" s="1" customFormat="1" ht="24.15" customHeight="1">
      <c r="B168" s="31"/>
      <c r="C168" s="129">
        <v>22</v>
      </c>
      <c r="D168" s="129" t="s">
        <v>133</v>
      </c>
      <c r="E168" s="130" t="s">
        <v>360</v>
      </c>
      <c r="F168" s="131" t="s">
        <v>361</v>
      </c>
      <c r="G168" s="132" t="s">
        <v>236</v>
      </c>
      <c r="H168" s="133">
        <v>1.4630000000000001</v>
      </c>
      <c r="I168" s="134"/>
      <c r="J168" s="134"/>
      <c r="K168" s="135">
        <f>ROUND(P168*H168,2)</f>
        <v>0</v>
      </c>
      <c r="L168" s="131" t="s">
        <v>135</v>
      </c>
      <c r="M168" s="31"/>
      <c r="N168" s="136" t="s">
        <v>20</v>
      </c>
      <c r="O168" s="137" t="s">
        <v>43</v>
      </c>
      <c r="P168" s="138">
        <f>I168+J168</f>
        <v>0</v>
      </c>
      <c r="Q168" s="138">
        <f>ROUND(I168*H168,2)</f>
        <v>0</v>
      </c>
      <c r="R168" s="138">
        <f>ROUND(J168*H168,2)</f>
        <v>0</v>
      </c>
      <c r="T168" s="139">
        <f>S168*H168</f>
        <v>0</v>
      </c>
      <c r="U168" s="139">
        <v>0</v>
      </c>
      <c r="V168" s="139">
        <f>U168*H168</f>
        <v>0</v>
      </c>
      <c r="W168" s="139">
        <v>0</v>
      </c>
      <c r="X168" s="140">
        <f>W168*H168</f>
        <v>0</v>
      </c>
      <c r="AR168" s="141" t="s">
        <v>140</v>
      </c>
      <c r="AT168" s="141" t="s">
        <v>133</v>
      </c>
      <c r="AU168" s="141" t="s">
        <v>82</v>
      </c>
      <c r="AY168" s="16" t="s">
        <v>130</v>
      </c>
      <c r="BE168" s="142">
        <f>IF(O168="základní",K168,0)</f>
        <v>0</v>
      </c>
      <c r="BF168" s="142">
        <f>IF(O168="snížená",K168,0)</f>
        <v>0</v>
      </c>
      <c r="BG168" s="142">
        <f>IF(O168="zákl. přenesená",K168,0)</f>
        <v>0</v>
      </c>
      <c r="BH168" s="142">
        <f>IF(O168="sníž. přenesená",K168,0)</f>
        <v>0</v>
      </c>
      <c r="BI168" s="142">
        <f>IF(O168="nulová",K168,0)</f>
        <v>0</v>
      </c>
      <c r="BJ168" s="16" t="s">
        <v>82</v>
      </c>
      <c r="BK168" s="142">
        <f>ROUND(P168*H168,2)</f>
        <v>0</v>
      </c>
      <c r="BL168" s="16" t="s">
        <v>140</v>
      </c>
      <c r="BM168" s="141" t="s">
        <v>428</v>
      </c>
    </row>
    <row r="169" spans="2:65" s="1" customFormat="1">
      <c r="B169" s="31"/>
      <c r="D169" s="143" t="s">
        <v>137</v>
      </c>
      <c r="F169" s="144" t="s">
        <v>363</v>
      </c>
      <c r="I169" s="145"/>
      <c r="J169" s="145"/>
      <c r="M169" s="31"/>
      <c r="N169" s="146"/>
      <c r="X169" s="52"/>
      <c r="AT169" s="16" t="s">
        <v>137</v>
      </c>
      <c r="AU169" s="16" t="s">
        <v>82</v>
      </c>
    </row>
    <row r="170" spans="2:65" s="12" customFormat="1">
      <c r="B170" s="151"/>
      <c r="D170" s="152" t="s">
        <v>200</v>
      </c>
      <c r="E170" s="153" t="s">
        <v>20</v>
      </c>
      <c r="F170" s="154" t="s">
        <v>429</v>
      </c>
      <c r="H170" s="155">
        <v>1.125</v>
      </c>
      <c r="I170" s="156"/>
      <c r="J170" s="156"/>
      <c r="M170" s="151"/>
      <c r="N170" s="157"/>
      <c r="X170" s="158"/>
      <c r="AT170" s="153" t="s">
        <v>200</v>
      </c>
      <c r="AU170" s="153" t="s">
        <v>82</v>
      </c>
      <c r="AV170" s="12" t="s">
        <v>84</v>
      </c>
      <c r="AW170" s="12" t="s">
        <v>5</v>
      </c>
      <c r="AX170" s="12" t="s">
        <v>74</v>
      </c>
      <c r="AY170" s="153" t="s">
        <v>130</v>
      </c>
    </row>
    <row r="171" spans="2:65" s="12" customFormat="1">
      <c r="B171" s="151"/>
      <c r="D171" s="152" t="s">
        <v>200</v>
      </c>
      <c r="E171" s="153" t="s">
        <v>20</v>
      </c>
      <c r="F171" s="154" t="s">
        <v>430</v>
      </c>
      <c r="H171" s="155">
        <v>1.4630000000000001</v>
      </c>
      <c r="I171" s="156"/>
      <c r="J171" s="156"/>
      <c r="M171" s="151"/>
      <c r="N171" s="157"/>
      <c r="X171" s="158"/>
      <c r="AT171" s="153" t="s">
        <v>200</v>
      </c>
      <c r="AU171" s="153" t="s">
        <v>82</v>
      </c>
      <c r="AV171" s="12" t="s">
        <v>84</v>
      </c>
      <c r="AW171" s="12" t="s">
        <v>5</v>
      </c>
      <c r="AX171" s="12" t="s">
        <v>82</v>
      </c>
      <c r="AY171" s="153" t="s">
        <v>130</v>
      </c>
    </row>
    <row r="172" spans="2:65" s="1" customFormat="1" ht="24.15" customHeight="1">
      <c r="B172" s="31"/>
      <c r="C172" s="129">
        <v>23</v>
      </c>
      <c r="D172" s="129" t="s">
        <v>133</v>
      </c>
      <c r="E172" s="130" t="s">
        <v>350</v>
      </c>
      <c r="F172" s="131" t="s">
        <v>351</v>
      </c>
      <c r="G172" s="132" t="s">
        <v>236</v>
      </c>
      <c r="H172" s="133">
        <v>1.4630000000000001</v>
      </c>
      <c r="I172" s="134"/>
      <c r="J172" s="134"/>
      <c r="K172" s="135">
        <f>ROUND(P172*H172,2)</f>
        <v>0</v>
      </c>
      <c r="L172" s="131" t="s">
        <v>20</v>
      </c>
      <c r="M172" s="31"/>
      <c r="N172" s="136" t="s">
        <v>20</v>
      </c>
      <c r="O172" s="137" t="s">
        <v>43</v>
      </c>
      <c r="P172" s="138">
        <f>I172+J172</f>
        <v>0</v>
      </c>
      <c r="Q172" s="138">
        <f>ROUND(I172*H172,2)</f>
        <v>0</v>
      </c>
      <c r="R172" s="138">
        <f>ROUND(J172*H172,2)</f>
        <v>0</v>
      </c>
      <c r="T172" s="139">
        <f>S172*H172</f>
        <v>0</v>
      </c>
      <c r="U172" s="139">
        <v>0</v>
      </c>
      <c r="V172" s="139">
        <f>U172*H172</f>
        <v>0</v>
      </c>
      <c r="W172" s="139">
        <v>0</v>
      </c>
      <c r="X172" s="140">
        <f>W172*H172</f>
        <v>0</v>
      </c>
      <c r="AR172" s="141" t="s">
        <v>140</v>
      </c>
      <c r="AT172" s="141" t="s">
        <v>133</v>
      </c>
      <c r="AU172" s="141" t="s">
        <v>82</v>
      </c>
      <c r="AY172" s="16" t="s">
        <v>130</v>
      </c>
      <c r="BE172" s="142">
        <f>IF(O172="základní",K172,0)</f>
        <v>0</v>
      </c>
      <c r="BF172" s="142">
        <f>IF(O172="snížená",K172,0)</f>
        <v>0</v>
      </c>
      <c r="BG172" s="142">
        <f>IF(O172="zákl. přenesená",K172,0)</f>
        <v>0</v>
      </c>
      <c r="BH172" s="142">
        <f>IF(O172="sníž. přenesená",K172,0)</f>
        <v>0</v>
      </c>
      <c r="BI172" s="142">
        <f>IF(O172="nulová",K172,0)</f>
        <v>0</v>
      </c>
      <c r="BJ172" s="16" t="s">
        <v>82</v>
      </c>
      <c r="BK172" s="142">
        <f>ROUND(P172*H172,2)</f>
        <v>0</v>
      </c>
      <c r="BL172" s="16" t="s">
        <v>140</v>
      </c>
      <c r="BM172" s="141" t="s">
        <v>431</v>
      </c>
    </row>
    <row r="173" spans="2:65" s="12" customFormat="1">
      <c r="B173" s="151"/>
      <c r="D173" s="152" t="s">
        <v>200</v>
      </c>
      <c r="E173" s="153" t="s">
        <v>20</v>
      </c>
      <c r="F173" s="154" t="s">
        <v>430</v>
      </c>
      <c r="H173" s="155">
        <v>1.4630000000000001</v>
      </c>
      <c r="I173" s="156"/>
      <c r="J173" s="156"/>
      <c r="M173" s="151"/>
      <c r="N173" s="157"/>
      <c r="X173" s="158"/>
      <c r="AT173" s="153" t="s">
        <v>200</v>
      </c>
      <c r="AU173" s="153" t="s">
        <v>82</v>
      </c>
      <c r="AV173" s="12" t="s">
        <v>84</v>
      </c>
      <c r="AW173" s="12" t="s">
        <v>5</v>
      </c>
      <c r="AX173" s="12" t="s">
        <v>82</v>
      </c>
      <c r="AY173" s="153" t="s">
        <v>130</v>
      </c>
    </row>
    <row r="174" spans="2:65" s="1" customFormat="1" ht="24.15" customHeight="1">
      <c r="B174" s="31"/>
      <c r="C174" s="129">
        <v>24</v>
      </c>
      <c r="D174" s="129" t="s">
        <v>133</v>
      </c>
      <c r="E174" s="130" t="s">
        <v>355</v>
      </c>
      <c r="F174" s="131" t="s">
        <v>356</v>
      </c>
      <c r="G174" s="132" t="s">
        <v>236</v>
      </c>
      <c r="H174" s="133">
        <v>64.372</v>
      </c>
      <c r="I174" s="134"/>
      <c r="J174" s="134"/>
      <c r="K174" s="135">
        <f>ROUND(P174*H174,2)</f>
        <v>0</v>
      </c>
      <c r="L174" s="131" t="s">
        <v>135</v>
      </c>
      <c r="M174" s="31"/>
      <c r="N174" s="136" t="s">
        <v>20</v>
      </c>
      <c r="O174" s="137" t="s">
        <v>43</v>
      </c>
      <c r="P174" s="138">
        <f>I174+J174</f>
        <v>0</v>
      </c>
      <c r="Q174" s="138">
        <f>ROUND(I174*H174,2)</f>
        <v>0</v>
      </c>
      <c r="R174" s="138">
        <f>ROUND(J174*H174,2)</f>
        <v>0</v>
      </c>
      <c r="T174" s="139">
        <f>S174*H174</f>
        <v>0</v>
      </c>
      <c r="U174" s="139">
        <v>0</v>
      </c>
      <c r="V174" s="139">
        <f>U174*H174</f>
        <v>0</v>
      </c>
      <c r="W174" s="139">
        <v>0</v>
      </c>
      <c r="X174" s="140">
        <f>W174*H174</f>
        <v>0</v>
      </c>
      <c r="AR174" s="141" t="s">
        <v>140</v>
      </c>
      <c r="AT174" s="141" t="s">
        <v>133</v>
      </c>
      <c r="AU174" s="141" t="s">
        <v>82</v>
      </c>
      <c r="AY174" s="16" t="s">
        <v>130</v>
      </c>
      <c r="BE174" s="142">
        <f>IF(O174="základní",K174,0)</f>
        <v>0</v>
      </c>
      <c r="BF174" s="142">
        <f>IF(O174="snížená",K174,0)</f>
        <v>0</v>
      </c>
      <c r="BG174" s="142">
        <f>IF(O174="zákl. přenesená",K174,0)</f>
        <v>0</v>
      </c>
      <c r="BH174" s="142">
        <f>IF(O174="sníž. přenesená",K174,0)</f>
        <v>0</v>
      </c>
      <c r="BI174" s="142">
        <f>IF(O174="nulová",K174,0)</f>
        <v>0</v>
      </c>
      <c r="BJ174" s="16" t="s">
        <v>82</v>
      </c>
      <c r="BK174" s="142">
        <f>ROUND(P174*H174,2)</f>
        <v>0</v>
      </c>
      <c r="BL174" s="16" t="s">
        <v>140</v>
      </c>
      <c r="BM174" s="141" t="s">
        <v>432</v>
      </c>
    </row>
    <row r="175" spans="2:65" s="1" customFormat="1">
      <c r="B175" s="31"/>
      <c r="D175" s="143" t="s">
        <v>137</v>
      </c>
      <c r="F175" s="144" t="s">
        <v>358</v>
      </c>
      <c r="I175" s="145"/>
      <c r="J175" s="145"/>
      <c r="M175" s="31"/>
      <c r="N175" s="146"/>
      <c r="X175" s="52"/>
      <c r="AT175" s="16" t="s">
        <v>137</v>
      </c>
      <c r="AU175" s="16" t="s">
        <v>82</v>
      </c>
    </row>
    <row r="176" spans="2:65" s="12" customFormat="1">
      <c r="B176" s="151"/>
      <c r="D176" s="152" t="s">
        <v>200</v>
      </c>
      <c r="E176" s="153" t="s">
        <v>20</v>
      </c>
      <c r="F176" s="154" t="s">
        <v>433</v>
      </c>
      <c r="H176" s="155">
        <v>64.372</v>
      </c>
      <c r="I176" s="156"/>
      <c r="J176" s="156"/>
      <c r="M176" s="151"/>
      <c r="N176" s="157"/>
      <c r="X176" s="158"/>
      <c r="AT176" s="153" t="s">
        <v>200</v>
      </c>
      <c r="AU176" s="153" t="s">
        <v>82</v>
      </c>
      <c r="AV176" s="12" t="s">
        <v>84</v>
      </c>
      <c r="AW176" s="12" t="s">
        <v>5</v>
      </c>
      <c r="AX176" s="12" t="s">
        <v>82</v>
      </c>
      <c r="AY176" s="153" t="s">
        <v>130</v>
      </c>
    </row>
    <row r="177" spans="2:65" s="11" customFormat="1" ht="25.95" customHeight="1">
      <c r="B177" s="116"/>
      <c r="D177" s="117" t="s">
        <v>73</v>
      </c>
      <c r="E177" s="118" t="s">
        <v>365</v>
      </c>
      <c r="F177" s="118" t="s">
        <v>366</v>
      </c>
      <c r="I177" s="119"/>
      <c r="J177" s="119"/>
      <c r="K177" s="120">
        <f>BK177</f>
        <v>0</v>
      </c>
      <c r="M177" s="116"/>
      <c r="N177" s="121"/>
      <c r="Q177" s="122">
        <f>Q178</f>
        <v>0</v>
      </c>
      <c r="R177" s="122">
        <f>R178</f>
        <v>0</v>
      </c>
      <c r="T177" s="123">
        <f>T178</f>
        <v>0</v>
      </c>
      <c r="V177" s="123">
        <f>V178</f>
        <v>0</v>
      </c>
      <c r="X177" s="124">
        <f>X178</f>
        <v>0</v>
      </c>
      <c r="AR177" s="117" t="s">
        <v>82</v>
      </c>
      <c r="AT177" s="125" t="s">
        <v>73</v>
      </c>
      <c r="AU177" s="125" t="s">
        <v>74</v>
      </c>
      <c r="AY177" s="117" t="s">
        <v>130</v>
      </c>
      <c r="BK177" s="126">
        <f>BK178</f>
        <v>0</v>
      </c>
    </row>
    <row r="178" spans="2:65" s="11" customFormat="1" ht="22.95" customHeight="1">
      <c r="B178" s="116"/>
      <c r="D178" s="117" t="s">
        <v>73</v>
      </c>
      <c r="E178" s="127" t="s">
        <v>367</v>
      </c>
      <c r="F178" s="127" t="s">
        <v>368</v>
      </c>
      <c r="I178" s="119"/>
      <c r="J178" s="119"/>
      <c r="K178" s="128">
        <f>BK178</f>
        <v>0</v>
      </c>
      <c r="M178" s="116"/>
      <c r="N178" s="121"/>
      <c r="Q178" s="122">
        <f>SUM(Q179:Q180)</f>
        <v>0</v>
      </c>
      <c r="R178" s="122">
        <f>SUM(R179:R180)</f>
        <v>0</v>
      </c>
      <c r="T178" s="123">
        <f>SUM(T179:T180)</f>
        <v>0</v>
      </c>
      <c r="V178" s="123">
        <f>SUM(V179:V180)</f>
        <v>0</v>
      </c>
      <c r="X178" s="124">
        <f>SUM(X179:X180)</f>
        <v>0</v>
      </c>
      <c r="AR178" s="117" t="s">
        <v>82</v>
      </c>
      <c r="AT178" s="125" t="s">
        <v>73</v>
      </c>
      <c r="AU178" s="125" t="s">
        <v>82</v>
      </c>
      <c r="AY178" s="117" t="s">
        <v>130</v>
      </c>
      <c r="BK178" s="126">
        <f>SUM(BK179:BK180)</f>
        <v>0</v>
      </c>
    </row>
    <row r="179" spans="2:65" s="1" customFormat="1" ht="24.15" customHeight="1">
      <c r="B179" s="31"/>
      <c r="C179" s="129">
        <v>25</v>
      </c>
      <c r="D179" s="129" t="s">
        <v>133</v>
      </c>
      <c r="E179" s="130" t="s">
        <v>369</v>
      </c>
      <c r="F179" s="131" t="s">
        <v>370</v>
      </c>
      <c r="G179" s="132" t="s">
        <v>236</v>
      </c>
      <c r="H179" s="133">
        <v>21.04</v>
      </c>
      <c r="I179" s="134"/>
      <c r="J179" s="134"/>
      <c r="K179" s="135">
        <f>ROUND(P179*H179,2)</f>
        <v>0</v>
      </c>
      <c r="L179" s="131" t="s">
        <v>135</v>
      </c>
      <c r="M179" s="31"/>
      <c r="N179" s="136" t="s">
        <v>20</v>
      </c>
      <c r="O179" s="137" t="s">
        <v>43</v>
      </c>
      <c r="P179" s="138">
        <f>I179+J179</f>
        <v>0</v>
      </c>
      <c r="Q179" s="138">
        <f>ROUND(I179*H179,2)</f>
        <v>0</v>
      </c>
      <c r="R179" s="138">
        <f>ROUND(J179*H179,2)</f>
        <v>0</v>
      </c>
      <c r="T179" s="139">
        <f>S179*H179</f>
        <v>0</v>
      </c>
      <c r="U179" s="139">
        <v>0</v>
      </c>
      <c r="V179" s="139">
        <f>U179*H179</f>
        <v>0</v>
      </c>
      <c r="W179" s="139">
        <v>0</v>
      </c>
      <c r="X179" s="140">
        <f>W179*H179</f>
        <v>0</v>
      </c>
      <c r="AR179" s="141" t="s">
        <v>140</v>
      </c>
      <c r="AT179" s="141" t="s">
        <v>133</v>
      </c>
      <c r="AU179" s="141" t="s">
        <v>84</v>
      </c>
      <c r="AY179" s="16" t="s">
        <v>130</v>
      </c>
      <c r="BE179" s="142">
        <f>IF(O179="základní",K179,0)</f>
        <v>0</v>
      </c>
      <c r="BF179" s="142">
        <f>IF(O179="snížená",K179,0)</f>
        <v>0</v>
      </c>
      <c r="BG179" s="142">
        <f>IF(O179="zákl. přenesená",K179,0)</f>
        <v>0</v>
      </c>
      <c r="BH179" s="142">
        <f>IF(O179="sníž. přenesená",K179,0)</f>
        <v>0</v>
      </c>
      <c r="BI179" s="142">
        <f>IF(O179="nulová",K179,0)</f>
        <v>0</v>
      </c>
      <c r="BJ179" s="16" t="s">
        <v>82</v>
      </c>
      <c r="BK179" s="142">
        <f>ROUND(P179*H179,2)</f>
        <v>0</v>
      </c>
      <c r="BL179" s="16" t="s">
        <v>140</v>
      </c>
      <c r="BM179" s="141" t="s">
        <v>434</v>
      </c>
    </row>
    <row r="180" spans="2:65" s="1" customFormat="1">
      <c r="B180" s="31"/>
      <c r="D180" s="143" t="s">
        <v>137</v>
      </c>
      <c r="F180" s="144" t="s">
        <v>372</v>
      </c>
      <c r="I180" s="145"/>
      <c r="J180" s="145"/>
      <c r="M180" s="31"/>
      <c r="N180" s="147"/>
      <c r="O180" s="148"/>
      <c r="P180" s="148"/>
      <c r="Q180" s="148"/>
      <c r="R180" s="148"/>
      <c r="S180" s="148"/>
      <c r="T180" s="148"/>
      <c r="U180" s="148"/>
      <c r="V180" s="148"/>
      <c r="W180" s="148"/>
      <c r="X180" s="149"/>
      <c r="AT180" s="16" t="s">
        <v>137</v>
      </c>
      <c r="AU180" s="16" t="s">
        <v>84</v>
      </c>
    </row>
    <row r="181" spans="2:65" s="1" customFormat="1" ht="6.9" customHeight="1">
      <c r="B181" s="40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31"/>
    </row>
  </sheetData>
  <sheetProtection formatColumns="0" formatRows="0" autoFilter="0"/>
  <autoFilter ref="C86:L180" xr:uid="{00000000-0009-0000-0000-000003000000}"/>
  <mergeCells count="9">
    <mergeCell ref="E52:H52"/>
    <mergeCell ref="E77:H77"/>
    <mergeCell ref="E79:H79"/>
    <mergeCell ref="M2:Z2"/>
    <mergeCell ref="E7:H7"/>
    <mergeCell ref="E9:H9"/>
    <mergeCell ref="E18:H18"/>
    <mergeCell ref="E27:H27"/>
    <mergeCell ref="E50:H50"/>
  </mergeCells>
  <hyperlinks>
    <hyperlink ref="F90" r:id="rId1" xr:uid="{00000000-0004-0000-0300-000000000000}"/>
    <hyperlink ref="F95" r:id="rId2" xr:uid="{00000000-0004-0000-0300-000001000000}"/>
    <hyperlink ref="F100" r:id="rId3" xr:uid="{00000000-0004-0000-0300-000002000000}"/>
    <hyperlink ref="F110" r:id="rId4" xr:uid="{00000000-0004-0000-0300-000005000000}"/>
    <hyperlink ref="F113" r:id="rId5" xr:uid="{00000000-0004-0000-0300-000007000000}"/>
    <hyperlink ref="F117" r:id="rId6" xr:uid="{00000000-0004-0000-0300-000008000000}"/>
    <hyperlink ref="F120" r:id="rId7" xr:uid="{00000000-0004-0000-0300-000009000000}"/>
    <hyperlink ref="F123" r:id="rId8" xr:uid="{00000000-0004-0000-0300-00000A000000}"/>
    <hyperlink ref="F134" r:id="rId9" xr:uid="{00000000-0004-0000-0300-00000B000000}"/>
    <hyperlink ref="F140" r:id="rId10" xr:uid="{00000000-0004-0000-0300-00000C000000}"/>
    <hyperlink ref="F144" r:id="rId11" xr:uid="{00000000-0004-0000-0300-00000D000000}"/>
    <hyperlink ref="F148" r:id="rId12" xr:uid="{00000000-0004-0000-0300-00000E000000}"/>
    <hyperlink ref="F157" r:id="rId13" xr:uid="{00000000-0004-0000-0300-00000F000000}"/>
    <hyperlink ref="F160" r:id="rId14" xr:uid="{00000000-0004-0000-0300-000010000000}"/>
    <hyperlink ref="F162" r:id="rId15" xr:uid="{00000000-0004-0000-0300-000011000000}"/>
    <hyperlink ref="F165" r:id="rId16" xr:uid="{00000000-0004-0000-0300-000012000000}"/>
    <hyperlink ref="F169" r:id="rId17" xr:uid="{00000000-0004-0000-0300-000013000000}"/>
    <hyperlink ref="F175" r:id="rId18" xr:uid="{00000000-0004-0000-0300-000014000000}"/>
    <hyperlink ref="F180" r:id="rId19" xr:uid="{00000000-0004-0000-0300-00001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40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25" customWidth="1"/>
    <col min="4" max="4" width="130.85546875" customWidth="1"/>
    <col min="5" max="5" width="13.28515625" customWidth="1"/>
    <col min="6" max="6" width="20" customWidth="1"/>
    <col min="7" max="7" width="1.7109375" customWidth="1"/>
    <col min="8" max="8" width="8.28515625" customWidth="1"/>
  </cols>
  <sheetData>
    <row r="1" spans="2:8" ht="11.25" customHeight="1"/>
    <row r="2" spans="2:8" ht="36.9" customHeight="1"/>
    <row r="3" spans="2:8" ht="6.9" customHeight="1">
      <c r="B3" s="17"/>
      <c r="C3" s="18"/>
      <c r="D3" s="18"/>
      <c r="E3" s="18"/>
      <c r="F3" s="18"/>
      <c r="G3" s="18"/>
      <c r="H3" s="19"/>
    </row>
    <row r="4" spans="2:8" ht="24.9" customHeight="1">
      <c r="B4" s="19"/>
      <c r="C4" s="20" t="s">
        <v>435</v>
      </c>
      <c r="H4" s="19"/>
    </row>
    <row r="5" spans="2:8" ht="12" customHeight="1">
      <c r="B5" s="19"/>
      <c r="C5" s="23" t="s">
        <v>14</v>
      </c>
      <c r="D5" s="305" t="s">
        <v>15</v>
      </c>
      <c r="E5" s="272"/>
      <c r="F5" s="272"/>
      <c r="H5" s="19"/>
    </row>
    <row r="6" spans="2:8" ht="36.9" customHeight="1">
      <c r="B6" s="19"/>
      <c r="C6" s="25" t="s">
        <v>17</v>
      </c>
      <c r="D6" s="302" t="s">
        <v>18</v>
      </c>
      <c r="E6" s="272"/>
      <c r="F6" s="272"/>
      <c r="H6" s="19"/>
    </row>
    <row r="7" spans="2:8" ht="16.5" customHeight="1">
      <c r="B7" s="19"/>
      <c r="C7" s="26" t="s">
        <v>24</v>
      </c>
      <c r="D7" s="48" t="str">
        <f>'Rekapitulace stavby'!AN8</f>
        <v>4. 4. 2025</v>
      </c>
      <c r="H7" s="19"/>
    </row>
    <row r="8" spans="2:8" s="1" customFormat="1" ht="10.95" customHeight="1">
      <c r="B8" s="31"/>
      <c r="H8" s="31"/>
    </row>
    <row r="9" spans="2:8" s="10" customFormat="1" ht="29.25" customHeight="1">
      <c r="B9" s="107"/>
      <c r="C9" s="108" t="s">
        <v>53</v>
      </c>
      <c r="D9" s="109" t="s">
        <v>54</v>
      </c>
      <c r="E9" s="109" t="s">
        <v>112</v>
      </c>
      <c r="F9" s="110" t="s">
        <v>436</v>
      </c>
      <c r="H9" s="107"/>
    </row>
    <row r="10" spans="2:8" s="1" customFormat="1" ht="26.4" customHeight="1">
      <c r="B10" s="31"/>
      <c r="C10" s="179" t="s">
        <v>85</v>
      </c>
      <c r="D10" s="179" t="s">
        <v>86</v>
      </c>
      <c r="H10" s="31"/>
    </row>
    <row r="11" spans="2:8" s="1" customFormat="1" ht="16.95" customHeight="1">
      <c r="B11" s="31"/>
      <c r="C11" s="180" t="s">
        <v>171</v>
      </c>
      <c r="D11" s="181" t="s">
        <v>172</v>
      </c>
      <c r="E11" s="182" t="s">
        <v>20</v>
      </c>
      <c r="F11" s="183">
        <v>8.0749999999999993</v>
      </c>
      <c r="H11" s="31"/>
    </row>
    <row r="12" spans="2:8" s="1" customFormat="1" ht="16.95" customHeight="1">
      <c r="B12" s="31"/>
      <c r="C12" s="184" t="s">
        <v>171</v>
      </c>
      <c r="D12" s="184" t="s">
        <v>206</v>
      </c>
      <c r="E12" s="16" t="s">
        <v>20</v>
      </c>
      <c r="F12" s="185">
        <v>8.0749999999999993</v>
      </c>
      <c r="H12" s="31"/>
    </row>
    <row r="13" spans="2:8" s="1" customFormat="1" ht="16.95" customHeight="1">
      <c r="B13" s="31"/>
      <c r="C13" s="186" t="s">
        <v>437</v>
      </c>
      <c r="H13" s="31"/>
    </row>
    <row r="14" spans="2:8" s="1" customFormat="1" ht="16.95" customHeight="1">
      <c r="B14" s="31"/>
      <c r="C14" s="184" t="s">
        <v>202</v>
      </c>
      <c r="D14" s="184" t="s">
        <v>438</v>
      </c>
      <c r="E14" s="16" t="s">
        <v>197</v>
      </c>
      <c r="F14" s="185">
        <v>93.155000000000001</v>
      </c>
      <c r="H14" s="31"/>
    </row>
    <row r="15" spans="2:8" s="1" customFormat="1" ht="16.95" customHeight="1">
      <c r="B15" s="31"/>
      <c r="C15" s="184" t="s">
        <v>221</v>
      </c>
      <c r="D15" s="184" t="s">
        <v>439</v>
      </c>
      <c r="E15" s="16" t="s">
        <v>215</v>
      </c>
      <c r="F15" s="185">
        <v>23.289000000000001</v>
      </c>
      <c r="H15" s="31"/>
    </row>
    <row r="16" spans="2:8" s="1" customFormat="1" ht="16.95" customHeight="1">
      <c r="B16" s="31"/>
      <c r="C16" s="180" t="s">
        <v>174</v>
      </c>
      <c r="D16" s="181" t="s">
        <v>175</v>
      </c>
      <c r="E16" s="182" t="s">
        <v>20</v>
      </c>
      <c r="F16" s="183">
        <v>35.36</v>
      </c>
      <c r="H16" s="31"/>
    </row>
    <row r="17" spans="2:8" s="1" customFormat="1" ht="16.95" customHeight="1">
      <c r="B17" s="31"/>
      <c r="C17" s="184" t="s">
        <v>174</v>
      </c>
      <c r="D17" s="184" t="s">
        <v>207</v>
      </c>
      <c r="E17" s="16" t="s">
        <v>20</v>
      </c>
      <c r="F17" s="185">
        <v>35.36</v>
      </c>
      <c r="H17" s="31"/>
    </row>
    <row r="18" spans="2:8" s="1" customFormat="1" ht="16.95" customHeight="1">
      <c r="B18" s="31"/>
      <c r="C18" s="186" t="s">
        <v>437</v>
      </c>
      <c r="H18" s="31"/>
    </row>
    <row r="19" spans="2:8" s="1" customFormat="1" ht="16.95" customHeight="1">
      <c r="B19" s="31"/>
      <c r="C19" s="184" t="s">
        <v>202</v>
      </c>
      <c r="D19" s="184" t="s">
        <v>438</v>
      </c>
      <c r="E19" s="16" t="s">
        <v>197</v>
      </c>
      <c r="F19" s="185">
        <v>93.155000000000001</v>
      </c>
      <c r="H19" s="31"/>
    </row>
    <row r="20" spans="2:8" s="1" customFormat="1" ht="16.95" customHeight="1">
      <c r="B20" s="31"/>
      <c r="C20" s="184" t="s">
        <v>221</v>
      </c>
      <c r="D20" s="184" t="s">
        <v>439</v>
      </c>
      <c r="E20" s="16" t="s">
        <v>215</v>
      </c>
      <c r="F20" s="185">
        <v>23.289000000000001</v>
      </c>
      <c r="H20" s="31"/>
    </row>
    <row r="21" spans="2:8" s="1" customFormat="1" ht="16.95" customHeight="1">
      <c r="B21" s="31"/>
      <c r="C21" s="180" t="s">
        <v>177</v>
      </c>
      <c r="D21" s="181" t="s">
        <v>178</v>
      </c>
      <c r="E21" s="182" t="s">
        <v>20</v>
      </c>
      <c r="F21" s="183">
        <v>11.7</v>
      </c>
      <c r="H21" s="31"/>
    </row>
    <row r="22" spans="2:8" s="1" customFormat="1" ht="16.95" customHeight="1">
      <c r="B22" s="31"/>
      <c r="C22" s="184" t="s">
        <v>177</v>
      </c>
      <c r="D22" s="184" t="s">
        <v>208</v>
      </c>
      <c r="E22" s="16" t="s">
        <v>20</v>
      </c>
      <c r="F22" s="185">
        <v>11.7</v>
      </c>
      <c r="H22" s="31"/>
    </row>
    <row r="23" spans="2:8" s="1" customFormat="1" ht="16.95" customHeight="1">
      <c r="B23" s="31"/>
      <c r="C23" s="186" t="s">
        <v>437</v>
      </c>
      <c r="H23" s="31"/>
    </row>
    <row r="24" spans="2:8" s="1" customFormat="1" ht="16.95" customHeight="1">
      <c r="B24" s="31"/>
      <c r="C24" s="184" t="s">
        <v>202</v>
      </c>
      <c r="D24" s="184" t="s">
        <v>438</v>
      </c>
      <c r="E24" s="16" t="s">
        <v>197</v>
      </c>
      <c r="F24" s="185">
        <v>93.155000000000001</v>
      </c>
      <c r="H24" s="31"/>
    </row>
    <row r="25" spans="2:8" s="1" customFormat="1" ht="16.95" customHeight="1">
      <c r="B25" s="31"/>
      <c r="C25" s="184" t="s">
        <v>221</v>
      </c>
      <c r="D25" s="184" t="s">
        <v>439</v>
      </c>
      <c r="E25" s="16" t="s">
        <v>215</v>
      </c>
      <c r="F25" s="185">
        <v>23.289000000000001</v>
      </c>
      <c r="H25" s="31"/>
    </row>
    <row r="26" spans="2:8" s="1" customFormat="1" ht="16.95" customHeight="1">
      <c r="B26" s="31"/>
      <c r="C26" s="180" t="s">
        <v>180</v>
      </c>
      <c r="D26" s="181" t="s">
        <v>181</v>
      </c>
      <c r="E26" s="182" t="s">
        <v>20</v>
      </c>
      <c r="F26" s="183">
        <v>23.97</v>
      </c>
      <c r="H26" s="31"/>
    </row>
    <row r="27" spans="2:8" s="1" customFormat="1" ht="16.95" customHeight="1">
      <c r="B27" s="31"/>
      <c r="C27" s="184" t="s">
        <v>180</v>
      </c>
      <c r="D27" s="184" t="s">
        <v>209</v>
      </c>
      <c r="E27" s="16" t="s">
        <v>20</v>
      </c>
      <c r="F27" s="185">
        <v>23.97</v>
      </c>
      <c r="H27" s="31"/>
    </row>
    <row r="28" spans="2:8" s="1" customFormat="1" ht="16.95" customHeight="1">
      <c r="B28" s="31"/>
      <c r="C28" s="186" t="s">
        <v>437</v>
      </c>
      <c r="H28" s="31"/>
    </row>
    <row r="29" spans="2:8" s="1" customFormat="1" ht="16.95" customHeight="1">
      <c r="B29" s="31"/>
      <c r="C29" s="184" t="s">
        <v>202</v>
      </c>
      <c r="D29" s="184" t="s">
        <v>438</v>
      </c>
      <c r="E29" s="16" t="s">
        <v>197</v>
      </c>
      <c r="F29" s="185">
        <v>93.155000000000001</v>
      </c>
      <c r="H29" s="31"/>
    </row>
    <row r="30" spans="2:8" s="1" customFormat="1" ht="16.95" customHeight="1">
      <c r="B30" s="31"/>
      <c r="C30" s="184" t="s">
        <v>221</v>
      </c>
      <c r="D30" s="184" t="s">
        <v>439</v>
      </c>
      <c r="E30" s="16" t="s">
        <v>215</v>
      </c>
      <c r="F30" s="185">
        <v>23.289000000000001</v>
      </c>
      <c r="H30" s="31"/>
    </row>
    <row r="31" spans="2:8" s="1" customFormat="1" ht="16.95" customHeight="1">
      <c r="B31" s="31"/>
      <c r="C31" s="180" t="s">
        <v>183</v>
      </c>
      <c r="D31" s="181" t="s">
        <v>184</v>
      </c>
      <c r="E31" s="182" t="s">
        <v>20</v>
      </c>
      <c r="F31" s="183">
        <v>4.59</v>
      </c>
      <c r="H31" s="31"/>
    </row>
    <row r="32" spans="2:8" s="1" customFormat="1" ht="16.95" customHeight="1">
      <c r="B32" s="31"/>
      <c r="C32" s="184" t="s">
        <v>183</v>
      </c>
      <c r="D32" s="184" t="s">
        <v>210</v>
      </c>
      <c r="E32" s="16" t="s">
        <v>20</v>
      </c>
      <c r="F32" s="185">
        <v>4.59</v>
      </c>
      <c r="H32" s="31"/>
    </row>
    <row r="33" spans="2:8" s="1" customFormat="1" ht="16.95" customHeight="1">
      <c r="B33" s="31"/>
      <c r="C33" s="186" t="s">
        <v>437</v>
      </c>
      <c r="H33" s="31"/>
    </row>
    <row r="34" spans="2:8" s="1" customFormat="1" ht="16.95" customHeight="1">
      <c r="B34" s="31"/>
      <c r="C34" s="184" t="s">
        <v>202</v>
      </c>
      <c r="D34" s="184" t="s">
        <v>438</v>
      </c>
      <c r="E34" s="16" t="s">
        <v>197</v>
      </c>
      <c r="F34" s="185">
        <v>93.155000000000001</v>
      </c>
      <c r="H34" s="31"/>
    </row>
    <row r="35" spans="2:8" s="1" customFormat="1" ht="16.95" customHeight="1">
      <c r="B35" s="31"/>
      <c r="C35" s="184" t="s">
        <v>221</v>
      </c>
      <c r="D35" s="184" t="s">
        <v>439</v>
      </c>
      <c r="E35" s="16" t="s">
        <v>215</v>
      </c>
      <c r="F35" s="185">
        <v>23.289000000000001</v>
      </c>
      <c r="H35" s="31"/>
    </row>
    <row r="36" spans="2:8" s="1" customFormat="1" ht="26.4" customHeight="1">
      <c r="B36" s="31"/>
      <c r="C36" s="179" t="s">
        <v>88</v>
      </c>
      <c r="D36" s="179" t="s">
        <v>89</v>
      </c>
      <c r="H36" s="31"/>
    </row>
    <row r="37" spans="2:8" s="1" customFormat="1" ht="16.95" customHeight="1">
      <c r="B37" s="31"/>
      <c r="C37" s="180" t="s">
        <v>183</v>
      </c>
      <c r="D37" s="181" t="s">
        <v>183</v>
      </c>
      <c r="E37" s="182" t="s">
        <v>20</v>
      </c>
      <c r="F37" s="183">
        <v>48.75</v>
      </c>
      <c r="H37" s="31"/>
    </row>
    <row r="38" spans="2:8" s="1" customFormat="1" ht="16.95" customHeight="1">
      <c r="B38" s="31"/>
      <c r="C38" s="184" t="s">
        <v>183</v>
      </c>
      <c r="D38" s="184" t="s">
        <v>378</v>
      </c>
      <c r="E38" s="16" t="s">
        <v>20</v>
      </c>
      <c r="F38" s="185">
        <v>48.75</v>
      </c>
      <c r="H38" s="31"/>
    </row>
    <row r="39" spans="2:8" s="1" customFormat="1" ht="7.35" customHeight="1">
      <c r="B39" s="40"/>
      <c r="C39" s="41"/>
      <c r="D39" s="41"/>
      <c r="E39" s="41"/>
      <c r="F39" s="41"/>
      <c r="G39" s="41"/>
      <c r="H39" s="31"/>
    </row>
    <row r="40" spans="2:8" s="1" customFormat="1"/>
  </sheetData>
  <sheetProtection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0.199999999999999"/>
  <cols>
    <col min="1" max="1" width="8.28515625" style="187" customWidth="1"/>
    <col min="2" max="2" width="1.7109375" style="187" customWidth="1"/>
    <col min="3" max="4" width="5" style="187" customWidth="1"/>
    <col min="5" max="5" width="11.7109375" style="187" customWidth="1"/>
    <col min="6" max="6" width="9.140625" style="187" customWidth="1"/>
    <col min="7" max="7" width="5" style="187" customWidth="1"/>
    <col min="8" max="8" width="77.85546875" style="187" customWidth="1"/>
    <col min="9" max="10" width="20" style="187" customWidth="1"/>
    <col min="11" max="11" width="1.7109375" style="187" customWidth="1"/>
  </cols>
  <sheetData>
    <row r="1" spans="2:11" customFormat="1" ht="37.5" customHeight="1"/>
    <row r="2" spans="2:11" customFormat="1" ht="7.5" customHeight="1">
      <c r="B2" s="188"/>
      <c r="C2" s="189"/>
      <c r="D2" s="189"/>
      <c r="E2" s="189"/>
      <c r="F2" s="189"/>
      <c r="G2" s="189"/>
      <c r="H2" s="189"/>
      <c r="I2" s="189"/>
      <c r="J2" s="189"/>
      <c r="K2" s="190"/>
    </row>
    <row r="3" spans="2:11" s="14" customFormat="1" ht="45" customHeight="1">
      <c r="B3" s="191"/>
      <c r="C3" s="315" t="s">
        <v>440</v>
      </c>
      <c r="D3" s="315"/>
      <c r="E3" s="315"/>
      <c r="F3" s="315"/>
      <c r="G3" s="315"/>
      <c r="H3" s="315"/>
      <c r="I3" s="315"/>
      <c r="J3" s="315"/>
      <c r="K3" s="192"/>
    </row>
    <row r="4" spans="2:11" customFormat="1" ht="25.5" customHeight="1">
      <c r="B4" s="193"/>
      <c r="C4" s="320" t="s">
        <v>441</v>
      </c>
      <c r="D4" s="320"/>
      <c r="E4" s="320"/>
      <c r="F4" s="320"/>
      <c r="G4" s="320"/>
      <c r="H4" s="320"/>
      <c r="I4" s="320"/>
      <c r="J4" s="320"/>
      <c r="K4" s="194"/>
    </row>
    <row r="5" spans="2:11" customFormat="1" ht="5.25" customHeight="1">
      <c r="B5" s="193"/>
      <c r="C5" s="195"/>
      <c r="D5" s="195"/>
      <c r="E5" s="195"/>
      <c r="F5" s="195"/>
      <c r="G5" s="195"/>
      <c r="H5" s="195"/>
      <c r="I5" s="195"/>
      <c r="J5" s="195"/>
      <c r="K5" s="194"/>
    </row>
    <row r="6" spans="2:11" customFormat="1" ht="15" customHeight="1">
      <c r="B6" s="193"/>
      <c r="C6" s="319" t="s">
        <v>442</v>
      </c>
      <c r="D6" s="319"/>
      <c r="E6" s="319"/>
      <c r="F6" s="319"/>
      <c r="G6" s="319"/>
      <c r="H6" s="319"/>
      <c r="I6" s="319"/>
      <c r="J6" s="319"/>
      <c r="K6" s="194"/>
    </row>
    <row r="7" spans="2:11" customFormat="1" ht="15" customHeight="1">
      <c r="B7" s="197"/>
      <c r="C7" s="319" t="s">
        <v>443</v>
      </c>
      <c r="D7" s="319"/>
      <c r="E7" s="319"/>
      <c r="F7" s="319"/>
      <c r="G7" s="319"/>
      <c r="H7" s="319"/>
      <c r="I7" s="319"/>
      <c r="J7" s="319"/>
      <c r="K7" s="194"/>
    </row>
    <row r="8" spans="2:11" customFormat="1" ht="12.75" customHeight="1">
      <c r="B8" s="197"/>
      <c r="C8" s="196"/>
      <c r="D8" s="196"/>
      <c r="E8" s="196"/>
      <c r="F8" s="196"/>
      <c r="G8" s="196"/>
      <c r="H8" s="196"/>
      <c r="I8" s="196"/>
      <c r="J8" s="196"/>
      <c r="K8" s="194"/>
    </row>
    <row r="9" spans="2:11" customFormat="1" ht="15" customHeight="1">
      <c r="B9" s="197"/>
      <c r="C9" s="319" t="s">
        <v>444</v>
      </c>
      <c r="D9" s="319"/>
      <c r="E9" s="319"/>
      <c r="F9" s="319"/>
      <c r="G9" s="319"/>
      <c r="H9" s="319"/>
      <c r="I9" s="319"/>
      <c r="J9" s="319"/>
      <c r="K9" s="194"/>
    </row>
    <row r="10" spans="2:11" customFormat="1" ht="15" customHeight="1">
      <c r="B10" s="197"/>
      <c r="C10" s="196"/>
      <c r="D10" s="319" t="s">
        <v>445</v>
      </c>
      <c r="E10" s="319"/>
      <c r="F10" s="319"/>
      <c r="G10" s="319"/>
      <c r="H10" s="319"/>
      <c r="I10" s="319"/>
      <c r="J10" s="319"/>
      <c r="K10" s="194"/>
    </row>
    <row r="11" spans="2:11" customFormat="1" ht="15" customHeight="1">
      <c r="B11" s="197"/>
      <c r="C11" s="198"/>
      <c r="D11" s="319" t="s">
        <v>446</v>
      </c>
      <c r="E11" s="319"/>
      <c r="F11" s="319"/>
      <c r="G11" s="319"/>
      <c r="H11" s="319"/>
      <c r="I11" s="319"/>
      <c r="J11" s="319"/>
      <c r="K11" s="194"/>
    </row>
    <row r="12" spans="2:11" customFormat="1" ht="15" customHeight="1">
      <c r="B12" s="197"/>
      <c r="C12" s="198"/>
      <c r="D12" s="196"/>
      <c r="E12" s="196"/>
      <c r="F12" s="196"/>
      <c r="G12" s="196"/>
      <c r="H12" s="196"/>
      <c r="I12" s="196"/>
      <c r="J12" s="196"/>
      <c r="K12" s="194"/>
    </row>
    <row r="13" spans="2:11" customFormat="1" ht="15" customHeight="1">
      <c r="B13" s="197"/>
      <c r="C13" s="198"/>
      <c r="D13" s="199" t="s">
        <v>447</v>
      </c>
      <c r="E13" s="196"/>
      <c r="F13" s="196"/>
      <c r="G13" s="196"/>
      <c r="H13" s="196"/>
      <c r="I13" s="196"/>
      <c r="J13" s="196"/>
      <c r="K13" s="194"/>
    </row>
    <row r="14" spans="2:11" customFormat="1" ht="12.75" customHeight="1">
      <c r="B14" s="197"/>
      <c r="C14" s="198"/>
      <c r="D14" s="198"/>
      <c r="E14" s="198"/>
      <c r="F14" s="198"/>
      <c r="G14" s="198"/>
      <c r="H14" s="198"/>
      <c r="I14" s="198"/>
      <c r="J14" s="198"/>
      <c r="K14" s="194"/>
    </row>
    <row r="15" spans="2:11" customFormat="1" ht="15" customHeight="1">
      <c r="B15" s="197"/>
      <c r="C15" s="198"/>
      <c r="D15" s="319" t="s">
        <v>448</v>
      </c>
      <c r="E15" s="319"/>
      <c r="F15" s="319"/>
      <c r="G15" s="319"/>
      <c r="H15" s="319"/>
      <c r="I15" s="319"/>
      <c r="J15" s="319"/>
      <c r="K15" s="194"/>
    </row>
    <row r="16" spans="2:11" customFormat="1" ht="15" customHeight="1">
      <c r="B16" s="197"/>
      <c r="C16" s="198"/>
      <c r="D16" s="319" t="s">
        <v>449</v>
      </c>
      <c r="E16" s="319"/>
      <c r="F16" s="319"/>
      <c r="G16" s="319"/>
      <c r="H16" s="319"/>
      <c r="I16" s="319"/>
      <c r="J16" s="319"/>
      <c r="K16" s="194"/>
    </row>
    <row r="17" spans="2:11" customFormat="1" ht="15" customHeight="1">
      <c r="B17" s="197"/>
      <c r="C17" s="198"/>
      <c r="D17" s="319" t="s">
        <v>450</v>
      </c>
      <c r="E17" s="319"/>
      <c r="F17" s="319"/>
      <c r="G17" s="319"/>
      <c r="H17" s="319"/>
      <c r="I17" s="319"/>
      <c r="J17" s="319"/>
      <c r="K17" s="194"/>
    </row>
    <row r="18" spans="2:11" customFormat="1" ht="15" customHeight="1">
      <c r="B18" s="197"/>
      <c r="C18" s="198"/>
      <c r="D18" s="198"/>
      <c r="E18" s="200" t="s">
        <v>81</v>
      </c>
      <c r="F18" s="319" t="s">
        <v>451</v>
      </c>
      <c r="G18" s="319"/>
      <c r="H18" s="319"/>
      <c r="I18" s="319"/>
      <c r="J18" s="319"/>
      <c r="K18" s="194"/>
    </row>
    <row r="19" spans="2:11" customFormat="1" ht="15" customHeight="1">
      <c r="B19" s="197"/>
      <c r="C19" s="198"/>
      <c r="D19" s="198"/>
      <c r="E19" s="200" t="s">
        <v>452</v>
      </c>
      <c r="F19" s="319" t="s">
        <v>453</v>
      </c>
      <c r="G19" s="319"/>
      <c r="H19" s="319"/>
      <c r="I19" s="319"/>
      <c r="J19" s="319"/>
      <c r="K19" s="194"/>
    </row>
    <row r="20" spans="2:11" customFormat="1" ht="15" customHeight="1">
      <c r="B20" s="197"/>
      <c r="C20" s="198"/>
      <c r="D20" s="198"/>
      <c r="E20" s="200" t="s">
        <v>454</v>
      </c>
      <c r="F20" s="319" t="s">
        <v>455</v>
      </c>
      <c r="G20" s="319"/>
      <c r="H20" s="319"/>
      <c r="I20" s="319"/>
      <c r="J20" s="319"/>
      <c r="K20" s="194"/>
    </row>
    <row r="21" spans="2:11" customFormat="1" ht="15" customHeight="1">
      <c r="B21" s="197"/>
      <c r="C21" s="198"/>
      <c r="D21" s="198"/>
      <c r="E21" s="200" t="s">
        <v>456</v>
      </c>
      <c r="F21" s="319" t="s">
        <v>457</v>
      </c>
      <c r="G21" s="319"/>
      <c r="H21" s="319"/>
      <c r="I21" s="319"/>
      <c r="J21" s="319"/>
      <c r="K21" s="194"/>
    </row>
    <row r="22" spans="2:11" customFormat="1" ht="15" customHeight="1">
      <c r="B22" s="197"/>
      <c r="C22" s="198"/>
      <c r="D22" s="198"/>
      <c r="E22" s="200" t="s">
        <v>458</v>
      </c>
      <c r="F22" s="319" t="s">
        <v>459</v>
      </c>
      <c r="G22" s="319"/>
      <c r="H22" s="319"/>
      <c r="I22" s="319"/>
      <c r="J22" s="319"/>
      <c r="K22" s="194"/>
    </row>
    <row r="23" spans="2:11" customFormat="1" ht="15" customHeight="1">
      <c r="B23" s="197"/>
      <c r="C23" s="198"/>
      <c r="D23" s="198"/>
      <c r="E23" s="200" t="s">
        <v>460</v>
      </c>
      <c r="F23" s="319" t="s">
        <v>461</v>
      </c>
      <c r="G23" s="319"/>
      <c r="H23" s="319"/>
      <c r="I23" s="319"/>
      <c r="J23" s="319"/>
      <c r="K23" s="194"/>
    </row>
    <row r="24" spans="2:11" customFormat="1" ht="12.75" customHeight="1">
      <c r="B24" s="197"/>
      <c r="C24" s="198"/>
      <c r="D24" s="198"/>
      <c r="E24" s="198"/>
      <c r="F24" s="198"/>
      <c r="G24" s="198"/>
      <c r="H24" s="198"/>
      <c r="I24" s="198"/>
      <c r="J24" s="198"/>
      <c r="K24" s="194"/>
    </row>
    <row r="25" spans="2:11" customFormat="1" ht="15" customHeight="1">
      <c r="B25" s="197"/>
      <c r="C25" s="319" t="s">
        <v>462</v>
      </c>
      <c r="D25" s="319"/>
      <c r="E25" s="319"/>
      <c r="F25" s="319"/>
      <c r="G25" s="319"/>
      <c r="H25" s="319"/>
      <c r="I25" s="319"/>
      <c r="J25" s="319"/>
      <c r="K25" s="194"/>
    </row>
    <row r="26" spans="2:11" customFormat="1" ht="15" customHeight="1">
      <c r="B26" s="197"/>
      <c r="C26" s="319" t="s">
        <v>463</v>
      </c>
      <c r="D26" s="319"/>
      <c r="E26" s="319"/>
      <c r="F26" s="319"/>
      <c r="G26" s="319"/>
      <c r="H26" s="319"/>
      <c r="I26" s="319"/>
      <c r="J26" s="319"/>
      <c r="K26" s="194"/>
    </row>
    <row r="27" spans="2:11" customFormat="1" ht="15" customHeight="1">
      <c r="B27" s="197"/>
      <c r="C27" s="196"/>
      <c r="D27" s="319" t="s">
        <v>464</v>
      </c>
      <c r="E27" s="319"/>
      <c r="F27" s="319"/>
      <c r="G27" s="319"/>
      <c r="H27" s="319"/>
      <c r="I27" s="319"/>
      <c r="J27" s="319"/>
      <c r="K27" s="194"/>
    </row>
    <row r="28" spans="2:11" customFormat="1" ht="15" customHeight="1">
      <c r="B28" s="197"/>
      <c r="C28" s="198"/>
      <c r="D28" s="319" t="s">
        <v>465</v>
      </c>
      <c r="E28" s="319"/>
      <c r="F28" s="319"/>
      <c r="G28" s="319"/>
      <c r="H28" s="319"/>
      <c r="I28" s="319"/>
      <c r="J28" s="319"/>
      <c r="K28" s="194"/>
    </row>
    <row r="29" spans="2:11" customFormat="1" ht="12.75" customHeight="1">
      <c r="B29" s="197"/>
      <c r="C29" s="198"/>
      <c r="D29" s="198"/>
      <c r="E29" s="198"/>
      <c r="F29" s="198"/>
      <c r="G29" s="198"/>
      <c r="H29" s="198"/>
      <c r="I29" s="198"/>
      <c r="J29" s="198"/>
      <c r="K29" s="194"/>
    </row>
    <row r="30" spans="2:11" customFormat="1" ht="15" customHeight="1">
      <c r="B30" s="197"/>
      <c r="C30" s="198"/>
      <c r="D30" s="319" t="s">
        <v>466</v>
      </c>
      <c r="E30" s="319"/>
      <c r="F30" s="319"/>
      <c r="G30" s="319"/>
      <c r="H30" s="319"/>
      <c r="I30" s="319"/>
      <c r="J30" s="319"/>
      <c r="K30" s="194"/>
    </row>
    <row r="31" spans="2:11" customFormat="1" ht="15" customHeight="1">
      <c r="B31" s="197"/>
      <c r="C31" s="198"/>
      <c r="D31" s="319" t="s">
        <v>467</v>
      </c>
      <c r="E31" s="319"/>
      <c r="F31" s="319"/>
      <c r="G31" s="319"/>
      <c r="H31" s="319"/>
      <c r="I31" s="319"/>
      <c r="J31" s="319"/>
      <c r="K31" s="194"/>
    </row>
    <row r="32" spans="2:11" customFormat="1" ht="12.75" customHeight="1">
      <c r="B32" s="197"/>
      <c r="C32" s="198"/>
      <c r="D32" s="198"/>
      <c r="E32" s="198"/>
      <c r="F32" s="198"/>
      <c r="G32" s="198"/>
      <c r="H32" s="198"/>
      <c r="I32" s="198"/>
      <c r="J32" s="198"/>
      <c r="K32" s="194"/>
    </row>
    <row r="33" spans="2:11" customFormat="1" ht="15" customHeight="1">
      <c r="B33" s="197"/>
      <c r="C33" s="198"/>
      <c r="D33" s="319" t="s">
        <v>468</v>
      </c>
      <c r="E33" s="319"/>
      <c r="F33" s="319"/>
      <c r="G33" s="319"/>
      <c r="H33" s="319"/>
      <c r="I33" s="319"/>
      <c r="J33" s="319"/>
      <c r="K33" s="194"/>
    </row>
    <row r="34" spans="2:11" customFormat="1" ht="15" customHeight="1">
      <c r="B34" s="197"/>
      <c r="C34" s="198"/>
      <c r="D34" s="319" t="s">
        <v>469</v>
      </c>
      <c r="E34" s="319"/>
      <c r="F34" s="319"/>
      <c r="G34" s="319"/>
      <c r="H34" s="319"/>
      <c r="I34" s="319"/>
      <c r="J34" s="319"/>
      <c r="K34" s="194"/>
    </row>
    <row r="35" spans="2:11" customFormat="1" ht="15" customHeight="1">
      <c r="B35" s="197"/>
      <c r="C35" s="198"/>
      <c r="D35" s="319" t="s">
        <v>470</v>
      </c>
      <c r="E35" s="319"/>
      <c r="F35" s="319"/>
      <c r="G35" s="319"/>
      <c r="H35" s="319"/>
      <c r="I35" s="319"/>
      <c r="J35" s="319"/>
      <c r="K35" s="194"/>
    </row>
    <row r="36" spans="2:11" customFormat="1" ht="15" customHeight="1">
      <c r="B36" s="197"/>
      <c r="C36" s="198"/>
      <c r="D36" s="196"/>
      <c r="E36" s="199" t="s">
        <v>111</v>
      </c>
      <c r="F36" s="196"/>
      <c r="G36" s="319" t="s">
        <v>471</v>
      </c>
      <c r="H36" s="319"/>
      <c r="I36" s="319"/>
      <c r="J36" s="319"/>
      <c r="K36" s="194"/>
    </row>
    <row r="37" spans="2:11" customFormat="1" ht="30.75" customHeight="1">
      <c r="B37" s="197"/>
      <c r="C37" s="198"/>
      <c r="D37" s="196"/>
      <c r="E37" s="199" t="s">
        <v>472</v>
      </c>
      <c r="F37" s="196"/>
      <c r="G37" s="319" t="s">
        <v>473</v>
      </c>
      <c r="H37" s="319"/>
      <c r="I37" s="319"/>
      <c r="J37" s="319"/>
      <c r="K37" s="194"/>
    </row>
    <row r="38" spans="2:11" customFormat="1" ht="15" customHeight="1">
      <c r="B38" s="197"/>
      <c r="C38" s="198"/>
      <c r="D38" s="196"/>
      <c r="E38" s="199" t="s">
        <v>53</v>
      </c>
      <c r="F38" s="196"/>
      <c r="G38" s="319" t="s">
        <v>474</v>
      </c>
      <c r="H38" s="319"/>
      <c r="I38" s="319"/>
      <c r="J38" s="319"/>
      <c r="K38" s="194"/>
    </row>
    <row r="39" spans="2:11" customFormat="1" ht="15" customHeight="1">
      <c r="B39" s="197"/>
      <c r="C39" s="198"/>
      <c r="D39" s="196"/>
      <c r="E39" s="199" t="s">
        <v>54</v>
      </c>
      <c r="F39" s="196"/>
      <c r="G39" s="319" t="s">
        <v>475</v>
      </c>
      <c r="H39" s="319"/>
      <c r="I39" s="319"/>
      <c r="J39" s="319"/>
      <c r="K39" s="194"/>
    </row>
    <row r="40" spans="2:11" customFormat="1" ht="15" customHeight="1">
      <c r="B40" s="197"/>
      <c r="C40" s="198"/>
      <c r="D40" s="196"/>
      <c r="E40" s="199" t="s">
        <v>112</v>
      </c>
      <c r="F40" s="196"/>
      <c r="G40" s="319" t="s">
        <v>476</v>
      </c>
      <c r="H40" s="319"/>
      <c r="I40" s="319"/>
      <c r="J40" s="319"/>
      <c r="K40" s="194"/>
    </row>
    <row r="41" spans="2:11" customFormat="1" ht="15" customHeight="1">
      <c r="B41" s="197"/>
      <c r="C41" s="198"/>
      <c r="D41" s="196"/>
      <c r="E41" s="199" t="s">
        <v>113</v>
      </c>
      <c r="F41" s="196"/>
      <c r="G41" s="319" t="s">
        <v>477</v>
      </c>
      <c r="H41" s="319"/>
      <c r="I41" s="319"/>
      <c r="J41" s="319"/>
      <c r="K41" s="194"/>
    </row>
    <row r="42" spans="2:11" customFormat="1" ht="15" customHeight="1">
      <c r="B42" s="197"/>
      <c r="C42" s="198"/>
      <c r="D42" s="196"/>
      <c r="E42" s="199" t="s">
        <v>478</v>
      </c>
      <c r="F42" s="196"/>
      <c r="G42" s="319" t="s">
        <v>479</v>
      </c>
      <c r="H42" s="319"/>
      <c r="I42" s="319"/>
      <c r="J42" s="319"/>
      <c r="K42" s="194"/>
    </row>
    <row r="43" spans="2:11" customFormat="1" ht="15" customHeight="1">
      <c r="B43" s="197"/>
      <c r="C43" s="198"/>
      <c r="D43" s="196"/>
      <c r="E43" s="199"/>
      <c r="F43" s="196"/>
      <c r="G43" s="319" t="s">
        <v>480</v>
      </c>
      <c r="H43" s="319"/>
      <c r="I43" s="319"/>
      <c r="J43" s="319"/>
      <c r="K43" s="194"/>
    </row>
    <row r="44" spans="2:11" customFormat="1" ht="15" customHeight="1">
      <c r="B44" s="197"/>
      <c r="C44" s="198"/>
      <c r="D44" s="196"/>
      <c r="E44" s="199" t="s">
        <v>481</v>
      </c>
      <c r="F44" s="196"/>
      <c r="G44" s="319" t="s">
        <v>482</v>
      </c>
      <c r="H44" s="319"/>
      <c r="I44" s="319"/>
      <c r="J44" s="319"/>
      <c r="K44" s="194"/>
    </row>
    <row r="45" spans="2:11" customFormat="1" ht="15" customHeight="1">
      <c r="B45" s="197"/>
      <c r="C45" s="198"/>
      <c r="D45" s="196"/>
      <c r="E45" s="199" t="s">
        <v>116</v>
      </c>
      <c r="F45" s="196"/>
      <c r="G45" s="319" t="s">
        <v>483</v>
      </c>
      <c r="H45" s="319"/>
      <c r="I45" s="319"/>
      <c r="J45" s="319"/>
      <c r="K45" s="194"/>
    </row>
    <row r="46" spans="2:11" customFormat="1" ht="12.75" customHeight="1">
      <c r="B46" s="197"/>
      <c r="C46" s="198"/>
      <c r="D46" s="196"/>
      <c r="E46" s="196"/>
      <c r="F46" s="196"/>
      <c r="G46" s="196"/>
      <c r="H46" s="196"/>
      <c r="I46" s="196"/>
      <c r="J46" s="196"/>
      <c r="K46" s="194"/>
    </row>
    <row r="47" spans="2:11" customFormat="1" ht="15" customHeight="1">
      <c r="B47" s="197"/>
      <c r="C47" s="198"/>
      <c r="D47" s="319" t="s">
        <v>484</v>
      </c>
      <c r="E47" s="319"/>
      <c r="F47" s="319"/>
      <c r="G47" s="319"/>
      <c r="H47" s="319"/>
      <c r="I47" s="319"/>
      <c r="J47" s="319"/>
      <c r="K47" s="194"/>
    </row>
    <row r="48" spans="2:11" customFormat="1" ht="15" customHeight="1">
      <c r="B48" s="197"/>
      <c r="C48" s="198"/>
      <c r="D48" s="198"/>
      <c r="E48" s="319" t="s">
        <v>485</v>
      </c>
      <c r="F48" s="319"/>
      <c r="G48" s="319"/>
      <c r="H48" s="319"/>
      <c r="I48" s="319"/>
      <c r="J48" s="319"/>
      <c r="K48" s="194"/>
    </row>
    <row r="49" spans="2:11" customFormat="1" ht="15" customHeight="1">
      <c r="B49" s="197"/>
      <c r="C49" s="198"/>
      <c r="D49" s="198"/>
      <c r="E49" s="319" t="s">
        <v>486</v>
      </c>
      <c r="F49" s="319"/>
      <c r="G49" s="319"/>
      <c r="H49" s="319"/>
      <c r="I49" s="319"/>
      <c r="J49" s="319"/>
      <c r="K49" s="194"/>
    </row>
    <row r="50" spans="2:11" customFormat="1" ht="15" customHeight="1">
      <c r="B50" s="197"/>
      <c r="C50" s="198"/>
      <c r="D50" s="198"/>
      <c r="E50" s="319" t="s">
        <v>487</v>
      </c>
      <c r="F50" s="319"/>
      <c r="G50" s="319"/>
      <c r="H50" s="319"/>
      <c r="I50" s="319"/>
      <c r="J50" s="319"/>
      <c r="K50" s="194"/>
    </row>
    <row r="51" spans="2:11" customFormat="1" ht="15" customHeight="1">
      <c r="B51" s="197"/>
      <c r="C51" s="198"/>
      <c r="D51" s="319" t="s">
        <v>488</v>
      </c>
      <c r="E51" s="319"/>
      <c r="F51" s="319"/>
      <c r="G51" s="319"/>
      <c r="H51" s="319"/>
      <c r="I51" s="319"/>
      <c r="J51" s="319"/>
      <c r="K51" s="194"/>
    </row>
    <row r="52" spans="2:11" customFormat="1" ht="25.5" customHeight="1">
      <c r="B52" s="193"/>
      <c r="C52" s="320" t="s">
        <v>489</v>
      </c>
      <c r="D52" s="320"/>
      <c r="E52" s="320"/>
      <c r="F52" s="320"/>
      <c r="G52" s="320"/>
      <c r="H52" s="320"/>
      <c r="I52" s="320"/>
      <c r="J52" s="320"/>
      <c r="K52" s="194"/>
    </row>
    <row r="53" spans="2:11" customFormat="1" ht="5.25" customHeight="1">
      <c r="B53" s="193"/>
      <c r="C53" s="195"/>
      <c r="D53" s="195"/>
      <c r="E53" s="195"/>
      <c r="F53" s="195"/>
      <c r="G53" s="195"/>
      <c r="H53" s="195"/>
      <c r="I53" s="195"/>
      <c r="J53" s="195"/>
      <c r="K53" s="194"/>
    </row>
    <row r="54" spans="2:11" customFormat="1" ht="15" customHeight="1">
      <c r="B54" s="193"/>
      <c r="C54" s="319" t="s">
        <v>490</v>
      </c>
      <c r="D54" s="319"/>
      <c r="E54" s="319"/>
      <c r="F54" s="319"/>
      <c r="G54" s="319"/>
      <c r="H54" s="319"/>
      <c r="I54" s="319"/>
      <c r="J54" s="319"/>
      <c r="K54" s="194"/>
    </row>
    <row r="55" spans="2:11" customFormat="1" ht="15" customHeight="1">
      <c r="B55" s="193"/>
      <c r="C55" s="319" t="s">
        <v>491</v>
      </c>
      <c r="D55" s="319"/>
      <c r="E55" s="319"/>
      <c r="F55" s="319"/>
      <c r="G55" s="319"/>
      <c r="H55" s="319"/>
      <c r="I55" s="319"/>
      <c r="J55" s="319"/>
      <c r="K55" s="194"/>
    </row>
    <row r="56" spans="2:11" customFormat="1" ht="12.75" customHeight="1">
      <c r="B56" s="193"/>
      <c r="C56" s="196"/>
      <c r="D56" s="196"/>
      <c r="E56" s="196"/>
      <c r="F56" s="196"/>
      <c r="G56" s="196"/>
      <c r="H56" s="196"/>
      <c r="I56" s="196"/>
      <c r="J56" s="196"/>
      <c r="K56" s="194"/>
    </row>
    <row r="57" spans="2:11" customFormat="1" ht="15" customHeight="1">
      <c r="B57" s="193"/>
      <c r="C57" s="319" t="s">
        <v>492</v>
      </c>
      <c r="D57" s="319"/>
      <c r="E57" s="319"/>
      <c r="F57" s="319"/>
      <c r="G57" s="319"/>
      <c r="H57" s="319"/>
      <c r="I57" s="319"/>
      <c r="J57" s="319"/>
      <c r="K57" s="194"/>
    </row>
    <row r="58" spans="2:11" customFormat="1" ht="15" customHeight="1">
      <c r="B58" s="193"/>
      <c r="C58" s="198"/>
      <c r="D58" s="319" t="s">
        <v>493</v>
      </c>
      <c r="E58" s="319"/>
      <c r="F58" s="319"/>
      <c r="G58" s="319"/>
      <c r="H58" s="319"/>
      <c r="I58" s="319"/>
      <c r="J58" s="319"/>
      <c r="K58" s="194"/>
    </row>
    <row r="59" spans="2:11" customFormat="1" ht="15" customHeight="1">
      <c r="B59" s="193"/>
      <c r="C59" s="198"/>
      <c r="D59" s="319" t="s">
        <v>494</v>
      </c>
      <c r="E59" s="319"/>
      <c r="F59" s="319"/>
      <c r="G59" s="319"/>
      <c r="H59" s="319"/>
      <c r="I59" s="319"/>
      <c r="J59" s="319"/>
      <c r="K59" s="194"/>
    </row>
    <row r="60" spans="2:11" customFormat="1" ht="15" customHeight="1">
      <c r="B60" s="193"/>
      <c r="C60" s="198"/>
      <c r="D60" s="319" t="s">
        <v>495</v>
      </c>
      <c r="E60" s="319"/>
      <c r="F60" s="319"/>
      <c r="G60" s="319"/>
      <c r="H60" s="319"/>
      <c r="I60" s="319"/>
      <c r="J60" s="319"/>
      <c r="K60" s="194"/>
    </row>
    <row r="61" spans="2:11" customFormat="1" ht="15" customHeight="1">
      <c r="B61" s="193"/>
      <c r="C61" s="198"/>
      <c r="D61" s="319" t="s">
        <v>496</v>
      </c>
      <c r="E61" s="319"/>
      <c r="F61" s="319"/>
      <c r="G61" s="319"/>
      <c r="H61" s="319"/>
      <c r="I61" s="319"/>
      <c r="J61" s="319"/>
      <c r="K61" s="194"/>
    </row>
    <row r="62" spans="2:11" customFormat="1" ht="15" customHeight="1">
      <c r="B62" s="193"/>
      <c r="C62" s="198"/>
      <c r="D62" s="318" t="s">
        <v>497</v>
      </c>
      <c r="E62" s="318"/>
      <c r="F62" s="318"/>
      <c r="G62" s="318"/>
      <c r="H62" s="318"/>
      <c r="I62" s="318"/>
      <c r="J62" s="318"/>
      <c r="K62" s="194"/>
    </row>
    <row r="63" spans="2:11" customFormat="1" ht="15" customHeight="1">
      <c r="B63" s="193"/>
      <c r="C63" s="198"/>
      <c r="D63" s="319" t="s">
        <v>498</v>
      </c>
      <c r="E63" s="319"/>
      <c r="F63" s="319"/>
      <c r="G63" s="319"/>
      <c r="H63" s="319"/>
      <c r="I63" s="319"/>
      <c r="J63" s="319"/>
      <c r="K63" s="194"/>
    </row>
    <row r="64" spans="2:11" customFormat="1" ht="12.75" customHeight="1">
      <c r="B64" s="193"/>
      <c r="C64" s="198"/>
      <c r="D64" s="198"/>
      <c r="E64" s="201"/>
      <c r="F64" s="198"/>
      <c r="G64" s="198"/>
      <c r="H64" s="198"/>
      <c r="I64" s="198"/>
      <c r="J64" s="198"/>
      <c r="K64" s="194"/>
    </row>
    <row r="65" spans="2:11" customFormat="1" ht="15" customHeight="1">
      <c r="B65" s="193"/>
      <c r="C65" s="198"/>
      <c r="D65" s="319" t="s">
        <v>499</v>
      </c>
      <c r="E65" s="319"/>
      <c r="F65" s="319"/>
      <c r="G65" s="319"/>
      <c r="H65" s="319"/>
      <c r="I65" s="319"/>
      <c r="J65" s="319"/>
      <c r="K65" s="194"/>
    </row>
    <row r="66" spans="2:11" customFormat="1" ht="15" customHeight="1">
      <c r="B66" s="193"/>
      <c r="C66" s="198"/>
      <c r="D66" s="318" t="s">
        <v>500</v>
      </c>
      <c r="E66" s="318"/>
      <c r="F66" s="318"/>
      <c r="G66" s="318"/>
      <c r="H66" s="318"/>
      <c r="I66" s="318"/>
      <c r="J66" s="318"/>
      <c r="K66" s="194"/>
    </row>
    <row r="67" spans="2:11" customFormat="1" ht="15" customHeight="1">
      <c r="B67" s="193"/>
      <c r="C67" s="198"/>
      <c r="D67" s="319" t="s">
        <v>501</v>
      </c>
      <c r="E67" s="319"/>
      <c r="F67" s="319"/>
      <c r="G67" s="319"/>
      <c r="H67" s="319"/>
      <c r="I67" s="319"/>
      <c r="J67" s="319"/>
      <c r="K67" s="194"/>
    </row>
    <row r="68" spans="2:11" customFormat="1" ht="15" customHeight="1">
      <c r="B68" s="193"/>
      <c r="C68" s="198"/>
      <c r="D68" s="319" t="s">
        <v>502</v>
      </c>
      <c r="E68" s="319"/>
      <c r="F68" s="319"/>
      <c r="G68" s="319"/>
      <c r="H68" s="319"/>
      <c r="I68" s="319"/>
      <c r="J68" s="319"/>
      <c r="K68" s="194"/>
    </row>
    <row r="69" spans="2:11" customFormat="1" ht="15" customHeight="1">
      <c r="B69" s="193"/>
      <c r="C69" s="198"/>
      <c r="D69" s="319" t="s">
        <v>503</v>
      </c>
      <c r="E69" s="319"/>
      <c r="F69" s="319"/>
      <c r="G69" s="319"/>
      <c r="H69" s="319"/>
      <c r="I69" s="319"/>
      <c r="J69" s="319"/>
      <c r="K69" s="194"/>
    </row>
    <row r="70" spans="2:11" customFormat="1" ht="15" customHeight="1">
      <c r="B70" s="193"/>
      <c r="C70" s="198"/>
      <c r="D70" s="319" t="s">
        <v>504</v>
      </c>
      <c r="E70" s="319"/>
      <c r="F70" s="319"/>
      <c r="G70" s="319"/>
      <c r="H70" s="319"/>
      <c r="I70" s="319"/>
      <c r="J70" s="319"/>
      <c r="K70" s="194"/>
    </row>
    <row r="71" spans="2:11" customFormat="1" ht="12.75" customHeight="1">
      <c r="B71" s="202"/>
      <c r="C71" s="203"/>
      <c r="D71" s="203"/>
      <c r="E71" s="203"/>
      <c r="F71" s="203"/>
      <c r="G71" s="203"/>
      <c r="H71" s="203"/>
      <c r="I71" s="203"/>
      <c r="J71" s="203"/>
      <c r="K71" s="204"/>
    </row>
    <row r="72" spans="2:11" customFormat="1" ht="18.75" customHeight="1">
      <c r="B72" s="205"/>
      <c r="C72" s="205"/>
      <c r="D72" s="205"/>
      <c r="E72" s="205"/>
      <c r="F72" s="205"/>
      <c r="G72" s="205"/>
      <c r="H72" s="205"/>
      <c r="I72" s="205"/>
      <c r="J72" s="205"/>
      <c r="K72" s="206"/>
    </row>
    <row r="73" spans="2:11" customFormat="1" ht="18.75" customHeight="1">
      <c r="B73" s="206"/>
      <c r="C73" s="206"/>
      <c r="D73" s="206"/>
      <c r="E73" s="206"/>
      <c r="F73" s="206"/>
      <c r="G73" s="206"/>
      <c r="H73" s="206"/>
      <c r="I73" s="206"/>
      <c r="J73" s="206"/>
      <c r="K73" s="206"/>
    </row>
    <row r="74" spans="2:11" customFormat="1" ht="7.5" customHeight="1">
      <c r="B74" s="207"/>
      <c r="C74" s="208"/>
      <c r="D74" s="208"/>
      <c r="E74" s="208"/>
      <c r="F74" s="208"/>
      <c r="G74" s="208"/>
      <c r="H74" s="208"/>
      <c r="I74" s="208"/>
      <c r="J74" s="208"/>
      <c r="K74" s="209"/>
    </row>
    <row r="75" spans="2:11" customFormat="1" ht="45" customHeight="1">
      <c r="B75" s="210"/>
      <c r="C75" s="317" t="s">
        <v>505</v>
      </c>
      <c r="D75" s="317"/>
      <c r="E75" s="317"/>
      <c r="F75" s="317"/>
      <c r="G75" s="317"/>
      <c r="H75" s="317"/>
      <c r="I75" s="317"/>
      <c r="J75" s="317"/>
      <c r="K75" s="211"/>
    </row>
    <row r="76" spans="2:11" customFormat="1" ht="17.25" customHeight="1">
      <c r="B76" s="210"/>
      <c r="C76" s="212" t="s">
        <v>506</v>
      </c>
      <c r="D76" s="212"/>
      <c r="E76" s="212"/>
      <c r="F76" s="212" t="s">
        <v>507</v>
      </c>
      <c r="G76" s="213"/>
      <c r="H76" s="212" t="s">
        <v>54</v>
      </c>
      <c r="I76" s="212" t="s">
        <v>57</v>
      </c>
      <c r="J76" s="212" t="s">
        <v>508</v>
      </c>
      <c r="K76" s="211"/>
    </row>
    <row r="77" spans="2:11" customFormat="1" ht="17.25" customHeight="1">
      <c r="B77" s="210"/>
      <c r="C77" s="214" t="s">
        <v>509</v>
      </c>
      <c r="D77" s="214"/>
      <c r="E77" s="214"/>
      <c r="F77" s="215" t="s">
        <v>510</v>
      </c>
      <c r="G77" s="216"/>
      <c r="H77" s="214"/>
      <c r="I77" s="214"/>
      <c r="J77" s="214" t="s">
        <v>511</v>
      </c>
      <c r="K77" s="211"/>
    </row>
    <row r="78" spans="2:11" customFormat="1" ht="5.25" customHeight="1">
      <c r="B78" s="210"/>
      <c r="C78" s="217"/>
      <c r="D78" s="217"/>
      <c r="E78" s="217"/>
      <c r="F78" s="217"/>
      <c r="G78" s="218"/>
      <c r="H78" s="217"/>
      <c r="I78" s="217"/>
      <c r="J78" s="217"/>
      <c r="K78" s="211"/>
    </row>
    <row r="79" spans="2:11" customFormat="1" ht="15" customHeight="1">
      <c r="B79" s="210"/>
      <c r="C79" s="199" t="s">
        <v>53</v>
      </c>
      <c r="D79" s="219"/>
      <c r="E79" s="219"/>
      <c r="F79" s="220" t="s">
        <v>512</v>
      </c>
      <c r="G79" s="221"/>
      <c r="H79" s="199" t="s">
        <v>513</v>
      </c>
      <c r="I79" s="199" t="s">
        <v>514</v>
      </c>
      <c r="J79" s="199">
        <v>20</v>
      </c>
      <c r="K79" s="211"/>
    </row>
    <row r="80" spans="2:11" customFormat="1" ht="15" customHeight="1">
      <c r="B80" s="210"/>
      <c r="C80" s="199" t="s">
        <v>515</v>
      </c>
      <c r="D80" s="199"/>
      <c r="E80" s="199"/>
      <c r="F80" s="220" t="s">
        <v>512</v>
      </c>
      <c r="G80" s="221"/>
      <c r="H80" s="199" t="s">
        <v>516</v>
      </c>
      <c r="I80" s="199" t="s">
        <v>514</v>
      </c>
      <c r="J80" s="199">
        <v>120</v>
      </c>
      <c r="K80" s="211"/>
    </row>
    <row r="81" spans="2:11" customFormat="1" ht="15" customHeight="1">
      <c r="B81" s="222"/>
      <c r="C81" s="199" t="s">
        <v>517</v>
      </c>
      <c r="D81" s="199"/>
      <c r="E81" s="199"/>
      <c r="F81" s="220" t="s">
        <v>518</v>
      </c>
      <c r="G81" s="221"/>
      <c r="H81" s="199" t="s">
        <v>519</v>
      </c>
      <c r="I81" s="199" t="s">
        <v>514</v>
      </c>
      <c r="J81" s="199">
        <v>50</v>
      </c>
      <c r="K81" s="211"/>
    </row>
    <row r="82" spans="2:11" customFormat="1" ht="15" customHeight="1">
      <c r="B82" s="222"/>
      <c r="C82" s="199" t="s">
        <v>520</v>
      </c>
      <c r="D82" s="199"/>
      <c r="E82" s="199"/>
      <c r="F82" s="220" t="s">
        <v>512</v>
      </c>
      <c r="G82" s="221"/>
      <c r="H82" s="199" t="s">
        <v>521</v>
      </c>
      <c r="I82" s="199" t="s">
        <v>522</v>
      </c>
      <c r="J82" s="199"/>
      <c r="K82" s="211"/>
    </row>
    <row r="83" spans="2:11" customFormat="1" ht="15" customHeight="1">
      <c r="B83" s="222"/>
      <c r="C83" s="199" t="s">
        <v>523</v>
      </c>
      <c r="D83" s="199"/>
      <c r="E83" s="199"/>
      <c r="F83" s="220" t="s">
        <v>518</v>
      </c>
      <c r="G83" s="199"/>
      <c r="H83" s="199" t="s">
        <v>524</v>
      </c>
      <c r="I83" s="199" t="s">
        <v>514</v>
      </c>
      <c r="J83" s="199">
        <v>15</v>
      </c>
      <c r="K83" s="211"/>
    </row>
    <row r="84" spans="2:11" customFormat="1" ht="15" customHeight="1">
      <c r="B84" s="222"/>
      <c r="C84" s="199" t="s">
        <v>525</v>
      </c>
      <c r="D84" s="199"/>
      <c r="E84" s="199"/>
      <c r="F84" s="220" t="s">
        <v>518</v>
      </c>
      <c r="G84" s="199"/>
      <c r="H84" s="199" t="s">
        <v>526</v>
      </c>
      <c r="I84" s="199" t="s">
        <v>514</v>
      </c>
      <c r="J84" s="199">
        <v>15</v>
      </c>
      <c r="K84" s="211"/>
    </row>
    <row r="85" spans="2:11" customFormat="1" ht="15" customHeight="1">
      <c r="B85" s="222"/>
      <c r="C85" s="199" t="s">
        <v>527</v>
      </c>
      <c r="D85" s="199"/>
      <c r="E85" s="199"/>
      <c r="F85" s="220" t="s">
        <v>518</v>
      </c>
      <c r="G85" s="199"/>
      <c r="H85" s="199" t="s">
        <v>528</v>
      </c>
      <c r="I85" s="199" t="s">
        <v>514</v>
      </c>
      <c r="J85" s="199">
        <v>20</v>
      </c>
      <c r="K85" s="211"/>
    </row>
    <row r="86" spans="2:11" customFormat="1" ht="15" customHeight="1">
      <c r="B86" s="222"/>
      <c r="C86" s="199" t="s">
        <v>529</v>
      </c>
      <c r="D86" s="199"/>
      <c r="E86" s="199"/>
      <c r="F86" s="220" t="s">
        <v>518</v>
      </c>
      <c r="G86" s="199"/>
      <c r="H86" s="199" t="s">
        <v>530</v>
      </c>
      <c r="I86" s="199" t="s">
        <v>514</v>
      </c>
      <c r="J86" s="199">
        <v>20</v>
      </c>
      <c r="K86" s="211"/>
    </row>
    <row r="87" spans="2:11" customFormat="1" ht="15" customHeight="1">
      <c r="B87" s="222"/>
      <c r="C87" s="199" t="s">
        <v>531</v>
      </c>
      <c r="D87" s="199"/>
      <c r="E87" s="199"/>
      <c r="F87" s="220" t="s">
        <v>518</v>
      </c>
      <c r="G87" s="221"/>
      <c r="H87" s="199" t="s">
        <v>532</v>
      </c>
      <c r="I87" s="199" t="s">
        <v>514</v>
      </c>
      <c r="J87" s="199">
        <v>50</v>
      </c>
      <c r="K87" s="211"/>
    </row>
    <row r="88" spans="2:11" customFormat="1" ht="15" customHeight="1">
      <c r="B88" s="222"/>
      <c r="C88" s="199" t="s">
        <v>533</v>
      </c>
      <c r="D88" s="199"/>
      <c r="E88" s="199"/>
      <c r="F88" s="220" t="s">
        <v>518</v>
      </c>
      <c r="G88" s="221"/>
      <c r="H88" s="199" t="s">
        <v>534</v>
      </c>
      <c r="I88" s="199" t="s">
        <v>514</v>
      </c>
      <c r="J88" s="199">
        <v>20</v>
      </c>
      <c r="K88" s="211"/>
    </row>
    <row r="89" spans="2:11" customFormat="1" ht="15" customHeight="1">
      <c r="B89" s="222"/>
      <c r="C89" s="199" t="s">
        <v>535</v>
      </c>
      <c r="D89" s="199"/>
      <c r="E89" s="199"/>
      <c r="F89" s="220" t="s">
        <v>518</v>
      </c>
      <c r="G89" s="221"/>
      <c r="H89" s="199" t="s">
        <v>536</v>
      </c>
      <c r="I89" s="199" t="s">
        <v>514</v>
      </c>
      <c r="J89" s="199">
        <v>20</v>
      </c>
      <c r="K89" s="211"/>
    </row>
    <row r="90" spans="2:11" customFormat="1" ht="15" customHeight="1">
      <c r="B90" s="222"/>
      <c r="C90" s="199" t="s">
        <v>537</v>
      </c>
      <c r="D90" s="199"/>
      <c r="E90" s="199"/>
      <c r="F90" s="220" t="s">
        <v>518</v>
      </c>
      <c r="G90" s="221"/>
      <c r="H90" s="199" t="s">
        <v>538</v>
      </c>
      <c r="I90" s="199" t="s">
        <v>514</v>
      </c>
      <c r="J90" s="199">
        <v>50</v>
      </c>
      <c r="K90" s="211"/>
    </row>
    <row r="91" spans="2:11" customFormat="1" ht="15" customHeight="1">
      <c r="B91" s="222"/>
      <c r="C91" s="199" t="s">
        <v>539</v>
      </c>
      <c r="D91" s="199"/>
      <c r="E91" s="199"/>
      <c r="F91" s="220" t="s">
        <v>518</v>
      </c>
      <c r="G91" s="221"/>
      <c r="H91" s="199" t="s">
        <v>539</v>
      </c>
      <c r="I91" s="199" t="s">
        <v>514</v>
      </c>
      <c r="J91" s="199">
        <v>50</v>
      </c>
      <c r="K91" s="211"/>
    </row>
    <row r="92" spans="2:11" customFormat="1" ht="15" customHeight="1">
      <c r="B92" s="222"/>
      <c r="C92" s="199" t="s">
        <v>540</v>
      </c>
      <c r="D92" s="199"/>
      <c r="E92" s="199"/>
      <c r="F92" s="220" t="s">
        <v>518</v>
      </c>
      <c r="G92" s="221"/>
      <c r="H92" s="199" t="s">
        <v>541</v>
      </c>
      <c r="I92" s="199" t="s">
        <v>514</v>
      </c>
      <c r="J92" s="199">
        <v>255</v>
      </c>
      <c r="K92" s="211"/>
    </row>
    <row r="93" spans="2:11" customFormat="1" ht="15" customHeight="1">
      <c r="B93" s="222"/>
      <c r="C93" s="199" t="s">
        <v>542</v>
      </c>
      <c r="D93" s="199"/>
      <c r="E93" s="199"/>
      <c r="F93" s="220" t="s">
        <v>512</v>
      </c>
      <c r="G93" s="221"/>
      <c r="H93" s="199" t="s">
        <v>543</v>
      </c>
      <c r="I93" s="199" t="s">
        <v>544</v>
      </c>
      <c r="J93" s="199"/>
      <c r="K93" s="211"/>
    </row>
    <row r="94" spans="2:11" customFormat="1" ht="15" customHeight="1">
      <c r="B94" s="222"/>
      <c r="C94" s="199" t="s">
        <v>545</v>
      </c>
      <c r="D94" s="199"/>
      <c r="E94" s="199"/>
      <c r="F94" s="220" t="s">
        <v>512</v>
      </c>
      <c r="G94" s="221"/>
      <c r="H94" s="199" t="s">
        <v>546</v>
      </c>
      <c r="I94" s="199" t="s">
        <v>547</v>
      </c>
      <c r="J94" s="199"/>
      <c r="K94" s="211"/>
    </row>
    <row r="95" spans="2:11" customFormat="1" ht="15" customHeight="1">
      <c r="B95" s="222"/>
      <c r="C95" s="199" t="s">
        <v>548</v>
      </c>
      <c r="D95" s="199"/>
      <c r="E95" s="199"/>
      <c r="F95" s="220" t="s">
        <v>512</v>
      </c>
      <c r="G95" s="221"/>
      <c r="H95" s="199" t="s">
        <v>548</v>
      </c>
      <c r="I95" s="199" t="s">
        <v>547</v>
      </c>
      <c r="J95" s="199"/>
      <c r="K95" s="211"/>
    </row>
    <row r="96" spans="2:11" customFormat="1" ht="15" customHeight="1">
      <c r="B96" s="222"/>
      <c r="C96" s="199" t="s">
        <v>38</v>
      </c>
      <c r="D96" s="199"/>
      <c r="E96" s="199"/>
      <c r="F96" s="220" t="s">
        <v>512</v>
      </c>
      <c r="G96" s="221"/>
      <c r="H96" s="199" t="s">
        <v>549</v>
      </c>
      <c r="I96" s="199" t="s">
        <v>547</v>
      </c>
      <c r="J96" s="199"/>
      <c r="K96" s="211"/>
    </row>
    <row r="97" spans="2:11" customFormat="1" ht="15" customHeight="1">
      <c r="B97" s="222"/>
      <c r="C97" s="199" t="s">
        <v>48</v>
      </c>
      <c r="D97" s="199"/>
      <c r="E97" s="199"/>
      <c r="F97" s="220" t="s">
        <v>512</v>
      </c>
      <c r="G97" s="221"/>
      <c r="H97" s="199" t="s">
        <v>550</v>
      </c>
      <c r="I97" s="199" t="s">
        <v>547</v>
      </c>
      <c r="J97" s="199"/>
      <c r="K97" s="211"/>
    </row>
    <row r="98" spans="2:11" customFormat="1" ht="15" customHeight="1">
      <c r="B98" s="223"/>
      <c r="C98" s="224"/>
      <c r="D98" s="224"/>
      <c r="E98" s="224"/>
      <c r="F98" s="224"/>
      <c r="G98" s="224"/>
      <c r="H98" s="224"/>
      <c r="I98" s="224"/>
      <c r="J98" s="224"/>
      <c r="K98" s="225"/>
    </row>
    <row r="99" spans="2:11" customFormat="1" ht="18.75" customHeight="1">
      <c r="B99" s="226"/>
      <c r="C99" s="227"/>
      <c r="D99" s="227"/>
      <c r="E99" s="227"/>
      <c r="F99" s="227"/>
      <c r="G99" s="227"/>
      <c r="H99" s="227"/>
      <c r="I99" s="227"/>
      <c r="J99" s="227"/>
      <c r="K99" s="226"/>
    </row>
    <row r="100" spans="2:11" customFormat="1" ht="18.75" customHeight="1"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</row>
    <row r="101" spans="2:11" customFormat="1" ht="7.5" customHeight="1">
      <c r="B101" s="207"/>
      <c r="C101" s="208"/>
      <c r="D101" s="208"/>
      <c r="E101" s="208"/>
      <c r="F101" s="208"/>
      <c r="G101" s="208"/>
      <c r="H101" s="208"/>
      <c r="I101" s="208"/>
      <c r="J101" s="208"/>
      <c r="K101" s="209"/>
    </row>
    <row r="102" spans="2:11" customFormat="1" ht="45" customHeight="1">
      <c r="B102" s="210"/>
      <c r="C102" s="317" t="s">
        <v>551</v>
      </c>
      <c r="D102" s="317"/>
      <c r="E102" s="317"/>
      <c r="F102" s="317"/>
      <c r="G102" s="317"/>
      <c r="H102" s="317"/>
      <c r="I102" s="317"/>
      <c r="J102" s="317"/>
      <c r="K102" s="211"/>
    </row>
    <row r="103" spans="2:11" customFormat="1" ht="17.25" customHeight="1">
      <c r="B103" s="210"/>
      <c r="C103" s="212" t="s">
        <v>506</v>
      </c>
      <c r="D103" s="212"/>
      <c r="E103" s="212"/>
      <c r="F103" s="212" t="s">
        <v>507</v>
      </c>
      <c r="G103" s="213"/>
      <c r="H103" s="212" t="s">
        <v>54</v>
      </c>
      <c r="I103" s="212" t="s">
        <v>57</v>
      </c>
      <c r="J103" s="212" t="s">
        <v>508</v>
      </c>
      <c r="K103" s="211"/>
    </row>
    <row r="104" spans="2:11" customFormat="1" ht="17.25" customHeight="1">
      <c r="B104" s="210"/>
      <c r="C104" s="214" t="s">
        <v>509</v>
      </c>
      <c r="D104" s="214"/>
      <c r="E104" s="214"/>
      <c r="F104" s="215" t="s">
        <v>510</v>
      </c>
      <c r="G104" s="216"/>
      <c r="H104" s="214"/>
      <c r="I104" s="214"/>
      <c r="J104" s="214" t="s">
        <v>511</v>
      </c>
      <c r="K104" s="211"/>
    </row>
    <row r="105" spans="2:11" customFormat="1" ht="5.25" customHeight="1">
      <c r="B105" s="210"/>
      <c r="C105" s="212"/>
      <c r="D105" s="212"/>
      <c r="E105" s="212"/>
      <c r="F105" s="212"/>
      <c r="G105" s="228"/>
      <c r="H105" s="212"/>
      <c r="I105" s="212"/>
      <c r="J105" s="212"/>
      <c r="K105" s="211"/>
    </row>
    <row r="106" spans="2:11" customFormat="1" ht="15" customHeight="1">
      <c r="B106" s="210"/>
      <c r="C106" s="199" t="s">
        <v>53</v>
      </c>
      <c r="D106" s="219"/>
      <c r="E106" s="219"/>
      <c r="F106" s="220" t="s">
        <v>512</v>
      </c>
      <c r="G106" s="199"/>
      <c r="H106" s="199" t="s">
        <v>552</v>
      </c>
      <c r="I106" s="199" t="s">
        <v>514</v>
      </c>
      <c r="J106" s="199">
        <v>20</v>
      </c>
      <c r="K106" s="211"/>
    </row>
    <row r="107" spans="2:11" customFormat="1" ht="15" customHeight="1">
      <c r="B107" s="210"/>
      <c r="C107" s="199" t="s">
        <v>515</v>
      </c>
      <c r="D107" s="199"/>
      <c r="E107" s="199"/>
      <c r="F107" s="220" t="s">
        <v>512</v>
      </c>
      <c r="G107" s="199"/>
      <c r="H107" s="199" t="s">
        <v>552</v>
      </c>
      <c r="I107" s="199" t="s">
        <v>514</v>
      </c>
      <c r="J107" s="199">
        <v>120</v>
      </c>
      <c r="K107" s="211"/>
    </row>
    <row r="108" spans="2:11" customFormat="1" ht="15" customHeight="1">
      <c r="B108" s="222"/>
      <c r="C108" s="199" t="s">
        <v>517</v>
      </c>
      <c r="D108" s="199"/>
      <c r="E108" s="199"/>
      <c r="F108" s="220" t="s">
        <v>518</v>
      </c>
      <c r="G108" s="199"/>
      <c r="H108" s="199" t="s">
        <v>552</v>
      </c>
      <c r="I108" s="199" t="s">
        <v>514</v>
      </c>
      <c r="J108" s="199">
        <v>50</v>
      </c>
      <c r="K108" s="211"/>
    </row>
    <row r="109" spans="2:11" customFormat="1" ht="15" customHeight="1">
      <c r="B109" s="222"/>
      <c r="C109" s="199" t="s">
        <v>520</v>
      </c>
      <c r="D109" s="199"/>
      <c r="E109" s="199"/>
      <c r="F109" s="220" t="s">
        <v>512</v>
      </c>
      <c r="G109" s="199"/>
      <c r="H109" s="199" t="s">
        <v>552</v>
      </c>
      <c r="I109" s="199" t="s">
        <v>522</v>
      </c>
      <c r="J109" s="199"/>
      <c r="K109" s="211"/>
    </row>
    <row r="110" spans="2:11" customFormat="1" ht="15" customHeight="1">
      <c r="B110" s="222"/>
      <c r="C110" s="199" t="s">
        <v>531</v>
      </c>
      <c r="D110" s="199"/>
      <c r="E110" s="199"/>
      <c r="F110" s="220" t="s">
        <v>518</v>
      </c>
      <c r="G110" s="199"/>
      <c r="H110" s="199" t="s">
        <v>552</v>
      </c>
      <c r="I110" s="199" t="s">
        <v>514</v>
      </c>
      <c r="J110" s="199">
        <v>50</v>
      </c>
      <c r="K110" s="211"/>
    </row>
    <row r="111" spans="2:11" customFormat="1" ht="15" customHeight="1">
      <c r="B111" s="222"/>
      <c r="C111" s="199" t="s">
        <v>539</v>
      </c>
      <c r="D111" s="199"/>
      <c r="E111" s="199"/>
      <c r="F111" s="220" t="s">
        <v>518</v>
      </c>
      <c r="G111" s="199"/>
      <c r="H111" s="199" t="s">
        <v>552</v>
      </c>
      <c r="I111" s="199" t="s">
        <v>514</v>
      </c>
      <c r="J111" s="199">
        <v>50</v>
      </c>
      <c r="K111" s="211"/>
    </row>
    <row r="112" spans="2:11" customFormat="1" ht="15" customHeight="1">
      <c r="B112" s="222"/>
      <c r="C112" s="199" t="s">
        <v>537</v>
      </c>
      <c r="D112" s="199"/>
      <c r="E112" s="199"/>
      <c r="F112" s="220" t="s">
        <v>518</v>
      </c>
      <c r="G112" s="199"/>
      <c r="H112" s="199" t="s">
        <v>552</v>
      </c>
      <c r="I112" s="199" t="s">
        <v>514</v>
      </c>
      <c r="J112" s="199">
        <v>50</v>
      </c>
      <c r="K112" s="211"/>
    </row>
    <row r="113" spans="2:11" customFormat="1" ht="15" customHeight="1">
      <c r="B113" s="222"/>
      <c r="C113" s="199" t="s">
        <v>53</v>
      </c>
      <c r="D113" s="199"/>
      <c r="E113" s="199"/>
      <c r="F113" s="220" t="s">
        <v>512</v>
      </c>
      <c r="G113" s="199"/>
      <c r="H113" s="199" t="s">
        <v>553</v>
      </c>
      <c r="I113" s="199" t="s">
        <v>514</v>
      </c>
      <c r="J113" s="199">
        <v>20</v>
      </c>
      <c r="K113" s="211"/>
    </row>
    <row r="114" spans="2:11" customFormat="1" ht="15" customHeight="1">
      <c r="B114" s="222"/>
      <c r="C114" s="199" t="s">
        <v>554</v>
      </c>
      <c r="D114" s="199"/>
      <c r="E114" s="199"/>
      <c r="F114" s="220" t="s">
        <v>512</v>
      </c>
      <c r="G114" s="199"/>
      <c r="H114" s="199" t="s">
        <v>555</v>
      </c>
      <c r="I114" s="199" t="s">
        <v>514</v>
      </c>
      <c r="J114" s="199">
        <v>120</v>
      </c>
      <c r="K114" s="211"/>
    </row>
    <row r="115" spans="2:11" customFormat="1" ht="15" customHeight="1">
      <c r="B115" s="222"/>
      <c r="C115" s="199" t="s">
        <v>38</v>
      </c>
      <c r="D115" s="199"/>
      <c r="E115" s="199"/>
      <c r="F115" s="220" t="s">
        <v>512</v>
      </c>
      <c r="G115" s="199"/>
      <c r="H115" s="199" t="s">
        <v>556</v>
      </c>
      <c r="I115" s="199" t="s">
        <v>547</v>
      </c>
      <c r="J115" s="199"/>
      <c r="K115" s="211"/>
    </row>
    <row r="116" spans="2:11" customFormat="1" ht="15" customHeight="1">
      <c r="B116" s="222"/>
      <c r="C116" s="199" t="s">
        <v>48</v>
      </c>
      <c r="D116" s="199"/>
      <c r="E116" s="199"/>
      <c r="F116" s="220" t="s">
        <v>512</v>
      </c>
      <c r="G116" s="199"/>
      <c r="H116" s="199" t="s">
        <v>557</v>
      </c>
      <c r="I116" s="199" t="s">
        <v>547</v>
      </c>
      <c r="J116" s="199"/>
      <c r="K116" s="211"/>
    </row>
    <row r="117" spans="2:11" customFormat="1" ht="15" customHeight="1">
      <c r="B117" s="222"/>
      <c r="C117" s="199" t="s">
        <v>57</v>
      </c>
      <c r="D117" s="199"/>
      <c r="E117" s="199"/>
      <c r="F117" s="220" t="s">
        <v>512</v>
      </c>
      <c r="G117" s="199"/>
      <c r="H117" s="199" t="s">
        <v>558</v>
      </c>
      <c r="I117" s="199" t="s">
        <v>559</v>
      </c>
      <c r="J117" s="199"/>
      <c r="K117" s="211"/>
    </row>
    <row r="118" spans="2:11" customFormat="1" ht="15" customHeight="1">
      <c r="B118" s="223"/>
      <c r="C118" s="229"/>
      <c r="D118" s="229"/>
      <c r="E118" s="229"/>
      <c r="F118" s="229"/>
      <c r="G118" s="229"/>
      <c r="H118" s="229"/>
      <c r="I118" s="229"/>
      <c r="J118" s="229"/>
      <c r="K118" s="225"/>
    </row>
    <row r="119" spans="2:11" customFormat="1" ht="18.75" customHeight="1">
      <c r="B119" s="230"/>
      <c r="C119" s="231"/>
      <c r="D119" s="231"/>
      <c r="E119" s="231"/>
      <c r="F119" s="232"/>
      <c r="G119" s="231"/>
      <c r="H119" s="231"/>
      <c r="I119" s="231"/>
      <c r="J119" s="231"/>
      <c r="K119" s="230"/>
    </row>
    <row r="120" spans="2:11" customFormat="1" ht="18.75" customHeight="1"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</row>
    <row r="121" spans="2:11" customFormat="1" ht="7.5" customHeight="1">
      <c r="B121" s="233"/>
      <c r="C121" s="234"/>
      <c r="D121" s="234"/>
      <c r="E121" s="234"/>
      <c r="F121" s="234"/>
      <c r="G121" s="234"/>
      <c r="H121" s="234"/>
      <c r="I121" s="234"/>
      <c r="J121" s="234"/>
      <c r="K121" s="235"/>
    </row>
    <row r="122" spans="2:11" customFormat="1" ht="45" customHeight="1">
      <c r="B122" s="236"/>
      <c r="C122" s="315" t="s">
        <v>560</v>
      </c>
      <c r="D122" s="315"/>
      <c r="E122" s="315"/>
      <c r="F122" s="315"/>
      <c r="G122" s="315"/>
      <c r="H122" s="315"/>
      <c r="I122" s="315"/>
      <c r="J122" s="315"/>
      <c r="K122" s="237"/>
    </row>
    <row r="123" spans="2:11" customFormat="1" ht="17.25" customHeight="1">
      <c r="B123" s="238"/>
      <c r="C123" s="212" t="s">
        <v>506</v>
      </c>
      <c r="D123" s="212"/>
      <c r="E123" s="212"/>
      <c r="F123" s="212" t="s">
        <v>507</v>
      </c>
      <c r="G123" s="213"/>
      <c r="H123" s="212" t="s">
        <v>54</v>
      </c>
      <c r="I123" s="212" t="s">
        <v>57</v>
      </c>
      <c r="J123" s="212" t="s">
        <v>508</v>
      </c>
      <c r="K123" s="239"/>
    </row>
    <row r="124" spans="2:11" customFormat="1" ht="17.25" customHeight="1">
      <c r="B124" s="238"/>
      <c r="C124" s="214" t="s">
        <v>509</v>
      </c>
      <c r="D124" s="214"/>
      <c r="E124" s="214"/>
      <c r="F124" s="215" t="s">
        <v>510</v>
      </c>
      <c r="G124" s="216"/>
      <c r="H124" s="214"/>
      <c r="I124" s="214"/>
      <c r="J124" s="214" t="s">
        <v>511</v>
      </c>
      <c r="K124" s="239"/>
    </row>
    <row r="125" spans="2:11" customFormat="1" ht="5.25" customHeight="1">
      <c r="B125" s="240"/>
      <c r="C125" s="217"/>
      <c r="D125" s="217"/>
      <c r="E125" s="217"/>
      <c r="F125" s="217"/>
      <c r="G125" s="241"/>
      <c r="H125" s="217"/>
      <c r="I125" s="217"/>
      <c r="J125" s="217"/>
      <c r="K125" s="242"/>
    </row>
    <row r="126" spans="2:11" customFormat="1" ht="15" customHeight="1">
      <c r="B126" s="240"/>
      <c r="C126" s="199" t="s">
        <v>515</v>
      </c>
      <c r="D126" s="219"/>
      <c r="E126" s="219"/>
      <c r="F126" s="220" t="s">
        <v>512</v>
      </c>
      <c r="G126" s="199"/>
      <c r="H126" s="199" t="s">
        <v>552</v>
      </c>
      <c r="I126" s="199" t="s">
        <v>514</v>
      </c>
      <c r="J126" s="199">
        <v>120</v>
      </c>
      <c r="K126" s="243"/>
    </row>
    <row r="127" spans="2:11" customFormat="1" ht="15" customHeight="1">
      <c r="B127" s="240"/>
      <c r="C127" s="199" t="s">
        <v>561</v>
      </c>
      <c r="D127" s="199"/>
      <c r="E127" s="199"/>
      <c r="F127" s="220" t="s">
        <v>512</v>
      </c>
      <c r="G127" s="199"/>
      <c r="H127" s="199" t="s">
        <v>562</v>
      </c>
      <c r="I127" s="199" t="s">
        <v>514</v>
      </c>
      <c r="J127" s="199" t="s">
        <v>563</v>
      </c>
      <c r="K127" s="243"/>
    </row>
    <row r="128" spans="2:11" customFormat="1" ht="15" customHeight="1">
      <c r="B128" s="240"/>
      <c r="C128" s="199" t="s">
        <v>460</v>
      </c>
      <c r="D128" s="199"/>
      <c r="E128" s="199"/>
      <c r="F128" s="220" t="s">
        <v>512</v>
      </c>
      <c r="G128" s="199"/>
      <c r="H128" s="199" t="s">
        <v>564</v>
      </c>
      <c r="I128" s="199" t="s">
        <v>514</v>
      </c>
      <c r="J128" s="199" t="s">
        <v>563</v>
      </c>
      <c r="K128" s="243"/>
    </row>
    <row r="129" spans="2:11" customFormat="1" ht="15" customHeight="1">
      <c r="B129" s="240"/>
      <c r="C129" s="199" t="s">
        <v>523</v>
      </c>
      <c r="D129" s="199"/>
      <c r="E129" s="199"/>
      <c r="F129" s="220" t="s">
        <v>518</v>
      </c>
      <c r="G129" s="199"/>
      <c r="H129" s="199" t="s">
        <v>524</v>
      </c>
      <c r="I129" s="199" t="s">
        <v>514</v>
      </c>
      <c r="J129" s="199">
        <v>15</v>
      </c>
      <c r="K129" s="243"/>
    </row>
    <row r="130" spans="2:11" customFormat="1" ht="15" customHeight="1">
      <c r="B130" s="240"/>
      <c r="C130" s="199" t="s">
        <v>525</v>
      </c>
      <c r="D130" s="199"/>
      <c r="E130" s="199"/>
      <c r="F130" s="220" t="s">
        <v>518</v>
      </c>
      <c r="G130" s="199"/>
      <c r="H130" s="199" t="s">
        <v>526</v>
      </c>
      <c r="I130" s="199" t="s">
        <v>514</v>
      </c>
      <c r="J130" s="199">
        <v>15</v>
      </c>
      <c r="K130" s="243"/>
    </row>
    <row r="131" spans="2:11" customFormat="1" ht="15" customHeight="1">
      <c r="B131" s="240"/>
      <c r="C131" s="199" t="s">
        <v>527</v>
      </c>
      <c r="D131" s="199"/>
      <c r="E131" s="199"/>
      <c r="F131" s="220" t="s">
        <v>518</v>
      </c>
      <c r="G131" s="199"/>
      <c r="H131" s="199" t="s">
        <v>528</v>
      </c>
      <c r="I131" s="199" t="s">
        <v>514</v>
      </c>
      <c r="J131" s="199">
        <v>20</v>
      </c>
      <c r="K131" s="243"/>
    </row>
    <row r="132" spans="2:11" customFormat="1" ht="15" customHeight="1">
      <c r="B132" s="240"/>
      <c r="C132" s="199" t="s">
        <v>529</v>
      </c>
      <c r="D132" s="199"/>
      <c r="E132" s="199"/>
      <c r="F132" s="220" t="s">
        <v>518</v>
      </c>
      <c r="G132" s="199"/>
      <c r="H132" s="199" t="s">
        <v>530</v>
      </c>
      <c r="I132" s="199" t="s">
        <v>514</v>
      </c>
      <c r="J132" s="199">
        <v>20</v>
      </c>
      <c r="K132" s="243"/>
    </row>
    <row r="133" spans="2:11" customFormat="1" ht="15" customHeight="1">
      <c r="B133" s="240"/>
      <c r="C133" s="199" t="s">
        <v>517</v>
      </c>
      <c r="D133" s="199"/>
      <c r="E133" s="199"/>
      <c r="F133" s="220" t="s">
        <v>518</v>
      </c>
      <c r="G133" s="199"/>
      <c r="H133" s="199" t="s">
        <v>552</v>
      </c>
      <c r="I133" s="199" t="s">
        <v>514</v>
      </c>
      <c r="J133" s="199">
        <v>50</v>
      </c>
      <c r="K133" s="243"/>
    </row>
    <row r="134" spans="2:11" customFormat="1" ht="15" customHeight="1">
      <c r="B134" s="240"/>
      <c r="C134" s="199" t="s">
        <v>531</v>
      </c>
      <c r="D134" s="199"/>
      <c r="E134" s="199"/>
      <c r="F134" s="220" t="s">
        <v>518</v>
      </c>
      <c r="G134" s="199"/>
      <c r="H134" s="199" t="s">
        <v>552</v>
      </c>
      <c r="I134" s="199" t="s">
        <v>514</v>
      </c>
      <c r="J134" s="199">
        <v>50</v>
      </c>
      <c r="K134" s="243"/>
    </row>
    <row r="135" spans="2:11" customFormat="1" ht="15" customHeight="1">
      <c r="B135" s="240"/>
      <c r="C135" s="199" t="s">
        <v>537</v>
      </c>
      <c r="D135" s="199"/>
      <c r="E135" s="199"/>
      <c r="F135" s="220" t="s">
        <v>518</v>
      </c>
      <c r="G135" s="199"/>
      <c r="H135" s="199" t="s">
        <v>552</v>
      </c>
      <c r="I135" s="199" t="s">
        <v>514</v>
      </c>
      <c r="J135" s="199">
        <v>50</v>
      </c>
      <c r="K135" s="243"/>
    </row>
    <row r="136" spans="2:11" customFormat="1" ht="15" customHeight="1">
      <c r="B136" s="240"/>
      <c r="C136" s="199" t="s">
        <v>539</v>
      </c>
      <c r="D136" s="199"/>
      <c r="E136" s="199"/>
      <c r="F136" s="220" t="s">
        <v>518</v>
      </c>
      <c r="G136" s="199"/>
      <c r="H136" s="199" t="s">
        <v>552</v>
      </c>
      <c r="I136" s="199" t="s">
        <v>514</v>
      </c>
      <c r="J136" s="199">
        <v>50</v>
      </c>
      <c r="K136" s="243"/>
    </row>
    <row r="137" spans="2:11" customFormat="1" ht="15" customHeight="1">
      <c r="B137" s="240"/>
      <c r="C137" s="199" t="s">
        <v>540</v>
      </c>
      <c r="D137" s="199"/>
      <c r="E137" s="199"/>
      <c r="F137" s="220" t="s">
        <v>518</v>
      </c>
      <c r="G137" s="199"/>
      <c r="H137" s="199" t="s">
        <v>565</v>
      </c>
      <c r="I137" s="199" t="s">
        <v>514</v>
      </c>
      <c r="J137" s="199">
        <v>255</v>
      </c>
      <c r="K137" s="243"/>
    </row>
    <row r="138" spans="2:11" customFormat="1" ht="15" customHeight="1">
      <c r="B138" s="240"/>
      <c r="C138" s="199" t="s">
        <v>542</v>
      </c>
      <c r="D138" s="199"/>
      <c r="E138" s="199"/>
      <c r="F138" s="220" t="s">
        <v>512</v>
      </c>
      <c r="G138" s="199"/>
      <c r="H138" s="199" t="s">
        <v>566</v>
      </c>
      <c r="I138" s="199" t="s">
        <v>544</v>
      </c>
      <c r="J138" s="199"/>
      <c r="K138" s="243"/>
    </row>
    <row r="139" spans="2:11" customFormat="1" ht="15" customHeight="1">
      <c r="B139" s="240"/>
      <c r="C139" s="199" t="s">
        <v>545</v>
      </c>
      <c r="D139" s="199"/>
      <c r="E139" s="199"/>
      <c r="F139" s="220" t="s">
        <v>512</v>
      </c>
      <c r="G139" s="199"/>
      <c r="H139" s="199" t="s">
        <v>567</v>
      </c>
      <c r="I139" s="199" t="s">
        <v>547</v>
      </c>
      <c r="J139" s="199"/>
      <c r="K139" s="243"/>
    </row>
    <row r="140" spans="2:11" customFormat="1" ht="15" customHeight="1">
      <c r="B140" s="240"/>
      <c r="C140" s="199" t="s">
        <v>548</v>
      </c>
      <c r="D140" s="199"/>
      <c r="E140" s="199"/>
      <c r="F140" s="220" t="s">
        <v>512</v>
      </c>
      <c r="G140" s="199"/>
      <c r="H140" s="199" t="s">
        <v>548</v>
      </c>
      <c r="I140" s="199" t="s">
        <v>547</v>
      </c>
      <c r="J140" s="199"/>
      <c r="K140" s="243"/>
    </row>
    <row r="141" spans="2:11" customFormat="1" ht="15" customHeight="1">
      <c r="B141" s="240"/>
      <c r="C141" s="199" t="s">
        <v>38</v>
      </c>
      <c r="D141" s="199"/>
      <c r="E141" s="199"/>
      <c r="F141" s="220" t="s">
        <v>512</v>
      </c>
      <c r="G141" s="199"/>
      <c r="H141" s="199" t="s">
        <v>568</v>
      </c>
      <c r="I141" s="199" t="s">
        <v>547</v>
      </c>
      <c r="J141" s="199"/>
      <c r="K141" s="243"/>
    </row>
    <row r="142" spans="2:11" customFormat="1" ht="15" customHeight="1">
      <c r="B142" s="240"/>
      <c r="C142" s="199" t="s">
        <v>569</v>
      </c>
      <c r="D142" s="199"/>
      <c r="E142" s="199"/>
      <c r="F142" s="220" t="s">
        <v>512</v>
      </c>
      <c r="G142" s="199"/>
      <c r="H142" s="199" t="s">
        <v>570</v>
      </c>
      <c r="I142" s="199" t="s">
        <v>547</v>
      </c>
      <c r="J142" s="199"/>
      <c r="K142" s="243"/>
    </row>
    <row r="143" spans="2:11" customFormat="1" ht="15" customHeight="1">
      <c r="B143" s="244"/>
      <c r="C143" s="245"/>
      <c r="D143" s="245"/>
      <c r="E143" s="245"/>
      <c r="F143" s="245"/>
      <c r="G143" s="245"/>
      <c r="H143" s="245"/>
      <c r="I143" s="245"/>
      <c r="J143" s="245"/>
      <c r="K143" s="246"/>
    </row>
    <row r="144" spans="2:11" customFormat="1" ht="18.75" customHeight="1">
      <c r="B144" s="231"/>
      <c r="C144" s="231"/>
      <c r="D144" s="231"/>
      <c r="E144" s="231"/>
      <c r="F144" s="232"/>
      <c r="G144" s="231"/>
      <c r="H144" s="231"/>
      <c r="I144" s="231"/>
      <c r="J144" s="231"/>
      <c r="K144" s="231"/>
    </row>
    <row r="145" spans="2:11" customFormat="1" ht="18.75" customHeight="1"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</row>
    <row r="146" spans="2:11" customFormat="1" ht="7.5" customHeight="1">
      <c r="B146" s="207"/>
      <c r="C146" s="208"/>
      <c r="D146" s="208"/>
      <c r="E146" s="208"/>
      <c r="F146" s="208"/>
      <c r="G146" s="208"/>
      <c r="H146" s="208"/>
      <c r="I146" s="208"/>
      <c r="J146" s="208"/>
      <c r="K146" s="209"/>
    </row>
    <row r="147" spans="2:11" customFormat="1" ht="45" customHeight="1">
      <c r="B147" s="210"/>
      <c r="C147" s="317" t="s">
        <v>571</v>
      </c>
      <c r="D147" s="317"/>
      <c r="E147" s="317"/>
      <c r="F147" s="317"/>
      <c r="G147" s="317"/>
      <c r="H147" s="317"/>
      <c r="I147" s="317"/>
      <c r="J147" s="317"/>
      <c r="K147" s="211"/>
    </row>
    <row r="148" spans="2:11" customFormat="1" ht="17.25" customHeight="1">
      <c r="B148" s="210"/>
      <c r="C148" s="212" t="s">
        <v>506</v>
      </c>
      <c r="D148" s="212"/>
      <c r="E148" s="212"/>
      <c r="F148" s="212" t="s">
        <v>507</v>
      </c>
      <c r="G148" s="213"/>
      <c r="H148" s="212" t="s">
        <v>54</v>
      </c>
      <c r="I148" s="212" t="s">
        <v>57</v>
      </c>
      <c r="J148" s="212" t="s">
        <v>508</v>
      </c>
      <c r="K148" s="211"/>
    </row>
    <row r="149" spans="2:11" customFormat="1" ht="17.25" customHeight="1">
      <c r="B149" s="210"/>
      <c r="C149" s="214" t="s">
        <v>509</v>
      </c>
      <c r="D149" s="214"/>
      <c r="E149" s="214"/>
      <c r="F149" s="215" t="s">
        <v>510</v>
      </c>
      <c r="G149" s="216"/>
      <c r="H149" s="214"/>
      <c r="I149" s="214"/>
      <c r="J149" s="214" t="s">
        <v>511</v>
      </c>
      <c r="K149" s="211"/>
    </row>
    <row r="150" spans="2:11" customFormat="1" ht="5.25" customHeight="1">
      <c r="B150" s="222"/>
      <c r="C150" s="217"/>
      <c r="D150" s="217"/>
      <c r="E150" s="217"/>
      <c r="F150" s="217"/>
      <c r="G150" s="218"/>
      <c r="H150" s="217"/>
      <c r="I150" s="217"/>
      <c r="J150" s="217"/>
      <c r="K150" s="243"/>
    </row>
    <row r="151" spans="2:11" customFormat="1" ht="15" customHeight="1">
      <c r="B151" s="222"/>
      <c r="C151" s="247" t="s">
        <v>515</v>
      </c>
      <c r="D151" s="199"/>
      <c r="E151" s="199"/>
      <c r="F151" s="248" t="s">
        <v>512</v>
      </c>
      <c r="G151" s="199"/>
      <c r="H151" s="247" t="s">
        <v>552</v>
      </c>
      <c r="I151" s="247" t="s">
        <v>514</v>
      </c>
      <c r="J151" s="247">
        <v>120</v>
      </c>
      <c r="K151" s="243"/>
    </row>
    <row r="152" spans="2:11" customFormat="1" ht="15" customHeight="1">
      <c r="B152" s="222"/>
      <c r="C152" s="247" t="s">
        <v>561</v>
      </c>
      <c r="D152" s="199"/>
      <c r="E152" s="199"/>
      <c r="F152" s="248" t="s">
        <v>512</v>
      </c>
      <c r="G152" s="199"/>
      <c r="H152" s="247" t="s">
        <v>572</v>
      </c>
      <c r="I152" s="247" t="s">
        <v>514</v>
      </c>
      <c r="J152" s="247" t="s">
        <v>563</v>
      </c>
      <c r="K152" s="243"/>
    </row>
    <row r="153" spans="2:11" customFormat="1" ht="15" customHeight="1">
      <c r="B153" s="222"/>
      <c r="C153" s="247" t="s">
        <v>460</v>
      </c>
      <c r="D153" s="199"/>
      <c r="E153" s="199"/>
      <c r="F153" s="248" t="s">
        <v>512</v>
      </c>
      <c r="G153" s="199"/>
      <c r="H153" s="247" t="s">
        <v>573</v>
      </c>
      <c r="I153" s="247" t="s">
        <v>514</v>
      </c>
      <c r="J153" s="247" t="s">
        <v>563</v>
      </c>
      <c r="K153" s="243"/>
    </row>
    <row r="154" spans="2:11" customFormat="1" ht="15" customHeight="1">
      <c r="B154" s="222"/>
      <c r="C154" s="247" t="s">
        <v>517</v>
      </c>
      <c r="D154" s="199"/>
      <c r="E154" s="199"/>
      <c r="F154" s="248" t="s">
        <v>518</v>
      </c>
      <c r="G154" s="199"/>
      <c r="H154" s="247" t="s">
        <v>552</v>
      </c>
      <c r="I154" s="247" t="s">
        <v>514</v>
      </c>
      <c r="J154" s="247">
        <v>50</v>
      </c>
      <c r="K154" s="243"/>
    </row>
    <row r="155" spans="2:11" customFormat="1" ht="15" customHeight="1">
      <c r="B155" s="222"/>
      <c r="C155" s="247" t="s">
        <v>520</v>
      </c>
      <c r="D155" s="199"/>
      <c r="E155" s="199"/>
      <c r="F155" s="248" t="s">
        <v>512</v>
      </c>
      <c r="G155" s="199"/>
      <c r="H155" s="247" t="s">
        <v>552</v>
      </c>
      <c r="I155" s="247" t="s">
        <v>522</v>
      </c>
      <c r="J155" s="247"/>
      <c r="K155" s="243"/>
    </row>
    <row r="156" spans="2:11" customFormat="1" ht="15" customHeight="1">
      <c r="B156" s="222"/>
      <c r="C156" s="247" t="s">
        <v>531</v>
      </c>
      <c r="D156" s="199"/>
      <c r="E156" s="199"/>
      <c r="F156" s="248" t="s">
        <v>518</v>
      </c>
      <c r="G156" s="199"/>
      <c r="H156" s="247" t="s">
        <v>552</v>
      </c>
      <c r="I156" s="247" t="s">
        <v>514</v>
      </c>
      <c r="J156" s="247">
        <v>50</v>
      </c>
      <c r="K156" s="243"/>
    </row>
    <row r="157" spans="2:11" customFormat="1" ht="15" customHeight="1">
      <c r="B157" s="222"/>
      <c r="C157" s="247" t="s">
        <v>539</v>
      </c>
      <c r="D157" s="199"/>
      <c r="E157" s="199"/>
      <c r="F157" s="248" t="s">
        <v>518</v>
      </c>
      <c r="G157" s="199"/>
      <c r="H157" s="247" t="s">
        <v>552</v>
      </c>
      <c r="I157" s="247" t="s">
        <v>514</v>
      </c>
      <c r="J157" s="247">
        <v>50</v>
      </c>
      <c r="K157" s="243"/>
    </row>
    <row r="158" spans="2:11" customFormat="1" ht="15" customHeight="1">
      <c r="B158" s="222"/>
      <c r="C158" s="247" t="s">
        <v>537</v>
      </c>
      <c r="D158" s="199"/>
      <c r="E158" s="199"/>
      <c r="F158" s="248" t="s">
        <v>518</v>
      </c>
      <c r="G158" s="199"/>
      <c r="H158" s="247" t="s">
        <v>552</v>
      </c>
      <c r="I158" s="247" t="s">
        <v>514</v>
      </c>
      <c r="J158" s="247">
        <v>50</v>
      </c>
      <c r="K158" s="243"/>
    </row>
    <row r="159" spans="2:11" customFormat="1" ht="15" customHeight="1">
      <c r="B159" s="222"/>
      <c r="C159" s="247" t="s">
        <v>99</v>
      </c>
      <c r="D159" s="199"/>
      <c r="E159" s="199"/>
      <c r="F159" s="248" t="s">
        <v>512</v>
      </c>
      <c r="G159" s="199"/>
      <c r="H159" s="247" t="s">
        <v>574</v>
      </c>
      <c r="I159" s="247" t="s">
        <v>514</v>
      </c>
      <c r="J159" s="247" t="s">
        <v>575</v>
      </c>
      <c r="K159" s="243"/>
    </row>
    <row r="160" spans="2:11" customFormat="1" ht="15" customHeight="1">
      <c r="B160" s="222"/>
      <c r="C160" s="247" t="s">
        <v>576</v>
      </c>
      <c r="D160" s="199"/>
      <c r="E160" s="199"/>
      <c r="F160" s="248" t="s">
        <v>512</v>
      </c>
      <c r="G160" s="199"/>
      <c r="H160" s="247" t="s">
        <v>577</v>
      </c>
      <c r="I160" s="247" t="s">
        <v>547</v>
      </c>
      <c r="J160" s="247"/>
      <c r="K160" s="243"/>
    </row>
    <row r="161" spans="2:11" customFormat="1" ht="15" customHeight="1">
      <c r="B161" s="249"/>
      <c r="C161" s="229"/>
      <c r="D161" s="229"/>
      <c r="E161" s="229"/>
      <c r="F161" s="229"/>
      <c r="G161" s="229"/>
      <c r="H161" s="229"/>
      <c r="I161" s="229"/>
      <c r="J161" s="229"/>
      <c r="K161" s="250"/>
    </row>
    <row r="162" spans="2:11" customFormat="1" ht="18.75" customHeight="1">
      <c r="B162" s="231"/>
      <c r="C162" s="241"/>
      <c r="D162" s="241"/>
      <c r="E162" s="241"/>
      <c r="F162" s="251"/>
      <c r="G162" s="241"/>
      <c r="H162" s="241"/>
      <c r="I162" s="241"/>
      <c r="J162" s="241"/>
      <c r="K162" s="231"/>
    </row>
    <row r="163" spans="2:11" customFormat="1" ht="18.75" customHeight="1"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</row>
    <row r="164" spans="2:11" customFormat="1" ht="7.5" customHeight="1">
      <c r="B164" s="188"/>
      <c r="C164" s="189"/>
      <c r="D164" s="189"/>
      <c r="E164" s="189"/>
      <c r="F164" s="189"/>
      <c r="G164" s="189"/>
      <c r="H164" s="189"/>
      <c r="I164" s="189"/>
      <c r="J164" s="189"/>
      <c r="K164" s="190"/>
    </row>
    <row r="165" spans="2:11" customFormat="1" ht="45" customHeight="1">
      <c r="B165" s="191"/>
      <c r="C165" s="315" t="s">
        <v>578</v>
      </c>
      <c r="D165" s="315"/>
      <c r="E165" s="315"/>
      <c r="F165" s="315"/>
      <c r="G165" s="315"/>
      <c r="H165" s="315"/>
      <c r="I165" s="315"/>
      <c r="J165" s="315"/>
      <c r="K165" s="192"/>
    </row>
    <row r="166" spans="2:11" customFormat="1" ht="17.25" customHeight="1">
      <c r="B166" s="191"/>
      <c r="C166" s="212" t="s">
        <v>506</v>
      </c>
      <c r="D166" s="212"/>
      <c r="E166" s="212"/>
      <c r="F166" s="212" t="s">
        <v>507</v>
      </c>
      <c r="G166" s="252"/>
      <c r="H166" s="253" t="s">
        <v>54</v>
      </c>
      <c r="I166" s="253" t="s">
        <v>57</v>
      </c>
      <c r="J166" s="212" t="s">
        <v>508</v>
      </c>
      <c r="K166" s="192"/>
    </row>
    <row r="167" spans="2:11" customFormat="1" ht="17.25" customHeight="1">
      <c r="B167" s="193"/>
      <c r="C167" s="214" t="s">
        <v>509</v>
      </c>
      <c r="D167" s="214"/>
      <c r="E167" s="214"/>
      <c r="F167" s="215" t="s">
        <v>510</v>
      </c>
      <c r="G167" s="254"/>
      <c r="H167" s="255"/>
      <c r="I167" s="255"/>
      <c r="J167" s="214" t="s">
        <v>511</v>
      </c>
      <c r="K167" s="194"/>
    </row>
    <row r="168" spans="2:11" customFormat="1" ht="5.25" customHeight="1">
      <c r="B168" s="222"/>
      <c r="C168" s="217"/>
      <c r="D168" s="217"/>
      <c r="E168" s="217"/>
      <c r="F168" s="217"/>
      <c r="G168" s="218"/>
      <c r="H168" s="217"/>
      <c r="I168" s="217"/>
      <c r="J168" s="217"/>
      <c r="K168" s="243"/>
    </row>
    <row r="169" spans="2:11" customFormat="1" ht="15" customHeight="1">
      <c r="B169" s="222"/>
      <c r="C169" s="199" t="s">
        <v>515</v>
      </c>
      <c r="D169" s="199"/>
      <c r="E169" s="199"/>
      <c r="F169" s="220" t="s">
        <v>512</v>
      </c>
      <c r="G169" s="199"/>
      <c r="H169" s="199" t="s">
        <v>552</v>
      </c>
      <c r="I169" s="199" t="s">
        <v>514</v>
      </c>
      <c r="J169" s="199">
        <v>120</v>
      </c>
      <c r="K169" s="243"/>
    </row>
    <row r="170" spans="2:11" customFormat="1" ht="15" customHeight="1">
      <c r="B170" s="222"/>
      <c r="C170" s="199" t="s">
        <v>561</v>
      </c>
      <c r="D170" s="199"/>
      <c r="E170" s="199"/>
      <c r="F170" s="220" t="s">
        <v>512</v>
      </c>
      <c r="G170" s="199"/>
      <c r="H170" s="199" t="s">
        <v>562</v>
      </c>
      <c r="I170" s="199" t="s">
        <v>514</v>
      </c>
      <c r="J170" s="199" t="s">
        <v>563</v>
      </c>
      <c r="K170" s="243"/>
    </row>
    <row r="171" spans="2:11" customFormat="1" ht="15" customHeight="1">
      <c r="B171" s="222"/>
      <c r="C171" s="199" t="s">
        <v>460</v>
      </c>
      <c r="D171" s="199"/>
      <c r="E171" s="199"/>
      <c r="F171" s="220" t="s">
        <v>512</v>
      </c>
      <c r="G171" s="199"/>
      <c r="H171" s="199" t="s">
        <v>579</v>
      </c>
      <c r="I171" s="199" t="s">
        <v>514</v>
      </c>
      <c r="J171" s="199" t="s">
        <v>563</v>
      </c>
      <c r="K171" s="243"/>
    </row>
    <row r="172" spans="2:11" customFormat="1" ht="15" customHeight="1">
      <c r="B172" s="222"/>
      <c r="C172" s="199" t="s">
        <v>517</v>
      </c>
      <c r="D172" s="199"/>
      <c r="E172" s="199"/>
      <c r="F172" s="220" t="s">
        <v>518</v>
      </c>
      <c r="G172" s="199"/>
      <c r="H172" s="199" t="s">
        <v>579</v>
      </c>
      <c r="I172" s="199" t="s">
        <v>514</v>
      </c>
      <c r="J172" s="199">
        <v>50</v>
      </c>
      <c r="K172" s="243"/>
    </row>
    <row r="173" spans="2:11" customFormat="1" ht="15" customHeight="1">
      <c r="B173" s="222"/>
      <c r="C173" s="199" t="s">
        <v>520</v>
      </c>
      <c r="D173" s="199"/>
      <c r="E173" s="199"/>
      <c r="F173" s="220" t="s">
        <v>512</v>
      </c>
      <c r="G173" s="199"/>
      <c r="H173" s="199" t="s">
        <v>579</v>
      </c>
      <c r="I173" s="199" t="s">
        <v>522</v>
      </c>
      <c r="J173" s="199"/>
      <c r="K173" s="243"/>
    </row>
    <row r="174" spans="2:11" customFormat="1" ht="15" customHeight="1">
      <c r="B174" s="222"/>
      <c r="C174" s="199" t="s">
        <v>531</v>
      </c>
      <c r="D174" s="199"/>
      <c r="E174" s="199"/>
      <c r="F174" s="220" t="s">
        <v>518</v>
      </c>
      <c r="G174" s="199"/>
      <c r="H174" s="199" t="s">
        <v>579</v>
      </c>
      <c r="I174" s="199" t="s">
        <v>514</v>
      </c>
      <c r="J174" s="199">
        <v>50</v>
      </c>
      <c r="K174" s="243"/>
    </row>
    <row r="175" spans="2:11" customFormat="1" ht="15" customHeight="1">
      <c r="B175" s="222"/>
      <c r="C175" s="199" t="s">
        <v>539</v>
      </c>
      <c r="D175" s="199"/>
      <c r="E175" s="199"/>
      <c r="F175" s="220" t="s">
        <v>518</v>
      </c>
      <c r="G175" s="199"/>
      <c r="H175" s="199" t="s">
        <v>579</v>
      </c>
      <c r="I175" s="199" t="s">
        <v>514</v>
      </c>
      <c r="J175" s="199">
        <v>50</v>
      </c>
      <c r="K175" s="243"/>
    </row>
    <row r="176" spans="2:11" customFormat="1" ht="15" customHeight="1">
      <c r="B176" s="222"/>
      <c r="C176" s="199" t="s">
        <v>537</v>
      </c>
      <c r="D176" s="199"/>
      <c r="E176" s="199"/>
      <c r="F176" s="220" t="s">
        <v>518</v>
      </c>
      <c r="G176" s="199"/>
      <c r="H176" s="199" t="s">
        <v>579</v>
      </c>
      <c r="I176" s="199" t="s">
        <v>514</v>
      </c>
      <c r="J176" s="199">
        <v>50</v>
      </c>
      <c r="K176" s="243"/>
    </row>
    <row r="177" spans="2:11" customFormat="1" ht="15" customHeight="1">
      <c r="B177" s="222"/>
      <c r="C177" s="199" t="s">
        <v>111</v>
      </c>
      <c r="D177" s="199"/>
      <c r="E177" s="199"/>
      <c r="F177" s="220" t="s">
        <v>512</v>
      </c>
      <c r="G177" s="199"/>
      <c r="H177" s="199" t="s">
        <v>580</v>
      </c>
      <c r="I177" s="199" t="s">
        <v>581</v>
      </c>
      <c r="J177" s="199"/>
      <c r="K177" s="243"/>
    </row>
    <row r="178" spans="2:11" customFormat="1" ht="15" customHeight="1">
      <c r="B178" s="222"/>
      <c r="C178" s="199" t="s">
        <v>57</v>
      </c>
      <c r="D178" s="199"/>
      <c r="E178" s="199"/>
      <c r="F178" s="220" t="s">
        <v>512</v>
      </c>
      <c r="G178" s="199"/>
      <c r="H178" s="199" t="s">
        <v>582</v>
      </c>
      <c r="I178" s="199" t="s">
        <v>583</v>
      </c>
      <c r="J178" s="199">
        <v>1</v>
      </c>
      <c r="K178" s="243"/>
    </row>
    <row r="179" spans="2:11" customFormat="1" ht="15" customHeight="1">
      <c r="B179" s="222"/>
      <c r="C179" s="199" t="s">
        <v>53</v>
      </c>
      <c r="D179" s="199"/>
      <c r="E179" s="199"/>
      <c r="F179" s="220" t="s">
        <v>512</v>
      </c>
      <c r="G179" s="199"/>
      <c r="H179" s="199" t="s">
        <v>584</v>
      </c>
      <c r="I179" s="199" t="s">
        <v>514</v>
      </c>
      <c r="J179" s="199">
        <v>20</v>
      </c>
      <c r="K179" s="243"/>
    </row>
    <row r="180" spans="2:11" customFormat="1" ht="15" customHeight="1">
      <c r="B180" s="222"/>
      <c r="C180" s="199" t="s">
        <v>54</v>
      </c>
      <c r="D180" s="199"/>
      <c r="E180" s="199"/>
      <c r="F180" s="220" t="s">
        <v>512</v>
      </c>
      <c r="G180" s="199"/>
      <c r="H180" s="199" t="s">
        <v>585</v>
      </c>
      <c r="I180" s="199" t="s">
        <v>514</v>
      </c>
      <c r="J180" s="199">
        <v>255</v>
      </c>
      <c r="K180" s="243"/>
    </row>
    <row r="181" spans="2:11" customFormat="1" ht="15" customHeight="1">
      <c r="B181" s="222"/>
      <c r="C181" s="199" t="s">
        <v>112</v>
      </c>
      <c r="D181" s="199"/>
      <c r="E181" s="199"/>
      <c r="F181" s="220" t="s">
        <v>512</v>
      </c>
      <c r="G181" s="199"/>
      <c r="H181" s="199" t="s">
        <v>476</v>
      </c>
      <c r="I181" s="199" t="s">
        <v>514</v>
      </c>
      <c r="J181" s="199">
        <v>10</v>
      </c>
      <c r="K181" s="243"/>
    </row>
    <row r="182" spans="2:11" customFormat="1" ht="15" customHeight="1">
      <c r="B182" s="222"/>
      <c r="C182" s="199" t="s">
        <v>113</v>
      </c>
      <c r="D182" s="199"/>
      <c r="E182" s="199"/>
      <c r="F182" s="220" t="s">
        <v>512</v>
      </c>
      <c r="G182" s="199"/>
      <c r="H182" s="199" t="s">
        <v>586</v>
      </c>
      <c r="I182" s="199" t="s">
        <v>547</v>
      </c>
      <c r="J182" s="199"/>
      <c r="K182" s="243"/>
    </row>
    <row r="183" spans="2:11" customFormat="1" ht="15" customHeight="1">
      <c r="B183" s="222"/>
      <c r="C183" s="199" t="s">
        <v>587</v>
      </c>
      <c r="D183" s="199"/>
      <c r="E183" s="199"/>
      <c r="F183" s="220" t="s">
        <v>512</v>
      </c>
      <c r="G183" s="199"/>
      <c r="H183" s="199" t="s">
        <v>588</v>
      </c>
      <c r="I183" s="199" t="s">
        <v>547</v>
      </c>
      <c r="J183" s="199"/>
      <c r="K183" s="243"/>
    </row>
    <row r="184" spans="2:11" customFormat="1" ht="15" customHeight="1">
      <c r="B184" s="222"/>
      <c r="C184" s="199" t="s">
        <v>576</v>
      </c>
      <c r="D184" s="199"/>
      <c r="E184" s="199"/>
      <c r="F184" s="220" t="s">
        <v>512</v>
      </c>
      <c r="G184" s="199"/>
      <c r="H184" s="199" t="s">
        <v>589</v>
      </c>
      <c r="I184" s="199" t="s">
        <v>547</v>
      </c>
      <c r="J184" s="199"/>
      <c r="K184" s="243"/>
    </row>
    <row r="185" spans="2:11" customFormat="1" ht="15" customHeight="1">
      <c r="B185" s="222"/>
      <c r="C185" s="199" t="s">
        <v>116</v>
      </c>
      <c r="D185" s="199"/>
      <c r="E185" s="199"/>
      <c r="F185" s="220" t="s">
        <v>518</v>
      </c>
      <c r="G185" s="199"/>
      <c r="H185" s="199" t="s">
        <v>590</v>
      </c>
      <c r="I185" s="199" t="s">
        <v>514</v>
      </c>
      <c r="J185" s="199">
        <v>50</v>
      </c>
      <c r="K185" s="243"/>
    </row>
    <row r="186" spans="2:11" customFormat="1" ht="15" customHeight="1">
      <c r="B186" s="222"/>
      <c r="C186" s="199" t="s">
        <v>591</v>
      </c>
      <c r="D186" s="199"/>
      <c r="E186" s="199"/>
      <c r="F186" s="220" t="s">
        <v>518</v>
      </c>
      <c r="G186" s="199"/>
      <c r="H186" s="199" t="s">
        <v>592</v>
      </c>
      <c r="I186" s="199" t="s">
        <v>593</v>
      </c>
      <c r="J186" s="199"/>
      <c r="K186" s="243"/>
    </row>
    <row r="187" spans="2:11" customFormat="1" ht="15" customHeight="1">
      <c r="B187" s="222"/>
      <c r="C187" s="199" t="s">
        <v>594</v>
      </c>
      <c r="D187" s="199"/>
      <c r="E187" s="199"/>
      <c r="F187" s="220" t="s">
        <v>518</v>
      </c>
      <c r="G187" s="199"/>
      <c r="H187" s="199" t="s">
        <v>595</v>
      </c>
      <c r="I187" s="199" t="s">
        <v>593</v>
      </c>
      <c r="J187" s="199"/>
      <c r="K187" s="243"/>
    </row>
    <row r="188" spans="2:11" customFormat="1" ht="15" customHeight="1">
      <c r="B188" s="222"/>
      <c r="C188" s="199" t="s">
        <v>596</v>
      </c>
      <c r="D188" s="199"/>
      <c r="E188" s="199"/>
      <c r="F188" s="220" t="s">
        <v>518</v>
      </c>
      <c r="G188" s="199"/>
      <c r="H188" s="199" t="s">
        <v>597</v>
      </c>
      <c r="I188" s="199" t="s">
        <v>593</v>
      </c>
      <c r="J188" s="199"/>
      <c r="K188" s="243"/>
    </row>
    <row r="189" spans="2:11" customFormat="1" ht="15" customHeight="1">
      <c r="B189" s="222"/>
      <c r="C189" s="256" t="s">
        <v>598</v>
      </c>
      <c r="D189" s="199"/>
      <c r="E189" s="199"/>
      <c r="F189" s="220" t="s">
        <v>518</v>
      </c>
      <c r="G189" s="199"/>
      <c r="H189" s="199" t="s">
        <v>599</v>
      </c>
      <c r="I189" s="199" t="s">
        <v>600</v>
      </c>
      <c r="J189" s="257" t="s">
        <v>601</v>
      </c>
      <c r="K189" s="243"/>
    </row>
    <row r="190" spans="2:11" customFormat="1" ht="15" customHeight="1">
      <c r="B190" s="258"/>
      <c r="C190" s="259" t="s">
        <v>602</v>
      </c>
      <c r="D190" s="260"/>
      <c r="E190" s="260"/>
      <c r="F190" s="261" t="s">
        <v>518</v>
      </c>
      <c r="G190" s="260"/>
      <c r="H190" s="260" t="s">
        <v>603</v>
      </c>
      <c r="I190" s="260" t="s">
        <v>600</v>
      </c>
      <c r="J190" s="262" t="s">
        <v>601</v>
      </c>
      <c r="K190" s="263"/>
    </row>
    <row r="191" spans="2:11" customFormat="1" ht="15" customHeight="1">
      <c r="B191" s="222"/>
      <c r="C191" s="256" t="s">
        <v>42</v>
      </c>
      <c r="D191" s="199"/>
      <c r="E191" s="199"/>
      <c r="F191" s="220" t="s">
        <v>512</v>
      </c>
      <c r="G191" s="199"/>
      <c r="H191" s="196" t="s">
        <v>604</v>
      </c>
      <c r="I191" s="199" t="s">
        <v>605</v>
      </c>
      <c r="J191" s="199"/>
      <c r="K191" s="243"/>
    </row>
    <row r="192" spans="2:11" customFormat="1" ht="15" customHeight="1">
      <c r="B192" s="222"/>
      <c r="C192" s="256" t="s">
        <v>606</v>
      </c>
      <c r="D192" s="199"/>
      <c r="E192" s="199"/>
      <c r="F192" s="220" t="s">
        <v>512</v>
      </c>
      <c r="G192" s="199"/>
      <c r="H192" s="199" t="s">
        <v>607</v>
      </c>
      <c r="I192" s="199" t="s">
        <v>547</v>
      </c>
      <c r="J192" s="199"/>
      <c r="K192" s="243"/>
    </row>
    <row r="193" spans="2:11" customFormat="1" ht="15" customHeight="1">
      <c r="B193" s="222"/>
      <c r="C193" s="256" t="s">
        <v>608</v>
      </c>
      <c r="D193" s="199"/>
      <c r="E193" s="199"/>
      <c r="F193" s="220" t="s">
        <v>512</v>
      </c>
      <c r="G193" s="199"/>
      <c r="H193" s="199" t="s">
        <v>609</v>
      </c>
      <c r="I193" s="199" t="s">
        <v>547</v>
      </c>
      <c r="J193" s="199"/>
      <c r="K193" s="243"/>
    </row>
    <row r="194" spans="2:11" customFormat="1" ht="15" customHeight="1">
      <c r="B194" s="222"/>
      <c r="C194" s="256" t="s">
        <v>610</v>
      </c>
      <c r="D194" s="199"/>
      <c r="E194" s="199"/>
      <c r="F194" s="220" t="s">
        <v>518</v>
      </c>
      <c r="G194" s="199"/>
      <c r="H194" s="199" t="s">
        <v>611</v>
      </c>
      <c r="I194" s="199" t="s">
        <v>547</v>
      </c>
      <c r="J194" s="199"/>
      <c r="K194" s="243"/>
    </row>
    <row r="195" spans="2:11" customFormat="1" ht="15" customHeight="1">
      <c r="B195" s="249"/>
      <c r="C195" s="264"/>
      <c r="D195" s="229"/>
      <c r="E195" s="229"/>
      <c r="F195" s="229"/>
      <c r="G195" s="229"/>
      <c r="H195" s="229"/>
      <c r="I195" s="229"/>
      <c r="J195" s="229"/>
      <c r="K195" s="250"/>
    </row>
    <row r="196" spans="2:11" customFormat="1" ht="18.75" customHeight="1">
      <c r="B196" s="231"/>
      <c r="C196" s="241"/>
      <c r="D196" s="241"/>
      <c r="E196" s="241"/>
      <c r="F196" s="251"/>
      <c r="G196" s="241"/>
      <c r="H196" s="241"/>
      <c r="I196" s="241"/>
      <c r="J196" s="241"/>
      <c r="K196" s="231"/>
    </row>
    <row r="197" spans="2:11" customFormat="1" ht="18.75" customHeight="1">
      <c r="B197" s="231"/>
      <c r="C197" s="241"/>
      <c r="D197" s="241"/>
      <c r="E197" s="241"/>
      <c r="F197" s="251"/>
      <c r="G197" s="241"/>
      <c r="H197" s="241"/>
      <c r="I197" s="241"/>
      <c r="J197" s="241"/>
      <c r="K197" s="231"/>
    </row>
    <row r="198" spans="2:11" customFormat="1" ht="18.75" customHeight="1"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</row>
    <row r="199" spans="2:11" customFormat="1" ht="12">
      <c r="B199" s="188"/>
      <c r="C199" s="189"/>
      <c r="D199" s="189"/>
      <c r="E199" s="189"/>
      <c r="F199" s="189"/>
      <c r="G199" s="189"/>
      <c r="H199" s="189"/>
      <c r="I199" s="189"/>
      <c r="J199" s="189"/>
      <c r="K199" s="190"/>
    </row>
    <row r="200" spans="2:11" customFormat="1" ht="22.2">
      <c r="B200" s="191"/>
      <c r="C200" s="315" t="s">
        <v>612</v>
      </c>
      <c r="D200" s="315"/>
      <c r="E200" s="315"/>
      <c r="F200" s="315"/>
      <c r="G200" s="315"/>
      <c r="H200" s="315"/>
      <c r="I200" s="315"/>
      <c r="J200" s="315"/>
      <c r="K200" s="192"/>
    </row>
    <row r="201" spans="2:11" customFormat="1" ht="25.5" customHeight="1">
      <c r="B201" s="191"/>
      <c r="C201" s="265" t="s">
        <v>613</v>
      </c>
      <c r="D201" s="265"/>
      <c r="E201" s="265"/>
      <c r="F201" s="265" t="s">
        <v>614</v>
      </c>
      <c r="G201" s="266"/>
      <c r="H201" s="316" t="s">
        <v>615</v>
      </c>
      <c r="I201" s="316"/>
      <c r="J201" s="316"/>
      <c r="K201" s="192"/>
    </row>
    <row r="202" spans="2:11" customFormat="1" ht="5.25" customHeight="1">
      <c r="B202" s="222"/>
      <c r="C202" s="217"/>
      <c r="D202" s="217"/>
      <c r="E202" s="217"/>
      <c r="F202" s="217"/>
      <c r="G202" s="241"/>
      <c r="H202" s="217"/>
      <c r="I202" s="217"/>
      <c r="J202" s="217"/>
      <c r="K202" s="243"/>
    </row>
    <row r="203" spans="2:11" customFormat="1" ht="15" customHeight="1">
      <c r="B203" s="222"/>
      <c r="C203" s="199" t="s">
        <v>605</v>
      </c>
      <c r="D203" s="199"/>
      <c r="E203" s="199"/>
      <c r="F203" s="220" t="s">
        <v>43</v>
      </c>
      <c r="G203" s="199"/>
      <c r="H203" s="314" t="s">
        <v>616</v>
      </c>
      <c r="I203" s="314"/>
      <c r="J203" s="314"/>
      <c r="K203" s="243"/>
    </row>
    <row r="204" spans="2:11" customFormat="1" ht="15" customHeight="1">
      <c r="B204" s="222"/>
      <c r="C204" s="199"/>
      <c r="D204" s="199"/>
      <c r="E204" s="199"/>
      <c r="F204" s="220" t="s">
        <v>44</v>
      </c>
      <c r="G204" s="199"/>
      <c r="H204" s="314" t="s">
        <v>617</v>
      </c>
      <c r="I204" s="314"/>
      <c r="J204" s="314"/>
      <c r="K204" s="243"/>
    </row>
    <row r="205" spans="2:11" customFormat="1" ht="15" customHeight="1">
      <c r="B205" s="222"/>
      <c r="C205" s="199"/>
      <c r="D205" s="199"/>
      <c r="E205" s="199"/>
      <c r="F205" s="220" t="s">
        <v>47</v>
      </c>
      <c r="G205" s="199"/>
      <c r="H205" s="314" t="s">
        <v>618</v>
      </c>
      <c r="I205" s="314"/>
      <c r="J205" s="314"/>
      <c r="K205" s="243"/>
    </row>
    <row r="206" spans="2:11" customFormat="1" ht="15" customHeight="1">
      <c r="B206" s="222"/>
      <c r="C206" s="199"/>
      <c r="D206" s="199"/>
      <c r="E206" s="199"/>
      <c r="F206" s="220" t="s">
        <v>45</v>
      </c>
      <c r="G206" s="199"/>
      <c r="H206" s="314" t="s">
        <v>619</v>
      </c>
      <c r="I206" s="314"/>
      <c r="J206" s="314"/>
      <c r="K206" s="243"/>
    </row>
    <row r="207" spans="2:11" customFormat="1" ht="15" customHeight="1">
      <c r="B207" s="222"/>
      <c r="C207" s="199"/>
      <c r="D207" s="199"/>
      <c r="E207" s="199"/>
      <c r="F207" s="220" t="s">
        <v>46</v>
      </c>
      <c r="G207" s="199"/>
      <c r="H207" s="314" t="s">
        <v>620</v>
      </c>
      <c r="I207" s="314"/>
      <c r="J207" s="314"/>
      <c r="K207" s="243"/>
    </row>
    <row r="208" spans="2:11" customFormat="1" ht="15" customHeight="1">
      <c r="B208" s="222"/>
      <c r="C208" s="199"/>
      <c r="D208" s="199"/>
      <c r="E208" s="199"/>
      <c r="F208" s="220"/>
      <c r="G208" s="199"/>
      <c r="H208" s="199"/>
      <c r="I208" s="199"/>
      <c r="J208" s="199"/>
      <c r="K208" s="243"/>
    </row>
    <row r="209" spans="2:11" customFormat="1" ht="15" customHeight="1">
      <c r="B209" s="222"/>
      <c r="C209" s="199" t="s">
        <v>559</v>
      </c>
      <c r="D209" s="199"/>
      <c r="E209" s="199"/>
      <c r="F209" s="220" t="s">
        <v>81</v>
      </c>
      <c r="G209" s="199"/>
      <c r="H209" s="314" t="s">
        <v>621</v>
      </c>
      <c r="I209" s="314"/>
      <c r="J209" s="314"/>
      <c r="K209" s="243"/>
    </row>
    <row r="210" spans="2:11" customFormat="1" ht="15" customHeight="1">
      <c r="B210" s="222"/>
      <c r="C210" s="199"/>
      <c r="D210" s="199"/>
      <c r="E210" s="199"/>
      <c r="F210" s="220" t="s">
        <v>454</v>
      </c>
      <c r="G210" s="199"/>
      <c r="H210" s="314" t="s">
        <v>455</v>
      </c>
      <c r="I210" s="314"/>
      <c r="J210" s="314"/>
      <c r="K210" s="243"/>
    </row>
    <row r="211" spans="2:11" customFormat="1" ht="15" customHeight="1">
      <c r="B211" s="222"/>
      <c r="C211" s="199"/>
      <c r="D211" s="199"/>
      <c r="E211" s="199"/>
      <c r="F211" s="220" t="s">
        <v>452</v>
      </c>
      <c r="G211" s="199"/>
      <c r="H211" s="314" t="s">
        <v>622</v>
      </c>
      <c r="I211" s="314"/>
      <c r="J211" s="314"/>
      <c r="K211" s="243"/>
    </row>
    <row r="212" spans="2:11" customFormat="1" ht="15" customHeight="1">
      <c r="B212" s="267"/>
      <c r="C212" s="199"/>
      <c r="D212" s="199"/>
      <c r="E212" s="199"/>
      <c r="F212" s="220" t="s">
        <v>456</v>
      </c>
      <c r="G212" s="256"/>
      <c r="H212" s="313" t="s">
        <v>457</v>
      </c>
      <c r="I212" s="313"/>
      <c r="J212" s="313"/>
      <c r="K212" s="268"/>
    </row>
    <row r="213" spans="2:11" customFormat="1" ht="15" customHeight="1">
      <c r="B213" s="267"/>
      <c r="C213" s="199"/>
      <c r="D213" s="199"/>
      <c r="E213" s="199"/>
      <c r="F213" s="220" t="s">
        <v>458</v>
      </c>
      <c r="G213" s="256"/>
      <c r="H213" s="313" t="s">
        <v>623</v>
      </c>
      <c r="I213" s="313"/>
      <c r="J213" s="313"/>
      <c r="K213" s="268"/>
    </row>
    <row r="214" spans="2:11" customFormat="1" ht="15" customHeight="1">
      <c r="B214" s="267"/>
      <c r="C214" s="199"/>
      <c r="D214" s="199"/>
      <c r="E214" s="199"/>
      <c r="F214" s="220"/>
      <c r="G214" s="256"/>
      <c r="H214" s="247"/>
      <c r="I214" s="247"/>
      <c r="J214" s="247"/>
      <c r="K214" s="268"/>
    </row>
    <row r="215" spans="2:11" customFormat="1" ht="15" customHeight="1">
      <c r="B215" s="267"/>
      <c r="C215" s="199" t="s">
        <v>583</v>
      </c>
      <c r="D215" s="199"/>
      <c r="E215" s="199"/>
      <c r="F215" s="220">
        <v>1</v>
      </c>
      <c r="G215" s="256"/>
      <c r="H215" s="313" t="s">
        <v>624</v>
      </c>
      <c r="I215" s="313"/>
      <c r="J215" s="313"/>
      <c r="K215" s="268"/>
    </row>
    <row r="216" spans="2:11" customFormat="1" ht="15" customHeight="1">
      <c r="B216" s="267"/>
      <c r="C216" s="199"/>
      <c r="D216" s="199"/>
      <c r="E216" s="199"/>
      <c r="F216" s="220">
        <v>2</v>
      </c>
      <c r="G216" s="256"/>
      <c r="H216" s="313" t="s">
        <v>625</v>
      </c>
      <c r="I216" s="313"/>
      <c r="J216" s="313"/>
      <c r="K216" s="268"/>
    </row>
    <row r="217" spans="2:11" customFormat="1" ht="15" customHeight="1">
      <c r="B217" s="267"/>
      <c r="C217" s="199"/>
      <c r="D217" s="199"/>
      <c r="E217" s="199"/>
      <c r="F217" s="220">
        <v>3</v>
      </c>
      <c r="G217" s="256"/>
      <c r="H217" s="313" t="s">
        <v>626</v>
      </c>
      <c r="I217" s="313"/>
      <c r="J217" s="313"/>
      <c r="K217" s="268"/>
    </row>
    <row r="218" spans="2:11" customFormat="1" ht="15" customHeight="1">
      <c r="B218" s="267"/>
      <c r="C218" s="199"/>
      <c r="D218" s="199"/>
      <c r="E218" s="199"/>
      <c r="F218" s="220">
        <v>4</v>
      </c>
      <c r="G218" s="256"/>
      <c r="H218" s="313" t="s">
        <v>627</v>
      </c>
      <c r="I218" s="313"/>
      <c r="J218" s="313"/>
      <c r="K218" s="268"/>
    </row>
    <row r="219" spans="2:11" customFormat="1" ht="12.75" customHeight="1">
      <c r="B219" s="269"/>
      <c r="C219" s="270"/>
      <c r="D219" s="270"/>
      <c r="E219" s="270"/>
      <c r="F219" s="270"/>
      <c r="G219" s="270"/>
      <c r="H219" s="270"/>
      <c r="I219" s="270"/>
      <c r="J219" s="270"/>
      <c r="K219" s="271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0 - Vedlejší a ostatní...</vt:lpstr>
      <vt:lpstr>SO 1 - Chodník_I. část ul...</vt:lpstr>
      <vt:lpstr>SO 2 - Chodník_II.část Sv...</vt:lpstr>
      <vt:lpstr>Seznam figur</vt:lpstr>
      <vt:lpstr>Pokyny pro vyplnění</vt:lpstr>
      <vt:lpstr>'Rekapitulace stavby'!Názvy_tisku</vt:lpstr>
      <vt:lpstr>'Seznam figur'!Názvy_tisku</vt:lpstr>
      <vt:lpstr>'SO 0 - Vedlejší a ostatní...'!Názvy_tisku</vt:lpstr>
      <vt:lpstr>'SO 1 - Chodník_I. část ul...'!Názvy_tisku</vt:lpstr>
      <vt:lpstr>'SO 2 - Chodník_II.část Sv...'!Názvy_tisku</vt:lpstr>
      <vt:lpstr>'Pokyny pro vyplnění'!Oblast_tisku</vt:lpstr>
      <vt:lpstr>'Rekapitulace stavby'!Oblast_tisku</vt:lpstr>
      <vt:lpstr>'Seznam figur'!Oblast_tisku</vt:lpstr>
      <vt:lpstr>'SO 0 - Vedlejší a ostatní...'!Oblast_tisku</vt:lpstr>
      <vt:lpstr>'SO 1 - Chodník_I. část ul...'!Oblast_tisku</vt:lpstr>
      <vt:lpstr>'SO 2 - Chodník_II.část Sv...'!Oblast_tisku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MARTINPLACED413\martinplacek</dc:creator>
  <cp:lastModifiedBy>Mgr. Martin Chroust</cp:lastModifiedBy>
  <dcterms:created xsi:type="dcterms:W3CDTF">2025-04-05T07:21:41Z</dcterms:created>
  <dcterms:modified xsi:type="dcterms:W3CDTF">2025-04-07T06:05:34Z</dcterms:modified>
</cp:coreProperties>
</file>