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roust\Documents\Samospráva\Stavby\Mosty\Oprava a údržba mostů\Opravy 2026\"/>
    </mc:Choice>
  </mc:AlternateContent>
  <xr:revisionPtr revIDLastSave="0" documentId="13_ncr:1_{E11F0554-1D5A-4E78-BED9-BC8AF75C2817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Rekapitulace stavby" sheetId="1" r:id="rId1"/>
    <sheet name="001 - Most ev. č. Kr-M-21" sheetId="3" r:id="rId2"/>
    <sheet name="002 - Most ev. č. Šl-M-01" sheetId="5" r:id="rId3"/>
    <sheet name="003 - Most ev. č. R-M-04" sheetId="7" r:id="rId4"/>
    <sheet name="004 - Most ev. č. Šl-M-10" sheetId="8" r:id="rId5"/>
    <sheet name="005 - Most ev. č. Kr-M-36" sheetId="9" r:id="rId6"/>
  </sheets>
  <definedNames>
    <definedName name="_xlnm._FilterDatabase" localSheetId="1" hidden="1">'001 - Most ev. č. Kr-M-21'!$C$118:$K$138</definedName>
    <definedName name="_xlnm._FilterDatabase" localSheetId="2" hidden="1">'002 - Most ev. č. Šl-M-01'!$C$120:$K$152</definedName>
    <definedName name="_xlnm._FilterDatabase" localSheetId="3" hidden="1">'003 - Most ev. č. R-M-04'!$C$118:$K$126</definedName>
    <definedName name="_xlnm._FilterDatabase" localSheetId="4" hidden="1">'004 - Most ev. č. Šl-M-10'!$C$120:$K$146</definedName>
    <definedName name="_xlnm._FilterDatabase" localSheetId="5" hidden="1">'005 - Most ev. č. Kr-M-36'!$C$117:$K$121</definedName>
    <definedName name="_xlnm.Print_Titles" localSheetId="1">'001 - Most ev. č. Kr-M-21'!$118:$118</definedName>
    <definedName name="_xlnm.Print_Titles" localSheetId="2">'002 - Most ev. č. Šl-M-01'!$120:$120</definedName>
    <definedName name="_xlnm.Print_Titles" localSheetId="3">'003 - Most ev. č. R-M-04'!$118:$118</definedName>
    <definedName name="_xlnm.Print_Titles" localSheetId="4">'004 - Most ev. č. Šl-M-10'!$120:$120</definedName>
    <definedName name="_xlnm.Print_Titles" localSheetId="5">'005 - Most ev. č. Kr-M-36'!$117:$117</definedName>
    <definedName name="_xlnm.Print_Titles" localSheetId="0">'Rekapitulace stavby'!$92:$92</definedName>
    <definedName name="_xlnm.Print_Area" localSheetId="1">'001 - Most ev. č. Kr-M-21'!$C$4:$J$76,'001 - Most ev. č. Kr-M-21'!$C$82:$J$100,'001 - Most ev. č. Kr-M-21'!$C$106:$J$138</definedName>
    <definedName name="_xlnm.Print_Area" localSheetId="2">'002 - Most ev. č. Šl-M-01'!$C$4:$J$76,'002 - Most ev. č. Šl-M-01'!$C$82:$J$102,'002 - Most ev. č. Šl-M-01'!$C$108:$J$152</definedName>
    <definedName name="_xlnm.Print_Area" localSheetId="3">'003 - Most ev. č. R-M-04'!$C$4:$J$76,'003 - Most ev. č. R-M-04'!$C$82:$J$100,'003 - Most ev. č. R-M-04'!$C$106:$J$126</definedName>
    <definedName name="_xlnm.Print_Area" localSheetId="4">'004 - Most ev. č. Šl-M-10'!$C$4:$J$76,'004 - Most ev. č. Šl-M-10'!$C$82:$J$102,'004 - Most ev. č. Šl-M-10'!$C$108:$J$146</definedName>
    <definedName name="_xlnm.Print_Area" localSheetId="5">'005 - Most ev. č. Kr-M-36'!$C$4:$J$76,'005 - Most ev. č. Kr-M-36'!$C$82:$J$99,'005 - Most ev. č. Kr-M-36'!$C$105:$J$121</definedName>
    <definedName name="_xlnm.Print_Area" localSheetId="0">'Rekapitulace stavby'!$D$4:$AO$76,'Rekapitulace stavby'!$C$82:$AQ$100</definedName>
  </definedNames>
  <calcPr calcId="181029" iterateDelta="9.9999999974897903E-4"/>
</workbook>
</file>

<file path=xl/calcChain.xml><?xml version="1.0" encoding="utf-8"?>
<calcChain xmlns="http://schemas.openxmlformats.org/spreadsheetml/2006/main">
  <c r="BK144" i="5" l="1"/>
  <c r="BK143" i="5"/>
  <c r="BK142" i="5"/>
  <c r="BK141" i="5"/>
  <c r="BK140" i="5"/>
  <c r="BK139" i="5"/>
  <c r="BK138" i="5"/>
  <c r="BK137" i="5"/>
  <c r="BK136" i="5"/>
  <c r="BK135" i="5"/>
  <c r="BK134" i="5"/>
  <c r="BK133" i="5"/>
  <c r="BK138" i="8"/>
  <c r="BK137" i="8"/>
  <c r="BK136" i="8"/>
  <c r="BK135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 s="1"/>
  <c r="J144" i="5" l="1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33" i="3"/>
  <c r="J132" i="3"/>
  <c r="J131" i="3"/>
  <c r="J130" i="3"/>
  <c r="J129" i="3"/>
  <c r="J128" i="3"/>
  <c r="J127" i="3"/>
  <c r="J126" i="3"/>
  <c r="J125" i="3"/>
  <c r="J124" i="3"/>
  <c r="J123" i="3"/>
  <c r="J122" i="3"/>
  <c r="J145" i="5"/>
  <c r="P124" i="8"/>
  <c r="R124" i="8"/>
  <c r="T124" i="8"/>
  <c r="BE124" i="8"/>
  <c r="BF124" i="8"/>
  <c r="BG124" i="8"/>
  <c r="BH124" i="8"/>
  <c r="BI124" i="8"/>
  <c r="BK124" i="8"/>
  <c r="J121" i="3" l="1"/>
  <c r="J123" i="5"/>
  <c r="J37" i="9"/>
  <c r="J36" i="9"/>
  <c r="AY99" i="1" s="1"/>
  <c r="J35" i="9"/>
  <c r="AX99" i="1" s="1"/>
  <c r="BI121" i="9"/>
  <c r="BH121" i="9"/>
  <c r="BG121" i="9"/>
  <c r="BF121" i="9"/>
  <c r="F112" i="9"/>
  <c r="E110" i="9"/>
  <c r="F89" i="9"/>
  <c r="E87" i="9"/>
  <c r="J24" i="9"/>
  <c r="J23" i="9"/>
  <c r="J21" i="9"/>
  <c r="E21" i="9"/>
  <c r="J114" i="9" s="1"/>
  <c r="J20" i="9"/>
  <c r="J18" i="9"/>
  <c r="E18" i="9"/>
  <c r="F115" i="9" s="1"/>
  <c r="J17" i="9"/>
  <c r="J15" i="9"/>
  <c r="E15" i="9"/>
  <c r="F91" i="9" s="1"/>
  <c r="J14" i="9"/>
  <c r="J12" i="9"/>
  <c r="J112" i="9" s="1"/>
  <c r="E7" i="9"/>
  <c r="E85" i="9" s="1"/>
  <c r="J37" i="8"/>
  <c r="J36" i="8"/>
  <c r="AY98" i="1" s="1"/>
  <c r="J35" i="8"/>
  <c r="AX98" i="1" s="1"/>
  <c r="BI146" i="8"/>
  <c r="BH146" i="8"/>
  <c r="BG146" i="8"/>
  <c r="BF146" i="8"/>
  <c r="T146" i="8"/>
  <c r="T145" i="8" s="1"/>
  <c r="R146" i="8"/>
  <c r="R145" i="8" s="1"/>
  <c r="P146" i="8"/>
  <c r="P145" i="8" s="1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F115" i="8"/>
  <c r="E113" i="8"/>
  <c r="F89" i="8"/>
  <c r="E87" i="8"/>
  <c r="J24" i="8"/>
  <c r="J23" i="8"/>
  <c r="J21" i="8"/>
  <c r="E21" i="8"/>
  <c r="J91" i="8" s="1"/>
  <c r="J20" i="8"/>
  <c r="J18" i="8"/>
  <c r="E18" i="8"/>
  <c r="F118" i="8" s="1"/>
  <c r="J17" i="8"/>
  <c r="J15" i="8"/>
  <c r="E15" i="8"/>
  <c r="F117" i="8" s="1"/>
  <c r="J14" i="8"/>
  <c r="J12" i="8"/>
  <c r="J89" i="8" s="1"/>
  <c r="E7" i="8"/>
  <c r="E111" i="8" s="1"/>
  <c r="J37" i="7"/>
  <c r="J36" i="7"/>
  <c r="AY97" i="1" s="1"/>
  <c r="J35" i="7"/>
  <c r="AX97" i="1" s="1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F113" i="7"/>
  <c r="E111" i="7"/>
  <c r="F89" i="7"/>
  <c r="E87" i="7"/>
  <c r="J24" i="7"/>
  <c r="J116" i="7"/>
  <c r="J23" i="7"/>
  <c r="J21" i="7"/>
  <c r="E21" i="7"/>
  <c r="J115" i="7" s="1"/>
  <c r="J20" i="7"/>
  <c r="J18" i="7"/>
  <c r="E18" i="7"/>
  <c r="F92" i="7" s="1"/>
  <c r="J17" i="7"/>
  <c r="J15" i="7"/>
  <c r="E15" i="7"/>
  <c r="F115" i="7" s="1"/>
  <c r="J14" i="7"/>
  <c r="J12" i="7"/>
  <c r="J89" i="7" s="1"/>
  <c r="E7" i="7"/>
  <c r="E109" i="7" s="1"/>
  <c r="J37" i="5"/>
  <c r="J36" i="5"/>
  <c r="AY96" i="1" s="1"/>
  <c r="J35" i="5"/>
  <c r="AX96" i="1" s="1"/>
  <c r="BI152" i="5"/>
  <c r="BH152" i="5"/>
  <c r="BG152" i="5"/>
  <c r="BF152" i="5"/>
  <c r="T152" i="5"/>
  <c r="T151" i="5" s="1"/>
  <c r="R152" i="5"/>
  <c r="R151" i="5" s="1"/>
  <c r="P152" i="5"/>
  <c r="P151" i="5" s="1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F115" i="5"/>
  <c r="E113" i="5"/>
  <c r="F89" i="5"/>
  <c r="E87" i="5"/>
  <c r="J24" i="5"/>
  <c r="J23" i="5"/>
  <c r="J21" i="5"/>
  <c r="E21" i="5"/>
  <c r="J117" i="5" s="1"/>
  <c r="J20" i="5"/>
  <c r="J18" i="5"/>
  <c r="E18" i="5"/>
  <c r="F118" i="5" s="1"/>
  <c r="J17" i="5"/>
  <c r="J15" i="5"/>
  <c r="E15" i="5"/>
  <c r="F117" i="5" s="1"/>
  <c r="J14" i="5"/>
  <c r="J12" i="5"/>
  <c r="J89" i="5" s="1"/>
  <c r="E7" i="5"/>
  <c r="E111" i="5" s="1"/>
  <c r="J37" i="3"/>
  <c r="J36" i="3"/>
  <c r="AY95" i="1" s="1"/>
  <c r="J35" i="3"/>
  <c r="AX95" i="1" s="1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3" i="3"/>
  <c r="E111" i="3"/>
  <c r="F89" i="3"/>
  <c r="E87" i="3"/>
  <c r="J24" i="3"/>
  <c r="J23" i="3"/>
  <c r="J21" i="3"/>
  <c r="E21" i="3"/>
  <c r="J115" i="3" s="1"/>
  <c r="J20" i="3"/>
  <c r="J18" i="3"/>
  <c r="E18" i="3"/>
  <c r="F92" i="3" s="1"/>
  <c r="J17" i="3"/>
  <c r="J15" i="3"/>
  <c r="E15" i="3"/>
  <c r="F115" i="3" s="1"/>
  <c r="J14" i="3"/>
  <c r="J12" i="3"/>
  <c r="J113" i="3" s="1"/>
  <c r="E7" i="3"/>
  <c r="E109" i="3" s="1"/>
  <c r="L90" i="1"/>
  <c r="AM89" i="1"/>
  <c r="L89" i="1"/>
  <c r="AM87" i="1"/>
  <c r="L87" i="1"/>
  <c r="L85" i="1"/>
  <c r="L84" i="1"/>
  <c r="BK136" i="3"/>
  <c r="BK126" i="3"/>
  <c r="BK123" i="3"/>
  <c r="J138" i="3"/>
  <c r="BK130" i="3"/>
  <c r="BK125" i="3"/>
  <c r="J152" i="5"/>
  <c r="BK129" i="5"/>
  <c r="BK125" i="5"/>
  <c r="BK126" i="5"/>
  <c r="J126" i="7"/>
  <c r="J122" i="7"/>
  <c r="J124" i="7"/>
  <c r="J146" i="8"/>
  <c r="BK134" i="8"/>
  <c r="BK128" i="8"/>
  <c r="BK146" i="8"/>
  <c r="AS94" i="1"/>
  <c r="BK138" i="3"/>
  <c r="BK129" i="3"/>
  <c r="J136" i="3"/>
  <c r="J134" i="3" s="1"/>
  <c r="BK133" i="3"/>
  <c r="BK131" i="5"/>
  <c r="J147" i="5"/>
  <c r="J149" i="5"/>
  <c r="BK132" i="5"/>
  <c r="BK126" i="7"/>
  <c r="BK122" i="7"/>
  <c r="BK141" i="8"/>
  <c r="BK130" i="8"/>
  <c r="BK133" i="8"/>
  <c r="BK127" i="8"/>
  <c r="BK129" i="8"/>
  <c r="J143" i="8"/>
  <c r="BK139" i="8"/>
  <c r="BK131" i="8"/>
  <c r="BK126" i="8"/>
  <c r="BK121" i="9"/>
  <c r="BK132" i="3"/>
  <c r="BK128" i="3"/>
  <c r="BK122" i="3"/>
  <c r="BK127" i="3"/>
  <c r="BK124" i="3"/>
  <c r="BK131" i="3"/>
  <c r="BK147" i="5"/>
  <c r="BK149" i="5"/>
  <c r="BK128" i="5"/>
  <c r="BK152" i="5"/>
  <c r="BK130" i="5"/>
  <c r="BK127" i="5"/>
  <c r="BK124" i="5"/>
  <c r="BK124" i="7"/>
  <c r="BK143" i="8"/>
  <c r="J141" i="8"/>
  <c r="BK132" i="8"/>
  <c r="BK125" i="8"/>
  <c r="J121" i="9"/>
  <c r="J118" i="9" l="1"/>
  <c r="J119" i="9"/>
  <c r="J120" i="9"/>
  <c r="J140" i="8"/>
  <c r="J120" i="3"/>
  <c r="J119" i="3" s="1"/>
  <c r="J146" i="5"/>
  <c r="R144" i="8"/>
  <c r="P144" i="8"/>
  <c r="T144" i="8"/>
  <c r="R150" i="5"/>
  <c r="T150" i="5"/>
  <c r="P150" i="5"/>
  <c r="P121" i="3"/>
  <c r="BK134" i="3"/>
  <c r="J99" i="3" s="1"/>
  <c r="T134" i="3"/>
  <c r="BK123" i="5"/>
  <c r="BK146" i="5"/>
  <c r="T121" i="7"/>
  <c r="T123" i="7"/>
  <c r="T123" i="8"/>
  <c r="P140" i="8"/>
  <c r="BK120" i="9"/>
  <c r="BK121" i="3"/>
  <c r="J98" i="3" s="1"/>
  <c r="R121" i="3"/>
  <c r="P134" i="3"/>
  <c r="R123" i="5"/>
  <c r="P146" i="5"/>
  <c r="BK121" i="7"/>
  <c r="J121" i="7" s="1"/>
  <c r="J98" i="7" s="1"/>
  <c r="BK123" i="7"/>
  <c r="J123" i="7" s="1"/>
  <c r="J99" i="7" s="1"/>
  <c r="R123" i="8"/>
  <c r="R140" i="8"/>
  <c r="P120" i="9"/>
  <c r="T121" i="3"/>
  <c r="R134" i="3"/>
  <c r="T123" i="5"/>
  <c r="T146" i="5"/>
  <c r="P121" i="7"/>
  <c r="R123" i="7"/>
  <c r="BK123" i="8"/>
  <c r="T140" i="8"/>
  <c r="T120" i="9"/>
  <c r="P123" i="5"/>
  <c r="R146" i="5"/>
  <c r="R121" i="7"/>
  <c r="P123" i="7"/>
  <c r="P123" i="8"/>
  <c r="BK140" i="8"/>
  <c r="R120" i="9"/>
  <c r="BK145" i="8"/>
  <c r="J145" i="8" s="1"/>
  <c r="BK151" i="5"/>
  <c r="J151" i="5" s="1"/>
  <c r="F92" i="9"/>
  <c r="F114" i="9"/>
  <c r="J89" i="9"/>
  <c r="J91" i="9"/>
  <c r="E108" i="9"/>
  <c r="BE121" i="9"/>
  <c r="F91" i="8"/>
  <c r="J115" i="8"/>
  <c r="BE128" i="8"/>
  <c r="BE146" i="8"/>
  <c r="E85" i="8"/>
  <c r="J117" i="8"/>
  <c r="BE125" i="8"/>
  <c r="BE127" i="8"/>
  <c r="BE133" i="8"/>
  <c r="BE141" i="8"/>
  <c r="F92" i="8"/>
  <c r="BE126" i="8"/>
  <c r="BE129" i="8"/>
  <c r="BE131" i="8"/>
  <c r="BE132" i="8"/>
  <c r="BE143" i="8"/>
  <c r="BE130" i="8"/>
  <c r="BE134" i="8"/>
  <c r="BE139" i="8"/>
  <c r="F91" i="7"/>
  <c r="J113" i="7"/>
  <c r="F116" i="7"/>
  <c r="BE122" i="7"/>
  <c r="BE124" i="7"/>
  <c r="J92" i="7"/>
  <c r="E85" i="7"/>
  <c r="J91" i="7"/>
  <c r="BE126" i="7"/>
  <c r="E85" i="5"/>
  <c r="F92" i="5"/>
  <c r="J115" i="5"/>
  <c r="BE125" i="5"/>
  <c r="BE129" i="5"/>
  <c r="BE131" i="5"/>
  <c r="J91" i="5"/>
  <c r="BE124" i="5"/>
  <c r="BE126" i="5"/>
  <c r="BE127" i="5"/>
  <c r="BE128" i="5"/>
  <c r="BE147" i="5"/>
  <c r="BE152" i="5"/>
  <c r="F91" i="5"/>
  <c r="J92" i="5"/>
  <c r="BE130" i="5"/>
  <c r="BE132" i="5"/>
  <c r="BE149" i="5"/>
  <c r="E85" i="3"/>
  <c r="J89" i="3"/>
  <c r="J91" i="3"/>
  <c r="J92" i="3"/>
  <c r="F116" i="3"/>
  <c r="BE122" i="3"/>
  <c r="BE124" i="3"/>
  <c r="BE127" i="3"/>
  <c r="BE130" i="3"/>
  <c r="BE128" i="3"/>
  <c r="BE132" i="3"/>
  <c r="BE136" i="3"/>
  <c r="F91" i="3"/>
  <c r="BE123" i="3"/>
  <c r="BE125" i="3"/>
  <c r="BE126" i="3"/>
  <c r="BE129" i="3"/>
  <c r="BE131" i="3"/>
  <c r="BE133" i="3"/>
  <c r="BE138" i="3"/>
  <c r="J34" i="3"/>
  <c r="AW95" i="1" s="1"/>
  <c r="J34" i="5"/>
  <c r="AW96" i="1" s="1"/>
  <c r="F34" i="7"/>
  <c r="BA97" i="1" s="1"/>
  <c r="F36" i="7"/>
  <c r="BC97" i="1" s="1"/>
  <c r="F34" i="8"/>
  <c r="BA98" i="1" s="1"/>
  <c r="F37" i="9"/>
  <c r="BD99" i="1" s="1"/>
  <c r="F37" i="3"/>
  <c r="BD95" i="1" s="1"/>
  <c r="F35" i="5"/>
  <c r="BB96" i="1" s="1"/>
  <c r="F35" i="7"/>
  <c r="BB97" i="1" s="1"/>
  <c r="F35" i="8"/>
  <c r="BB98" i="1" s="1"/>
  <c r="F34" i="9"/>
  <c r="BA99" i="1" s="1"/>
  <c r="F36" i="9"/>
  <c r="BC99" i="1" s="1"/>
  <c r="F34" i="3"/>
  <c r="BA95" i="1" s="1"/>
  <c r="F35" i="3"/>
  <c r="BB95" i="1" s="1"/>
  <c r="F37" i="5"/>
  <c r="BD96" i="1" s="1"/>
  <c r="J34" i="7"/>
  <c r="AW97" i="1" s="1"/>
  <c r="J34" i="8"/>
  <c r="AW98" i="1" s="1"/>
  <c r="F36" i="8"/>
  <c r="BC98" i="1" s="1"/>
  <c r="F35" i="9"/>
  <c r="BB99" i="1" s="1"/>
  <c r="F36" i="3"/>
  <c r="BC95" i="1" s="1"/>
  <c r="F34" i="5"/>
  <c r="BA96" i="1" s="1"/>
  <c r="F36" i="5"/>
  <c r="BC96" i="1" s="1"/>
  <c r="F37" i="7"/>
  <c r="BD97" i="1" s="1"/>
  <c r="F37" i="8"/>
  <c r="BD98" i="1" s="1"/>
  <c r="J34" i="9"/>
  <c r="AW99" i="1" s="1"/>
  <c r="J99" i="8" l="1"/>
  <c r="T120" i="3"/>
  <c r="T119" i="3" s="1"/>
  <c r="J101" i="5"/>
  <c r="J150" i="5"/>
  <c r="J98" i="8"/>
  <c r="J122" i="8"/>
  <c r="J121" i="8" s="1"/>
  <c r="J122" i="5"/>
  <c r="J121" i="5" s="1"/>
  <c r="J99" i="5"/>
  <c r="J98" i="5"/>
  <c r="R119" i="9"/>
  <c r="R118" i="9" s="1"/>
  <c r="J101" i="8"/>
  <c r="J144" i="8"/>
  <c r="R122" i="8"/>
  <c r="R121" i="8" s="1"/>
  <c r="P122" i="5"/>
  <c r="P121" i="5" s="1"/>
  <c r="AU96" i="1" s="1"/>
  <c r="R120" i="7"/>
  <c r="R119" i="7" s="1"/>
  <c r="T120" i="7"/>
  <c r="T119" i="7" s="1"/>
  <c r="P122" i="8"/>
  <c r="P121" i="8" s="1"/>
  <c r="AU98" i="1" s="1"/>
  <c r="BK119" i="9"/>
  <c r="J97" i="9" s="1"/>
  <c r="T122" i="5"/>
  <c r="T121" i="5" s="1"/>
  <c r="P120" i="7"/>
  <c r="P119" i="7" s="1"/>
  <c r="AU97" i="1" s="1"/>
  <c r="P119" i="9"/>
  <c r="P118" i="9" s="1"/>
  <c r="AU99" i="1" s="1"/>
  <c r="R122" i="5"/>
  <c r="R121" i="5" s="1"/>
  <c r="R120" i="3"/>
  <c r="R119" i="3" s="1"/>
  <c r="T122" i="8"/>
  <c r="T121" i="8" s="1"/>
  <c r="T119" i="9"/>
  <c r="T118" i="9" s="1"/>
  <c r="P120" i="3"/>
  <c r="P119" i="3" s="1"/>
  <c r="AU95" i="1" s="1"/>
  <c r="BK120" i="3"/>
  <c r="BK144" i="8"/>
  <c r="J98" i="9"/>
  <c r="BK150" i="5"/>
  <c r="BK122" i="5"/>
  <c r="BK120" i="7"/>
  <c r="J120" i="7" s="1"/>
  <c r="J119" i="7" s="1"/>
  <c r="BK122" i="8"/>
  <c r="F33" i="3"/>
  <c r="AZ95" i="1" s="1"/>
  <c r="BA94" i="1"/>
  <c r="W30" i="1" s="1"/>
  <c r="J33" i="3"/>
  <c r="AV95" i="1" s="1"/>
  <c r="AT95" i="1" s="1"/>
  <c r="J33" i="7"/>
  <c r="AV97" i="1" s="1"/>
  <c r="AT97" i="1" s="1"/>
  <c r="BC94" i="1"/>
  <c r="W32" i="1" s="1"/>
  <c r="BB94" i="1"/>
  <c r="W31" i="1" s="1"/>
  <c r="BD94" i="1"/>
  <c r="W33" i="1" s="1"/>
  <c r="F33" i="7"/>
  <c r="AZ97" i="1" s="1"/>
  <c r="J97" i="8" l="1"/>
  <c r="J100" i="8"/>
  <c r="J100" i="5"/>
  <c r="J97" i="5"/>
  <c r="J97" i="7"/>
  <c r="J97" i="3"/>
  <c r="BK118" i="9"/>
  <c r="J96" i="9" s="1"/>
  <c r="BK121" i="5"/>
  <c r="BK119" i="7"/>
  <c r="BK119" i="3"/>
  <c r="BK121" i="8"/>
  <c r="AU94" i="1"/>
  <c r="AY94" i="1"/>
  <c r="AX94" i="1"/>
  <c r="AW94" i="1"/>
  <c r="AK30" i="1" s="1"/>
  <c r="J96" i="8" l="1"/>
  <c r="J96" i="5"/>
  <c r="J96" i="7"/>
  <c r="J96" i="3"/>
  <c r="J30" i="3"/>
  <c r="AG95" i="1" s="1"/>
  <c r="J30" i="5"/>
  <c r="J30" i="7"/>
  <c r="AG97" i="1" s="1"/>
  <c r="J30" i="9"/>
  <c r="J30" i="8"/>
  <c r="AG99" i="1" l="1"/>
  <c r="F33" i="9"/>
  <c r="AG98" i="1"/>
  <c r="F33" i="8"/>
  <c r="AG96" i="1"/>
  <c r="F33" i="5"/>
  <c r="J39" i="7"/>
  <c r="J39" i="3"/>
  <c r="AN95" i="1"/>
  <c r="AN97" i="1"/>
  <c r="AG94" i="1"/>
  <c r="AK26" i="1" s="1"/>
  <c r="J33" i="9" l="1"/>
  <c r="AZ99" i="1"/>
  <c r="J33" i="8"/>
  <c r="AZ98" i="1"/>
  <c r="J33" i="5"/>
  <c r="AZ96" i="1"/>
  <c r="AZ94" i="1" s="1"/>
  <c r="AV99" i="1" l="1"/>
  <c r="AT99" i="1" s="1"/>
  <c r="AN99" i="1" s="1"/>
  <c r="J39" i="9"/>
  <c r="AV98" i="1"/>
  <c r="AT98" i="1" s="1"/>
  <c r="AN98" i="1" s="1"/>
  <c r="J39" i="8"/>
  <c r="W29" i="1"/>
  <c r="AV94" i="1"/>
  <c r="AV96" i="1"/>
  <c r="AT96" i="1" s="1"/>
  <c r="AN96" i="1" s="1"/>
  <c r="J39" i="5"/>
  <c r="AK29" i="1" l="1"/>
  <c r="AK35" i="1" s="1"/>
  <c r="AT94" i="1"/>
  <c r="AN94" i="1" s="1"/>
</calcChain>
</file>

<file path=xl/sharedStrings.xml><?xml version="1.0" encoding="utf-8"?>
<sst xmlns="http://schemas.openxmlformats.org/spreadsheetml/2006/main" count="1463" uniqueCount="244">
  <si>
    <t>Export Komplet</t>
  </si>
  <si>
    <t/>
  </si>
  <si>
    <t>2.0</t>
  </si>
  <si>
    <t>False</t>
  </si>
  <si>
    <t>{86efe736-808b-4bfd-8b65-5f6e256855b4}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</si>
  <si>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</si>
  <si>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</si>
  <si>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</si>
  <si>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</si>
  <si>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</si>
  <si>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</si>
  <si>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</si>
  <si>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</si>
  <si>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Z_22-030a</t>
  </si>
  <si>
    <t>Stavba:</t>
  </si>
  <si>
    <t>Město Šluknov - opravy stavebních závad mostů po HMP</t>
  </si>
  <si>
    <t>KSO:</t>
  </si>
  <si>
    <t>CC-CZ:</t>
  </si>
  <si>
    <t>Místo:</t>
  </si>
  <si>
    <t>Šluknov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</si>
  <si>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</si>
  <si>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</si>
  <si>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</si>
  <si>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</si>
  <si>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</si>
  <si>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</si>
  <si>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</si>
  <si>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</si>
  <si>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</si>
  <si>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ZEPS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</si>
  <si>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</si>
  <si>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</si>
  <si>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</si>
  <si>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</si>
  <si>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</si>
  <si>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</si>
  <si>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</si>
  <si>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</si>
  <si>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</si>
  <si>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</si>
  <si>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</si>
  <si>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</si>
  <si>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</si>
  <si>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</si>
  <si>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</si>
  <si>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</si>
  <si>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</si>
  <si>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</si>
  <si>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</si>
  <si>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</si>
  <si>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</si>
  <si>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</si>
  <si>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</si>
  <si>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</si>
  <si>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</si>
  <si>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</si>
  <si>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</si>
  <si>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</si>
  <si>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</si>
  <si>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</si>
  <si>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</si>
  <si>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</si>
  <si>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</si>
  <si>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</si>
  <si>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</si>
  <si>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</si>
  <si>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</si>
  <si>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</si>
  <si>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</si>
  <si>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</si>
  <si>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</si>
  <si>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</si>
  <si>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</si>
  <si>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</si>
  <si>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</si>
  <si>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</si>
  <si>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</si>
  <si>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</si>
  <si>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</si>
  <si>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002</t>
  </si>
  <si>
    <t>{0ed4b2c3-674a-44b0-b1e4-ff3211845fd3}</t>
  </si>
  <si>
    <t>004</t>
  </si>
  <si>
    <t>{c35d35a9-6659-460b-8773-f9ab3f5d75b5}</t>
  </si>
  <si>
    <t>006</t>
  </si>
  <si>
    <t>{a0ee662f-0eca-40ec-ab68-a15d14607ea7}</t>
  </si>
  <si>
    <t>007</t>
  </si>
  <si>
    <t>{8c74f1ea-3ba8-45b3-b9dc-d0d822f4742f}</t>
  </si>
  <si>
    <t>008</t>
  </si>
  <si>
    <t>{8aeb1186-3ad4-4739-a931-fe6f9b75b563}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</si>
  <si>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</si>
  <si>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</si>
  <si>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</si>
  <si>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</si>
  <si>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</si>
  <si>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</si>
  <si>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</si>
  <si>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</si>
  <si>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</si>
  <si>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</si>
  <si>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</si>
  <si>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</si>
  <si>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</si>
  <si>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</si>
  <si>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</si>
  <si>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</si>
  <si>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</si>
  <si>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</si>
  <si>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</si>
  <si>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</si>
  <si>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</si>
  <si>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</si>
  <si>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</si>
  <si>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</si>
  <si>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</si>
  <si>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</si>
  <si>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</si>
  <si>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</si>
  <si>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</si>
  <si>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</si>
  <si>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</t>
  </si>
  <si>
    <t>m</t>
  </si>
  <si>
    <t>4</t>
  </si>
  <si>
    <t>9</t>
  </si>
  <si>
    <t>Ostatní konstrukce a práce, bourání</t>
  </si>
  <si>
    <t>P</t>
  </si>
  <si>
    <t>985112112</t>
  </si>
  <si>
    <t>Odsekání degradovaného betonu stěn, tloušťky přes 10 do 30 mm</t>
  </si>
  <si>
    <t>m2</t>
  </si>
  <si>
    <t>985112193</t>
  </si>
  <si>
    <t>Odsekání degradovaného betonu Příplatek k cenám za plochu do 10 m2 jednotlivě</t>
  </si>
  <si>
    <t>6</t>
  </si>
  <si>
    <t>985121123</t>
  </si>
  <si>
    <t>Tryskání degradovaného betonu stěn, rubu kleneb a podlah vodou pod tlakem přes 1 250 do 2 500 barů</t>
  </si>
  <si>
    <t>985121912</t>
  </si>
  <si>
    <t>Tryskání degradovaného betonu Příplatek k cenám za plochu do 10 m2 jednotlivě</t>
  </si>
  <si>
    <t>8</t>
  </si>
  <si>
    <t>985131111</t>
  </si>
  <si>
    <t>Očištění ploch stěn, rubu kleneb a podlah tlakovou vodou</t>
  </si>
  <si>
    <t>10</t>
  </si>
  <si>
    <t>985139112</t>
  </si>
  <si>
    <t>Očištění ploch Příplatek k cenám za plochu do 10 m2 jednotlivě</t>
  </si>
  <si>
    <t>12</t>
  </si>
  <si>
    <t>985311118</t>
  </si>
  <si>
    <t>Reprofilace betonu sanačními maltami na cementové bázi ručně stěn, tloušťky do 80 mm</t>
  </si>
  <si>
    <t>14</t>
  </si>
  <si>
    <t>985311912</t>
  </si>
  <si>
    <t>Reprofilace betonu sanačními maltami na cementové bázi ručně Příplatek k cenám za plochu do 10 m2 jednotlivě</t>
  </si>
  <si>
    <t>16</t>
  </si>
  <si>
    <t>985311913</t>
  </si>
  <si>
    <t>Reprofilace betonu sanačními maltami na cementové bázi ručně Příplatek k cenám za větší členitost povrchu (sloupy, výklenky)</t>
  </si>
  <si>
    <t>18</t>
  </si>
  <si>
    <t>985312114R</t>
  </si>
  <si>
    <t>Stěrka k vyrovnání ploch reprofilovaného betonu stěn, tloušťky do 15 mm</t>
  </si>
  <si>
    <t>20</t>
  </si>
  <si>
    <t>985312192</t>
  </si>
  <si>
    <t>Stěrka k vyrovnání ploch reprofilovaného betonu Příplatek k cenám za plochu do 10 m2 jednotlivě</t>
  </si>
  <si>
    <t>22</t>
  </si>
  <si>
    <t>985321211</t>
  </si>
  <si>
    <t>24</t>
  </si>
  <si>
    <t>985321912</t>
  </si>
  <si>
    <t>26</t>
  </si>
  <si>
    <t>985323111</t>
  </si>
  <si>
    <t>Spojovací můstek reprofilovaného betonu na cementové bázi, tloušťky 1 mm</t>
  </si>
  <si>
    <t>985323912</t>
  </si>
  <si>
    <t>Spojovací můstek reprofilovaného betonu Příplatek k cenám za plochu do 10 m2 jednotlivě</t>
  </si>
  <si>
    <t>985324221</t>
  </si>
  <si>
    <t>Ochranný nátěr betonu akrylátový dvojnásobný se stěrkou (OS-C)</t>
  </si>
  <si>
    <t>985324912</t>
  </si>
  <si>
    <t>Ochranný nátěr betonu Příplatek k cenám za plochu do 10 m2 jednotlivě</t>
  </si>
  <si>
    <t>998</t>
  </si>
  <si>
    <t>Přesun hmot</t>
  </si>
  <si>
    <t>kpl</t>
  </si>
  <si>
    <t xml:space="preserve">Poznámka k položce:_x000D_
Součástí položky je vodorovná a svislá doprava, přemístění, přeložení, manipulace s materiálem a uložení na skládku.  </t>
  </si>
  <si>
    <t>998212101R</t>
  </si>
  <si>
    <t>Přesun hmot pro mosty zděné, betonové monolitické, spřažené ocelobetonové nebo kovové vodorovná dopravní vzdálenost do 100 m výška mostu do 20 m</t>
  </si>
  <si>
    <t>Poznámka k položce:_x000D_
- pro zakázku malého rozsahu_x000D_
- velký podíl ruční manipulace</t>
  </si>
  <si>
    <t>998212102R</t>
  </si>
  <si>
    <t>Mimostaveništní doprava</t>
  </si>
  <si>
    <t>VRN</t>
  </si>
  <si>
    <t>Vedlejší rozpočtové náklady</t>
  </si>
  <si>
    <t>VRN3</t>
  </si>
  <si>
    <t>Zařízení staveniště</t>
  </si>
  <si>
    <t>030001000</t>
  </si>
  <si>
    <t>1024</t>
  </si>
  <si>
    <t>VRN7</t>
  </si>
  <si>
    <t>Provozní vlivy</t>
  </si>
  <si>
    <t>072103011</t>
  </si>
  <si>
    <t>Zajištění DIO</t>
  </si>
  <si>
    <t>-435197035</t>
  </si>
  <si>
    <t>-1433398658</t>
  </si>
  <si>
    <t>410603148</t>
  </si>
  <si>
    <t>720693691</t>
  </si>
  <si>
    <t>1649438251</t>
  </si>
  <si>
    <t>940000000R</t>
  </si>
  <si>
    <t>Pomocné konstrukce - lešení</t>
  </si>
  <si>
    <t>985141213R</t>
  </si>
  <si>
    <t>Vyčištění trhlin nebo dutin ve zdivu, hloubky do 500 mm</t>
  </si>
  <si>
    <t>985141912</t>
  </si>
  <si>
    <t>Vyčištění trhlin nebo dutin ve zdivu Příplatek k cenám za délku do 2 m jednotlivě</t>
  </si>
  <si>
    <t>985142211</t>
  </si>
  <si>
    <t>Vysekání spojovací hmoty ze spár zdiva včetně vyčištění hloubky spáry přes 40 mm délky spáry na 1 m2 upravované plochy do 6 m</t>
  </si>
  <si>
    <t>985142912</t>
  </si>
  <si>
    <t>Vysekání spojovací hmoty ze spár zdiva včetně vyčištění Příplatek k cenám za plochu do 10 m2 jednotlivě</t>
  </si>
  <si>
    <t>985211111</t>
  </si>
  <si>
    <t>Vyklínování uvolněných kamenů zdiva úlomky kamene, popřípadě cihel délky spáry na 1 m2 upravované plochy do 6 m</t>
  </si>
  <si>
    <t>985211912</t>
  </si>
  <si>
    <t>Vyklínování uvolněných kamenů zdiva úlomky kamene, popřípadě cihel Příplatek k cenám za plochu do 10 m2 jednotlivě</t>
  </si>
  <si>
    <t>985232111R</t>
  </si>
  <si>
    <t>Hloubkové spárování zdiva aktivovanou maltou dl do 6 m/m2</t>
  </si>
  <si>
    <t>985232192</t>
  </si>
  <si>
    <t>Hloubkové spárování zdiva hloubky přes 40 do 80 mm aktivovanou maltou Příplatek k cenám za plochu do 10 m2 jednotlivě</t>
  </si>
  <si>
    <t>985233111</t>
  </si>
  <si>
    <t>Úprava spár po spárování zdiva kamenného nebo cihelného délky spáry na 1 m2 upravované plochy do 6 m uhlazením</t>
  </si>
  <si>
    <t>985233912</t>
  </si>
  <si>
    <t>Úprava spár po spárování zdiva kamenného nebo cihelného Příplatek k cenám za plochu do 10 m2 jednotlivě</t>
  </si>
  <si>
    <t>-1954715793</t>
  </si>
  <si>
    <t>1919269376</t>
  </si>
  <si>
    <t>-424644729</t>
  </si>
  <si>
    <t>-33154864</t>
  </si>
  <si>
    <t>1117064675</t>
  </si>
  <si>
    <t>-9792057</t>
  </si>
  <si>
    <t>-1626195240</t>
  </si>
  <si>
    <t>-1918344988</t>
  </si>
  <si>
    <t>-877780863</t>
  </si>
  <si>
    <t>Ochranný nátěr ocelových konstrukcí Příplatek k cenám za plochu do 10 m2 jednotlivě</t>
  </si>
  <si>
    <t>115001105</t>
  </si>
  <si>
    <t>Převedení vody potrubím průměru DN přes 300 do 600</t>
  </si>
  <si>
    <t>Ochranný nátěr ocelových konstrukcí 1 vrstva tloušťky 1 mm na epoxidové bázi stěn, líce kleneb a podhledů</t>
  </si>
  <si>
    <t>R</t>
  </si>
  <si>
    <t>Most ev. č. Kr-M-21</t>
  </si>
  <si>
    <t>Most ev. č. Šl-M-01</t>
  </si>
  <si>
    <t>Most ev. č. R-M-04</t>
  </si>
  <si>
    <t>Most ev. č. Šl-M-10</t>
  </si>
  <si>
    <t>Most ev. č. Kr-M-36</t>
  </si>
  <si>
    <t>005 - Most ev. č. Kr-M-36</t>
  </si>
  <si>
    <t>004 - Most ev. č.Šl-M-10</t>
  </si>
  <si>
    <t>003 - Most ev. č. R-M-04</t>
  </si>
  <si>
    <t>002 - Most ev. č. Šl-M-01</t>
  </si>
  <si>
    <t>001 - Most ev. č. Kr-M-21</t>
  </si>
  <si>
    <t>Obnova stěrkové hydoizolace nosné konstrukce</t>
  </si>
  <si>
    <t>Proříznutí spár a obnova zálivek</t>
  </si>
  <si>
    <t>Proříznutí spár a obnova zálivek podél říms</t>
  </si>
  <si>
    <t>DIO</t>
  </si>
  <si>
    <t>Obnova opevnění dna a paty říms, vč. dodávky kamene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</si>
</sst>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7" xfId="0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49" fontId="17" fillId="0" borderId="24" xfId="0" applyNumberFormat="1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167" fontId="17" fillId="0" borderId="24" xfId="0" applyNumberFormat="1" applyFont="1" applyBorder="1" applyAlignment="1" applyProtection="1">
      <alignment vertical="center"/>
      <protection locked="0"/>
    </xf>
    <xf numFmtId="4" fontId="17" fillId="0" borderId="24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85" workbookViewId="0">
      <selection activeCell="J100" sqref="J100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52" t="s">
        <v>5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61" t="s">
        <v>13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R5" s="16"/>
      <c r="BS5" s="13" t="s">
        <v>6</v>
      </c>
    </row>
    <row r="6" spans="1:74" ht="36.9" customHeight="1" x14ac:dyDescent="0.2">
      <c r="B6" s="16"/>
      <c r="D6" s="21" t="s">
        <v>14</v>
      </c>
      <c r="K6" s="162" t="s">
        <v>15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R6" s="16"/>
      <c r="BS6" s="13" t="s">
        <v>6</v>
      </c>
    </row>
    <row r="7" spans="1:74" ht="12" customHeight="1" x14ac:dyDescent="0.2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18</v>
      </c>
      <c r="K8" s="20" t="s">
        <v>19</v>
      </c>
      <c r="AK8" s="22" t="s">
        <v>20</v>
      </c>
      <c r="AN8" s="20"/>
      <c r="AR8" s="16"/>
      <c r="BS8" s="13" t="s">
        <v>6</v>
      </c>
    </row>
    <row r="9" spans="1:74" ht="14.4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 x14ac:dyDescent="0.2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3.2" x14ac:dyDescent="0.2">
      <c r="B14" s="16"/>
      <c r="E14" s="20" t="s">
        <v>23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26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 x14ac:dyDescent="0.2">
      <c r="B17" s="16"/>
      <c r="E17" s="20" t="s">
        <v>23</v>
      </c>
      <c r="AK17" s="22" t="s">
        <v>24</v>
      </c>
      <c r="AN17" s="20" t="s">
        <v>1</v>
      </c>
      <c r="AR17" s="16"/>
      <c r="BS17" s="13" t="s">
        <v>27</v>
      </c>
    </row>
    <row r="18" spans="2:71" ht="6.9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28</v>
      </c>
      <c r="AK19" s="22" t="s">
        <v>22</v>
      </c>
      <c r="AN19" s="20" t="s">
        <v>1</v>
      </c>
      <c r="AR19" s="16"/>
      <c r="BS19" s="13" t="s">
        <v>6</v>
      </c>
    </row>
    <row r="20" spans="2:71" ht="18.45" customHeight="1" x14ac:dyDescent="0.2">
      <c r="B20" s="16"/>
      <c r="E20" s="20" t="s">
        <v>29</v>
      </c>
      <c r="AK20" s="22" t="s">
        <v>24</v>
      </c>
      <c r="AN20" s="20" t="s">
        <v>1</v>
      </c>
      <c r="AR20" s="16"/>
      <c r="BS20" s="13" t="s">
        <v>3</v>
      </c>
    </row>
    <row r="21" spans="2:71" ht="6.9" customHeight="1" x14ac:dyDescent="0.2">
      <c r="B21" s="16"/>
      <c r="AR21" s="16"/>
    </row>
    <row r="22" spans="2:71" ht="12" customHeight="1" x14ac:dyDescent="0.2">
      <c r="B22" s="16"/>
      <c r="D22" s="22" t="s">
        <v>30</v>
      </c>
      <c r="AR22" s="16"/>
    </row>
    <row r="23" spans="2:71" ht="16.5" customHeight="1" x14ac:dyDescent="0.2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</row>
    <row r="24" spans="2:71" ht="6.9" customHeight="1" x14ac:dyDescent="0.2">
      <c r="B24" s="16"/>
      <c r="AR24" s="16"/>
    </row>
    <row r="25" spans="2:71" ht="6.9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 x14ac:dyDescent="0.2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4">
        <f>ROUND(AG94,2)</f>
        <v>0</v>
      </c>
      <c r="AL26" s="165"/>
      <c r="AM26" s="165"/>
      <c r="AN26" s="165"/>
      <c r="AO26" s="165"/>
      <c r="AR26" s="25"/>
    </row>
    <row r="27" spans="2:71" s="1" customFormat="1" ht="6.9" customHeight="1" x14ac:dyDescent="0.2">
      <c r="B27" s="25"/>
      <c r="AR27" s="25"/>
    </row>
    <row r="28" spans="2:71" s="1" customFormat="1" ht="13.2" x14ac:dyDescent="0.2">
      <c r="B28" s="25"/>
      <c r="L28" s="166" t="s">
        <v>32</v>
      </c>
      <c r="M28" s="166"/>
      <c r="N28" s="166"/>
      <c r="O28" s="166"/>
      <c r="P28" s="166"/>
      <c r="W28" s="166" t="s">
        <v>33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34</v>
      </c>
      <c r="AL28" s="166"/>
      <c r="AM28" s="166"/>
      <c r="AN28" s="166"/>
      <c r="AO28" s="166"/>
      <c r="AR28" s="25"/>
    </row>
    <row r="29" spans="2:71" s="2" customFormat="1" ht="14.4" customHeight="1" x14ac:dyDescent="0.2">
      <c r="B29" s="29"/>
      <c r="D29" s="22" t="s">
        <v>35</v>
      </c>
      <c r="F29" s="22" t="s">
        <v>36</v>
      </c>
      <c r="L29" s="154">
        <v>0.21</v>
      </c>
      <c r="M29" s="155"/>
      <c r="N29" s="155"/>
      <c r="O29" s="155"/>
      <c r="P29" s="155"/>
      <c r="W29" s="156">
        <f>ROUND(AZ94, 2)</f>
        <v>0</v>
      </c>
      <c r="X29" s="155"/>
      <c r="Y29" s="155"/>
      <c r="Z29" s="155"/>
      <c r="AA29" s="155"/>
      <c r="AB29" s="155"/>
      <c r="AC29" s="155"/>
      <c r="AD29" s="155"/>
      <c r="AE29" s="155"/>
      <c r="AK29" s="156">
        <f>ROUND(AV94, 2)</f>
        <v>0</v>
      </c>
      <c r="AL29" s="155"/>
      <c r="AM29" s="155"/>
      <c r="AN29" s="155"/>
      <c r="AO29" s="155"/>
      <c r="AR29" s="29"/>
    </row>
    <row r="30" spans="2:71" s="2" customFormat="1" ht="14.4" customHeight="1" x14ac:dyDescent="0.2">
      <c r="B30" s="29"/>
      <c r="F30" s="22" t="s">
        <v>37</v>
      </c>
      <c r="L30" s="154">
        <v>0.15</v>
      </c>
      <c r="M30" s="155"/>
      <c r="N30" s="155"/>
      <c r="O30" s="155"/>
      <c r="P30" s="155"/>
      <c r="W30" s="156">
        <f>ROUND(BA94, 2)</f>
        <v>0</v>
      </c>
      <c r="X30" s="155"/>
      <c r="Y30" s="155"/>
      <c r="Z30" s="155"/>
      <c r="AA30" s="155"/>
      <c r="AB30" s="155"/>
      <c r="AC30" s="155"/>
      <c r="AD30" s="155"/>
      <c r="AE30" s="155"/>
      <c r="AK30" s="156">
        <f>ROUND(AW94, 2)</f>
        <v>0</v>
      </c>
      <c r="AL30" s="155"/>
      <c r="AM30" s="155"/>
      <c r="AN30" s="155"/>
      <c r="AO30" s="155"/>
      <c r="AR30" s="29"/>
    </row>
    <row r="31" spans="2:71" s="2" customFormat="1" ht="14.4" hidden="1" customHeight="1" x14ac:dyDescent="0.2">
      <c r="B31" s="29"/>
      <c r="F31" s="22" t="s">
        <v>38</v>
      </c>
      <c r="L31" s="154">
        <v>0.21</v>
      </c>
      <c r="M31" s="155"/>
      <c r="N31" s="155"/>
      <c r="O31" s="155"/>
      <c r="P31" s="155"/>
      <c r="W31" s="156">
        <f>ROUND(BB94, 2)</f>
        <v>0</v>
      </c>
      <c r="X31" s="155"/>
      <c r="Y31" s="155"/>
      <c r="Z31" s="155"/>
      <c r="AA31" s="155"/>
      <c r="AB31" s="155"/>
      <c r="AC31" s="155"/>
      <c r="AD31" s="155"/>
      <c r="AE31" s="155"/>
      <c r="AK31" s="156">
        <v>0</v>
      </c>
      <c r="AL31" s="155"/>
      <c r="AM31" s="155"/>
      <c r="AN31" s="155"/>
      <c r="AO31" s="155"/>
      <c r="AR31" s="29"/>
    </row>
    <row r="32" spans="2:71" s="2" customFormat="1" ht="14.4" hidden="1" customHeight="1" x14ac:dyDescent="0.2">
      <c r="B32" s="29"/>
      <c r="F32" s="22" t="s">
        <v>39</v>
      </c>
      <c r="L32" s="154">
        <v>0.15</v>
      </c>
      <c r="M32" s="155"/>
      <c r="N32" s="155"/>
      <c r="O32" s="155"/>
      <c r="P32" s="155"/>
      <c r="W32" s="156">
        <f>ROUND(BC94, 2)</f>
        <v>0</v>
      </c>
      <c r="X32" s="155"/>
      <c r="Y32" s="155"/>
      <c r="Z32" s="155"/>
      <c r="AA32" s="155"/>
      <c r="AB32" s="155"/>
      <c r="AC32" s="155"/>
      <c r="AD32" s="155"/>
      <c r="AE32" s="155"/>
      <c r="AK32" s="156">
        <v>0</v>
      </c>
      <c r="AL32" s="155"/>
      <c r="AM32" s="155"/>
      <c r="AN32" s="155"/>
      <c r="AO32" s="155"/>
      <c r="AR32" s="29"/>
    </row>
    <row r="33" spans="2:44" s="2" customFormat="1" ht="14.4" hidden="1" customHeight="1" x14ac:dyDescent="0.2">
      <c r="B33" s="29"/>
      <c r="F33" s="22" t="s">
        <v>40</v>
      </c>
      <c r="L33" s="154">
        <v>0</v>
      </c>
      <c r="M33" s="155"/>
      <c r="N33" s="155"/>
      <c r="O33" s="155"/>
      <c r="P33" s="155"/>
      <c r="W33" s="156">
        <f>ROUND(BD94, 2)</f>
        <v>0</v>
      </c>
      <c r="X33" s="155"/>
      <c r="Y33" s="155"/>
      <c r="Z33" s="155"/>
      <c r="AA33" s="155"/>
      <c r="AB33" s="155"/>
      <c r="AC33" s="155"/>
      <c r="AD33" s="155"/>
      <c r="AE33" s="155"/>
      <c r="AK33" s="156">
        <v>0</v>
      </c>
      <c r="AL33" s="155"/>
      <c r="AM33" s="155"/>
      <c r="AN33" s="155"/>
      <c r="AO33" s="155"/>
      <c r="AR33" s="29"/>
    </row>
    <row r="34" spans="2:44" s="1" customFormat="1" ht="6.9" customHeight="1" x14ac:dyDescent="0.2">
      <c r="B34" s="25"/>
      <c r="AR34" s="25"/>
    </row>
    <row r="35" spans="2:44" s="1" customFormat="1" ht="25.95" customHeight="1" x14ac:dyDescent="0.2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60" t="s">
        <v>43</v>
      </c>
      <c r="Y35" s="158"/>
      <c r="Z35" s="158"/>
      <c r="AA35" s="158"/>
      <c r="AB35" s="158"/>
      <c r="AC35" s="32"/>
      <c r="AD35" s="32"/>
      <c r="AE35" s="32"/>
      <c r="AF35" s="32"/>
      <c r="AG35" s="32"/>
      <c r="AH35" s="32"/>
      <c r="AI35" s="32"/>
      <c r="AJ35" s="32"/>
      <c r="AK35" s="157">
        <f>SUM(AK26:AK33)</f>
        <v>0</v>
      </c>
      <c r="AL35" s="158"/>
      <c r="AM35" s="158"/>
      <c r="AN35" s="158"/>
      <c r="AO35" s="159"/>
      <c r="AP35" s="30"/>
      <c r="AQ35" s="30"/>
      <c r="AR35" s="25"/>
    </row>
    <row r="36" spans="2:44" s="1" customFormat="1" ht="6.9" customHeight="1" x14ac:dyDescent="0.2">
      <c r="B36" s="25"/>
      <c r="AR36" s="25"/>
    </row>
    <row r="37" spans="2:44" s="1" customFormat="1" ht="14.4" customHeight="1" x14ac:dyDescent="0.2">
      <c r="B37" s="25"/>
      <c r="AR37" s="25"/>
    </row>
    <row r="38" spans="2:44" ht="14.4" customHeight="1" x14ac:dyDescent="0.2">
      <c r="B38" s="16"/>
      <c r="AR38" s="16"/>
    </row>
    <row r="39" spans="2:44" ht="14.4" customHeight="1" x14ac:dyDescent="0.2">
      <c r="B39" s="16"/>
      <c r="AR39" s="16"/>
    </row>
    <row r="40" spans="2:44" ht="14.4" customHeight="1" x14ac:dyDescent="0.2">
      <c r="B40" s="16"/>
      <c r="AR40" s="16"/>
    </row>
    <row r="41" spans="2:44" ht="14.4" customHeight="1" x14ac:dyDescent="0.2">
      <c r="B41" s="16"/>
      <c r="AR41" s="16"/>
    </row>
    <row r="42" spans="2:44" ht="14.4" customHeight="1" x14ac:dyDescent="0.2">
      <c r="B42" s="16"/>
      <c r="AR42" s="16"/>
    </row>
    <row r="43" spans="2:44" ht="14.4" customHeight="1" x14ac:dyDescent="0.2">
      <c r="B43" s="16"/>
      <c r="AR43" s="16"/>
    </row>
    <row r="44" spans="2:44" ht="14.4" customHeight="1" x14ac:dyDescent="0.2">
      <c r="B44" s="16"/>
      <c r="AR44" s="16"/>
    </row>
    <row r="45" spans="2:44" ht="14.4" customHeight="1" x14ac:dyDescent="0.2">
      <c r="B45" s="16"/>
      <c r="AR45" s="16"/>
    </row>
    <row r="46" spans="2:44" ht="14.4" customHeight="1" x14ac:dyDescent="0.2">
      <c r="B46" s="16"/>
      <c r="AR46" s="16"/>
    </row>
    <row r="47" spans="2:44" ht="14.4" customHeight="1" x14ac:dyDescent="0.2">
      <c r="B47" s="16"/>
      <c r="AR47" s="16"/>
    </row>
    <row r="48" spans="2:44" ht="14.4" customHeight="1" x14ac:dyDescent="0.2">
      <c r="B48" s="16"/>
      <c r="AR48" s="16"/>
    </row>
    <row r="49" spans="2:44" s="1" customFormat="1" ht="14.4" customHeight="1" x14ac:dyDescent="0.2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 x14ac:dyDescent="0.2">
      <c r="B82" s="25"/>
      <c r="C82" s="17" t="s">
        <v>50</v>
      </c>
      <c r="AR82" s="25"/>
    </row>
    <row r="83" spans="1:91" s="1" customFormat="1" ht="6.9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 t="str">
        <f>K5</f>
        <v>Z_22-030a</v>
      </c>
      <c r="AR84" s="41"/>
    </row>
    <row r="85" spans="1:91" s="4" customFormat="1" ht="36.9" customHeight="1" x14ac:dyDescent="0.2">
      <c r="B85" s="42"/>
      <c r="C85" s="43" t="s">
        <v>14</v>
      </c>
      <c r="L85" s="177" t="str">
        <f>K6</f>
        <v>Město Šluknov - opravy stavebních závad mostů po HMP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2"/>
    </row>
    <row r="86" spans="1:91" s="1" customFormat="1" ht="6.9" customHeight="1" x14ac:dyDescent="0.2">
      <c r="B86" s="25"/>
      <c r="AR86" s="25"/>
    </row>
    <row r="87" spans="1:91" s="1" customFormat="1" ht="12" customHeight="1" x14ac:dyDescent="0.2">
      <c r="B87" s="25"/>
      <c r="C87" s="22" t="s">
        <v>18</v>
      </c>
      <c r="L87" s="44" t="str">
        <f>IF(K8="","",K8)</f>
        <v>Šluknov</v>
      </c>
      <c r="AI87" s="22" t="s">
        <v>20</v>
      </c>
      <c r="AM87" s="179" t="str">
        <f>IF(AN8= "","",AN8)</f>
        <v/>
      </c>
      <c r="AN87" s="179"/>
      <c r="AR87" s="25"/>
    </row>
    <row r="88" spans="1:91" s="1" customFormat="1" ht="6.9" customHeight="1" x14ac:dyDescent="0.2">
      <c r="B88" s="25"/>
      <c r="AR88" s="25"/>
    </row>
    <row r="89" spans="1:91" s="1" customFormat="1" ht="15.15" customHeight="1" x14ac:dyDescent="0.2">
      <c r="B89" s="25"/>
      <c r="C89" s="22" t="s">
        <v>21</v>
      </c>
      <c r="L89" s="3" t="str">
        <f>IF(E11= "","",E11)</f>
        <v xml:space="preserve"> </v>
      </c>
      <c r="AI89" s="22" t="s">
        <v>26</v>
      </c>
      <c r="AM89" s="180" t="str">
        <f>IF(E17="","",E17)</f>
        <v xml:space="preserve"> </v>
      </c>
      <c r="AN89" s="181"/>
      <c r="AO89" s="181"/>
      <c r="AP89" s="181"/>
      <c r="AR89" s="25"/>
      <c r="AS89" s="182" t="s">
        <v>51</v>
      </c>
      <c r="AT89" s="18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 x14ac:dyDescent="0.2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180"/>
      <c r="AN90" s="181"/>
      <c r="AO90" s="181"/>
      <c r="AP90" s="181"/>
      <c r="AR90" s="25"/>
      <c r="AS90" s="184"/>
      <c r="AT90" s="185"/>
      <c r="BD90" s="49"/>
    </row>
    <row r="91" spans="1:91" s="1" customFormat="1" ht="10.95" customHeight="1" x14ac:dyDescent="0.2">
      <c r="B91" s="25"/>
      <c r="AR91" s="25"/>
      <c r="AS91" s="184"/>
      <c r="AT91" s="185"/>
      <c r="BD91" s="49"/>
    </row>
    <row r="92" spans="1:91" s="1" customFormat="1" ht="29.25" customHeight="1" x14ac:dyDescent="0.2">
      <c r="B92" s="25"/>
      <c r="C92" s="170" t="s">
        <v>52</v>
      </c>
      <c r="D92" s="171"/>
      <c r="E92" s="171"/>
      <c r="F92" s="171"/>
      <c r="G92" s="171"/>
      <c r="H92" s="50"/>
      <c r="I92" s="172" t="s">
        <v>53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4" t="s">
        <v>54</v>
      </c>
      <c r="AH92" s="171"/>
      <c r="AI92" s="171"/>
      <c r="AJ92" s="171"/>
      <c r="AK92" s="171"/>
      <c r="AL92" s="171"/>
      <c r="AM92" s="171"/>
      <c r="AN92" s="172" t="s">
        <v>55</v>
      </c>
      <c r="AO92" s="171"/>
      <c r="AP92" s="173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95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 x14ac:dyDescent="0.2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5">
        <f>ROUND(SUM(AG95:AG99),2)</f>
        <v>0</v>
      </c>
      <c r="AH94" s="175"/>
      <c r="AI94" s="175"/>
      <c r="AJ94" s="175"/>
      <c r="AK94" s="175"/>
      <c r="AL94" s="175"/>
      <c r="AM94" s="175"/>
      <c r="AN94" s="176">
        <f t="shared" ref="AN94:AN99" si="0">SUM(AG94,AT94)</f>
        <v>0</v>
      </c>
      <c r="AO94" s="176"/>
      <c r="AP94" s="176"/>
      <c r="AQ94" s="60" t="s">
        <v>1</v>
      </c>
      <c r="AR94" s="56"/>
      <c r="AS94" s="61">
        <f>ROUND(SUM(AS95:AS99),2)</f>
        <v>0</v>
      </c>
      <c r="AT94" s="62">
        <f t="shared" ref="AT94:AT99" si="1">ROUND(SUM(AV94:AW94),2)</f>
        <v>0</v>
      </c>
      <c r="AU94" s="63" t="e">
        <f>ROUND(SUM(AU95:AU99),5)</f>
        <v>#REF!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ROUND(SUM(AZ95:AZ99),2)</f>
        <v>0</v>
      </c>
      <c r="BA94" s="62">
        <f>ROUND(SUM(BA95:BA99),2)</f>
        <v>0</v>
      </c>
      <c r="BB94" s="62">
        <f>ROUND(SUM(BB95:BB99),2)</f>
        <v>0</v>
      </c>
      <c r="BC94" s="62">
        <f>ROUND(SUM(BC95:BC99),2)</f>
        <v>0</v>
      </c>
      <c r="BD94" s="64">
        <f>ROUND(SUM(BD95:BD99),2)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4</v>
      </c>
      <c r="BX94" s="65" t="s">
        <v>74</v>
      </c>
      <c r="CL94" s="65" t="s">
        <v>1</v>
      </c>
    </row>
    <row r="95" spans="1:91" s="6" customFormat="1" ht="16.5" customHeight="1" x14ac:dyDescent="0.2">
      <c r="A95" s="67" t="s">
        <v>75</v>
      </c>
      <c r="B95" s="68"/>
      <c r="C95" s="69"/>
      <c r="D95" s="167" t="s">
        <v>79</v>
      </c>
      <c r="E95" s="167"/>
      <c r="F95" s="167"/>
      <c r="G95" s="167"/>
      <c r="H95" s="167"/>
      <c r="I95" s="70"/>
      <c r="J95" s="167" t="s">
        <v>229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8">
        <f>'001 - Most ev. č. Kr-M-21'!J30</f>
        <v>0</v>
      </c>
      <c r="AH95" s="169"/>
      <c r="AI95" s="169"/>
      <c r="AJ95" s="169"/>
      <c r="AK95" s="169"/>
      <c r="AL95" s="169"/>
      <c r="AM95" s="169"/>
      <c r="AN95" s="168">
        <f t="shared" si="0"/>
        <v>0</v>
      </c>
      <c r="AO95" s="169"/>
      <c r="AP95" s="169"/>
      <c r="AQ95" s="71" t="s">
        <v>76</v>
      </c>
      <c r="AR95" s="68"/>
      <c r="AS95" s="72">
        <v>0</v>
      </c>
      <c r="AT95" s="73">
        <f t="shared" si="1"/>
        <v>0</v>
      </c>
      <c r="AU95" s="74" t="e">
        <f>'001 - Most ev. č. Kr-M-21'!P119</f>
        <v>#REF!</v>
      </c>
      <c r="AV95" s="73">
        <f>'001 - Most ev. č. Kr-M-21'!J33</f>
        <v>0</v>
      </c>
      <c r="AW95" s="73">
        <f>'001 - Most ev. č. Kr-M-21'!J34</f>
        <v>0</v>
      </c>
      <c r="AX95" s="73">
        <f>'001 - Most ev. č. Kr-M-21'!J35</f>
        <v>0</v>
      </c>
      <c r="AY95" s="73">
        <f>'001 - Most ev. č. Kr-M-21'!J36</f>
        <v>0</v>
      </c>
      <c r="AZ95" s="73">
        <f>'001 - Most ev. č. Kr-M-21'!F33</f>
        <v>0</v>
      </c>
      <c r="BA95" s="73">
        <f>'001 - Most ev. č. Kr-M-21'!F34</f>
        <v>0</v>
      </c>
      <c r="BB95" s="73">
        <f>'001 - Most ev. č. Kr-M-21'!F35</f>
        <v>0</v>
      </c>
      <c r="BC95" s="73">
        <f>'001 - Most ev. č. Kr-M-21'!F36</f>
        <v>0</v>
      </c>
      <c r="BD95" s="75">
        <f>'001 - Most ev. č. Kr-M-21'!F37</f>
        <v>0</v>
      </c>
      <c r="BT95" s="76" t="s">
        <v>77</v>
      </c>
      <c r="BV95" s="76" t="s">
        <v>73</v>
      </c>
      <c r="BW95" s="76" t="s">
        <v>80</v>
      </c>
      <c r="BX95" s="76" t="s">
        <v>4</v>
      </c>
      <c r="CL95" s="76" t="s">
        <v>1</v>
      </c>
      <c r="CM95" s="76" t="s">
        <v>78</v>
      </c>
    </row>
    <row r="96" spans="1:91" s="6" customFormat="1" ht="16.5" customHeight="1" x14ac:dyDescent="0.2">
      <c r="A96" s="67" t="s">
        <v>75</v>
      </c>
      <c r="B96" s="68"/>
      <c r="C96" s="69"/>
      <c r="D96" s="167" t="s">
        <v>81</v>
      </c>
      <c r="E96" s="167"/>
      <c r="F96" s="167"/>
      <c r="G96" s="167"/>
      <c r="H96" s="167"/>
      <c r="I96" s="70"/>
      <c r="J96" s="167" t="s">
        <v>230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8">
        <f>'002 - Most ev. č. Šl-M-01'!J30</f>
        <v>0</v>
      </c>
      <c r="AH96" s="169"/>
      <c r="AI96" s="169"/>
      <c r="AJ96" s="169"/>
      <c r="AK96" s="169"/>
      <c r="AL96" s="169"/>
      <c r="AM96" s="169"/>
      <c r="AN96" s="168">
        <f t="shared" si="0"/>
        <v>0</v>
      </c>
      <c r="AO96" s="169"/>
      <c r="AP96" s="169"/>
      <c r="AQ96" s="71" t="s">
        <v>76</v>
      </c>
      <c r="AR96" s="68"/>
      <c r="AS96" s="72">
        <v>0</v>
      </c>
      <c r="AT96" s="73">
        <f t="shared" si="1"/>
        <v>0</v>
      </c>
      <c r="AU96" s="74" t="e">
        <f>'002 - Most ev. č. Šl-M-01'!P121</f>
        <v>#REF!</v>
      </c>
      <c r="AV96" s="73">
        <f>'002 - Most ev. č. Šl-M-01'!J33</f>
        <v>0</v>
      </c>
      <c r="AW96" s="73">
        <f>'002 - Most ev. č. Šl-M-01'!J34</f>
        <v>0</v>
      </c>
      <c r="AX96" s="73">
        <f>'002 - Most ev. č. Šl-M-01'!J35</f>
        <v>0</v>
      </c>
      <c r="AY96" s="73">
        <f>'002 - Most ev. č. Šl-M-01'!J36</f>
        <v>0</v>
      </c>
      <c r="AZ96" s="73">
        <f>'002 - Most ev. č. Šl-M-01'!F33</f>
        <v>0</v>
      </c>
      <c r="BA96" s="73">
        <f>'002 - Most ev. č. Šl-M-01'!F34</f>
        <v>0</v>
      </c>
      <c r="BB96" s="73">
        <f>'002 - Most ev. č. Šl-M-01'!F35</f>
        <v>0</v>
      </c>
      <c r="BC96" s="73">
        <f>'002 - Most ev. č. Šl-M-01'!F36</f>
        <v>0</v>
      </c>
      <c r="BD96" s="75">
        <f>'002 - Most ev. č. Šl-M-01'!F37</f>
        <v>0</v>
      </c>
      <c r="BT96" s="76" t="s">
        <v>77</v>
      </c>
      <c r="BV96" s="76" t="s">
        <v>73</v>
      </c>
      <c r="BW96" s="76" t="s">
        <v>82</v>
      </c>
      <c r="BX96" s="76" t="s">
        <v>4</v>
      </c>
      <c r="CL96" s="76" t="s">
        <v>1</v>
      </c>
      <c r="CM96" s="76" t="s">
        <v>78</v>
      </c>
    </row>
    <row r="97" spans="1:91" s="6" customFormat="1" ht="16.5" customHeight="1" x14ac:dyDescent="0.2">
      <c r="A97" s="67" t="s">
        <v>75</v>
      </c>
      <c r="B97" s="68"/>
      <c r="C97" s="69"/>
      <c r="D97" s="167" t="s">
        <v>83</v>
      </c>
      <c r="E97" s="167"/>
      <c r="F97" s="167"/>
      <c r="G97" s="167"/>
      <c r="H97" s="167"/>
      <c r="I97" s="70"/>
      <c r="J97" s="167" t="s">
        <v>231</v>
      </c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8">
        <f>'003 - Most ev. č. R-M-04'!J30</f>
        <v>0</v>
      </c>
      <c r="AH97" s="169"/>
      <c r="AI97" s="169"/>
      <c r="AJ97" s="169"/>
      <c r="AK97" s="169"/>
      <c r="AL97" s="169"/>
      <c r="AM97" s="169"/>
      <c r="AN97" s="168">
        <f t="shared" si="0"/>
        <v>0</v>
      </c>
      <c r="AO97" s="169"/>
      <c r="AP97" s="169"/>
      <c r="AQ97" s="71" t="s">
        <v>76</v>
      </c>
      <c r="AR97" s="68"/>
      <c r="AS97" s="72">
        <v>0</v>
      </c>
      <c r="AT97" s="73">
        <f t="shared" si="1"/>
        <v>0</v>
      </c>
      <c r="AU97" s="74" t="e">
        <f>'003 - Most ev. č. R-M-04'!P119</f>
        <v>#REF!</v>
      </c>
      <c r="AV97" s="73">
        <f>'003 - Most ev. č. R-M-04'!J33</f>
        <v>0</v>
      </c>
      <c r="AW97" s="73">
        <f>'003 - Most ev. č. R-M-04'!J34</f>
        <v>0</v>
      </c>
      <c r="AX97" s="73">
        <f>'003 - Most ev. č. R-M-04'!J35</f>
        <v>0</v>
      </c>
      <c r="AY97" s="73">
        <f>'003 - Most ev. č. R-M-04'!J36</f>
        <v>0</v>
      </c>
      <c r="AZ97" s="73">
        <f>'003 - Most ev. č. R-M-04'!F33</f>
        <v>0</v>
      </c>
      <c r="BA97" s="73">
        <f>'003 - Most ev. č. R-M-04'!F34</f>
        <v>0</v>
      </c>
      <c r="BB97" s="73">
        <f>'003 - Most ev. č. R-M-04'!F35</f>
        <v>0</v>
      </c>
      <c r="BC97" s="73">
        <f>'003 - Most ev. č. R-M-04'!F36</f>
        <v>0</v>
      </c>
      <c r="BD97" s="75">
        <f>'003 - Most ev. č. R-M-04'!F37</f>
        <v>0</v>
      </c>
      <c r="BT97" s="76" t="s">
        <v>77</v>
      </c>
      <c r="BV97" s="76" t="s">
        <v>73</v>
      </c>
      <c r="BW97" s="76" t="s">
        <v>84</v>
      </c>
      <c r="BX97" s="76" t="s">
        <v>4</v>
      </c>
      <c r="CL97" s="76" t="s">
        <v>1</v>
      </c>
      <c r="CM97" s="76" t="s">
        <v>78</v>
      </c>
    </row>
    <row r="98" spans="1:91" s="6" customFormat="1" ht="16.5" customHeight="1" x14ac:dyDescent="0.2">
      <c r="A98" s="67" t="s">
        <v>75</v>
      </c>
      <c r="B98" s="68"/>
      <c r="C98" s="69"/>
      <c r="D98" s="167" t="s">
        <v>85</v>
      </c>
      <c r="E98" s="167"/>
      <c r="F98" s="167"/>
      <c r="G98" s="167"/>
      <c r="H98" s="167"/>
      <c r="I98" s="70"/>
      <c r="J98" s="167" t="s">
        <v>232</v>
      </c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8">
        <f>'004 - Most ev. č. Šl-M-10'!J30</f>
        <v>0</v>
      </c>
      <c r="AH98" s="169"/>
      <c r="AI98" s="169"/>
      <c r="AJ98" s="169"/>
      <c r="AK98" s="169"/>
      <c r="AL98" s="169"/>
      <c r="AM98" s="169"/>
      <c r="AN98" s="168">
        <f t="shared" si="0"/>
        <v>0</v>
      </c>
      <c r="AO98" s="169"/>
      <c r="AP98" s="169"/>
      <c r="AQ98" s="71" t="s">
        <v>76</v>
      </c>
      <c r="AR98" s="68"/>
      <c r="AS98" s="72">
        <v>0</v>
      </c>
      <c r="AT98" s="73">
        <f t="shared" si="1"/>
        <v>0</v>
      </c>
      <c r="AU98" s="74" t="e">
        <f>'004 - Most ev. č. Šl-M-10'!P121</f>
        <v>#REF!</v>
      </c>
      <c r="AV98" s="73">
        <f>'004 - Most ev. č. Šl-M-10'!J33</f>
        <v>0</v>
      </c>
      <c r="AW98" s="73">
        <f>'004 - Most ev. č. Šl-M-10'!J34</f>
        <v>0</v>
      </c>
      <c r="AX98" s="73">
        <f>'004 - Most ev. č. Šl-M-10'!J35</f>
        <v>0</v>
      </c>
      <c r="AY98" s="73">
        <f>'004 - Most ev. č. Šl-M-10'!J36</f>
        <v>0</v>
      </c>
      <c r="AZ98" s="73">
        <f>'004 - Most ev. č. Šl-M-10'!F33</f>
        <v>0</v>
      </c>
      <c r="BA98" s="73">
        <f>'004 - Most ev. č. Šl-M-10'!F34</f>
        <v>0</v>
      </c>
      <c r="BB98" s="73">
        <f>'004 - Most ev. č. Šl-M-10'!F35</f>
        <v>0</v>
      </c>
      <c r="BC98" s="73">
        <f>'004 - Most ev. č. Šl-M-10'!F36</f>
        <v>0</v>
      </c>
      <c r="BD98" s="75">
        <f>'004 - Most ev. č. Šl-M-10'!F37</f>
        <v>0</v>
      </c>
      <c r="BT98" s="76" t="s">
        <v>77</v>
      </c>
      <c r="BV98" s="76" t="s">
        <v>73</v>
      </c>
      <c r="BW98" s="76" t="s">
        <v>86</v>
      </c>
      <c r="BX98" s="76" t="s">
        <v>4</v>
      </c>
      <c r="CL98" s="76" t="s">
        <v>1</v>
      </c>
      <c r="CM98" s="76" t="s">
        <v>78</v>
      </c>
    </row>
    <row r="99" spans="1:91" s="6" customFormat="1" ht="16.5" customHeight="1" x14ac:dyDescent="0.2">
      <c r="A99" s="67" t="s">
        <v>75</v>
      </c>
      <c r="B99" s="68"/>
      <c r="C99" s="69"/>
      <c r="D99" s="167" t="s">
        <v>87</v>
      </c>
      <c r="E99" s="167"/>
      <c r="F99" s="167"/>
      <c r="G99" s="167"/>
      <c r="H99" s="167"/>
      <c r="I99" s="70"/>
      <c r="J99" s="167" t="s">
        <v>233</v>
      </c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8">
        <f>'005 - Most ev. č. Kr-M-36'!J30</f>
        <v>0</v>
      </c>
      <c r="AH99" s="169"/>
      <c r="AI99" s="169"/>
      <c r="AJ99" s="169"/>
      <c r="AK99" s="169"/>
      <c r="AL99" s="169"/>
      <c r="AM99" s="169"/>
      <c r="AN99" s="168">
        <f t="shared" si="0"/>
        <v>0</v>
      </c>
      <c r="AO99" s="169"/>
      <c r="AP99" s="169"/>
      <c r="AQ99" s="71" t="s">
        <v>76</v>
      </c>
      <c r="AR99" s="68"/>
      <c r="AS99" s="77">
        <v>0</v>
      </c>
      <c r="AT99" s="78">
        <f t="shared" si="1"/>
        <v>0</v>
      </c>
      <c r="AU99" s="79" t="e">
        <f>'005 - Most ev. č. Kr-M-36'!P118</f>
        <v>#REF!</v>
      </c>
      <c r="AV99" s="78">
        <f>'005 - Most ev. č. Kr-M-36'!J33</f>
        <v>0</v>
      </c>
      <c r="AW99" s="78">
        <f>'005 - Most ev. č. Kr-M-36'!J34</f>
        <v>0</v>
      </c>
      <c r="AX99" s="78">
        <f>'005 - Most ev. č. Kr-M-36'!J35</f>
        <v>0</v>
      </c>
      <c r="AY99" s="78">
        <f>'005 - Most ev. č. Kr-M-36'!J36</f>
        <v>0</v>
      </c>
      <c r="AZ99" s="78">
        <f>'005 - Most ev. č. Kr-M-36'!F33</f>
        <v>0</v>
      </c>
      <c r="BA99" s="78">
        <f>'005 - Most ev. č. Kr-M-36'!F34</f>
        <v>0</v>
      </c>
      <c r="BB99" s="78">
        <f>'005 - Most ev. č. Kr-M-36'!F35</f>
        <v>0</v>
      </c>
      <c r="BC99" s="78">
        <f>'005 - Most ev. č. Kr-M-36'!F36</f>
        <v>0</v>
      </c>
      <c r="BD99" s="80">
        <f>'005 - Most ev. č. Kr-M-36'!F37</f>
        <v>0</v>
      </c>
      <c r="BT99" s="76" t="s">
        <v>77</v>
      </c>
      <c r="BV99" s="76" t="s">
        <v>73</v>
      </c>
      <c r="BW99" s="76" t="s">
        <v>88</v>
      </c>
      <c r="BX99" s="76" t="s">
        <v>4</v>
      </c>
      <c r="CL99" s="76" t="s">
        <v>1</v>
      </c>
      <c r="CM99" s="76" t="s">
        <v>78</v>
      </c>
    </row>
    <row r="100" spans="1:91" s="1" customFormat="1" ht="30" customHeight="1" x14ac:dyDescent="0.2">
      <c r="B100" s="25"/>
      <c r="AR100" s="25"/>
    </row>
    <row r="101" spans="1:91" s="1" customFormat="1" ht="6.9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J96:AF96"/>
    <mergeCell ref="D96:H96"/>
    <mergeCell ref="AN99:AP99"/>
    <mergeCell ref="AG99:AM99"/>
    <mergeCell ref="D99:H99"/>
    <mergeCell ref="J99:AF99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AN96:AP96"/>
    <mergeCell ref="AG96:AM96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02 - Most ev. č. C-M-09'!C2" display="/" xr:uid="{00000000-0004-0000-0000-000001000000}"/>
    <hyperlink ref="A96" location="'004 - Most ev. č. Kr-M-19'!C2" display="/" xr:uid="{00000000-0004-0000-0000-000003000000}"/>
    <hyperlink ref="A97" location="'006 - Most ev. č. Kr-M-35'!C2" display="/" xr:uid="{00000000-0004-0000-0000-000005000000}"/>
    <hyperlink ref="A98" location="'007 - Most ev. č. R-M-05'!C2" display="/" xr:uid="{00000000-0004-0000-0000-000006000000}"/>
    <hyperlink ref="A99" location="'008 - Most ev. č. R-M-06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9"/>
  <sheetViews>
    <sheetView showGridLines="0" topLeftCell="A110" workbookViewId="0">
      <selection activeCell="I122" sqref="I122:I13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3" t="s">
        <v>80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87" t="str">
        <f>'Rekapitulace stavby'!K6</f>
        <v>Město Šluknov - opravy stavebních závad mostů po HMP</v>
      </c>
      <c r="F7" s="188"/>
      <c r="G7" s="188"/>
      <c r="H7" s="188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7" t="s">
        <v>238</v>
      </c>
      <c r="F9" s="186"/>
      <c r="G9" s="186"/>
      <c r="H9" s="18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23</v>
      </c>
      <c r="I12" s="22" t="s">
        <v>20</v>
      </c>
      <c r="J12" s="45">
        <f>'Rekapitulace stavby'!AN8</f>
        <v>0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1" t="str">
        <f>'Rekapitulace stavby'!E14</f>
        <v xml:space="preserve"> </v>
      </c>
      <c r="F18" s="161"/>
      <c r="G18" s="161"/>
      <c r="H18" s="161"/>
      <c r="I18" s="22" t="s">
        <v>24</v>
      </c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/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31</v>
      </c>
      <c r="J30" s="59">
        <f>ROUND(J119,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 x14ac:dyDescent="0.2">
      <c r="B33" s="25"/>
      <c r="D33" s="48" t="s">
        <v>35</v>
      </c>
      <c r="E33" s="22" t="s">
        <v>36</v>
      </c>
      <c r="F33" s="84">
        <f>ROUND((SUM(BE119:BE138)),  2)</f>
        <v>0</v>
      </c>
      <c r="I33" s="85">
        <v>0.21</v>
      </c>
      <c r="J33" s="84">
        <f>ROUND(((SUM(BE119:BE138))*I33),  2)</f>
        <v>0</v>
      </c>
      <c r="L33" s="25"/>
    </row>
    <row r="34" spans="2:12" s="1" customFormat="1" ht="14.4" customHeight="1" x14ac:dyDescent="0.2">
      <c r="B34" s="25"/>
      <c r="E34" s="22" t="s">
        <v>37</v>
      </c>
      <c r="F34" s="84">
        <f>ROUND((SUM(BF119:BF138)),  2)</f>
        <v>0</v>
      </c>
      <c r="I34" s="85">
        <v>0.15</v>
      </c>
      <c r="J34" s="84">
        <f>ROUND(((SUM(BF119:BF138))*I34),  2)</f>
        <v>0</v>
      </c>
      <c r="L34" s="25"/>
    </row>
    <row r="35" spans="2:12" s="1" customFormat="1" ht="14.4" hidden="1" customHeight="1" x14ac:dyDescent="0.2">
      <c r="B35" s="25"/>
      <c r="E35" s="22" t="s">
        <v>38</v>
      </c>
      <c r="F35" s="84">
        <f>ROUND((SUM(BG119:BG138)),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39</v>
      </c>
      <c r="F36" s="84">
        <f>ROUND((SUM(BH119:BH138)),  2)</f>
        <v>0</v>
      </c>
      <c r="I36" s="85">
        <v>0.15</v>
      </c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40</v>
      </c>
      <c r="F37" s="84">
        <f>ROUND((SUM(BI119:BI138)),  2)</f>
        <v>0</v>
      </c>
      <c r="I37" s="85">
        <v>0</v>
      </c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91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87" t="str">
        <f>E7</f>
        <v>Město Šluknov - opravy stavebních závad mostů po HMP</v>
      </c>
      <c r="F85" s="188"/>
      <c r="G85" s="188"/>
      <c r="H85" s="188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7" t="str">
        <f>E9</f>
        <v>001 - Most ev. č. Kr-M-21</v>
      </c>
      <c r="F87" s="186"/>
      <c r="G87" s="186"/>
      <c r="H87" s="186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0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>
        <f>E24</f>
        <v>0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92</v>
      </c>
      <c r="D94" s="86"/>
      <c r="E94" s="86"/>
      <c r="F94" s="86"/>
      <c r="G94" s="86"/>
      <c r="H94" s="86"/>
      <c r="I94" s="86"/>
      <c r="J94" s="95" t="s">
        <v>93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6" t="s">
        <v>94</v>
      </c>
      <c r="J96" s="59">
        <f>J119</f>
        <v>0</v>
      </c>
      <c r="L96" s="25"/>
      <c r="AU96" s="13" t="s">
        <v>95</v>
      </c>
    </row>
    <row r="97" spans="2:12" s="8" customFormat="1" ht="24.9" customHeight="1" x14ac:dyDescent="0.2">
      <c r="B97" s="97"/>
      <c r="D97" s="98" t="s">
        <v>96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95" customHeight="1" x14ac:dyDescent="0.2">
      <c r="B98" s="101"/>
      <c r="D98" s="102" t="s">
        <v>97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95" customHeight="1" x14ac:dyDescent="0.2">
      <c r="B99" s="101"/>
      <c r="D99" s="102" t="s">
        <v>98</v>
      </c>
      <c r="E99" s="103"/>
      <c r="F99" s="103"/>
      <c r="G99" s="103"/>
      <c r="H99" s="103"/>
      <c r="I99" s="103"/>
      <c r="J99" s="104">
        <f>J134</f>
        <v>0</v>
      </c>
      <c r="L99" s="101"/>
    </row>
    <row r="100" spans="2:12" s="1" customFormat="1" ht="21.75" customHeight="1" x14ac:dyDescent="0.2">
      <c r="B100" s="25"/>
      <c r="L100" s="25"/>
    </row>
    <row r="101" spans="2:12" s="1" customFormat="1" ht="6.9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" customHeight="1" x14ac:dyDescent="0.2">
      <c r="B106" s="25"/>
      <c r="C106" s="17" t="s">
        <v>102</v>
      </c>
      <c r="L106" s="25"/>
    </row>
    <row r="107" spans="2:12" s="1" customFormat="1" ht="6.9" customHeight="1" x14ac:dyDescent="0.2">
      <c r="B107" s="25"/>
      <c r="L107" s="25"/>
    </row>
    <row r="108" spans="2:12" s="1" customFormat="1" ht="12" customHeight="1" x14ac:dyDescent="0.2">
      <c r="B108" s="25"/>
      <c r="C108" s="22" t="s">
        <v>14</v>
      </c>
      <c r="L108" s="25"/>
    </row>
    <row r="109" spans="2:12" s="1" customFormat="1" ht="16.5" customHeight="1" x14ac:dyDescent="0.2">
      <c r="B109" s="25"/>
      <c r="E109" s="187" t="str">
        <f>E7</f>
        <v>Město Šluknov - opravy stavebních závad mostů po HMP</v>
      </c>
      <c r="F109" s="188"/>
      <c r="G109" s="188"/>
      <c r="H109" s="188"/>
      <c r="L109" s="25"/>
    </row>
    <row r="110" spans="2:12" s="1" customFormat="1" ht="12" customHeight="1" x14ac:dyDescent="0.2">
      <c r="B110" s="25"/>
      <c r="C110" s="22" t="s">
        <v>90</v>
      </c>
      <c r="L110" s="25"/>
    </row>
    <row r="111" spans="2:12" s="1" customFormat="1" ht="16.5" customHeight="1" x14ac:dyDescent="0.2">
      <c r="B111" s="25"/>
      <c r="E111" s="177" t="str">
        <f>E9</f>
        <v>001 - Most ev. č. Kr-M-21</v>
      </c>
      <c r="F111" s="186"/>
      <c r="G111" s="186"/>
      <c r="H111" s="186"/>
      <c r="L111" s="25"/>
    </row>
    <row r="112" spans="2:12" s="1" customFormat="1" ht="6.9" customHeight="1" x14ac:dyDescent="0.2">
      <c r="B112" s="25"/>
      <c r="L112" s="25"/>
    </row>
    <row r="113" spans="2:65" s="1" customFormat="1" ht="12" customHeight="1" x14ac:dyDescent="0.2">
      <c r="B113" s="25"/>
      <c r="C113" s="22" t="s">
        <v>18</v>
      </c>
      <c r="F113" s="20" t="str">
        <f>F12</f>
        <v xml:space="preserve"> </v>
      </c>
      <c r="I113" s="22" t="s">
        <v>20</v>
      </c>
      <c r="J113" s="45">
        <f>IF(J12="","",J12)</f>
        <v>0</v>
      </c>
      <c r="L113" s="25"/>
    </row>
    <row r="114" spans="2:65" s="1" customFormat="1" ht="6.9" customHeight="1" x14ac:dyDescent="0.2">
      <c r="B114" s="25"/>
      <c r="L114" s="25"/>
    </row>
    <row r="115" spans="2:65" s="1" customFormat="1" ht="15.15" customHeight="1" x14ac:dyDescent="0.2">
      <c r="B115" s="25"/>
      <c r="C115" s="22" t="s">
        <v>21</v>
      </c>
      <c r="F115" s="20" t="str">
        <f>E15</f>
        <v xml:space="preserve"> </v>
      </c>
      <c r="I115" s="22" t="s">
        <v>26</v>
      </c>
      <c r="J115" s="23" t="str">
        <f>E21</f>
        <v xml:space="preserve"> </v>
      </c>
      <c r="L115" s="25"/>
    </row>
    <row r="116" spans="2:65" s="1" customFormat="1" ht="15.15" customHeight="1" x14ac:dyDescent="0.2">
      <c r="B116" s="25"/>
      <c r="C116" s="22" t="s">
        <v>25</v>
      </c>
      <c r="F116" s="20" t="str">
        <f>IF(E18="","",E18)</f>
        <v xml:space="preserve"> </v>
      </c>
      <c r="I116" s="22" t="s">
        <v>28</v>
      </c>
      <c r="J116" s="23"/>
      <c r="L116" s="25"/>
    </row>
    <row r="117" spans="2:65" s="1" customFormat="1" ht="10.35" customHeight="1" x14ac:dyDescent="0.2">
      <c r="B117" s="25"/>
      <c r="L117" s="25"/>
    </row>
    <row r="118" spans="2:65" s="10" customFormat="1" ht="29.25" customHeight="1" x14ac:dyDescent="0.2">
      <c r="B118" s="105"/>
      <c r="C118" s="106" t="s">
        <v>103</v>
      </c>
      <c r="D118" s="107" t="s">
        <v>56</v>
      </c>
      <c r="E118" s="107" t="s">
        <v>52</v>
      </c>
      <c r="F118" s="107" t="s">
        <v>53</v>
      </c>
      <c r="G118" s="107" t="s">
        <v>104</v>
      </c>
      <c r="H118" s="107" t="s">
        <v>105</v>
      </c>
      <c r="I118" s="107" t="s">
        <v>106</v>
      </c>
      <c r="J118" s="108" t="s">
        <v>93</v>
      </c>
      <c r="K118" s="109" t="s">
        <v>107</v>
      </c>
      <c r="L118" s="105"/>
      <c r="M118" s="52" t="s">
        <v>1</v>
      </c>
      <c r="N118" s="53" t="s">
        <v>35</v>
      </c>
      <c r="O118" s="53" t="s">
        <v>108</v>
      </c>
      <c r="P118" s="53" t="s">
        <v>109</v>
      </c>
      <c r="Q118" s="53" t="s">
        <v>110</v>
      </c>
      <c r="R118" s="53" t="s">
        <v>111</v>
      </c>
      <c r="S118" s="53" t="s">
        <v>112</v>
      </c>
      <c r="T118" s="54" t="s">
        <v>113</v>
      </c>
    </row>
    <row r="119" spans="2:65" s="1" customFormat="1" ht="22.95" customHeight="1" x14ac:dyDescent="0.3">
      <c r="B119" s="25"/>
      <c r="C119" s="57" t="s">
        <v>114</v>
      </c>
      <c r="J119" s="110">
        <f>J120</f>
        <v>0</v>
      </c>
      <c r="L119" s="25"/>
      <c r="M119" s="55"/>
      <c r="N119" s="46"/>
      <c r="O119" s="46"/>
      <c r="P119" s="111" t="e">
        <f>P120+#REF!</f>
        <v>#REF!</v>
      </c>
      <c r="Q119" s="46"/>
      <c r="R119" s="111" t="e">
        <f>R120+#REF!</f>
        <v>#REF!</v>
      </c>
      <c r="S119" s="46"/>
      <c r="T119" s="112" t="e">
        <f>T120+#REF!</f>
        <v>#REF!</v>
      </c>
      <c r="AT119" s="13" t="s">
        <v>70</v>
      </c>
      <c r="AU119" s="13" t="s">
        <v>95</v>
      </c>
      <c r="BK119" s="113" t="e">
        <f>BK120+#REF!</f>
        <v>#REF!</v>
      </c>
    </row>
    <row r="120" spans="2:65" s="11" customFormat="1" ht="25.95" customHeight="1" x14ac:dyDescent="0.25">
      <c r="B120" s="114"/>
      <c r="D120" s="115" t="s">
        <v>70</v>
      </c>
      <c r="E120" s="116" t="s">
        <v>115</v>
      </c>
      <c r="F120" s="116" t="s">
        <v>116</v>
      </c>
      <c r="J120" s="117">
        <f>J121+J134</f>
        <v>0</v>
      </c>
      <c r="L120" s="114"/>
      <c r="M120" s="118"/>
      <c r="P120" s="119">
        <f>P121+P134</f>
        <v>0.45400000000000001</v>
      </c>
      <c r="R120" s="119">
        <f>R121+R134</f>
        <v>0</v>
      </c>
      <c r="T120" s="120">
        <f>T121+T134</f>
        <v>0</v>
      </c>
      <c r="AR120" s="115" t="s">
        <v>77</v>
      </c>
      <c r="AT120" s="121" t="s">
        <v>70</v>
      </c>
      <c r="AU120" s="121" t="s">
        <v>71</v>
      </c>
      <c r="AY120" s="115" t="s">
        <v>117</v>
      </c>
      <c r="BK120" s="122">
        <f>BK121+BK134</f>
        <v>0</v>
      </c>
    </row>
    <row r="121" spans="2:65" s="11" customFormat="1" ht="22.95" customHeight="1" x14ac:dyDescent="0.25">
      <c r="B121" s="114"/>
      <c r="D121" s="115" t="s">
        <v>70</v>
      </c>
      <c r="E121" s="123" t="s">
        <v>122</v>
      </c>
      <c r="F121" s="123" t="s">
        <v>123</v>
      </c>
      <c r="J121" s="124">
        <f>J122+J123+J124+J125+J126+J127+J128+J129+J130+J131+J132+J133</f>
        <v>0</v>
      </c>
      <c r="L121" s="114"/>
      <c r="M121" s="118"/>
      <c r="P121" s="119">
        <f>SUM(P122:P133)</f>
        <v>0</v>
      </c>
      <c r="R121" s="119">
        <f>SUM(R122:R133)</f>
        <v>0</v>
      </c>
      <c r="T121" s="120">
        <f>SUM(T122:T133)</f>
        <v>0</v>
      </c>
      <c r="AR121" s="115" t="s">
        <v>77</v>
      </c>
      <c r="AT121" s="121" t="s">
        <v>70</v>
      </c>
      <c r="AU121" s="121" t="s">
        <v>77</v>
      </c>
      <c r="AY121" s="115" t="s">
        <v>117</v>
      </c>
      <c r="BK121" s="122">
        <f>SUM(BK122:BK133)</f>
        <v>0</v>
      </c>
    </row>
    <row r="122" spans="2:65" s="1" customFormat="1" ht="24.15" customHeight="1" x14ac:dyDescent="0.2">
      <c r="B122" s="125"/>
      <c r="C122" s="126">
        <v>1</v>
      </c>
      <c r="D122" s="126" t="s">
        <v>119</v>
      </c>
      <c r="E122" s="127" t="s">
        <v>225</v>
      </c>
      <c r="F122" s="128" t="s">
        <v>226</v>
      </c>
      <c r="G122" s="129" t="s">
        <v>120</v>
      </c>
      <c r="H122" s="130">
        <v>8</v>
      </c>
      <c r="I122" s="131"/>
      <c r="J122" s="131">
        <f>H122*I122</f>
        <v>0</v>
      </c>
      <c r="K122" s="132"/>
      <c r="L122" s="25"/>
      <c r="M122" s="133" t="s">
        <v>1</v>
      </c>
      <c r="N122" s="134" t="s">
        <v>36</v>
      </c>
      <c r="O122" s="135">
        <v>0</v>
      </c>
      <c r="P122" s="135">
        <f t="shared" ref="P122:P131" si="0">O122*H122</f>
        <v>0</v>
      </c>
      <c r="Q122" s="135">
        <v>0</v>
      </c>
      <c r="R122" s="135">
        <f t="shared" ref="R122:R131" si="1">Q122*H122</f>
        <v>0</v>
      </c>
      <c r="S122" s="135">
        <v>0</v>
      </c>
      <c r="T122" s="136">
        <f t="shared" ref="T122:T131" si="2">S122*H122</f>
        <v>0</v>
      </c>
      <c r="AR122" s="137" t="s">
        <v>121</v>
      </c>
      <c r="AT122" s="137" t="s">
        <v>119</v>
      </c>
      <c r="AU122" s="137" t="s">
        <v>78</v>
      </c>
      <c r="AY122" s="13" t="s">
        <v>117</v>
      </c>
      <c r="BE122" s="138">
        <f t="shared" ref="BE122:BE131" si="3">IF(N122="základní",J122,0)</f>
        <v>0</v>
      </c>
      <c r="BF122" s="138">
        <f t="shared" ref="BF122:BF131" si="4">IF(N122="snížená",J122,0)</f>
        <v>0</v>
      </c>
      <c r="BG122" s="138">
        <f t="shared" ref="BG122:BG131" si="5">IF(N122="zákl. přenesená",J122,0)</f>
        <v>0</v>
      </c>
      <c r="BH122" s="138">
        <f t="shared" ref="BH122:BH131" si="6">IF(N122="sníž. přenesená",J122,0)</f>
        <v>0</v>
      </c>
      <c r="BI122" s="138">
        <f t="shared" ref="BI122:BI131" si="7">IF(N122="nulová",J122,0)</f>
        <v>0</v>
      </c>
      <c r="BJ122" s="13" t="s">
        <v>77</v>
      </c>
      <c r="BK122" s="138">
        <f t="shared" ref="BK122:BK131" si="8">ROUND(I122*H122,2)</f>
        <v>0</v>
      </c>
      <c r="BL122" s="13" t="s">
        <v>121</v>
      </c>
      <c r="BM122" s="137" t="s">
        <v>78</v>
      </c>
    </row>
    <row r="123" spans="2:65" s="1" customFormat="1" ht="24.15" customHeight="1" x14ac:dyDescent="0.2">
      <c r="B123" s="125"/>
      <c r="C123" s="126">
        <v>2</v>
      </c>
      <c r="D123" s="126" t="s">
        <v>119</v>
      </c>
      <c r="E123" s="127" t="s">
        <v>193</v>
      </c>
      <c r="F123" s="128" t="s">
        <v>194</v>
      </c>
      <c r="G123" s="129" t="s">
        <v>171</v>
      </c>
      <c r="H123" s="130">
        <v>1</v>
      </c>
      <c r="I123" s="131"/>
      <c r="J123" s="131">
        <f t="shared" ref="J123:J133" si="9">H123*I123</f>
        <v>0</v>
      </c>
      <c r="K123" s="132"/>
      <c r="L123" s="25"/>
      <c r="M123" s="133" t="s">
        <v>1</v>
      </c>
      <c r="N123" s="134" t="s">
        <v>36</v>
      </c>
      <c r="O123" s="135">
        <v>0</v>
      </c>
      <c r="P123" s="135">
        <f t="shared" si="0"/>
        <v>0</v>
      </c>
      <c r="Q123" s="135">
        <v>0</v>
      </c>
      <c r="R123" s="135">
        <f t="shared" si="1"/>
        <v>0</v>
      </c>
      <c r="S123" s="135">
        <v>0</v>
      </c>
      <c r="T123" s="136">
        <f t="shared" si="2"/>
        <v>0</v>
      </c>
      <c r="AR123" s="137" t="s">
        <v>121</v>
      </c>
      <c r="AT123" s="137" t="s">
        <v>119</v>
      </c>
      <c r="AU123" s="137" t="s">
        <v>78</v>
      </c>
      <c r="AY123" s="13" t="s">
        <v>117</v>
      </c>
      <c r="BE123" s="138">
        <f t="shared" si="3"/>
        <v>0</v>
      </c>
      <c r="BF123" s="138">
        <f t="shared" si="4"/>
        <v>0</v>
      </c>
      <c r="BG123" s="138">
        <f t="shared" si="5"/>
        <v>0</v>
      </c>
      <c r="BH123" s="138">
        <f t="shared" si="6"/>
        <v>0</v>
      </c>
      <c r="BI123" s="138">
        <f t="shared" si="7"/>
        <v>0</v>
      </c>
      <c r="BJ123" s="13" t="s">
        <v>77</v>
      </c>
      <c r="BK123" s="138">
        <f t="shared" si="8"/>
        <v>0</v>
      </c>
      <c r="BL123" s="13" t="s">
        <v>121</v>
      </c>
      <c r="BM123" s="137" t="s">
        <v>121</v>
      </c>
    </row>
    <row r="124" spans="2:65" s="1" customFormat="1" ht="33" customHeight="1" x14ac:dyDescent="0.2">
      <c r="B124" s="125"/>
      <c r="C124" s="126">
        <v>3</v>
      </c>
      <c r="D124" s="126" t="s">
        <v>119</v>
      </c>
      <c r="E124" s="127" t="s">
        <v>195</v>
      </c>
      <c r="F124" s="128" t="s">
        <v>196</v>
      </c>
      <c r="G124" s="129" t="s">
        <v>120</v>
      </c>
      <c r="H124" s="130">
        <v>30</v>
      </c>
      <c r="I124" s="131"/>
      <c r="J124" s="131">
        <f t="shared" si="9"/>
        <v>0</v>
      </c>
      <c r="K124" s="132"/>
      <c r="L124" s="25"/>
      <c r="M124" s="133" t="s">
        <v>1</v>
      </c>
      <c r="N124" s="134" t="s">
        <v>36</v>
      </c>
      <c r="O124" s="135">
        <v>0</v>
      </c>
      <c r="P124" s="135">
        <f t="shared" si="0"/>
        <v>0</v>
      </c>
      <c r="Q124" s="135">
        <v>0</v>
      </c>
      <c r="R124" s="135">
        <f t="shared" si="1"/>
        <v>0</v>
      </c>
      <c r="S124" s="135">
        <v>0</v>
      </c>
      <c r="T124" s="136">
        <f t="shared" si="2"/>
        <v>0</v>
      </c>
      <c r="AR124" s="137" t="s">
        <v>121</v>
      </c>
      <c r="AT124" s="137" t="s">
        <v>119</v>
      </c>
      <c r="AU124" s="137" t="s">
        <v>78</v>
      </c>
      <c r="AY124" s="13" t="s">
        <v>117</v>
      </c>
      <c r="BE124" s="138">
        <f t="shared" si="3"/>
        <v>0</v>
      </c>
      <c r="BF124" s="138">
        <f t="shared" si="4"/>
        <v>0</v>
      </c>
      <c r="BG124" s="138">
        <f t="shared" si="5"/>
        <v>0</v>
      </c>
      <c r="BH124" s="138">
        <f t="shared" si="6"/>
        <v>0</v>
      </c>
      <c r="BI124" s="138">
        <f t="shared" si="7"/>
        <v>0</v>
      </c>
      <c r="BJ124" s="13" t="s">
        <v>77</v>
      </c>
      <c r="BK124" s="138">
        <f t="shared" si="8"/>
        <v>0</v>
      </c>
      <c r="BL124" s="13" t="s">
        <v>121</v>
      </c>
      <c r="BM124" s="137" t="s">
        <v>135</v>
      </c>
    </row>
    <row r="125" spans="2:65" s="1" customFormat="1" ht="28.2" customHeight="1" x14ac:dyDescent="0.2">
      <c r="B125" s="125"/>
      <c r="C125" s="126">
        <v>4</v>
      </c>
      <c r="D125" s="126" t="s">
        <v>119</v>
      </c>
      <c r="E125" s="127" t="s">
        <v>197</v>
      </c>
      <c r="F125" s="128" t="s">
        <v>198</v>
      </c>
      <c r="G125" s="129" t="s">
        <v>120</v>
      </c>
      <c r="H125" s="130">
        <v>30</v>
      </c>
      <c r="I125" s="131"/>
      <c r="J125" s="131">
        <f t="shared" si="9"/>
        <v>0</v>
      </c>
      <c r="K125" s="132"/>
      <c r="L125" s="25"/>
      <c r="M125" s="133" t="s">
        <v>1</v>
      </c>
      <c r="N125" s="134" t="s">
        <v>36</v>
      </c>
      <c r="O125" s="135">
        <v>0</v>
      </c>
      <c r="P125" s="135">
        <f t="shared" si="0"/>
        <v>0</v>
      </c>
      <c r="Q125" s="135">
        <v>0</v>
      </c>
      <c r="R125" s="135">
        <f t="shared" si="1"/>
        <v>0</v>
      </c>
      <c r="S125" s="135">
        <v>0</v>
      </c>
      <c r="T125" s="136">
        <f t="shared" si="2"/>
        <v>0</v>
      </c>
      <c r="AR125" s="137" t="s">
        <v>121</v>
      </c>
      <c r="AT125" s="137" t="s">
        <v>119</v>
      </c>
      <c r="AU125" s="137" t="s">
        <v>78</v>
      </c>
      <c r="AY125" s="13" t="s">
        <v>117</v>
      </c>
      <c r="BE125" s="138">
        <f t="shared" si="3"/>
        <v>0</v>
      </c>
      <c r="BF125" s="138">
        <f t="shared" si="4"/>
        <v>0</v>
      </c>
      <c r="BG125" s="138">
        <f t="shared" si="5"/>
        <v>0</v>
      </c>
      <c r="BH125" s="138">
        <f t="shared" si="6"/>
        <v>0</v>
      </c>
      <c r="BI125" s="138">
        <f t="shared" si="7"/>
        <v>0</v>
      </c>
      <c r="BJ125" s="13" t="s">
        <v>77</v>
      </c>
      <c r="BK125" s="138">
        <f t="shared" si="8"/>
        <v>0</v>
      </c>
      <c r="BL125" s="13" t="s">
        <v>121</v>
      </c>
      <c r="BM125" s="137" t="s">
        <v>138</v>
      </c>
    </row>
    <row r="126" spans="2:65" s="1" customFormat="1" ht="39.6" customHeight="1" x14ac:dyDescent="0.2">
      <c r="B126" s="125"/>
      <c r="C126" s="126">
        <v>5</v>
      </c>
      <c r="D126" s="126" t="s">
        <v>119</v>
      </c>
      <c r="E126" s="127" t="s">
        <v>199</v>
      </c>
      <c r="F126" s="128" t="s">
        <v>200</v>
      </c>
      <c r="G126" s="129" t="s">
        <v>127</v>
      </c>
      <c r="H126" s="130">
        <v>10.039999999999999</v>
      </c>
      <c r="I126" s="131"/>
      <c r="J126" s="131">
        <f t="shared" si="9"/>
        <v>0</v>
      </c>
      <c r="K126" s="132"/>
      <c r="L126" s="25"/>
      <c r="M126" s="133" t="s">
        <v>1</v>
      </c>
      <c r="N126" s="134" t="s">
        <v>36</v>
      </c>
      <c r="O126" s="135">
        <v>0</v>
      </c>
      <c r="P126" s="135">
        <f t="shared" si="0"/>
        <v>0</v>
      </c>
      <c r="Q126" s="135">
        <v>0</v>
      </c>
      <c r="R126" s="135">
        <f t="shared" si="1"/>
        <v>0</v>
      </c>
      <c r="S126" s="135">
        <v>0</v>
      </c>
      <c r="T126" s="136">
        <f t="shared" si="2"/>
        <v>0</v>
      </c>
      <c r="AR126" s="137" t="s">
        <v>121</v>
      </c>
      <c r="AT126" s="137" t="s">
        <v>119</v>
      </c>
      <c r="AU126" s="137" t="s">
        <v>78</v>
      </c>
      <c r="AY126" s="13" t="s">
        <v>117</v>
      </c>
      <c r="BE126" s="138">
        <f t="shared" si="3"/>
        <v>0</v>
      </c>
      <c r="BF126" s="138">
        <f t="shared" si="4"/>
        <v>0</v>
      </c>
      <c r="BG126" s="138">
        <f t="shared" si="5"/>
        <v>0</v>
      </c>
      <c r="BH126" s="138">
        <f t="shared" si="6"/>
        <v>0</v>
      </c>
      <c r="BI126" s="138">
        <f t="shared" si="7"/>
        <v>0</v>
      </c>
      <c r="BJ126" s="13" t="s">
        <v>77</v>
      </c>
      <c r="BK126" s="138">
        <f t="shared" si="8"/>
        <v>0</v>
      </c>
      <c r="BL126" s="13" t="s">
        <v>121</v>
      </c>
      <c r="BM126" s="137" t="s">
        <v>141</v>
      </c>
    </row>
    <row r="127" spans="2:65" s="1" customFormat="1" ht="36.6" customHeight="1" x14ac:dyDescent="0.2">
      <c r="B127" s="125"/>
      <c r="C127" s="126">
        <v>6</v>
      </c>
      <c r="D127" s="126" t="s">
        <v>119</v>
      </c>
      <c r="E127" s="127" t="s">
        <v>201</v>
      </c>
      <c r="F127" s="128" t="s">
        <v>202</v>
      </c>
      <c r="G127" s="129" t="s">
        <v>127</v>
      </c>
      <c r="H127" s="130">
        <v>10.039999999999999</v>
      </c>
      <c r="I127" s="131"/>
      <c r="J127" s="131">
        <f t="shared" si="9"/>
        <v>0</v>
      </c>
      <c r="K127" s="132"/>
      <c r="L127" s="25"/>
      <c r="M127" s="133" t="s">
        <v>1</v>
      </c>
      <c r="N127" s="134" t="s">
        <v>36</v>
      </c>
      <c r="O127" s="135">
        <v>0</v>
      </c>
      <c r="P127" s="135">
        <f t="shared" si="0"/>
        <v>0</v>
      </c>
      <c r="Q127" s="135">
        <v>0</v>
      </c>
      <c r="R127" s="135">
        <f t="shared" si="1"/>
        <v>0</v>
      </c>
      <c r="S127" s="135">
        <v>0</v>
      </c>
      <c r="T127" s="136">
        <f t="shared" si="2"/>
        <v>0</v>
      </c>
      <c r="AR127" s="137" t="s">
        <v>121</v>
      </c>
      <c r="AT127" s="137" t="s">
        <v>119</v>
      </c>
      <c r="AU127" s="137" t="s">
        <v>78</v>
      </c>
      <c r="AY127" s="13" t="s">
        <v>117</v>
      </c>
      <c r="BE127" s="138">
        <f t="shared" si="3"/>
        <v>0</v>
      </c>
      <c r="BF127" s="138">
        <f t="shared" si="4"/>
        <v>0</v>
      </c>
      <c r="BG127" s="138">
        <f t="shared" si="5"/>
        <v>0</v>
      </c>
      <c r="BH127" s="138">
        <f t="shared" si="6"/>
        <v>0</v>
      </c>
      <c r="BI127" s="138">
        <f t="shared" si="7"/>
        <v>0</v>
      </c>
      <c r="BJ127" s="13" t="s">
        <v>77</v>
      </c>
      <c r="BK127" s="138">
        <f t="shared" si="8"/>
        <v>0</v>
      </c>
      <c r="BL127" s="13" t="s">
        <v>121</v>
      </c>
      <c r="BM127" s="137" t="s">
        <v>144</v>
      </c>
    </row>
    <row r="128" spans="2:65" s="1" customFormat="1" ht="35.4" customHeight="1" x14ac:dyDescent="0.2">
      <c r="B128" s="125"/>
      <c r="C128" s="126">
        <v>7</v>
      </c>
      <c r="D128" s="126" t="s">
        <v>119</v>
      </c>
      <c r="E128" s="127" t="s">
        <v>203</v>
      </c>
      <c r="F128" s="128" t="s">
        <v>204</v>
      </c>
      <c r="G128" s="129" t="s">
        <v>127</v>
      </c>
      <c r="H128" s="130">
        <v>10.039999999999999</v>
      </c>
      <c r="I128" s="131"/>
      <c r="J128" s="131">
        <f t="shared" si="9"/>
        <v>0</v>
      </c>
      <c r="K128" s="132"/>
      <c r="L128" s="25"/>
      <c r="M128" s="133" t="s">
        <v>1</v>
      </c>
      <c r="N128" s="134" t="s">
        <v>36</v>
      </c>
      <c r="O128" s="135">
        <v>0</v>
      </c>
      <c r="P128" s="135">
        <f t="shared" si="0"/>
        <v>0</v>
      </c>
      <c r="Q128" s="135">
        <v>0</v>
      </c>
      <c r="R128" s="135">
        <f t="shared" si="1"/>
        <v>0</v>
      </c>
      <c r="S128" s="135">
        <v>0</v>
      </c>
      <c r="T128" s="136">
        <f t="shared" si="2"/>
        <v>0</v>
      </c>
      <c r="AR128" s="137" t="s">
        <v>121</v>
      </c>
      <c r="AT128" s="137" t="s">
        <v>119</v>
      </c>
      <c r="AU128" s="137" t="s">
        <v>78</v>
      </c>
      <c r="AY128" s="13" t="s">
        <v>117</v>
      </c>
      <c r="BE128" s="138">
        <f t="shared" si="3"/>
        <v>0</v>
      </c>
      <c r="BF128" s="138">
        <f t="shared" si="4"/>
        <v>0</v>
      </c>
      <c r="BG128" s="138">
        <f t="shared" si="5"/>
        <v>0</v>
      </c>
      <c r="BH128" s="138">
        <f t="shared" si="6"/>
        <v>0</v>
      </c>
      <c r="BI128" s="138">
        <f t="shared" si="7"/>
        <v>0</v>
      </c>
      <c r="BJ128" s="13" t="s">
        <v>77</v>
      </c>
      <c r="BK128" s="138">
        <f t="shared" si="8"/>
        <v>0</v>
      </c>
      <c r="BL128" s="13" t="s">
        <v>121</v>
      </c>
      <c r="BM128" s="137" t="s">
        <v>147</v>
      </c>
    </row>
    <row r="129" spans="2:65" s="1" customFormat="1" ht="37.950000000000003" customHeight="1" x14ac:dyDescent="0.2">
      <c r="B129" s="125"/>
      <c r="C129" s="126">
        <v>8</v>
      </c>
      <c r="D129" s="126" t="s">
        <v>119</v>
      </c>
      <c r="E129" s="127" t="s">
        <v>205</v>
      </c>
      <c r="F129" s="128" t="s">
        <v>206</v>
      </c>
      <c r="G129" s="129" t="s">
        <v>127</v>
      </c>
      <c r="H129" s="130">
        <v>10.039999999999999</v>
      </c>
      <c r="I129" s="131"/>
      <c r="J129" s="131">
        <f t="shared" si="9"/>
        <v>0</v>
      </c>
      <c r="K129" s="132"/>
      <c r="L129" s="25"/>
      <c r="M129" s="133" t="s">
        <v>1</v>
      </c>
      <c r="N129" s="134" t="s">
        <v>36</v>
      </c>
      <c r="O129" s="135">
        <v>0</v>
      </c>
      <c r="P129" s="135">
        <f t="shared" si="0"/>
        <v>0</v>
      </c>
      <c r="Q129" s="135">
        <v>0</v>
      </c>
      <c r="R129" s="135">
        <f t="shared" si="1"/>
        <v>0</v>
      </c>
      <c r="S129" s="135">
        <v>0</v>
      </c>
      <c r="T129" s="136">
        <f t="shared" si="2"/>
        <v>0</v>
      </c>
      <c r="AR129" s="137" t="s">
        <v>121</v>
      </c>
      <c r="AT129" s="137" t="s">
        <v>119</v>
      </c>
      <c r="AU129" s="137" t="s">
        <v>78</v>
      </c>
      <c r="AY129" s="13" t="s">
        <v>117</v>
      </c>
      <c r="BE129" s="138">
        <f t="shared" si="3"/>
        <v>0</v>
      </c>
      <c r="BF129" s="138">
        <f t="shared" si="4"/>
        <v>0</v>
      </c>
      <c r="BG129" s="138">
        <f t="shared" si="5"/>
        <v>0</v>
      </c>
      <c r="BH129" s="138">
        <f t="shared" si="6"/>
        <v>0</v>
      </c>
      <c r="BI129" s="138">
        <f t="shared" si="7"/>
        <v>0</v>
      </c>
      <c r="BJ129" s="13" t="s">
        <v>77</v>
      </c>
      <c r="BK129" s="138">
        <f t="shared" si="8"/>
        <v>0</v>
      </c>
      <c r="BL129" s="13" t="s">
        <v>121</v>
      </c>
      <c r="BM129" s="137" t="s">
        <v>150</v>
      </c>
    </row>
    <row r="130" spans="2:65" s="1" customFormat="1" ht="37.950000000000003" customHeight="1" x14ac:dyDescent="0.2">
      <c r="B130" s="125"/>
      <c r="C130" s="126">
        <v>9</v>
      </c>
      <c r="D130" s="126" t="s">
        <v>119</v>
      </c>
      <c r="E130" s="127" t="s">
        <v>207</v>
      </c>
      <c r="F130" s="128" t="s">
        <v>208</v>
      </c>
      <c r="G130" s="129" t="s">
        <v>127</v>
      </c>
      <c r="H130" s="130">
        <v>10.039999999999999</v>
      </c>
      <c r="I130" s="131"/>
      <c r="J130" s="131">
        <f t="shared" si="9"/>
        <v>0</v>
      </c>
      <c r="K130" s="132"/>
      <c r="L130" s="25"/>
      <c r="M130" s="133" t="s">
        <v>1</v>
      </c>
      <c r="N130" s="134" t="s">
        <v>36</v>
      </c>
      <c r="O130" s="135">
        <v>0</v>
      </c>
      <c r="P130" s="135">
        <f t="shared" si="0"/>
        <v>0</v>
      </c>
      <c r="Q130" s="135">
        <v>0</v>
      </c>
      <c r="R130" s="135">
        <f t="shared" si="1"/>
        <v>0</v>
      </c>
      <c r="S130" s="135">
        <v>0</v>
      </c>
      <c r="T130" s="136">
        <f t="shared" si="2"/>
        <v>0</v>
      </c>
      <c r="AR130" s="137" t="s">
        <v>121</v>
      </c>
      <c r="AT130" s="137" t="s">
        <v>119</v>
      </c>
      <c r="AU130" s="137" t="s">
        <v>78</v>
      </c>
      <c r="AY130" s="13" t="s">
        <v>117</v>
      </c>
      <c r="BE130" s="138">
        <f t="shared" si="3"/>
        <v>0</v>
      </c>
      <c r="BF130" s="138">
        <f t="shared" si="4"/>
        <v>0</v>
      </c>
      <c r="BG130" s="138">
        <f t="shared" si="5"/>
        <v>0</v>
      </c>
      <c r="BH130" s="138">
        <f t="shared" si="6"/>
        <v>0</v>
      </c>
      <c r="BI130" s="138">
        <f t="shared" si="7"/>
        <v>0</v>
      </c>
      <c r="BJ130" s="13" t="s">
        <v>77</v>
      </c>
      <c r="BK130" s="138">
        <f t="shared" si="8"/>
        <v>0</v>
      </c>
      <c r="BL130" s="13" t="s">
        <v>121</v>
      </c>
      <c r="BM130" s="137" t="s">
        <v>153</v>
      </c>
    </row>
    <row r="131" spans="2:65" s="1" customFormat="1" ht="33" customHeight="1" x14ac:dyDescent="0.2">
      <c r="B131" s="125"/>
      <c r="C131" s="126">
        <v>10</v>
      </c>
      <c r="D131" s="126" t="s">
        <v>119</v>
      </c>
      <c r="E131" s="127" t="s">
        <v>209</v>
      </c>
      <c r="F131" s="128" t="s">
        <v>210</v>
      </c>
      <c r="G131" s="129" t="s">
        <v>127</v>
      </c>
      <c r="H131" s="130">
        <v>10.039999999999999</v>
      </c>
      <c r="I131" s="131"/>
      <c r="J131" s="131">
        <f t="shared" si="9"/>
        <v>0</v>
      </c>
      <c r="K131" s="132"/>
      <c r="L131" s="25"/>
      <c r="M131" s="133" t="s">
        <v>1</v>
      </c>
      <c r="N131" s="134" t="s">
        <v>36</v>
      </c>
      <c r="O131" s="135">
        <v>0</v>
      </c>
      <c r="P131" s="135">
        <f t="shared" si="0"/>
        <v>0</v>
      </c>
      <c r="Q131" s="135">
        <v>0</v>
      </c>
      <c r="R131" s="135">
        <f t="shared" si="1"/>
        <v>0</v>
      </c>
      <c r="S131" s="135">
        <v>0</v>
      </c>
      <c r="T131" s="136">
        <f t="shared" si="2"/>
        <v>0</v>
      </c>
      <c r="AR131" s="137" t="s">
        <v>121</v>
      </c>
      <c r="AT131" s="137" t="s">
        <v>119</v>
      </c>
      <c r="AU131" s="137" t="s">
        <v>78</v>
      </c>
      <c r="AY131" s="13" t="s">
        <v>117</v>
      </c>
      <c r="BE131" s="138">
        <f t="shared" si="3"/>
        <v>0</v>
      </c>
      <c r="BF131" s="138">
        <f t="shared" si="4"/>
        <v>0</v>
      </c>
      <c r="BG131" s="138">
        <f t="shared" si="5"/>
        <v>0</v>
      </c>
      <c r="BH131" s="138">
        <f t="shared" si="6"/>
        <v>0</v>
      </c>
      <c r="BI131" s="138">
        <f t="shared" si="7"/>
        <v>0</v>
      </c>
      <c r="BJ131" s="13" t="s">
        <v>77</v>
      </c>
      <c r="BK131" s="138">
        <f t="shared" si="8"/>
        <v>0</v>
      </c>
      <c r="BL131" s="13" t="s">
        <v>121</v>
      </c>
      <c r="BM131" s="137" t="s">
        <v>156</v>
      </c>
    </row>
    <row r="132" spans="2:65" s="1" customFormat="1" ht="33" customHeight="1" x14ac:dyDescent="0.2">
      <c r="B132" s="125"/>
      <c r="C132" s="126">
        <v>11</v>
      </c>
      <c r="D132" s="126" t="s">
        <v>119</v>
      </c>
      <c r="E132" s="127" t="s">
        <v>211</v>
      </c>
      <c r="F132" s="128" t="s">
        <v>212</v>
      </c>
      <c r="G132" s="129" t="s">
        <v>127</v>
      </c>
      <c r="H132" s="130">
        <v>10.039999999999999</v>
      </c>
      <c r="I132" s="131"/>
      <c r="J132" s="131">
        <f t="shared" si="9"/>
        <v>0</v>
      </c>
      <c r="K132" s="132"/>
      <c r="L132" s="25"/>
      <c r="M132" s="133" t="s">
        <v>1</v>
      </c>
      <c r="N132" s="134" t="s">
        <v>36</v>
      </c>
      <c r="O132" s="135">
        <v>0</v>
      </c>
      <c r="P132" s="135">
        <f t="shared" ref="P132:P133" si="10">O132*H132</f>
        <v>0</v>
      </c>
      <c r="Q132" s="135">
        <v>0</v>
      </c>
      <c r="R132" s="135">
        <f t="shared" ref="R132:R133" si="11">Q132*H132</f>
        <v>0</v>
      </c>
      <c r="S132" s="135">
        <v>0</v>
      </c>
      <c r="T132" s="136">
        <f t="shared" ref="T132:T133" si="12">S132*H132</f>
        <v>0</v>
      </c>
      <c r="AR132" s="137" t="s">
        <v>121</v>
      </c>
      <c r="AT132" s="137" t="s">
        <v>119</v>
      </c>
      <c r="AU132" s="137" t="s">
        <v>78</v>
      </c>
      <c r="AY132" s="13" t="s">
        <v>117</v>
      </c>
      <c r="BE132" s="138">
        <f t="shared" ref="BE132:BE133" si="13">IF(N132="základní",J132,0)</f>
        <v>0</v>
      </c>
      <c r="BF132" s="138">
        <f t="shared" ref="BF132:BF133" si="14">IF(N132="snížená",J132,0)</f>
        <v>0</v>
      </c>
      <c r="BG132" s="138">
        <f t="shared" ref="BG132:BG133" si="15">IF(N132="zákl. přenesená",J132,0)</f>
        <v>0</v>
      </c>
      <c r="BH132" s="138">
        <f t="shared" ref="BH132:BH133" si="16">IF(N132="sníž. přenesená",J132,0)</f>
        <v>0</v>
      </c>
      <c r="BI132" s="138">
        <f t="shared" ref="BI132:BI133" si="17">IF(N132="nulová",J132,0)</f>
        <v>0</v>
      </c>
      <c r="BJ132" s="13" t="s">
        <v>77</v>
      </c>
      <c r="BK132" s="138">
        <f t="shared" ref="BK132:BK133" si="18">ROUND(I132*H132,2)</f>
        <v>0</v>
      </c>
      <c r="BL132" s="13" t="s">
        <v>121</v>
      </c>
      <c r="BM132" s="137" t="s">
        <v>158</v>
      </c>
    </row>
    <row r="133" spans="2:65" s="1" customFormat="1" ht="33" customHeight="1" x14ac:dyDescent="0.2">
      <c r="B133" s="125"/>
      <c r="C133" s="126">
        <v>12</v>
      </c>
      <c r="D133" s="126" t="s">
        <v>119</v>
      </c>
      <c r="E133" s="127" t="s">
        <v>213</v>
      </c>
      <c r="F133" s="128" t="s">
        <v>214</v>
      </c>
      <c r="G133" s="129" t="s">
        <v>127</v>
      </c>
      <c r="H133" s="130">
        <v>10.039999999999999</v>
      </c>
      <c r="I133" s="131"/>
      <c r="J133" s="131">
        <f t="shared" si="9"/>
        <v>0</v>
      </c>
      <c r="K133" s="132"/>
      <c r="L133" s="25"/>
      <c r="M133" s="133" t="s">
        <v>1</v>
      </c>
      <c r="N133" s="134" t="s">
        <v>36</v>
      </c>
      <c r="O133" s="135">
        <v>0</v>
      </c>
      <c r="P133" s="135">
        <f t="shared" si="10"/>
        <v>0</v>
      </c>
      <c r="Q133" s="135">
        <v>0</v>
      </c>
      <c r="R133" s="135">
        <f t="shared" si="11"/>
        <v>0</v>
      </c>
      <c r="S133" s="135">
        <v>0</v>
      </c>
      <c r="T133" s="136">
        <f t="shared" si="12"/>
        <v>0</v>
      </c>
      <c r="AR133" s="137" t="s">
        <v>121</v>
      </c>
      <c r="AT133" s="137" t="s">
        <v>119</v>
      </c>
      <c r="AU133" s="137" t="s">
        <v>78</v>
      </c>
      <c r="AY133" s="13" t="s">
        <v>117</v>
      </c>
      <c r="BE133" s="138">
        <f t="shared" si="13"/>
        <v>0</v>
      </c>
      <c r="BF133" s="138">
        <f t="shared" si="14"/>
        <v>0</v>
      </c>
      <c r="BG133" s="138">
        <f t="shared" si="15"/>
        <v>0</v>
      </c>
      <c r="BH133" s="138">
        <f t="shared" si="16"/>
        <v>0</v>
      </c>
      <c r="BI133" s="138">
        <f t="shared" si="17"/>
        <v>0</v>
      </c>
      <c r="BJ133" s="13" t="s">
        <v>77</v>
      </c>
      <c r="BK133" s="138">
        <f t="shared" si="18"/>
        <v>0</v>
      </c>
      <c r="BL133" s="13" t="s">
        <v>121</v>
      </c>
      <c r="BM133" s="137" t="s">
        <v>160</v>
      </c>
    </row>
    <row r="134" spans="2:65" s="11" customFormat="1" ht="22.95" customHeight="1" x14ac:dyDescent="0.25">
      <c r="B134" s="114"/>
      <c r="D134" s="115" t="s">
        <v>70</v>
      </c>
      <c r="E134" s="123" t="s">
        <v>169</v>
      </c>
      <c r="F134" s="123" t="s">
        <v>170</v>
      </c>
      <c r="J134" s="124">
        <f>J136+J138</f>
        <v>0</v>
      </c>
      <c r="L134" s="114"/>
      <c r="M134" s="118"/>
      <c r="P134" s="119">
        <f>SUM(P135:P138)</f>
        <v>0.45400000000000001</v>
      </c>
      <c r="R134" s="119">
        <f>SUM(R135:R138)</f>
        <v>0</v>
      </c>
      <c r="T134" s="120">
        <f>SUM(T135:T138)</f>
        <v>0</v>
      </c>
      <c r="AR134" s="115" t="s">
        <v>77</v>
      </c>
      <c r="AT134" s="121" t="s">
        <v>70</v>
      </c>
      <c r="AU134" s="121" t="s">
        <v>77</v>
      </c>
      <c r="AY134" s="115" t="s">
        <v>117</v>
      </c>
      <c r="BK134" s="122">
        <f>SUM(BK135:BK138)</f>
        <v>0</v>
      </c>
    </row>
    <row r="135" spans="2:65" s="1" customFormat="1" ht="28.8" x14ac:dyDescent="0.2">
      <c r="B135" s="25"/>
      <c r="D135" s="139" t="s">
        <v>124</v>
      </c>
      <c r="F135" s="140" t="s">
        <v>172</v>
      </c>
      <c r="L135" s="25"/>
      <c r="M135" s="141"/>
      <c r="T135" s="49"/>
      <c r="AT135" s="13" t="s">
        <v>124</v>
      </c>
      <c r="AU135" s="13" t="s">
        <v>78</v>
      </c>
    </row>
    <row r="136" spans="2:65" s="1" customFormat="1" ht="44.25" customHeight="1" x14ac:dyDescent="0.2">
      <c r="B136" s="125"/>
      <c r="C136" s="126">
        <v>18</v>
      </c>
      <c r="D136" s="126" t="s">
        <v>119</v>
      </c>
      <c r="E136" s="127" t="s">
        <v>173</v>
      </c>
      <c r="F136" s="128" t="s">
        <v>174</v>
      </c>
      <c r="G136" s="129" t="s">
        <v>171</v>
      </c>
      <c r="H136" s="130">
        <v>1</v>
      </c>
      <c r="I136" s="131"/>
      <c r="J136" s="131">
        <f>ROUND(I136*H136,2)</f>
        <v>0</v>
      </c>
      <c r="K136" s="132"/>
      <c r="L136" s="25"/>
      <c r="M136" s="133" t="s">
        <v>1</v>
      </c>
      <c r="N136" s="134" t="s">
        <v>36</v>
      </c>
      <c r="O136" s="135">
        <v>0.45400000000000001</v>
      </c>
      <c r="P136" s="135">
        <f>O136*H136</f>
        <v>0.45400000000000001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121</v>
      </c>
      <c r="AT136" s="137" t="s">
        <v>119</v>
      </c>
      <c r="AU136" s="137" t="s">
        <v>78</v>
      </c>
      <c r="AY136" s="13" t="s">
        <v>117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77</v>
      </c>
      <c r="BK136" s="138">
        <f>ROUND(I136*H136,2)</f>
        <v>0</v>
      </c>
      <c r="BL136" s="13" t="s">
        <v>121</v>
      </c>
      <c r="BM136" s="137" t="s">
        <v>188</v>
      </c>
    </row>
    <row r="137" spans="2:65" s="1" customFormat="1" ht="28.8" x14ac:dyDescent="0.2">
      <c r="B137" s="25"/>
      <c r="D137" s="139" t="s">
        <v>124</v>
      </c>
      <c r="F137" s="140" t="s">
        <v>175</v>
      </c>
      <c r="L137" s="25"/>
      <c r="M137" s="141"/>
      <c r="T137" s="49"/>
      <c r="AT137" s="13" t="s">
        <v>124</v>
      </c>
      <c r="AU137" s="13" t="s">
        <v>78</v>
      </c>
    </row>
    <row r="138" spans="2:65" s="1" customFormat="1" ht="16.5" customHeight="1" x14ac:dyDescent="0.2">
      <c r="B138" s="125"/>
      <c r="C138" s="126">
        <v>19</v>
      </c>
      <c r="D138" s="126" t="s">
        <v>119</v>
      </c>
      <c r="E138" s="127" t="s">
        <v>176</v>
      </c>
      <c r="F138" s="128" t="s">
        <v>177</v>
      </c>
      <c r="G138" s="129" t="s">
        <v>171</v>
      </c>
      <c r="H138" s="130">
        <v>1</v>
      </c>
      <c r="I138" s="131"/>
      <c r="J138" s="131">
        <f>ROUND(I138*H138,2)</f>
        <v>0</v>
      </c>
      <c r="K138" s="132"/>
      <c r="L138" s="25"/>
      <c r="M138" s="133" t="s">
        <v>1</v>
      </c>
      <c r="N138" s="134" t="s">
        <v>36</v>
      </c>
      <c r="O138" s="135">
        <v>0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121</v>
      </c>
      <c r="AT138" s="137" t="s">
        <v>119</v>
      </c>
      <c r="AU138" s="137" t="s">
        <v>78</v>
      </c>
      <c r="AY138" s="13" t="s">
        <v>117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3" t="s">
        <v>77</v>
      </c>
      <c r="BK138" s="138">
        <f>ROUND(I138*H138,2)</f>
        <v>0</v>
      </c>
      <c r="BL138" s="13" t="s">
        <v>121</v>
      </c>
      <c r="BM138" s="137" t="s">
        <v>189</v>
      </c>
    </row>
    <row r="139" spans="2:65" s="1" customFormat="1" ht="6.9" customHeight="1" x14ac:dyDescent="0.2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25"/>
    </row>
  </sheetData>
  <autoFilter ref="C118:K138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3"/>
  <sheetViews>
    <sheetView showGridLines="0" topLeftCell="A112" workbookViewId="0">
      <selection activeCell="I124" sqref="I124:I15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3" t="s">
        <v>82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87" t="str">
        <f>'Rekapitulace stavby'!K6</f>
        <v>Město Šluknov - opravy stavebních závad mostů po HMP</v>
      </c>
      <c r="F7" s="188"/>
      <c r="G7" s="188"/>
      <c r="H7" s="188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7" t="s">
        <v>237</v>
      </c>
      <c r="F9" s="186"/>
      <c r="G9" s="186"/>
      <c r="H9" s="18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23</v>
      </c>
      <c r="I12" s="22" t="s">
        <v>20</v>
      </c>
      <c r="J12" s="45">
        <f>'Rekapitulace stavby'!AN8</f>
        <v>0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1" t="str">
        <f>'Rekapitulace stavby'!E14</f>
        <v xml:space="preserve"> </v>
      </c>
      <c r="F18" s="161"/>
      <c r="G18" s="161"/>
      <c r="H18" s="161"/>
      <c r="I18" s="22" t="s">
        <v>24</v>
      </c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/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 x14ac:dyDescent="0.2">
      <c r="B33" s="25"/>
      <c r="D33" s="48" t="s">
        <v>35</v>
      </c>
      <c r="E33" s="22" t="s">
        <v>36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4.4" customHeight="1" x14ac:dyDescent="0.2">
      <c r="B34" s="25"/>
      <c r="E34" s="22" t="s">
        <v>37</v>
      </c>
      <c r="F34" s="84">
        <f>ROUND((SUM(BF121:BF152)),  2)</f>
        <v>0</v>
      </c>
      <c r="I34" s="85">
        <v>0.15</v>
      </c>
      <c r="J34" s="84">
        <f>ROUND(((SUM(BF121:BF152))*I34),  2)</f>
        <v>0</v>
      </c>
      <c r="L34" s="25"/>
    </row>
    <row r="35" spans="2:12" s="1" customFormat="1" ht="14.4" hidden="1" customHeight="1" x14ac:dyDescent="0.2">
      <c r="B35" s="25"/>
      <c r="E35" s="22" t="s">
        <v>38</v>
      </c>
      <c r="F35" s="84">
        <f>ROUND((SUM(BG121:BG152)),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39</v>
      </c>
      <c r="F36" s="84">
        <f>ROUND((SUM(BH121:BH152)),  2)</f>
        <v>0</v>
      </c>
      <c r="I36" s="85">
        <v>0.15</v>
      </c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40</v>
      </c>
      <c r="F37" s="84">
        <f>ROUND((SUM(BI121:BI152)),  2)</f>
        <v>0</v>
      </c>
      <c r="I37" s="85">
        <v>0</v>
      </c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91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87" t="str">
        <f>E7</f>
        <v>Město Šluknov - opravy stavebních závad mostů po HMP</v>
      </c>
      <c r="F85" s="188"/>
      <c r="G85" s="188"/>
      <c r="H85" s="188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7" t="str">
        <f>E9</f>
        <v>002 - Most ev. č. Šl-M-01</v>
      </c>
      <c r="F87" s="186"/>
      <c r="G87" s="186"/>
      <c r="H87" s="186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0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>
        <f>E24</f>
        <v>0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92</v>
      </c>
      <c r="D94" s="86"/>
      <c r="E94" s="86"/>
      <c r="F94" s="86"/>
      <c r="G94" s="86"/>
      <c r="H94" s="86"/>
      <c r="I94" s="86"/>
      <c r="J94" s="95" t="s">
        <v>93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6" t="s">
        <v>94</v>
      </c>
      <c r="J96" s="59">
        <f>J121</f>
        <v>0</v>
      </c>
      <c r="L96" s="25"/>
      <c r="AU96" s="13" t="s">
        <v>95</v>
      </c>
    </row>
    <row r="97" spans="2:12" s="8" customFormat="1" ht="24.9" customHeight="1" x14ac:dyDescent="0.2">
      <c r="B97" s="97"/>
      <c r="D97" s="98" t="s">
        <v>96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 x14ac:dyDescent="0.2">
      <c r="B98" s="101"/>
      <c r="D98" s="102" t="s">
        <v>97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 x14ac:dyDescent="0.2">
      <c r="B99" s="101"/>
      <c r="D99" s="102" t="s">
        <v>98</v>
      </c>
      <c r="E99" s="103"/>
      <c r="F99" s="103"/>
      <c r="G99" s="103"/>
      <c r="H99" s="103"/>
      <c r="I99" s="103"/>
      <c r="J99" s="104">
        <f>J146</f>
        <v>0</v>
      </c>
      <c r="L99" s="101"/>
    </row>
    <row r="100" spans="2:12" s="8" customFormat="1" ht="24.9" customHeight="1" x14ac:dyDescent="0.2">
      <c r="B100" s="97"/>
      <c r="D100" s="98" t="s">
        <v>99</v>
      </c>
      <c r="E100" s="99"/>
      <c r="F100" s="99"/>
      <c r="G100" s="99"/>
      <c r="H100" s="99"/>
      <c r="I100" s="99"/>
      <c r="J100" s="100">
        <f>J150</f>
        <v>0</v>
      </c>
      <c r="L100" s="97"/>
    </row>
    <row r="101" spans="2:12" s="9" customFormat="1" ht="19.95" customHeight="1" x14ac:dyDescent="0.2">
      <c r="B101" s="101"/>
      <c r="D101" s="102" t="s">
        <v>101</v>
      </c>
      <c r="E101" s="103"/>
      <c r="F101" s="103"/>
      <c r="G101" s="103"/>
      <c r="H101" s="103"/>
      <c r="I101" s="103"/>
      <c r="J101" s="104">
        <f>J151</f>
        <v>0</v>
      </c>
      <c r="L101" s="101"/>
    </row>
    <row r="102" spans="2:12" s="1" customFormat="1" ht="21.75" customHeight="1" x14ac:dyDescent="0.2">
      <c r="B102" s="25"/>
      <c r="L102" s="25"/>
    </row>
    <row r="103" spans="2:12" s="1" customFormat="1" ht="6.9" customHeight="1" x14ac:dyDescent="0.2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 x14ac:dyDescent="0.2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 x14ac:dyDescent="0.2">
      <c r="B108" s="25"/>
      <c r="C108" s="17" t="s">
        <v>102</v>
      </c>
      <c r="L108" s="25"/>
    </row>
    <row r="109" spans="2:12" s="1" customFormat="1" ht="6.9" customHeight="1" x14ac:dyDescent="0.2">
      <c r="B109" s="25"/>
      <c r="L109" s="25"/>
    </row>
    <row r="110" spans="2:12" s="1" customFormat="1" ht="12" customHeight="1" x14ac:dyDescent="0.2">
      <c r="B110" s="25"/>
      <c r="C110" s="22" t="s">
        <v>14</v>
      </c>
      <c r="L110" s="25"/>
    </row>
    <row r="111" spans="2:12" s="1" customFormat="1" ht="16.5" customHeight="1" x14ac:dyDescent="0.2">
      <c r="B111" s="25"/>
      <c r="E111" s="187" t="str">
        <f>E7</f>
        <v>Město Šluknov - opravy stavebních závad mostů po HMP</v>
      </c>
      <c r="F111" s="188"/>
      <c r="G111" s="188"/>
      <c r="H111" s="188"/>
      <c r="L111" s="25"/>
    </row>
    <row r="112" spans="2:12" s="1" customFormat="1" ht="12" customHeight="1" x14ac:dyDescent="0.2">
      <c r="B112" s="25"/>
      <c r="C112" s="22" t="s">
        <v>90</v>
      </c>
      <c r="L112" s="25"/>
    </row>
    <row r="113" spans="2:65" s="1" customFormat="1" ht="16.5" customHeight="1" x14ac:dyDescent="0.2">
      <c r="B113" s="25"/>
      <c r="E113" s="177" t="str">
        <f>E9</f>
        <v>002 - Most ev. č. Šl-M-01</v>
      </c>
      <c r="F113" s="186"/>
      <c r="G113" s="186"/>
      <c r="H113" s="186"/>
      <c r="L113" s="25"/>
    </row>
    <row r="114" spans="2:65" s="1" customFormat="1" ht="6.9" customHeight="1" x14ac:dyDescent="0.2">
      <c r="B114" s="25"/>
      <c r="L114" s="25"/>
    </row>
    <row r="115" spans="2:65" s="1" customFormat="1" ht="12" customHeight="1" x14ac:dyDescent="0.2">
      <c r="B115" s="25"/>
      <c r="C115" s="22" t="s">
        <v>18</v>
      </c>
      <c r="F115" s="20" t="str">
        <f>F12</f>
        <v xml:space="preserve"> </v>
      </c>
      <c r="I115" s="22" t="s">
        <v>20</v>
      </c>
      <c r="J115" s="45">
        <f>IF(J12="","",J12)</f>
        <v>0</v>
      </c>
      <c r="L115" s="25"/>
    </row>
    <row r="116" spans="2:65" s="1" customFormat="1" ht="6.9" customHeight="1" x14ac:dyDescent="0.2">
      <c r="B116" s="25"/>
      <c r="L116" s="25"/>
    </row>
    <row r="117" spans="2:65" s="1" customFormat="1" ht="15.15" customHeight="1" x14ac:dyDescent="0.2">
      <c r="B117" s="25"/>
      <c r="C117" s="22" t="s">
        <v>21</v>
      </c>
      <c r="F117" s="20" t="str">
        <f>E15</f>
        <v xml:space="preserve"> </v>
      </c>
      <c r="I117" s="22" t="s">
        <v>26</v>
      </c>
      <c r="J117" s="23" t="str">
        <f>E21</f>
        <v xml:space="preserve"> </v>
      </c>
      <c r="L117" s="25"/>
    </row>
    <row r="118" spans="2:65" s="1" customFormat="1" ht="15.15" customHeight="1" x14ac:dyDescent="0.2">
      <c r="B118" s="25"/>
      <c r="C118" s="22" t="s">
        <v>25</v>
      </c>
      <c r="F118" s="20" t="str">
        <f>IF(E18="","",E18)</f>
        <v xml:space="preserve"> </v>
      </c>
      <c r="I118" s="22" t="s">
        <v>28</v>
      </c>
      <c r="J118" s="23"/>
      <c r="L118" s="25"/>
    </row>
    <row r="119" spans="2:65" s="1" customFormat="1" ht="10.35" customHeight="1" x14ac:dyDescent="0.2">
      <c r="B119" s="25"/>
      <c r="L119" s="25"/>
    </row>
    <row r="120" spans="2:65" s="10" customFormat="1" ht="29.25" customHeight="1" x14ac:dyDescent="0.2">
      <c r="B120" s="105"/>
      <c r="C120" s="106" t="s">
        <v>103</v>
      </c>
      <c r="D120" s="107" t="s">
        <v>56</v>
      </c>
      <c r="E120" s="107" t="s">
        <v>52</v>
      </c>
      <c r="F120" s="107" t="s">
        <v>53</v>
      </c>
      <c r="G120" s="107" t="s">
        <v>104</v>
      </c>
      <c r="H120" s="107" t="s">
        <v>105</v>
      </c>
      <c r="I120" s="107" t="s">
        <v>106</v>
      </c>
      <c r="J120" s="108" t="s">
        <v>93</v>
      </c>
      <c r="K120" s="109" t="s">
        <v>107</v>
      </c>
      <c r="L120" s="105"/>
      <c r="M120" s="52" t="s">
        <v>1</v>
      </c>
      <c r="N120" s="53" t="s">
        <v>35</v>
      </c>
      <c r="O120" s="53" t="s">
        <v>108</v>
      </c>
      <c r="P120" s="53" t="s">
        <v>109</v>
      </c>
      <c r="Q120" s="53" t="s">
        <v>110</v>
      </c>
      <c r="R120" s="53" t="s">
        <v>111</v>
      </c>
      <c r="S120" s="53" t="s">
        <v>112</v>
      </c>
      <c r="T120" s="54" t="s">
        <v>113</v>
      </c>
    </row>
    <row r="121" spans="2:65" s="1" customFormat="1" ht="22.95" customHeight="1" x14ac:dyDescent="0.3">
      <c r="B121" s="25"/>
      <c r="C121" s="57" t="s">
        <v>114</v>
      </c>
      <c r="J121" s="110">
        <f>J122+J150</f>
        <v>0</v>
      </c>
      <c r="L121" s="25"/>
      <c r="M121" s="55"/>
      <c r="N121" s="46"/>
      <c r="O121" s="46"/>
      <c r="P121" s="111" t="e">
        <f>P122+P150</f>
        <v>#REF!</v>
      </c>
      <c r="Q121" s="46"/>
      <c r="R121" s="111" t="e">
        <f>R122+R150</f>
        <v>#REF!</v>
      </c>
      <c r="S121" s="46"/>
      <c r="T121" s="112" t="e">
        <f>T122+T150</f>
        <v>#REF!</v>
      </c>
      <c r="AT121" s="13" t="s">
        <v>70</v>
      </c>
      <c r="AU121" s="13" t="s">
        <v>95</v>
      </c>
      <c r="BK121" s="113" t="e">
        <f>BK122+BK150</f>
        <v>#REF!</v>
      </c>
    </row>
    <row r="122" spans="2:65" s="11" customFormat="1" ht="25.95" customHeight="1" x14ac:dyDescent="0.25">
      <c r="B122" s="114"/>
      <c r="D122" s="115" t="s">
        <v>70</v>
      </c>
      <c r="E122" s="116" t="s">
        <v>115</v>
      </c>
      <c r="F122" s="116" t="s">
        <v>116</v>
      </c>
      <c r="J122" s="117">
        <f>J123+J146</f>
        <v>0</v>
      </c>
      <c r="L122" s="114"/>
      <c r="M122" s="118"/>
      <c r="P122" s="119">
        <f>P123+P146</f>
        <v>0.45400000000000001</v>
      </c>
      <c r="R122" s="119">
        <f>R123+R146</f>
        <v>0</v>
      </c>
      <c r="T122" s="120">
        <f>T123+T146</f>
        <v>0</v>
      </c>
      <c r="AR122" s="115" t="s">
        <v>77</v>
      </c>
      <c r="AT122" s="121" t="s">
        <v>70</v>
      </c>
      <c r="AU122" s="121" t="s">
        <v>71</v>
      </c>
      <c r="AY122" s="115" t="s">
        <v>117</v>
      </c>
      <c r="BK122" s="122">
        <f>BK123+BK146</f>
        <v>0</v>
      </c>
    </row>
    <row r="123" spans="2:65" s="11" customFormat="1" ht="22.95" customHeight="1" x14ac:dyDescent="0.25">
      <c r="B123" s="114"/>
      <c r="D123" s="115" t="s">
        <v>70</v>
      </c>
      <c r="E123" s="123" t="s">
        <v>122</v>
      </c>
      <c r="F123" s="123" t="s">
        <v>123</v>
      </c>
      <c r="J123" s="124">
        <f>J124+J125+J126+J127+J128+J129+J130+J131+J132+J133+J134+J135+J145+J136+J137+J138+J139+J140+J141+J142+J143+J144</f>
        <v>0</v>
      </c>
      <c r="L123" s="114"/>
      <c r="M123" s="118"/>
      <c r="P123" s="119">
        <f>SUM(P124:P132)</f>
        <v>0</v>
      </c>
      <c r="R123" s="119">
        <f>SUM(R124:R132)</f>
        <v>0</v>
      </c>
      <c r="T123" s="120">
        <f>SUM(T124:T132)</f>
        <v>0</v>
      </c>
      <c r="AR123" s="115" t="s">
        <v>77</v>
      </c>
      <c r="AT123" s="121" t="s">
        <v>70</v>
      </c>
      <c r="AU123" s="121" t="s">
        <v>77</v>
      </c>
      <c r="AY123" s="115" t="s">
        <v>117</v>
      </c>
      <c r="BK123" s="122">
        <f>SUM(BK124:BK132)</f>
        <v>0</v>
      </c>
    </row>
    <row r="124" spans="2:65" s="1" customFormat="1" ht="25.8" customHeight="1" x14ac:dyDescent="0.2">
      <c r="B124" s="125"/>
      <c r="C124" s="126">
        <v>1</v>
      </c>
      <c r="D124" s="126" t="s">
        <v>119</v>
      </c>
      <c r="E124" s="127" t="s">
        <v>225</v>
      </c>
      <c r="F124" s="128" t="s">
        <v>226</v>
      </c>
      <c r="G124" s="129" t="s">
        <v>120</v>
      </c>
      <c r="H124" s="130">
        <v>8</v>
      </c>
      <c r="I124" s="131"/>
      <c r="J124" s="131">
        <f>H124*I124</f>
        <v>0</v>
      </c>
      <c r="K124" s="132"/>
      <c r="L124" s="25"/>
      <c r="M124" s="133" t="s">
        <v>1</v>
      </c>
      <c r="N124" s="134" t="s">
        <v>36</v>
      </c>
      <c r="O124" s="135">
        <v>0</v>
      </c>
      <c r="P124" s="135">
        <f t="shared" ref="P124:P132" si="0">O124*H124</f>
        <v>0</v>
      </c>
      <c r="Q124" s="135">
        <v>0</v>
      </c>
      <c r="R124" s="135">
        <f t="shared" ref="R124:R132" si="1">Q124*H124</f>
        <v>0</v>
      </c>
      <c r="S124" s="135">
        <v>0</v>
      </c>
      <c r="T124" s="136">
        <f t="shared" ref="T124:T132" si="2">S124*H124</f>
        <v>0</v>
      </c>
      <c r="AR124" s="137" t="s">
        <v>121</v>
      </c>
      <c r="AT124" s="137" t="s">
        <v>119</v>
      </c>
      <c r="AU124" s="137" t="s">
        <v>78</v>
      </c>
      <c r="AY124" s="13" t="s">
        <v>117</v>
      </c>
      <c r="BE124" s="138">
        <f t="shared" ref="BE124:BE132" si="3">IF(N124="základní",J124,0)</f>
        <v>0</v>
      </c>
      <c r="BF124" s="138">
        <f t="shared" ref="BF124:BF132" si="4">IF(N124="snížená",J124,0)</f>
        <v>0</v>
      </c>
      <c r="BG124" s="138">
        <f t="shared" ref="BG124:BG132" si="5">IF(N124="zákl. přenesená",J124,0)</f>
        <v>0</v>
      </c>
      <c r="BH124" s="138">
        <f t="shared" ref="BH124:BH132" si="6">IF(N124="sníž. přenesená",J124,0)</f>
        <v>0</v>
      </c>
      <c r="BI124" s="138">
        <f t="shared" ref="BI124:BI132" si="7">IF(N124="nulová",J124,0)</f>
        <v>0</v>
      </c>
      <c r="BJ124" s="13" t="s">
        <v>77</v>
      </c>
      <c r="BK124" s="138">
        <f t="shared" ref="BK124:BK144" si="8">ROUND(I124*H124,2)</f>
        <v>0</v>
      </c>
      <c r="BL124" s="13" t="s">
        <v>121</v>
      </c>
      <c r="BM124" s="137" t="s">
        <v>78</v>
      </c>
    </row>
    <row r="125" spans="2:65" s="1" customFormat="1" ht="33" customHeight="1" x14ac:dyDescent="0.2">
      <c r="B125" s="125"/>
      <c r="C125" s="126">
        <v>2</v>
      </c>
      <c r="D125" s="126" t="s">
        <v>119</v>
      </c>
      <c r="E125" s="127" t="s">
        <v>193</v>
      </c>
      <c r="F125" s="128" t="s">
        <v>194</v>
      </c>
      <c r="G125" s="129" t="s">
        <v>171</v>
      </c>
      <c r="H125" s="130">
        <v>1</v>
      </c>
      <c r="I125" s="131"/>
      <c r="J125" s="131">
        <f t="shared" ref="J125:J135" si="9">H125*I125</f>
        <v>0</v>
      </c>
      <c r="K125" s="132"/>
      <c r="L125" s="25"/>
      <c r="M125" s="133" t="s">
        <v>1</v>
      </c>
      <c r="N125" s="134" t="s">
        <v>36</v>
      </c>
      <c r="O125" s="135">
        <v>0</v>
      </c>
      <c r="P125" s="135">
        <f t="shared" si="0"/>
        <v>0</v>
      </c>
      <c r="Q125" s="135">
        <v>0</v>
      </c>
      <c r="R125" s="135">
        <f t="shared" si="1"/>
        <v>0</v>
      </c>
      <c r="S125" s="135">
        <v>0</v>
      </c>
      <c r="T125" s="136">
        <f t="shared" si="2"/>
        <v>0</v>
      </c>
      <c r="AR125" s="137" t="s">
        <v>121</v>
      </c>
      <c r="AT125" s="137" t="s">
        <v>119</v>
      </c>
      <c r="AU125" s="137" t="s">
        <v>78</v>
      </c>
      <c r="AY125" s="13" t="s">
        <v>117</v>
      </c>
      <c r="BE125" s="138">
        <f t="shared" si="3"/>
        <v>0</v>
      </c>
      <c r="BF125" s="138">
        <f t="shared" si="4"/>
        <v>0</v>
      </c>
      <c r="BG125" s="138">
        <f t="shared" si="5"/>
        <v>0</v>
      </c>
      <c r="BH125" s="138">
        <f t="shared" si="6"/>
        <v>0</v>
      </c>
      <c r="BI125" s="138">
        <f t="shared" si="7"/>
        <v>0</v>
      </c>
      <c r="BJ125" s="13" t="s">
        <v>77</v>
      </c>
      <c r="BK125" s="138">
        <f t="shared" si="8"/>
        <v>0</v>
      </c>
      <c r="BL125" s="13" t="s">
        <v>121</v>
      </c>
      <c r="BM125" s="137" t="s">
        <v>121</v>
      </c>
    </row>
    <row r="126" spans="2:65" s="1" customFormat="1" ht="24.15" customHeight="1" x14ac:dyDescent="0.2">
      <c r="B126" s="125"/>
      <c r="C126" s="126">
        <v>3</v>
      </c>
      <c r="D126" s="126" t="s">
        <v>119</v>
      </c>
      <c r="E126" s="127" t="s">
        <v>195</v>
      </c>
      <c r="F126" s="128" t="s">
        <v>196</v>
      </c>
      <c r="G126" s="129" t="s">
        <v>120</v>
      </c>
      <c r="H126" s="130">
        <v>35</v>
      </c>
      <c r="I126" s="131"/>
      <c r="J126" s="131">
        <f t="shared" si="9"/>
        <v>0</v>
      </c>
      <c r="K126" s="132"/>
      <c r="L126" s="25"/>
      <c r="M126" s="133" t="s">
        <v>1</v>
      </c>
      <c r="N126" s="134" t="s">
        <v>36</v>
      </c>
      <c r="O126" s="135">
        <v>0</v>
      </c>
      <c r="P126" s="135">
        <f t="shared" si="0"/>
        <v>0</v>
      </c>
      <c r="Q126" s="135">
        <v>0</v>
      </c>
      <c r="R126" s="135">
        <f t="shared" si="1"/>
        <v>0</v>
      </c>
      <c r="S126" s="135">
        <v>0</v>
      </c>
      <c r="T126" s="136">
        <f t="shared" si="2"/>
        <v>0</v>
      </c>
      <c r="AR126" s="137" t="s">
        <v>121</v>
      </c>
      <c r="AT126" s="137" t="s">
        <v>119</v>
      </c>
      <c r="AU126" s="137" t="s">
        <v>78</v>
      </c>
      <c r="AY126" s="13" t="s">
        <v>117</v>
      </c>
      <c r="BE126" s="138">
        <f t="shared" si="3"/>
        <v>0</v>
      </c>
      <c r="BF126" s="138">
        <f t="shared" si="4"/>
        <v>0</v>
      </c>
      <c r="BG126" s="138">
        <f t="shared" si="5"/>
        <v>0</v>
      </c>
      <c r="BH126" s="138">
        <f t="shared" si="6"/>
        <v>0</v>
      </c>
      <c r="BI126" s="138">
        <f t="shared" si="7"/>
        <v>0</v>
      </c>
      <c r="BJ126" s="13" t="s">
        <v>77</v>
      </c>
      <c r="BK126" s="138">
        <f t="shared" si="8"/>
        <v>0</v>
      </c>
      <c r="BL126" s="13" t="s">
        <v>121</v>
      </c>
      <c r="BM126" s="137" t="s">
        <v>130</v>
      </c>
    </row>
    <row r="127" spans="2:65" s="1" customFormat="1" ht="24.15" customHeight="1" x14ac:dyDescent="0.2">
      <c r="B127" s="125"/>
      <c r="C127" s="126">
        <v>4</v>
      </c>
      <c r="D127" s="126" t="s">
        <v>119</v>
      </c>
      <c r="E127" s="127" t="s">
        <v>197</v>
      </c>
      <c r="F127" s="128" t="s">
        <v>198</v>
      </c>
      <c r="G127" s="129" t="s">
        <v>120</v>
      </c>
      <c r="H127" s="130">
        <v>35</v>
      </c>
      <c r="I127" s="131"/>
      <c r="J127" s="131">
        <f t="shared" si="9"/>
        <v>0</v>
      </c>
      <c r="K127" s="132"/>
      <c r="L127" s="25"/>
      <c r="M127" s="133" t="s">
        <v>1</v>
      </c>
      <c r="N127" s="134" t="s">
        <v>36</v>
      </c>
      <c r="O127" s="135">
        <v>0</v>
      </c>
      <c r="P127" s="135">
        <f t="shared" si="0"/>
        <v>0</v>
      </c>
      <c r="Q127" s="135">
        <v>0</v>
      </c>
      <c r="R127" s="135">
        <f t="shared" si="1"/>
        <v>0</v>
      </c>
      <c r="S127" s="135">
        <v>0</v>
      </c>
      <c r="T127" s="136">
        <f t="shared" si="2"/>
        <v>0</v>
      </c>
      <c r="AR127" s="137" t="s">
        <v>121</v>
      </c>
      <c r="AT127" s="137" t="s">
        <v>119</v>
      </c>
      <c r="AU127" s="137" t="s">
        <v>78</v>
      </c>
      <c r="AY127" s="13" t="s">
        <v>117</v>
      </c>
      <c r="BE127" s="138">
        <f t="shared" si="3"/>
        <v>0</v>
      </c>
      <c r="BF127" s="138">
        <f t="shared" si="4"/>
        <v>0</v>
      </c>
      <c r="BG127" s="138">
        <f t="shared" si="5"/>
        <v>0</v>
      </c>
      <c r="BH127" s="138">
        <f t="shared" si="6"/>
        <v>0</v>
      </c>
      <c r="BI127" s="138">
        <f t="shared" si="7"/>
        <v>0</v>
      </c>
      <c r="BJ127" s="13" t="s">
        <v>77</v>
      </c>
      <c r="BK127" s="138">
        <f t="shared" si="8"/>
        <v>0</v>
      </c>
      <c r="BL127" s="13" t="s">
        <v>121</v>
      </c>
      <c r="BM127" s="137" t="s">
        <v>135</v>
      </c>
    </row>
    <row r="128" spans="2:65" s="1" customFormat="1" ht="35.4" customHeight="1" x14ac:dyDescent="0.2">
      <c r="B128" s="125"/>
      <c r="C128" s="126">
        <v>5</v>
      </c>
      <c r="D128" s="126" t="s">
        <v>119</v>
      </c>
      <c r="E128" s="127" t="s">
        <v>199</v>
      </c>
      <c r="F128" s="128" t="s">
        <v>200</v>
      </c>
      <c r="G128" s="129" t="s">
        <v>127</v>
      </c>
      <c r="H128" s="130">
        <v>14.24</v>
      </c>
      <c r="I128" s="131"/>
      <c r="J128" s="131">
        <f t="shared" si="9"/>
        <v>0</v>
      </c>
      <c r="K128" s="132"/>
      <c r="L128" s="25"/>
      <c r="M128" s="133" t="s">
        <v>1</v>
      </c>
      <c r="N128" s="134" t="s">
        <v>36</v>
      </c>
      <c r="O128" s="135">
        <v>0</v>
      </c>
      <c r="P128" s="135">
        <f t="shared" si="0"/>
        <v>0</v>
      </c>
      <c r="Q128" s="135">
        <v>0</v>
      </c>
      <c r="R128" s="135">
        <f t="shared" si="1"/>
        <v>0</v>
      </c>
      <c r="S128" s="135">
        <v>0</v>
      </c>
      <c r="T128" s="136">
        <f t="shared" si="2"/>
        <v>0</v>
      </c>
      <c r="AR128" s="137" t="s">
        <v>121</v>
      </c>
      <c r="AT128" s="137" t="s">
        <v>119</v>
      </c>
      <c r="AU128" s="137" t="s">
        <v>78</v>
      </c>
      <c r="AY128" s="13" t="s">
        <v>117</v>
      </c>
      <c r="BE128" s="138">
        <f t="shared" si="3"/>
        <v>0</v>
      </c>
      <c r="BF128" s="138">
        <f t="shared" si="4"/>
        <v>0</v>
      </c>
      <c r="BG128" s="138">
        <f t="shared" si="5"/>
        <v>0</v>
      </c>
      <c r="BH128" s="138">
        <f t="shared" si="6"/>
        <v>0</v>
      </c>
      <c r="BI128" s="138">
        <f t="shared" si="7"/>
        <v>0</v>
      </c>
      <c r="BJ128" s="13" t="s">
        <v>77</v>
      </c>
      <c r="BK128" s="138">
        <f t="shared" si="8"/>
        <v>0</v>
      </c>
      <c r="BL128" s="13" t="s">
        <v>121</v>
      </c>
      <c r="BM128" s="137" t="s">
        <v>138</v>
      </c>
    </row>
    <row r="129" spans="2:65" s="1" customFormat="1" ht="43.8" customHeight="1" x14ac:dyDescent="0.2">
      <c r="B129" s="125"/>
      <c r="C129" s="126">
        <v>6</v>
      </c>
      <c r="D129" s="126" t="s">
        <v>119</v>
      </c>
      <c r="E129" s="127" t="s">
        <v>201</v>
      </c>
      <c r="F129" s="128" t="s">
        <v>202</v>
      </c>
      <c r="G129" s="129" t="s">
        <v>127</v>
      </c>
      <c r="H129" s="130">
        <v>14.24</v>
      </c>
      <c r="I129" s="131"/>
      <c r="J129" s="131">
        <f t="shared" si="9"/>
        <v>0</v>
      </c>
      <c r="K129" s="132"/>
      <c r="L129" s="25"/>
      <c r="M129" s="133" t="s">
        <v>1</v>
      </c>
      <c r="N129" s="134" t="s">
        <v>36</v>
      </c>
      <c r="O129" s="135">
        <v>0</v>
      </c>
      <c r="P129" s="135">
        <f t="shared" si="0"/>
        <v>0</v>
      </c>
      <c r="Q129" s="135">
        <v>0</v>
      </c>
      <c r="R129" s="135">
        <f t="shared" si="1"/>
        <v>0</v>
      </c>
      <c r="S129" s="135">
        <v>0</v>
      </c>
      <c r="T129" s="136">
        <f t="shared" si="2"/>
        <v>0</v>
      </c>
      <c r="AR129" s="137" t="s">
        <v>121</v>
      </c>
      <c r="AT129" s="137" t="s">
        <v>119</v>
      </c>
      <c r="AU129" s="137" t="s">
        <v>78</v>
      </c>
      <c r="AY129" s="13" t="s">
        <v>117</v>
      </c>
      <c r="BE129" s="138">
        <f t="shared" si="3"/>
        <v>0</v>
      </c>
      <c r="BF129" s="138">
        <f t="shared" si="4"/>
        <v>0</v>
      </c>
      <c r="BG129" s="138">
        <f t="shared" si="5"/>
        <v>0</v>
      </c>
      <c r="BH129" s="138">
        <f t="shared" si="6"/>
        <v>0</v>
      </c>
      <c r="BI129" s="138">
        <f t="shared" si="7"/>
        <v>0</v>
      </c>
      <c r="BJ129" s="13" t="s">
        <v>77</v>
      </c>
      <c r="BK129" s="138">
        <f t="shared" si="8"/>
        <v>0</v>
      </c>
      <c r="BL129" s="13" t="s">
        <v>121</v>
      </c>
      <c r="BM129" s="137" t="s">
        <v>141</v>
      </c>
    </row>
    <row r="130" spans="2:65" s="1" customFormat="1" ht="29.4" customHeight="1" x14ac:dyDescent="0.2">
      <c r="B130" s="125"/>
      <c r="C130" s="126">
        <v>7</v>
      </c>
      <c r="D130" s="126" t="s">
        <v>119</v>
      </c>
      <c r="E130" s="127" t="s">
        <v>203</v>
      </c>
      <c r="F130" s="128" t="s">
        <v>204</v>
      </c>
      <c r="G130" s="129" t="s">
        <v>127</v>
      </c>
      <c r="H130" s="130">
        <v>14.24</v>
      </c>
      <c r="I130" s="131"/>
      <c r="J130" s="131">
        <f t="shared" si="9"/>
        <v>0</v>
      </c>
      <c r="K130" s="132"/>
      <c r="L130" s="25"/>
      <c r="M130" s="133" t="s">
        <v>1</v>
      </c>
      <c r="N130" s="134" t="s">
        <v>36</v>
      </c>
      <c r="O130" s="135">
        <v>0</v>
      </c>
      <c r="P130" s="135">
        <f t="shared" si="0"/>
        <v>0</v>
      </c>
      <c r="Q130" s="135">
        <v>0</v>
      </c>
      <c r="R130" s="135">
        <f t="shared" si="1"/>
        <v>0</v>
      </c>
      <c r="S130" s="135">
        <v>0</v>
      </c>
      <c r="T130" s="136">
        <f t="shared" si="2"/>
        <v>0</v>
      </c>
      <c r="AR130" s="137" t="s">
        <v>121</v>
      </c>
      <c r="AT130" s="137" t="s">
        <v>119</v>
      </c>
      <c r="AU130" s="137" t="s">
        <v>78</v>
      </c>
      <c r="AY130" s="13" t="s">
        <v>117</v>
      </c>
      <c r="BE130" s="138">
        <f t="shared" si="3"/>
        <v>0</v>
      </c>
      <c r="BF130" s="138">
        <f t="shared" si="4"/>
        <v>0</v>
      </c>
      <c r="BG130" s="138">
        <f t="shared" si="5"/>
        <v>0</v>
      </c>
      <c r="BH130" s="138">
        <f t="shared" si="6"/>
        <v>0</v>
      </c>
      <c r="BI130" s="138">
        <f t="shared" si="7"/>
        <v>0</v>
      </c>
      <c r="BJ130" s="13" t="s">
        <v>77</v>
      </c>
      <c r="BK130" s="138">
        <f t="shared" si="8"/>
        <v>0</v>
      </c>
      <c r="BL130" s="13" t="s">
        <v>121</v>
      </c>
      <c r="BM130" s="137" t="s">
        <v>144</v>
      </c>
    </row>
    <row r="131" spans="2:65" s="1" customFormat="1" ht="36" customHeight="1" x14ac:dyDescent="0.2">
      <c r="B131" s="125"/>
      <c r="C131" s="126">
        <v>8</v>
      </c>
      <c r="D131" s="126" t="s">
        <v>119</v>
      </c>
      <c r="E131" s="127" t="s">
        <v>205</v>
      </c>
      <c r="F131" s="128" t="s">
        <v>206</v>
      </c>
      <c r="G131" s="129" t="s">
        <v>127</v>
      </c>
      <c r="H131" s="130">
        <v>14.24</v>
      </c>
      <c r="I131" s="131"/>
      <c r="J131" s="131">
        <f t="shared" si="9"/>
        <v>0</v>
      </c>
      <c r="K131" s="132"/>
      <c r="L131" s="25"/>
      <c r="M131" s="133" t="s">
        <v>1</v>
      </c>
      <c r="N131" s="134" t="s">
        <v>36</v>
      </c>
      <c r="O131" s="135">
        <v>0</v>
      </c>
      <c r="P131" s="135">
        <f t="shared" si="0"/>
        <v>0</v>
      </c>
      <c r="Q131" s="135">
        <v>0</v>
      </c>
      <c r="R131" s="135">
        <f t="shared" si="1"/>
        <v>0</v>
      </c>
      <c r="S131" s="135">
        <v>0</v>
      </c>
      <c r="T131" s="136">
        <f t="shared" si="2"/>
        <v>0</v>
      </c>
      <c r="AR131" s="137" t="s">
        <v>121</v>
      </c>
      <c r="AT131" s="137" t="s">
        <v>119</v>
      </c>
      <c r="AU131" s="137" t="s">
        <v>78</v>
      </c>
      <c r="AY131" s="13" t="s">
        <v>117</v>
      </c>
      <c r="BE131" s="138">
        <f t="shared" si="3"/>
        <v>0</v>
      </c>
      <c r="BF131" s="138">
        <f t="shared" si="4"/>
        <v>0</v>
      </c>
      <c r="BG131" s="138">
        <f t="shared" si="5"/>
        <v>0</v>
      </c>
      <c r="BH131" s="138">
        <f t="shared" si="6"/>
        <v>0</v>
      </c>
      <c r="BI131" s="138">
        <f t="shared" si="7"/>
        <v>0</v>
      </c>
      <c r="BJ131" s="13" t="s">
        <v>77</v>
      </c>
      <c r="BK131" s="138">
        <f t="shared" si="8"/>
        <v>0</v>
      </c>
      <c r="BL131" s="13" t="s">
        <v>121</v>
      </c>
      <c r="BM131" s="137" t="s">
        <v>147</v>
      </c>
    </row>
    <row r="132" spans="2:65" s="1" customFormat="1" ht="36.6" customHeight="1" x14ac:dyDescent="0.2">
      <c r="B132" s="125"/>
      <c r="C132" s="145">
        <v>9</v>
      </c>
      <c r="D132" s="145" t="s">
        <v>119</v>
      </c>
      <c r="E132" s="127" t="s">
        <v>207</v>
      </c>
      <c r="F132" s="128" t="s">
        <v>208</v>
      </c>
      <c r="G132" s="129" t="s">
        <v>127</v>
      </c>
      <c r="H132" s="130">
        <v>14.24</v>
      </c>
      <c r="I132" s="131"/>
      <c r="J132" s="131">
        <f t="shared" si="9"/>
        <v>0</v>
      </c>
      <c r="K132" s="132"/>
      <c r="L132" s="25"/>
      <c r="M132" s="133" t="s">
        <v>1</v>
      </c>
      <c r="N132" s="134" t="s">
        <v>36</v>
      </c>
      <c r="O132" s="135">
        <v>0</v>
      </c>
      <c r="P132" s="135">
        <f t="shared" si="0"/>
        <v>0</v>
      </c>
      <c r="Q132" s="135">
        <v>0</v>
      </c>
      <c r="R132" s="135">
        <f t="shared" si="1"/>
        <v>0</v>
      </c>
      <c r="S132" s="135">
        <v>0</v>
      </c>
      <c r="T132" s="136">
        <f t="shared" si="2"/>
        <v>0</v>
      </c>
      <c r="AR132" s="137" t="s">
        <v>121</v>
      </c>
      <c r="AT132" s="137" t="s">
        <v>119</v>
      </c>
      <c r="AU132" s="137" t="s">
        <v>78</v>
      </c>
      <c r="AY132" s="13" t="s">
        <v>117</v>
      </c>
      <c r="BE132" s="138">
        <f t="shared" si="3"/>
        <v>0</v>
      </c>
      <c r="BF132" s="138">
        <f t="shared" si="4"/>
        <v>0</v>
      </c>
      <c r="BG132" s="138">
        <f t="shared" si="5"/>
        <v>0</v>
      </c>
      <c r="BH132" s="138">
        <f t="shared" si="6"/>
        <v>0</v>
      </c>
      <c r="BI132" s="138">
        <f t="shared" si="7"/>
        <v>0</v>
      </c>
      <c r="BJ132" s="13" t="s">
        <v>77</v>
      </c>
      <c r="BK132" s="138">
        <f t="shared" si="8"/>
        <v>0</v>
      </c>
      <c r="BL132" s="13" t="s">
        <v>121</v>
      </c>
      <c r="BM132" s="137" t="s">
        <v>150</v>
      </c>
    </row>
    <row r="133" spans="2:65" s="1" customFormat="1" ht="31.2" customHeight="1" x14ac:dyDescent="0.2">
      <c r="B133" s="125"/>
      <c r="C133" s="146">
        <v>10</v>
      </c>
      <c r="D133" s="146" t="s">
        <v>119</v>
      </c>
      <c r="E133" s="127" t="s">
        <v>209</v>
      </c>
      <c r="F133" s="128" t="s">
        <v>210</v>
      </c>
      <c r="G133" s="129" t="s">
        <v>127</v>
      </c>
      <c r="H133" s="130">
        <v>14.24</v>
      </c>
      <c r="I133" s="131"/>
      <c r="J133" s="131">
        <f t="shared" si="9"/>
        <v>0</v>
      </c>
      <c r="K133" s="144"/>
      <c r="L133" s="25"/>
      <c r="M133" s="133"/>
      <c r="N133" s="134"/>
      <c r="O133" s="135"/>
      <c r="P133" s="135"/>
      <c r="Q133" s="135"/>
      <c r="R133" s="135"/>
      <c r="S133" s="135"/>
      <c r="T133" s="136"/>
      <c r="AR133" s="137"/>
      <c r="AT133" s="137"/>
      <c r="AU133" s="137"/>
      <c r="AY133" s="13"/>
      <c r="BE133" s="138"/>
      <c r="BF133" s="138"/>
      <c r="BG133" s="138"/>
      <c r="BH133" s="138"/>
      <c r="BI133" s="138"/>
      <c r="BJ133" s="13"/>
      <c r="BK133" s="138">
        <f t="shared" si="8"/>
        <v>0</v>
      </c>
      <c r="BL133" s="13"/>
      <c r="BM133" s="137"/>
    </row>
    <row r="134" spans="2:65" s="1" customFormat="1" ht="36" customHeight="1" x14ac:dyDescent="0.2">
      <c r="B134" s="125"/>
      <c r="C134" s="146">
        <v>11</v>
      </c>
      <c r="D134" s="146"/>
      <c r="E134" s="127" t="s">
        <v>211</v>
      </c>
      <c r="F134" s="128" t="s">
        <v>212</v>
      </c>
      <c r="G134" s="129" t="s">
        <v>127</v>
      </c>
      <c r="H134" s="130">
        <v>14.24</v>
      </c>
      <c r="I134" s="131"/>
      <c r="J134" s="131">
        <f t="shared" si="9"/>
        <v>0</v>
      </c>
      <c r="K134" s="144"/>
      <c r="L134" s="25"/>
      <c r="M134" s="133"/>
      <c r="N134" s="134"/>
      <c r="O134" s="135"/>
      <c r="P134" s="135"/>
      <c r="Q134" s="135"/>
      <c r="R134" s="135"/>
      <c r="S134" s="135"/>
      <c r="T134" s="136"/>
      <c r="AR134" s="137"/>
      <c r="AT134" s="137"/>
      <c r="AU134" s="137"/>
      <c r="AY134" s="13"/>
      <c r="BE134" s="138"/>
      <c r="BF134" s="138"/>
      <c r="BG134" s="138"/>
      <c r="BH134" s="138"/>
      <c r="BI134" s="138"/>
      <c r="BJ134" s="13"/>
      <c r="BK134" s="138">
        <f t="shared" si="8"/>
        <v>0</v>
      </c>
      <c r="BL134" s="13"/>
      <c r="BM134" s="137"/>
    </row>
    <row r="135" spans="2:65" s="1" customFormat="1" ht="35.4" customHeight="1" x14ac:dyDescent="0.2">
      <c r="B135" s="125"/>
      <c r="C135" s="146">
        <v>12</v>
      </c>
      <c r="D135" s="146"/>
      <c r="E135" s="127" t="s">
        <v>213</v>
      </c>
      <c r="F135" s="128" t="s">
        <v>214</v>
      </c>
      <c r="G135" s="129" t="s">
        <v>127</v>
      </c>
      <c r="H135" s="130">
        <v>14.24</v>
      </c>
      <c r="I135" s="131"/>
      <c r="J135" s="131">
        <f t="shared" si="9"/>
        <v>0</v>
      </c>
      <c r="K135" s="144"/>
      <c r="L135" s="25"/>
      <c r="M135" s="133"/>
      <c r="N135" s="134"/>
      <c r="O135" s="135"/>
      <c r="P135" s="135"/>
      <c r="Q135" s="135"/>
      <c r="R135" s="135"/>
      <c r="S135" s="135"/>
      <c r="T135" s="136"/>
      <c r="AR135" s="137"/>
      <c r="AT135" s="137"/>
      <c r="AU135" s="137"/>
      <c r="AY135" s="13"/>
      <c r="BE135" s="138"/>
      <c r="BF135" s="138"/>
      <c r="BG135" s="138"/>
      <c r="BH135" s="138"/>
      <c r="BI135" s="138"/>
      <c r="BJ135" s="13"/>
      <c r="BK135" s="138">
        <f t="shared" si="8"/>
        <v>0</v>
      </c>
      <c r="BL135" s="13"/>
      <c r="BM135" s="137"/>
    </row>
    <row r="136" spans="2:65" s="1" customFormat="1" ht="35.4" customHeight="1" x14ac:dyDescent="0.2">
      <c r="B136" s="125"/>
      <c r="C136" s="146"/>
      <c r="D136" s="146"/>
      <c r="E136" s="127" t="s">
        <v>125</v>
      </c>
      <c r="F136" s="128" t="s">
        <v>126</v>
      </c>
      <c r="G136" s="129" t="s">
        <v>127</v>
      </c>
      <c r="H136" s="130">
        <v>16.63</v>
      </c>
      <c r="I136" s="131"/>
      <c r="J136" s="131">
        <f t="shared" ref="J136:J144" si="10">ROUND(I136*H136,2)</f>
        <v>0</v>
      </c>
      <c r="K136" s="144"/>
      <c r="L136" s="25"/>
      <c r="M136" s="133"/>
      <c r="N136" s="134"/>
      <c r="O136" s="135"/>
      <c r="P136" s="135"/>
      <c r="Q136" s="135"/>
      <c r="R136" s="135"/>
      <c r="S136" s="135"/>
      <c r="T136" s="136"/>
      <c r="AR136" s="137"/>
      <c r="AT136" s="137"/>
      <c r="AU136" s="137"/>
      <c r="AY136" s="13"/>
      <c r="BE136" s="138"/>
      <c r="BF136" s="138"/>
      <c r="BG136" s="138"/>
      <c r="BH136" s="138"/>
      <c r="BI136" s="138"/>
      <c r="BJ136" s="13"/>
      <c r="BK136" s="138">
        <f t="shared" si="8"/>
        <v>0</v>
      </c>
      <c r="BL136" s="13"/>
      <c r="BM136" s="137"/>
    </row>
    <row r="137" spans="2:65" s="1" customFormat="1" ht="35.4" customHeight="1" x14ac:dyDescent="0.2">
      <c r="B137" s="125"/>
      <c r="C137" s="146"/>
      <c r="D137" s="146"/>
      <c r="E137" s="127" t="s">
        <v>131</v>
      </c>
      <c r="F137" s="128" t="s">
        <v>132</v>
      </c>
      <c r="G137" s="129" t="s">
        <v>127</v>
      </c>
      <c r="H137" s="130">
        <v>16.63</v>
      </c>
      <c r="I137" s="131"/>
      <c r="J137" s="131">
        <f t="shared" si="10"/>
        <v>0</v>
      </c>
      <c r="K137" s="144"/>
      <c r="L137" s="25"/>
      <c r="M137" s="133"/>
      <c r="N137" s="134"/>
      <c r="O137" s="135"/>
      <c r="P137" s="135"/>
      <c r="Q137" s="135"/>
      <c r="R137" s="135"/>
      <c r="S137" s="135"/>
      <c r="T137" s="136"/>
      <c r="AR137" s="137"/>
      <c r="AT137" s="137"/>
      <c r="AU137" s="137"/>
      <c r="AY137" s="13"/>
      <c r="BE137" s="138"/>
      <c r="BF137" s="138"/>
      <c r="BG137" s="138"/>
      <c r="BH137" s="138"/>
      <c r="BI137" s="138"/>
      <c r="BJ137" s="13"/>
      <c r="BK137" s="138">
        <f t="shared" si="8"/>
        <v>0</v>
      </c>
      <c r="BL137" s="13"/>
      <c r="BM137" s="137"/>
    </row>
    <row r="138" spans="2:65" s="1" customFormat="1" ht="35.4" customHeight="1" x14ac:dyDescent="0.2">
      <c r="B138" s="125"/>
      <c r="C138" s="146"/>
      <c r="D138" s="146"/>
      <c r="E138" s="127" t="s">
        <v>136</v>
      </c>
      <c r="F138" s="128" t="s">
        <v>137</v>
      </c>
      <c r="G138" s="129" t="s">
        <v>127</v>
      </c>
      <c r="H138" s="130">
        <v>16.63</v>
      </c>
      <c r="I138" s="131"/>
      <c r="J138" s="131">
        <f t="shared" si="10"/>
        <v>0</v>
      </c>
      <c r="K138" s="144"/>
      <c r="L138" s="25"/>
      <c r="M138" s="133"/>
      <c r="N138" s="134"/>
      <c r="O138" s="135"/>
      <c r="P138" s="135"/>
      <c r="Q138" s="135"/>
      <c r="R138" s="135"/>
      <c r="S138" s="135"/>
      <c r="T138" s="136"/>
      <c r="AR138" s="137"/>
      <c r="AT138" s="137"/>
      <c r="AU138" s="137"/>
      <c r="AY138" s="13"/>
      <c r="BE138" s="138"/>
      <c r="BF138" s="138"/>
      <c r="BG138" s="138"/>
      <c r="BH138" s="138"/>
      <c r="BI138" s="138"/>
      <c r="BJ138" s="13"/>
      <c r="BK138" s="138">
        <f t="shared" si="8"/>
        <v>0</v>
      </c>
      <c r="BL138" s="13"/>
      <c r="BM138" s="137"/>
    </row>
    <row r="139" spans="2:65" s="1" customFormat="1" ht="35.4" customHeight="1" x14ac:dyDescent="0.2">
      <c r="B139" s="125"/>
      <c r="C139" s="146"/>
      <c r="D139" s="146"/>
      <c r="E139" s="127" t="s">
        <v>142</v>
      </c>
      <c r="F139" s="128" t="s">
        <v>143</v>
      </c>
      <c r="G139" s="129" t="s">
        <v>127</v>
      </c>
      <c r="H139" s="130">
        <v>16.63</v>
      </c>
      <c r="I139" s="131"/>
      <c r="J139" s="131">
        <f t="shared" si="10"/>
        <v>0</v>
      </c>
      <c r="K139" s="144"/>
      <c r="L139" s="25"/>
      <c r="M139" s="133"/>
      <c r="N139" s="134"/>
      <c r="O139" s="135"/>
      <c r="P139" s="135"/>
      <c r="Q139" s="135"/>
      <c r="R139" s="135"/>
      <c r="S139" s="135"/>
      <c r="T139" s="136"/>
      <c r="AR139" s="137"/>
      <c r="AT139" s="137"/>
      <c r="AU139" s="137"/>
      <c r="AY139" s="13"/>
      <c r="BE139" s="138"/>
      <c r="BF139" s="138"/>
      <c r="BG139" s="138"/>
      <c r="BH139" s="138"/>
      <c r="BI139" s="138"/>
      <c r="BJ139" s="13"/>
      <c r="BK139" s="138">
        <f t="shared" si="8"/>
        <v>0</v>
      </c>
      <c r="BL139" s="13"/>
      <c r="BM139" s="137"/>
    </row>
    <row r="140" spans="2:65" s="1" customFormat="1" ht="35.4" customHeight="1" x14ac:dyDescent="0.2">
      <c r="B140" s="125"/>
      <c r="C140" s="146"/>
      <c r="D140" s="146"/>
      <c r="E140" s="127" t="s">
        <v>151</v>
      </c>
      <c r="F140" s="128" t="s">
        <v>152</v>
      </c>
      <c r="G140" s="129" t="s">
        <v>127</v>
      </c>
      <c r="H140" s="130">
        <v>16.63</v>
      </c>
      <c r="I140" s="131"/>
      <c r="J140" s="131">
        <f t="shared" si="10"/>
        <v>0</v>
      </c>
      <c r="K140" s="144"/>
      <c r="L140" s="25"/>
      <c r="M140" s="133"/>
      <c r="N140" s="134"/>
      <c r="O140" s="135"/>
      <c r="P140" s="135"/>
      <c r="Q140" s="135"/>
      <c r="R140" s="135"/>
      <c r="S140" s="135"/>
      <c r="T140" s="136"/>
      <c r="AR140" s="137"/>
      <c r="AT140" s="137"/>
      <c r="AU140" s="137"/>
      <c r="AY140" s="13"/>
      <c r="BE140" s="138"/>
      <c r="BF140" s="138"/>
      <c r="BG140" s="138"/>
      <c r="BH140" s="138"/>
      <c r="BI140" s="138"/>
      <c r="BJ140" s="13"/>
      <c r="BK140" s="138">
        <f t="shared" si="8"/>
        <v>0</v>
      </c>
      <c r="BL140" s="13"/>
      <c r="BM140" s="137"/>
    </row>
    <row r="141" spans="2:65" s="1" customFormat="1" ht="35.4" customHeight="1" x14ac:dyDescent="0.2">
      <c r="B141" s="125"/>
      <c r="C141" s="146"/>
      <c r="D141" s="146"/>
      <c r="E141" s="127" t="s">
        <v>157</v>
      </c>
      <c r="F141" s="128" t="s">
        <v>227</v>
      </c>
      <c r="G141" s="129" t="s">
        <v>127</v>
      </c>
      <c r="H141" s="130">
        <v>16.63</v>
      </c>
      <c r="I141" s="131"/>
      <c r="J141" s="131">
        <f t="shared" si="10"/>
        <v>0</v>
      </c>
      <c r="K141" s="144"/>
      <c r="L141" s="25"/>
      <c r="M141" s="133"/>
      <c r="N141" s="134"/>
      <c r="O141" s="135"/>
      <c r="P141" s="135"/>
      <c r="Q141" s="135"/>
      <c r="R141" s="135"/>
      <c r="S141" s="135"/>
      <c r="T141" s="136"/>
      <c r="AR141" s="137"/>
      <c r="AT141" s="137"/>
      <c r="AU141" s="137"/>
      <c r="AY141" s="13"/>
      <c r="BE141" s="138"/>
      <c r="BF141" s="138"/>
      <c r="BG141" s="138"/>
      <c r="BH141" s="138"/>
      <c r="BI141" s="138"/>
      <c r="BJ141" s="13"/>
      <c r="BK141" s="138">
        <f t="shared" si="8"/>
        <v>0</v>
      </c>
      <c r="BL141" s="13"/>
      <c r="BM141" s="137"/>
    </row>
    <row r="142" spans="2:65" s="1" customFormat="1" ht="35.4" customHeight="1" x14ac:dyDescent="0.2">
      <c r="B142" s="125"/>
      <c r="C142" s="146"/>
      <c r="D142" s="146"/>
      <c r="E142" s="127" t="s">
        <v>159</v>
      </c>
      <c r="F142" s="128" t="s">
        <v>224</v>
      </c>
      <c r="G142" s="129" t="s">
        <v>127</v>
      </c>
      <c r="H142" s="130">
        <v>16.63</v>
      </c>
      <c r="I142" s="131"/>
      <c r="J142" s="131">
        <f t="shared" si="10"/>
        <v>0</v>
      </c>
      <c r="K142" s="144"/>
      <c r="L142" s="25"/>
      <c r="M142" s="133"/>
      <c r="N142" s="134"/>
      <c r="O142" s="135"/>
      <c r="P142" s="135"/>
      <c r="Q142" s="135"/>
      <c r="R142" s="135"/>
      <c r="S142" s="135"/>
      <c r="T142" s="136"/>
      <c r="AR142" s="137"/>
      <c r="AT142" s="137"/>
      <c r="AU142" s="137"/>
      <c r="AY142" s="13"/>
      <c r="BE142" s="138"/>
      <c r="BF142" s="138"/>
      <c r="BG142" s="138"/>
      <c r="BH142" s="138"/>
      <c r="BI142" s="138"/>
      <c r="BJ142" s="13"/>
      <c r="BK142" s="138">
        <f t="shared" si="8"/>
        <v>0</v>
      </c>
      <c r="BL142" s="13"/>
      <c r="BM142" s="137"/>
    </row>
    <row r="143" spans="2:65" s="1" customFormat="1" ht="35.4" customHeight="1" x14ac:dyDescent="0.2">
      <c r="B143" s="125"/>
      <c r="C143" s="146"/>
      <c r="D143" s="146"/>
      <c r="E143" s="127" t="s">
        <v>161</v>
      </c>
      <c r="F143" s="128" t="s">
        <v>162</v>
      </c>
      <c r="G143" s="129" t="s">
        <v>127</v>
      </c>
      <c r="H143" s="130">
        <v>16.63</v>
      </c>
      <c r="I143" s="131"/>
      <c r="J143" s="131">
        <f t="shared" si="10"/>
        <v>0</v>
      </c>
      <c r="K143" s="144"/>
      <c r="L143" s="25"/>
      <c r="M143" s="133"/>
      <c r="N143" s="134"/>
      <c r="O143" s="135"/>
      <c r="P143" s="135"/>
      <c r="Q143" s="135"/>
      <c r="R143" s="135"/>
      <c r="S143" s="135"/>
      <c r="T143" s="136"/>
      <c r="AR143" s="137"/>
      <c r="AT143" s="137"/>
      <c r="AU143" s="137"/>
      <c r="AY143" s="13"/>
      <c r="BE143" s="138"/>
      <c r="BF143" s="138"/>
      <c r="BG143" s="138"/>
      <c r="BH143" s="138"/>
      <c r="BI143" s="138"/>
      <c r="BJ143" s="13"/>
      <c r="BK143" s="138">
        <f t="shared" si="8"/>
        <v>0</v>
      </c>
      <c r="BL143" s="13"/>
      <c r="BM143" s="137"/>
    </row>
    <row r="144" spans="2:65" s="1" customFormat="1" ht="35.4" customHeight="1" x14ac:dyDescent="0.2">
      <c r="B144" s="125"/>
      <c r="C144" s="146"/>
      <c r="D144" s="146"/>
      <c r="E144" s="127" t="s">
        <v>165</v>
      </c>
      <c r="F144" s="128" t="s">
        <v>166</v>
      </c>
      <c r="G144" s="129" t="s">
        <v>127</v>
      </c>
      <c r="H144" s="130">
        <v>16.63</v>
      </c>
      <c r="I144" s="131"/>
      <c r="J144" s="131">
        <f t="shared" si="10"/>
        <v>0</v>
      </c>
      <c r="K144" s="144"/>
      <c r="L144" s="25"/>
      <c r="M144" s="133"/>
      <c r="N144" s="134"/>
      <c r="O144" s="135"/>
      <c r="P144" s="135"/>
      <c r="Q144" s="135"/>
      <c r="R144" s="135"/>
      <c r="S144" s="135"/>
      <c r="T144" s="136"/>
      <c r="AR144" s="137"/>
      <c r="AT144" s="137"/>
      <c r="AU144" s="137"/>
      <c r="AY144" s="13"/>
      <c r="BE144" s="138"/>
      <c r="BF144" s="138"/>
      <c r="BG144" s="138"/>
      <c r="BH144" s="138"/>
      <c r="BI144" s="138"/>
      <c r="BJ144" s="13"/>
      <c r="BK144" s="138">
        <f t="shared" si="8"/>
        <v>0</v>
      </c>
      <c r="BL144" s="13"/>
      <c r="BM144" s="137"/>
    </row>
    <row r="145" spans="2:65" s="1" customFormat="1" ht="24.15" customHeight="1" x14ac:dyDescent="0.2">
      <c r="B145" s="125"/>
      <c r="C145" s="146">
        <v>13</v>
      </c>
      <c r="D145" s="146"/>
      <c r="E145" s="147" t="s">
        <v>228</v>
      </c>
      <c r="F145" s="148" t="s">
        <v>239</v>
      </c>
      <c r="G145" s="149" t="s">
        <v>127</v>
      </c>
      <c r="H145" s="150">
        <v>16.63</v>
      </c>
      <c r="I145" s="151"/>
      <c r="J145" s="151">
        <f t="shared" ref="J145" si="11">H145*I145</f>
        <v>0</v>
      </c>
      <c r="K145" s="144"/>
      <c r="L145" s="25"/>
      <c r="M145" s="133"/>
      <c r="N145" s="134"/>
      <c r="O145" s="135"/>
      <c r="P145" s="135"/>
      <c r="Q145" s="135"/>
      <c r="R145" s="135"/>
      <c r="S145" s="135"/>
      <c r="T145" s="136"/>
      <c r="AR145" s="137"/>
      <c r="AT145" s="137"/>
      <c r="AU145" s="137"/>
      <c r="AY145" s="13"/>
      <c r="BE145" s="138"/>
      <c r="BF145" s="138"/>
      <c r="BG145" s="138"/>
      <c r="BH145" s="138"/>
      <c r="BI145" s="138"/>
      <c r="BJ145" s="13"/>
      <c r="BK145" s="138"/>
      <c r="BL145" s="13"/>
      <c r="BM145" s="137"/>
    </row>
    <row r="146" spans="2:65" s="11" customFormat="1" ht="22.95" customHeight="1" x14ac:dyDescent="0.25">
      <c r="B146" s="114"/>
      <c r="D146" s="115" t="s">
        <v>70</v>
      </c>
      <c r="E146" s="123" t="s">
        <v>169</v>
      </c>
      <c r="F146" s="123" t="s">
        <v>170</v>
      </c>
      <c r="J146" s="124">
        <f>J147+J149</f>
        <v>0</v>
      </c>
      <c r="L146" s="114"/>
      <c r="M146" s="118"/>
      <c r="P146" s="119">
        <f>SUM(P147:P149)</f>
        <v>0.45400000000000001</v>
      </c>
      <c r="R146" s="119">
        <f>SUM(R147:R149)</f>
        <v>0</v>
      </c>
      <c r="T146" s="120">
        <f>SUM(T147:T149)</f>
        <v>0</v>
      </c>
      <c r="AR146" s="115" t="s">
        <v>77</v>
      </c>
      <c r="AT146" s="121" t="s">
        <v>70</v>
      </c>
      <c r="AU146" s="121" t="s">
        <v>77</v>
      </c>
      <c r="AY146" s="115" t="s">
        <v>117</v>
      </c>
      <c r="BK146" s="122">
        <f>SUM(BK147:BK149)</f>
        <v>0</v>
      </c>
    </row>
    <row r="147" spans="2:65" s="1" customFormat="1" ht="44.25" customHeight="1" x14ac:dyDescent="0.2">
      <c r="B147" s="125"/>
      <c r="C147" s="126">
        <v>10</v>
      </c>
      <c r="D147" s="126" t="s">
        <v>119</v>
      </c>
      <c r="E147" s="127" t="s">
        <v>173</v>
      </c>
      <c r="F147" s="128" t="s">
        <v>174</v>
      </c>
      <c r="G147" s="129" t="s">
        <v>171</v>
      </c>
      <c r="H147" s="130">
        <v>1</v>
      </c>
      <c r="I147" s="131"/>
      <c r="J147" s="131">
        <f>ROUND(I147*H147,2)</f>
        <v>0</v>
      </c>
      <c r="K147" s="132"/>
      <c r="L147" s="25"/>
      <c r="M147" s="133" t="s">
        <v>1</v>
      </c>
      <c r="N147" s="134" t="s">
        <v>36</v>
      </c>
      <c r="O147" s="135">
        <v>0.45400000000000001</v>
      </c>
      <c r="P147" s="135">
        <f>O147*H147</f>
        <v>0.45400000000000001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121</v>
      </c>
      <c r="AT147" s="137" t="s">
        <v>119</v>
      </c>
      <c r="AU147" s="137" t="s">
        <v>78</v>
      </c>
      <c r="AY147" s="13" t="s">
        <v>117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3" t="s">
        <v>77</v>
      </c>
      <c r="BK147" s="138">
        <f>ROUND(I147*H147,2)</f>
        <v>0</v>
      </c>
      <c r="BL147" s="13" t="s">
        <v>121</v>
      </c>
      <c r="BM147" s="137" t="s">
        <v>190</v>
      </c>
    </row>
    <row r="148" spans="2:65" s="1" customFormat="1" ht="28.8" x14ac:dyDescent="0.2">
      <c r="B148" s="25"/>
      <c r="D148" s="139" t="s">
        <v>124</v>
      </c>
      <c r="F148" s="140" t="s">
        <v>175</v>
      </c>
      <c r="L148" s="25"/>
      <c r="M148" s="141"/>
      <c r="T148" s="49"/>
      <c r="AT148" s="13" t="s">
        <v>124</v>
      </c>
      <c r="AU148" s="13" t="s">
        <v>78</v>
      </c>
    </row>
    <row r="149" spans="2:65" s="1" customFormat="1" ht="16.5" customHeight="1" x14ac:dyDescent="0.2">
      <c r="B149" s="125"/>
      <c r="C149" s="126">
        <v>11</v>
      </c>
      <c r="D149" s="126" t="s">
        <v>119</v>
      </c>
      <c r="E149" s="127" t="s">
        <v>176</v>
      </c>
      <c r="F149" s="128" t="s">
        <v>177</v>
      </c>
      <c r="G149" s="129" t="s">
        <v>171</v>
      </c>
      <c r="H149" s="130">
        <v>1</v>
      </c>
      <c r="I149" s="131"/>
      <c r="J149" s="131">
        <f>ROUND(I149*H149,2)</f>
        <v>0</v>
      </c>
      <c r="K149" s="132"/>
      <c r="L149" s="25"/>
      <c r="M149" s="133" t="s">
        <v>1</v>
      </c>
      <c r="N149" s="134" t="s">
        <v>36</v>
      </c>
      <c r="O149" s="135">
        <v>0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121</v>
      </c>
      <c r="AT149" s="137" t="s">
        <v>119</v>
      </c>
      <c r="AU149" s="137" t="s">
        <v>78</v>
      </c>
      <c r="AY149" s="13" t="s">
        <v>117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3" t="s">
        <v>77</v>
      </c>
      <c r="BK149" s="138">
        <f>ROUND(I149*H149,2)</f>
        <v>0</v>
      </c>
      <c r="BL149" s="13" t="s">
        <v>121</v>
      </c>
      <c r="BM149" s="137" t="s">
        <v>191</v>
      </c>
    </row>
    <row r="150" spans="2:65" s="11" customFormat="1" ht="25.95" customHeight="1" x14ac:dyDescent="0.25">
      <c r="B150" s="114"/>
      <c r="D150" s="115" t="s">
        <v>70</v>
      </c>
      <c r="E150" s="116" t="s">
        <v>178</v>
      </c>
      <c r="F150" s="116" t="s">
        <v>179</v>
      </c>
      <c r="J150" s="117">
        <f>J151</f>
        <v>0</v>
      </c>
      <c r="L150" s="114"/>
      <c r="M150" s="118"/>
      <c r="P150" s="119" t="e">
        <f>#REF!+P151+#REF!</f>
        <v>#REF!</v>
      </c>
      <c r="R150" s="119" t="e">
        <f>#REF!+R151+#REF!</f>
        <v>#REF!</v>
      </c>
      <c r="T150" s="120" t="e">
        <f>#REF!+T151+#REF!</f>
        <v>#REF!</v>
      </c>
      <c r="AR150" s="115" t="s">
        <v>118</v>
      </c>
      <c r="AT150" s="121" t="s">
        <v>70</v>
      </c>
      <c r="AU150" s="121" t="s">
        <v>71</v>
      </c>
      <c r="AY150" s="115" t="s">
        <v>117</v>
      </c>
      <c r="BK150" s="122" t="e">
        <f>#REF!+BK151+#REF!</f>
        <v>#REF!</v>
      </c>
    </row>
    <row r="151" spans="2:65" s="11" customFormat="1" ht="22.95" customHeight="1" x14ac:dyDescent="0.25">
      <c r="B151" s="114"/>
      <c r="D151" s="115" t="s">
        <v>70</v>
      </c>
      <c r="E151" s="123" t="s">
        <v>184</v>
      </c>
      <c r="F151" s="123" t="s">
        <v>185</v>
      </c>
      <c r="J151" s="124">
        <f>BK151</f>
        <v>0</v>
      </c>
      <c r="L151" s="114"/>
      <c r="M151" s="118"/>
      <c r="P151" s="119">
        <f>P152</f>
        <v>0</v>
      </c>
      <c r="R151" s="119">
        <f>R152</f>
        <v>0</v>
      </c>
      <c r="T151" s="120">
        <f>T152</f>
        <v>0</v>
      </c>
      <c r="AR151" s="115" t="s">
        <v>118</v>
      </c>
      <c r="AT151" s="121" t="s">
        <v>70</v>
      </c>
      <c r="AU151" s="121" t="s">
        <v>77</v>
      </c>
      <c r="AY151" s="115" t="s">
        <v>117</v>
      </c>
      <c r="BK151" s="122">
        <f>BK152</f>
        <v>0</v>
      </c>
    </row>
    <row r="152" spans="2:65" s="1" customFormat="1" ht="16.5" customHeight="1" x14ac:dyDescent="0.2">
      <c r="B152" s="125"/>
      <c r="C152" s="126">
        <v>13</v>
      </c>
      <c r="D152" s="126" t="s">
        <v>119</v>
      </c>
      <c r="E152" s="127" t="s">
        <v>186</v>
      </c>
      <c r="F152" s="128" t="s">
        <v>187</v>
      </c>
      <c r="G152" s="129" t="s">
        <v>171</v>
      </c>
      <c r="H152" s="130">
        <v>1</v>
      </c>
      <c r="I152" s="131"/>
      <c r="J152" s="131">
        <f>ROUND(I152*H152,2)</f>
        <v>0</v>
      </c>
      <c r="K152" s="132"/>
      <c r="L152" s="25"/>
      <c r="M152" s="133" t="s">
        <v>1</v>
      </c>
      <c r="N152" s="134" t="s">
        <v>36</v>
      </c>
      <c r="O152" s="135">
        <v>0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183</v>
      </c>
      <c r="AT152" s="137" t="s">
        <v>119</v>
      </c>
      <c r="AU152" s="137" t="s">
        <v>78</v>
      </c>
      <c r="AY152" s="13" t="s">
        <v>117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3" t="s">
        <v>77</v>
      </c>
      <c r="BK152" s="138">
        <f>ROUND(I152*H152,2)</f>
        <v>0</v>
      </c>
      <c r="BL152" s="13" t="s">
        <v>183</v>
      </c>
      <c r="BM152" s="137" t="s">
        <v>192</v>
      </c>
    </row>
    <row r="153" spans="2:65" s="1" customFormat="1" ht="6.9" customHeight="1" x14ac:dyDescent="0.2">
      <c r="B153" s="37"/>
      <c r="C153" s="38"/>
      <c r="D153" s="38"/>
      <c r="E153" s="38"/>
      <c r="F153" s="38"/>
      <c r="G153" s="38"/>
      <c r="H153" s="38"/>
      <c r="I153" s="38"/>
      <c r="J153" s="38"/>
      <c r="K153" s="38"/>
      <c r="L153" s="25"/>
    </row>
  </sheetData>
  <autoFilter ref="C120:K152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7"/>
  <sheetViews>
    <sheetView showGridLines="0" topLeftCell="A110" workbookViewId="0">
      <selection activeCell="I122" sqref="I122:I12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3" t="s">
        <v>84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87" t="str">
        <f>'Rekapitulace stavby'!K6</f>
        <v>Město Šluknov - opravy stavebních závad mostů po HMP</v>
      </c>
      <c r="F7" s="188"/>
      <c r="G7" s="188"/>
      <c r="H7" s="188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7" t="s">
        <v>236</v>
      </c>
      <c r="F9" s="186"/>
      <c r="G9" s="186"/>
      <c r="H9" s="18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23</v>
      </c>
      <c r="I12" s="22" t="s">
        <v>20</v>
      </c>
      <c r="J12" s="45">
        <f>'Rekapitulace stavby'!AN8</f>
        <v>0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1" t="str">
        <f>'Rekapitulace stavby'!E14</f>
        <v xml:space="preserve"> </v>
      </c>
      <c r="F18" s="161"/>
      <c r="G18" s="161"/>
      <c r="H18" s="161"/>
      <c r="I18" s="22" t="s">
        <v>24</v>
      </c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/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31</v>
      </c>
      <c r="J30" s="59">
        <f>ROUND(J119,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 x14ac:dyDescent="0.2">
      <c r="B33" s="25"/>
      <c r="D33" s="48" t="s">
        <v>35</v>
      </c>
      <c r="E33" s="22" t="s">
        <v>36</v>
      </c>
      <c r="F33" s="84">
        <f>ROUND((SUM(BE119:BE126)),  2)</f>
        <v>0</v>
      </c>
      <c r="I33" s="85">
        <v>0.21</v>
      </c>
      <c r="J33" s="84">
        <f>ROUND(((SUM(BE119:BE126))*I33),  2)</f>
        <v>0</v>
      </c>
      <c r="L33" s="25"/>
    </row>
    <row r="34" spans="2:12" s="1" customFormat="1" ht="14.4" customHeight="1" x14ac:dyDescent="0.2">
      <c r="B34" s="25"/>
      <c r="E34" s="22" t="s">
        <v>37</v>
      </c>
      <c r="F34" s="84">
        <f>ROUND((SUM(BF119:BF126)),  2)</f>
        <v>0</v>
      </c>
      <c r="I34" s="85">
        <v>0.15</v>
      </c>
      <c r="J34" s="84">
        <f>ROUND(((SUM(BF119:BF126))*I34),  2)</f>
        <v>0</v>
      </c>
      <c r="L34" s="25"/>
    </row>
    <row r="35" spans="2:12" s="1" customFormat="1" ht="14.4" hidden="1" customHeight="1" x14ac:dyDescent="0.2">
      <c r="B35" s="25"/>
      <c r="E35" s="22" t="s">
        <v>38</v>
      </c>
      <c r="F35" s="84">
        <f>ROUND((SUM(BG119:BG126)),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39</v>
      </c>
      <c r="F36" s="84">
        <f>ROUND((SUM(BH119:BH126)),  2)</f>
        <v>0</v>
      </c>
      <c r="I36" s="85">
        <v>0.15</v>
      </c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40</v>
      </c>
      <c r="F37" s="84">
        <f>ROUND((SUM(BI119:BI126)),  2)</f>
        <v>0</v>
      </c>
      <c r="I37" s="85">
        <v>0</v>
      </c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91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87" t="str">
        <f>E7</f>
        <v>Město Šluknov - opravy stavebních závad mostů po HMP</v>
      </c>
      <c r="F85" s="188"/>
      <c r="G85" s="188"/>
      <c r="H85" s="188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7" t="str">
        <f>E9</f>
        <v>003 - Most ev. č. R-M-04</v>
      </c>
      <c r="F87" s="186"/>
      <c r="G87" s="186"/>
      <c r="H87" s="186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0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>
        <f>E24</f>
        <v>0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92</v>
      </c>
      <c r="D94" s="86"/>
      <c r="E94" s="86"/>
      <c r="F94" s="86"/>
      <c r="G94" s="86"/>
      <c r="H94" s="86"/>
      <c r="I94" s="86"/>
      <c r="J94" s="95" t="s">
        <v>93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6" t="s">
        <v>94</v>
      </c>
      <c r="J96" s="59">
        <f>J119</f>
        <v>0</v>
      </c>
      <c r="L96" s="25"/>
      <c r="AU96" s="13" t="s">
        <v>95</v>
      </c>
    </row>
    <row r="97" spans="2:12" s="8" customFormat="1" ht="24.9" customHeight="1" x14ac:dyDescent="0.2">
      <c r="B97" s="97"/>
      <c r="D97" s="98" t="s">
        <v>96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95" customHeight="1" x14ac:dyDescent="0.2">
      <c r="B98" s="101"/>
      <c r="D98" s="102" t="s">
        <v>97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95" customHeight="1" x14ac:dyDescent="0.2">
      <c r="B99" s="101"/>
      <c r="D99" s="102" t="s">
        <v>98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 x14ac:dyDescent="0.2">
      <c r="B100" s="25"/>
      <c r="L100" s="25"/>
    </row>
    <row r="101" spans="2:12" s="1" customFormat="1" ht="6.9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" customHeight="1" x14ac:dyDescent="0.2">
      <c r="B106" s="25"/>
      <c r="C106" s="17" t="s">
        <v>102</v>
      </c>
      <c r="L106" s="25"/>
    </row>
    <row r="107" spans="2:12" s="1" customFormat="1" ht="6.9" customHeight="1" x14ac:dyDescent="0.2">
      <c r="B107" s="25"/>
      <c r="L107" s="25"/>
    </row>
    <row r="108" spans="2:12" s="1" customFormat="1" ht="12" customHeight="1" x14ac:dyDescent="0.2">
      <c r="B108" s="25"/>
      <c r="C108" s="22" t="s">
        <v>14</v>
      </c>
      <c r="L108" s="25"/>
    </row>
    <row r="109" spans="2:12" s="1" customFormat="1" ht="16.5" customHeight="1" x14ac:dyDescent="0.2">
      <c r="B109" s="25"/>
      <c r="E109" s="187" t="str">
        <f>E7</f>
        <v>Město Šluknov - opravy stavebních závad mostů po HMP</v>
      </c>
      <c r="F109" s="188"/>
      <c r="G109" s="188"/>
      <c r="H109" s="188"/>
      <c r="L109" s="25"/>
    </row>
    <row r="110" spans="2:12" s="1" customFormat="1" ht="12" customHeight="1" x14ac:dyDescent="0.2">
      <c r="B110" s="25"/>
      <c r="C110" s="22" t="s">
        <v>90</v>
      </c>
      <c r="L110" s="25"/>
    </row>
    <row r="111" spans="2:12" s="1" customFormat="1" ht="16.5" customHeight="1" x14ac:dyDescent="0.2">
      <c r="B111" s="25"/>
      <c r="E111" s="177" t="str">
        <f>E9</f>
        <v>003 - Most ev. č. R-M-04</v>
      </c>
      <c r="F111" s="186"/>
      <c r="G111" s="186"/>
      <c r="H111" s="186"/>
      <c r="L111" s="25"/>
    </row>
    <row r="112" spans="2:12" s="1" customFormat="1" ht="6.9" customHeight="1" x14ac:dyDescent="0.2">
      <c r="B112" s="25"/>
      <c r="L112" s="25"/>
    </row>
    <row r="113" spans="2:65" s="1" customFormat="1" ht="12" customHeight="1" x14ac:dyDescent="0.2">
      <c r="B113" s="25"/>
      <c r="C113" s="22" t="s">
        <v>18</v>
      </c>
      <c r="F113" s="20" t="str">
        <f>F12</f>
        <v xml:space="preserve"> </v>
      </c>
      <c r="I113" s="22" t="s">
        <v>20</v>
      </c>
      <c r="J113" s="45">
        <f>IF(J12="","",J12)</f>
        <v>0</v>
      </c>
      <c r="L113" s="25"/>
    </row>
    <row r="114" spans="2:65" s="1" customFormat="1" ht="6.9" customHeight="1" x14ac:dyDescent="0.2">
      <c r="B114" s="25"/>
      <c r="L114" s="25"/>
    </row>
    <row r="115" spans="2:65" s="1" customFormat="1" ht="15.15" customHeight="1" x14ac:dyDescent="0.2">
      <c r="B115" s="25"/>
      <c r="C115" s="22" t="s">
        <v>21</v>
      </c>
      <c r="F115" s="20" t="str">
        <f>E15</f>
        <v xml:space="preserve"> </v>
      </c>
      <c r="I115" s="22" t="s">
        <v>26</v>
      </c>
      <c r="J115" s="23" t="str">
        <f>E21</f>
        <v xml:space="preserve"> </v>
      </c>
      <c r="L115" s="25"/>
    </row>
    <row r="116" spans="2:65" s="1" customFormat="1" ht="15.15" customHeight="1" x14ac:dyDescent="0.2">
      <c r="B116" s="25"/>
      <c r="C116" s="22" t="s">
        <v>25</v>
      </c>
      <c r="F116" s="20" t="str">
        <f>IF(E18="","",E18)</f>
        <v xml:space="preserve"> </v>
      </c>
      <c r="I116" s="22" t="s">
        <v>28</v>
      </c>
      <c r="J116" s="23">
        <f>E24</f>
        <v>0</v>
      </c>
      <c r="L116" s="25"/>
    </row>
    <row r="117" spans="2:65" s="1" customFormat="1" ht="10.35" customHeight="1" x14ac:dyDescent="0.2">
      <c r="B117" s="25"/>
      <c r="L117" s="25"/>
    </row>
    <row r="118" spans="2:65" s="10" customFormat="1" ht="29.25" customHeight="1" x14ac:dyDescent="0.2">
      <c r="B118" s="105"/>
      <c r="C118" s="106" t="s">
        <v>103</v>
      </c>
      <c r="D118" s="107" t="s">
        <v>56</v>
      </c>
      <c r="E118" s="107" t="s">
        <v>52</v>
      </c>
      <c r="F118" s="107" t="s">
        <v>53</v>
      </c>
      <c r="G118" s="107" t="s">
        <v>104</v>
      </c>
      <c r="H118" s="107" t="s">
        <v>105</v>
      </c>
      <c r="I118" s="107" t="s">
        <v>106</v>
      </c>
      <c r="J118" s="108" t="s">
        <v>93</v>
      </c>
      <c r="K118" s="109" t="s">
        <v>107</v>
      </c>
      <c r="L118" s="105"/>
      <c r="M118" s="52" t="s">
        <v>1</v>
      </c>
      <c r="N118" s="53" t="s">
        <v>35</v>
      </c>
      <c r="O118" s="53" t="s">
        <v>108</v>
      </c>
      <c r="P118" s="53" t="s">
        <v>109</v>
      </c>
      <c r="Q118" s="53" t="s">
        <v>110</v>
      </c>
      <c r="R118" s="53" t="s">
        <v>111</v>
      </c>
      <c r="S118" s="53" t="s">
        <v>112</v>
      </c>
      <c r="T118" s="54" t="s">
        <v>113</v>
      </c>
    </row>
    <row r="119" spans="2:65" s="1" customFormat="1" ht="22.95" customHeight="1" x14ac:dyDescent="0.3">
      <c r="B119" s="25"/>
      <c r="C119" s="57" t="s">
        <v>114</v>
      </c>
      <c r="J119" s="110">
        <f>J120</f>
        <v>0</v>
      </c>
      <c r="L119" s="25"/>
      <c r="M119" s="55"/>
      <c r="N119" s="46"/>
      <c r="O119" s="46"/>
      <c r="P119" s="111" t="e">
        <f>P120+#REF!</f>
        <v>#REF!</v>
      </c>
      <c r="Q119" s="46"/>
      <c r="R119" s="111" t="e">
        <f>R120+#REF!</f>
        <v>#REF!</v>
      </c>
      <c r="S119" s="46"/>
      <c r="T119" s="112" t="e">
        <f>T120+#REF!</f>
        <v>#REF!</v>
      </c>
      <c r="AT119" s="13" t="s">
        <v>70</v>
      </c>
      <c r="AU119" s="13" t="s">
        <v>95</v>
      </c>
      <c r="BK119" s="113" t="e">
        <f>BK120+#REF!</f>
        <v>#REF!</v>
      </c>
    </row>
    <row r="120" spans="2:65" s="11" customFormat="1" ht="25.95" customHeight="1" x14ac:dyDescent="0.25">
      <c r="B120" s="114"/>
      <c r="D120" s="115" t="s">
        <v>70</v>
      </c>
      <c r="E120" s="116" t="s">
        <v>115</v>
      </c>
      <c r="F120" s="116" t="s">
        <v>116</v>
      </c>
      <c r="J120" s="117">
        <f>BK120</f>
        <v>0</v>
      </c>
      <c r="L120" s="114"/>
      <c r="M120" s="118"/>
      <c r="P120" s="119">
        <f>P121+P123</f>
        <v>0.45400000000000001</v>
      </c>
      <c r="R120" s="119">
        <f>R121+R123</f>
        <v>0</v>
      </c>
      <c r="T120" s="120">
        <f>T121+T123</f>
        <v>0</v>
      </c>
      <c r="AR120" s="115" t="s">
        <v>77</v>
      </c>
      <c r="AT120" s="121" t="s">
        <v>70</v>
      </c>
      <c r="AU120" s="121" t="s">
        <v>71</v>
      </c>
      <c r="AY120" s="115" t="s">
        <v>117</v>
      </c>
      <c r="BK120" s="122">
        <f>BK121+BK123</f>
        <v>0</v>
      </c>
    </row>
    <row r="121" spans="2:65" s="11" customFormat="1" ht="22.95" customHeight="1" x14ac:dyDescent="0.25">
      <c r="B121" s="114"/>
      <c r="D121" s="115" t="s">
        <v>70</v>
      </c>
      <c r="E121" s="123" t="s">
        <v>122</v>
      </c>
      <c r="F121" s="123" t="s">
        <v>123</v>
      </c>
      <c r="J121" s="124">
        <f>BK121</f>
        <v>0</v>
      </c>
      <c r="L121" s="114"/>
      <c r="M121" s="118"/>
      <c r="P121" s="119">
        <f>SUM(P122:P122)</f>
        <v>0</v>
      </c>
      <c r="R121" s="119">
        <f>SUM(R122:R122)</f>
        <v>0</v>
      </c>
      <c r="T121" s="120">
        <f>SUM(T122:T122)</f>
        <v>0</v>
      </c>
      <c r="AR121" s="115" t="s">
        <v>77</v>
      </c>
      <c r="AT121" s="121" t="s">
        <v>70</v>
      </c>
      <c r="AU121" s="121" t="s">
        <v>77</v>
      </c>
      <c r="AY121" s="115" t="s">
        <v>117</v>
      </c>
      <c r="BK121" s="122">
        <f>SUM(BK122:BK122)</f>
        <v>0</v>
      </c>
    </row>
    <row r="122" spans="2:65" s="1" customFormat="1" ht="24.15" customHeight="1" x14ac:dyDescent="0.2">
      <c r="B122" s="125"/>
      <c r="C122" s="126">
        <v>1</v>
      </c>
      <c r="D122" s="126" t="s">
        <v>119</v>
      </c>
      <c r="E122" s="127" t="s">
        <v>228</v>
      </c>
      <c r="F122" s="128" t="s">
        <v>243</v>
      </c>
      <c r="G122" s="129" t="s">
        <v>127</v>
      </c>
      <c r="H122" s="130">
        <v>21.12</v>
      </c>
      <c r="I122" s="131"/>
      <c r="J122" s="131">
        <f t="shared" ref="J122" si="0">ROUND(I122*H122,2)</f>
        <v>0</v>
      </c>
      <c r="K122" s="132"/>
      <c r="L122" s="25"/>
      <c r="M122" s="133" t="s">
        <v>1</v>
      </c>
      <c r="N122" s="134" t="s">
        <v>36</v>
      </c>
      <c r="O122" s="135">
        <v>0</v>
      </c>
      <c r="P122" s="135">
        <f t="shared" ref="P122" si="1">O122*H122</f>
        <v>0</v>
      </c>
      <c r="Q122" s="135">
        <v>0</v>
      </c>
      <c r="R122" s="135">
        <f t="shared" ref="R122" si="2">Q122*H122</f>
        <v>0</v>
      </c>
      <c r="S122" s="135">
        <v>0</v>
      </c>
      <c r="T122" s="136">
        <f t="shared" ref="T122" si="3">S122*H122</f>
        <v>0</v>
      </c>
      <c r="AR122" s="137" t="s">
        <v>121</v>
      </c>
      <c r="AT122" s="137" t="s">
        <v>119</v>
      </c>
      <c r="AU122" s="137" t="s">
        <v>78</v>
      </c>
      <c r="AY122" s="13" t="s">
        <v>117</v>
      </c>
      <c r="BE122" s="138">
        <f t="shared" ref="BE122" si="4">IF(N122="základní",J122,0)</f>
        <v>0</v>
      </c>
      <c r="BF122" s="138">
        <f t="shared" ref="BF122" si="5">IF(N122="snížená",J122,0)</f>
        <v>0</v>
      </c>
      <c r="BG122" s="138">
        <f t="shared" ref="BG122" si="6">IF(N122="zákl. přenesená",J122,0)</f>
        <v>0</v>
      </c>
      <c r="BH122" s="138">
        <f t="shared" ref="BH122" si="7">IF(N122="sníž. přenesená",J122,0)</f>
        <v>0</v>
      </c>
      <c r="BI122" s="138">
        <f t="shared" ref="BI122" si="8">IF(N122="nulová",J122,0)</f>
        <v>0</v>
      </c>
      <c r="BJ122" s="13" t="s">
        <v>77</v>
      </c>
      <c r="BK122" s="138">
        <f t="shared" ref="BK122" si="9">ROUND(I122*H122,2)</f>
        <v>0</v>
      </c>
      <c r="BL122" s="13" t="s">
        <v>121</v>
      </c>
      <c r="BM122" s="137" t="s">
        <v>78</v>
      </c>
    </row>
    <row r="123" spans="2:65" s="11" customFormat="1" ht="22.95" customHeight="1" x14ac:dyDescent="0.25">
      <c r="B123" s="114"/>
      <c r="D123" s="115" t="s">
        <v>70</v>
      </c>
      <c r="E123" s="123" t="s">
        <v>169</v>
      </c>
      <c r="F123" s="123" t="s">
        <v>170</v>
      </c>
      <c r="J123" s="124">
        <f>BK123</f>
        <v>0</v>
      </c>
      <c r="L123" s="114"/>
      <c r="M123" s="118"/>
      <c r="P123" s="119">
        <f>SUM(P124:P126)</f>
        <v>0.45400000000000001</v>
      </c>
      <c r="R123" s="119">
        <f>SUM(R124:R126)</f>
        <v>0</v>
      </c>
      <c r="T123" s="120">
        <f>SUM(T124:T126)</f>
        <v>0</v>
      </c>
      <c r="AR123" s="115" t="s">
        <v>77</v>
      </c>
      <c r="AT123" s="121" t="s">
        <v>70</v>
      </c>
      <c r="AU123" s="121" t="s">
        <v>77</v>
      </c>
      <c r="AY123" s="115" t="s">
        <v>117</v>
      </c>
      <c r="BK123" s="122">
        <f>SUM(BK124:BK126)</f>
        <v>0</v>
      </c>
    </row>
    <row r="124" spans="2:65" s="1" customFormat="1" ht="44.25" customHeight="1" x14ac:dyDescent="0.2">
      <c r="B124" s="125"/>
      <c r="C124" s="126">
        <v>22</v>
      </c>
      <c r="D124" s="126" t="s">
        <v>119</v>
      </c>
      <c r="E124" s="127" t="s">
        <v>173</v>
      </c>
      <c r="F124" s="128" t="s">
        <v>174</v>
      </c>
      <c r="G124" s="129" t="s">
        <v>171</v>
      </c>
      <c r="H124" s="130">
        <v>1</v>
      </c>
      <c r="I124" s="131"/>
      <c r="J124" s="131">
        <f>ROUND(I124*H124,2)</f>
        <v>0</v>
      </c>
      <c r="K124" s="132"/>
      <c r="L124" s="25"/>
      <c r="M124" s="133" t="s">
        <v>1</v>
      </c>
      <c r="N124" s="134" t="s">
        <v>36</v>
      </c>
      <c r="O124" s="135">
        <v>0.45400000000000001</v>
      </c>
      <c r="P124" s="135">
        <f>O124*H124</f>
        <v>0.45400000000000001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121</v>
      </c>
      <c r="AT124" s="137" t="s">
        <v>119</v>
      </c>
      <c r="AU124" s="137" t="s">
        <v>78</v>
      </c>
      <c r="AY124" s="13" t="s">
        <v>117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77</v>
      </c>
      <c r="BK124" s="138">
        <f>ROUND(I124*H124,2)</f>
        <v>0</v>
      </c>
      <c r="BL124" s="13" t="s">
        <v>121</v>
      </c>
      <c r="BM124" s="137" t="s">
        <v>215</v>
      </c>
    </row>
    <row r="125" spans="2:65" s="1" customFormat="1" ht="28.8" x14ac:dyDescent="0.2">
      <c r="B125" s="25"/>
      <c r="D125" s="139" t="s">
        <v>124</v>
      </c>
      <c r="F125" s="140" t="s">
        <v>175</v>
      </c>
      <c r="L125" s="25"/>
      <c r="M125" s="141"/>
      <c r="T125" s="49"/>
      <c r="AT125" s="13" t="s">
        <v>124</v>
      </c>
      <c r="AU125" s="13" t="s">
        <v>78</v>
      </c>
    </row>
    <row r="126" spans="2:65" s="1" customFormat="1" ht="16.5" customHeight="1" x14ac:dyDescent="0.2">
      <c r="B126" s="125"/>
      <c r="C126" s="126">
        <v>23</v>
      </c>
      <c r="D126" s="126" t="s">
        <v>119</v>
      </c>
      <c r="E126" s="127" t="s">
        <v>176</v>
      </c>
      <c r="F126" s="128" t="s">
        <v>177</v>
      </c>
      <c r="G126" s="129" t="s">
        <v>171</v>
      </c>
      <c r="H126" s="130">
        <v>1</v>
      </c>
      <c r="I126" s="131"/>
      <c r="J126" s="131">
        <f>ROUND(I126*H126,2)</f>
        <v>0</v>
      </c>
      <c r="K126" s="132"/>
      <c r="L126" s="25"/>
      <c r="M126" s="133" t="s">
        <v>1</v>
      </c>
      <c r="N126" s="134" t="s">
        <v>36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121</v>
      </c>
      <c r="AT126" s="137" t="s">
        <v>119</v>
      </c>
      <c r="AU126" s="137" t="s">
        <v>78</v>
      </c>
      <c r="AY126" s="13" t="s">
        <v>117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77</v>
      </c>
      <c r="BK126" s="138">
        <f>ROUND(I126*H126,2)</f>
        <v>0</v>
      </c>
      <c r="BL126" s="13" t="s">
        <v>121</v>
      </c>
      <c r="BM126" s="137" t="s">
        <v>216</v>
      </c>
    </row>
    <row r="127" spans="2:65" s="1" customFormat="1" ht="6.9" customHeight="1" x14ac:dyDescent="0.2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25"/>
    </row>
  </sheetData>
  <autoFilter ref="C118:K126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7"/>
  <sheetViews>
    <sheetView showGridLines="0" topLeftCell="B112" workbookViewId="0">
      <selection activeCell="I124" sqref="I124:I14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3" t="s">
        <v>86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87" t="str">
        <f>'Rekapitulace stavby'!K6</f>
        <v>Město Šluknov - opravy stavebních závad mostů po HMP</v>
      </c>
      <c r="F7" s="188"/>
      <c r="G7" s="188"/>
      <c r="H7" s="188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7" t="s">
        <v>235</v>
      </c>
      <c r="F9" s="186"/>
      <c r="G9" s="186"/>
      <c r="H9" s="18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23</v>
      </c>
      <c r="I12" s="22" t="s">
        <v>20</v>
      </c>
      <c r="J12" s="45">
        <f>'Rekapitulace stavby'!AN8</f>
        <v>0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1" t="str">
        <f>'Rekapitulace stavby'!E14</f>
        <v xml:space="preserve"> </v>
      </c>
      <c r="F18" s="161"/>
      <c r="G18" s="161"/>
      <c r="H18" s="161"/>
      <c r="I18" s="22" t="s">
        <v>24</v>
      </c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/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31</v>
      </c>
      <c r="J30" s="59">
        <f>ROUND(J121,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 x14ac:dyDescent="0.2">
      <c r="B33" s="25"/>
      <c r="D33" s="48" t="s">
        <v>35</v>
      </c>
      <c r="E33" s="22" t="s">
        <v>36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4.4" customHeight="1" x14ac:dyDescent="0.2">
      <c r="B34" s="25"/>
      <c r="E34" s="22" t="s">
        <v>37</v>
      </c>
      <c r="F34" s="84">
        <f>ROUND((SUM(BF121:BF146)),  2)</f>
        <v>0</v>
      </c>
      <c r="I34" s="85">
        <v>0.15</v>
      </c>
      <c r="J34" s="84">
        <f>ROUND(((SUM(BF121:BF146))*I34),  2)</f>
        <v>0</v>
      </c>
      <c r="L34" s="25"/>
    </row>
    <row r="35" spans="2:12" s="1" customFormat="1" ht="14.4" hidden="1" customHeight="1" x14ac:dyDescent="0.2">
      <c r="B35" s="25"/>
      <c r="E35" s="22" t="s">
        <v>38</v>
      </c>
      <c r="F35" s="84">
        <f>ROUND((SUM(BG121:BG146)),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39</v>
      </c>
      <c r="F36" s="84">
        <f>ROUND((SUM(BH121:BH146)),  2)</f>
        <v>0</v>
      </c>
      <c r="I36" s="85">
        <v>0.15</v>
      </c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40</v>
      </c>
      <c r="F37" s="84">
        <f>ROUND((SUM(BI121:BI146)),  2)</f>
        <v>0</v>
      </c>
      <c r="I37" s="85">
        <v>0</v>
      </c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91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87" t="str">
        <f>E7</f>
        <v>Město Šluknov - opravy stavebních závad mostů po HMP</v>
      </c>
      <c r="F85" s="188"/>
      <c r="G85" s="188"/>
      <c r="H85" s="188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7" t="str">
        <f>E9</f>
        <v>004 - Most ev. č.Šl-M-10</v>
      </c>
      <c r="F87" s="186"/>
      <c r="G87" s="186"/>
      <c r="H87" s="186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0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/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92</v>
      </c>
      <c r="D94" s="86"/>
      <c r="E94" s="86"/>
      <c r="F94" s="86"/>
      <c r="G94" s="86"/>
      <c r="H94" s="86"/>
      <c r="I94" s="86"/>
      <c r="J94" s="95" t="s">
        <v>93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6" t="s">
        <v>94</v>
      </c>
      <c r="J96" s="59">
        <f>J121</f>
        <v>0</v>
      </c>
      <c r="L96" s="25"/>
      <c r="AU96" s="13" t="s">
        <v>95</v>
      </c>
    </row>
    <row r="97" spans="2:12" s="8" customFormat="1" ht="24.9" customHeight="1" x14ac:dyDescent="0.2">
      <c r="B97" s="97"/>
      <c r="D97" s="98" t="s">
        <v>96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95" customHeight="1" x14ac:dyDescent="0.2">
      <c r="B98" s="101"/>
      <c r="D98" s="102" t="s">
        <v>97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95" customHeight="1" x14ac:dyDescent="0.2">
      <c r="B99" s="101"/>
      <c r="D99" s="102" t="s">
        <v>98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2:12" s="8" customFormat="1" ht="24.9" customHeight="1" x14ac:dyDescent="0.2">
      <c r="B100" s="97"/>
      <c r="D100" s="98" t="s">
        <v>99</v>
      </c>
      <c r="E100" s="99"/>
      <c r="F100" s="99"/>
      <c r="G100" s="99"/>
      <c r="H100" s="99"/>
      <c r="I100" s="99"/>
      <c r="J100" s="100">
        <f>J144</f>
        <v>0</v>
      </c>
      <c r="L100" s="97"/>
    </row>
    <row r="101" spans="2:12" s="9" customFormat="1" ht="19.95" customHeight="1" x14ac:dyDescent="0.2">
      <c r="B101" s="101"/>
      <c r="D101" s="102" t="s">
        <v>100</v>
      </c>
      <c r="E101" s="103"/>
      <c r="F101" s="103"/>
      <c r="G101" s="103"/>
      <c r="H101" s="103"/>
      <c r="I101" s="103"/>
      <c r="J101" s="104">
        <f>J145</f>
        <v>0</v>
      </c>
      <c r="L101" s="101"/>
    </row>
    <row r="102" spans="2:12" s="1" customFormat="1" ht="21.75" customHeight="1" x14ac:dyDescent="0.2">
      <c r="B102" s="25"/>
      <c r="L102" s="25"/>
    </row>
    <row r="103" spans="2:12" s="1" customFormat="1" ht="6.9" customHeight="1" x14ac:dyDescent="0.2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" customHeight="1" x14ac:dyDescent="0.2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" customHeight="1" x14ac:dyDescent="0.2">
      <c r="B108" s="25"/>
      <c r="C108" s="17" t="s">
        <v>102</v>
      </c>
      <c r="L108" s="25"/>
    </row>
    <row r="109" spans="2:12" s="1" customFormat="1" ht="6.9" customHeight="1" x14ac:dyDescent="0.2">
      <c r="B109" s="25"/>
      <c r="L109" s="25"/>
    </row>
    <row r="110" spans="2:12" s="1" customFormat="1" ht="12" customHeight="1" x14ac:dyDescent="0.2">
      <c r="B110" s="25"/>
      <c r="C110" s="22" t="s">
        <v>14</v>
      </c>
      <c r="L110" s="25"/>
    </row>
    <row r="111" spans="2:12" s="1" customFormat="1" ht="16.5" customHeight="1" x14ac:dyDescent="0.2">
      <c r="B111" s="25"/>
      <c r="E111" s="187" t="str">
        <f>E7</f>
        <v>Město Šluknov - opravy stavebních závad mostů po HMP</v>
      </c>
      <c r="F111" s="188"/>
      <c r="G111" s="188"/>
      <c r="H111" s="188"/>
      <c r="L111" s="25"/>
    </row>
    <row r="112" spans="2:12" s="1" customFormat="1" ht="12" customHeight="1" x14ac:dyDescent="0.2">
      <c r="B112" s="25"/>
      <c r="C112" s="22" t="s">
        <v>90</v>
      </c>
      <c r="L112" s="25"/>
    </row>
    <row r="113" spans="2:65" s="1" customFormat="1" ht="16.5" customHeight="1" x14ac:dyDescent="0.2">
      <c r="B113" s="25"/>
      <c r="E113" s="177" t="str">
        <f>E9</f>
        <v>004 - Most ev. č.Šl-M-10</v>
      </c>
      <c r="F113" s="186"/>
      <c r="G113" s="186"/>
      <c r="H113" s="186"/>
      <c r="L113" s="25"/>
    </row>
    <row r="114" spans="2:65" s="1" customFormat="1" ht="6.9" customHeight="1" x14ac:dyDescent="0.2">
      <c r="B114" s="25"/>
      <c r="L114" s="25"/>
    </row>
    <row r="115" spans="2:65" s="1" customFormat="1" ht="12" customHeight="1" x14ac:dyDescent="0.2">
      <c r="B115" s="25"/>
      <c r="C115" s="22" t="s">
        <v>18</v>
      </c>
      <c r="F115" s="20" t="str">
        <f>F12</f>
        <v xml:space="preserve"> </v>
      </c>
      <c r="I115" s="22" t="s">
        <v>20</v>
      </c>
      <c r="J115" s="45">
        <f>IF(J12="","",J12)</f>
        <v>0</v>
      </c>
      <c r="L115" s="25"/>
    </row>
    <row r="116" spans="2:65" s="1" customFormat="1" ht="6.9" customHeight="1" x14ac:dyDescent="0.2">
      <c r="B116" s="25"/>
      <c r="L116" s="25"/>
    </row>
    <row r="117" spans="2:65" s="1" customFormat="1" ht="15.15" customHeight="1" x14ac:dyDescent="0.2">
      <c r="B117" s="25"/>
      <c r="C117" s="22" t="s">
        <v>21</v>
      </c>
      <c r="F117" s="20" t="str">
        <f>E15</f>
        <v xml:space="preserve"> </v>
      </c>
      <c r="I117" s="22" t="s">
        <v>26</v>
      </c>
      <c r="J117" s="23" t="str">
        <f>E21</f>
        <v xml:space="preserve"> </v>
      </c>
      <c r="L117" s="25"/>
    </row>
    <row r="118" spans="2:65" s="1" customFormat="1" ht="15.15" customHeight="1" x14ac:dyDescent="0.2">
      <c r="B118" s="25"/>
      <c r="C118" s="22" t="s">
        <v>25</v>
      </c>
      <c r="F118" s="20" t="str">
        <f>IF(E18="","",E18)</f>
        <v xml:space="preserve"> </v>
      </c>
      <c r="I118" s="22" t="s">
        <v>28</v>
      </c>
      <c r="J118" s="23"/>
      <c r="L118" s="25"/>
    </row>
    <row r="119" spans="2:65" s="1" customFormat="1" ht="10.35" customHeight="1" x14ac:dyDescent="0.2">
      <c r="B119" s="25"/>
      <c r="L119" s="25"/>
    </row>
    <row r="120" spans="2:65" s="10" customFormat="1" ht="29.25" customHeight="1" x14ac:dyDescent="0.2">
      <c r="B120" s="105"/>
      <c r="C120" s="106" t="s">
        <v>103</v>
      </c>
      <c r="D120" s="107" t="s">
        <v>56</v>
      </c>
      <c r="E120" s="107" t="s">
        <v>52</v>
      </c>
      <c r="F120" s="107" t="s">
        <v>53</v>
      </c>
      <c r="G120" s="107" t="s">
        <v>104</v>
      </c>
      <c r="H120" s="107" t="s">
        <v>105</v>
      </c>
      <c r="I120" s="107" t="s">
        <v>106</v>
      </c>
      <c r="J120" s="108" t="s">
        <v>93</v>
      </c>
      <c r="K120" s="109" t="s">
        <v>107</v>
      </c>
      <c r="L120" s="105"/>
      <c r="M120" s="52" t="s">
        <v>1</v>
      </c>
      <c r="N120" s="53" t="s">
        <v>35</v>
      </c>
      <c r="O120" s="53" t="s">
        <v>108</v>
      </c>
      <c r="P120" s="53" t="s">
        <v>109</v>
      </c>
      <c r="Q120" s="53" t="s">
        <v>110</v>
      </c>
      <c r="R120" s="53" t="s">
        <v>111</v>
      </c>
      <c r="S120" s="53" t="s">
        <v>112</v>
      </c>
      <c r="T120" s="54" t="s">
        <v>113</v>
      </c>
    </row>
    <row r="121" spans="2:65" s="1" customFormat="1" ht="22.95" customHeight="1" x14ac:dyDescent="0.3">
      <c r="B121" s="25"/>
      <c r="C121" s="57" t="s">
        <v>114</v>
      </c>
      <c r="J121" s="110">
        <f>J122+J144+J140</f>
        <v>0</v>
      </c>
      <c r="L121" s="25"/>
      <c r="M121" s="55"/>
      <c r="N121" s="46"/>
      <c r="O121" s="46"/>
      <c r="P121" s="111" t="e">
        <f>P122+P144</f>
        <v>#REF!</v>
      </c>
      <c r="Q121" s="46"/>
      <c r="R121" s="111" t="e">
        <f>R122+R144</f>
        <v>#REF!</v>
      </c>
      <c r="S121" s="46"/>
      <c r="T121" s="112" t="e">
        <f>T122+T144</f>
        <v>#REF!</v>
      </c>
      <c r="AT121" s="13" t="s">
        <v>70</v>
      </c>
      <c r="AU121" s="13" t="s">
        <v>95</v>
      </c>
      <c r="BK121" s="113" t="e">
        <f>BK122+BK144</f>
        <v>#REF!</v>
      </c>
    </row>
    <row r="122" spans="2:65" s="11" customFormat="1" ht="25.95" customHeight="1" x14ac:dyDescent="0.25">
      <c r="B122" s="114"/>
      <c r="D122" s="115" t="s">
        <v>70</v>
      </c>
      <c r="E122" s="116" t="s">
        <v>115</v>
      </c>
      <c r="F122" s="116" t="s">
        <v>116</v>
      </c>
      <c r="J122" s="117">
        <f>J123+J140</f>
        <v>0</v>
      </c>
      <c r="L122" s="114"/>
      <c r="M122" s="118"/>
      <c r="P122" s="119">
        <f>P123+P140</f>
        <v>0.9930000000000001</v>
      </c>
      <c r="R122" s="119">
        <f>R123+R140</f>
        <v>0</v>
      </c>
      <c r="T122" s="120">
        <f>T123+T140</f>
        <v>0</v>
      </c>
      <c r="AR122" s="115" t="s">
        <v>77</v>
      </c>
      <c r="AT122" s="121" t="s">
        <v>70</v>
      </c>
      <c r="AU122" s="121" t="s">
        <v>71</v>
      </c>
      <c r="AY122" s="115" t="s">
        <v>117</v>
      </c>
      <c r="BK122" s="122">
        <f>BK123+BK140</f>
        <v>0</v>
      </c>
    </row>
    <row r="123" spans="2:65" s="11" customFormat="1" ht="22.95" customHeight="1" x14ac:dyDescent="0.25">
      <c r="B123" s="114"/>
      <c r="D123" s="115" t="s">
        <v>70</v>
      </c>
      <c r="E123" s="123" t="s">
        <v>122</v>
      </c>
      <c r="F123" s="123" t="s">
        <v>123</v>
      </c>
      <c r="J123" s="124">
        <f>J124+J125+J126+J127+J128+J129+J130+J131+J132+J133+J134+J138+J135+J136+J137+J139</f>
        <v>0</v>
      </c>
      <c r="L123" s="114"/>
      <c r="M123" s="118"/>
      <c r="P123" s="119">
        <f>SUM(P124:P139)</f>
        <v>0.53900000000000003</v>
      </c>
      <c r="R123" s="119">
        <f>SUM(R124:R139)</f>
        <v>0</v>
      </c>
      <c r="T123" s="120">
        <f>SUM(T124:T139)</f>
        <v>0</v>
      </c>
      <c r="AR123" s="115" t="s">
        <v>77</v>
      </c>
      <c r="AT123" s="121" t="s">
        <v>70</v>
      </c>
      <c r="AU123" s="121" t="s">
        <v>77</v>
      </c>
      <c r="AY123" s="115" t="s">
        <v>117</v>
      </c>
      <c r="BK123" s="122">
        <f>SUM(BK124:BK139)</f>
        <v>0</v>
      </c>
    </row>
    <row r="124" spans="2:65" s="1" customFormat="1" ht="26.4" customHeight="1" x14ac:dyDescent="0.2">
      <c r="B124" s="125"/>
      <c r="C124" s="126">
        <v>1</v>
      </c>
      <c r="D124" s="126" t="s">
        <v>119</v>
      </c>
      <c r="E124" s="127" t="s">
        <v>125</v>
      </c>
      <c r="F124" s="128" t="s">
        <v>126</v>
      </c>
      <c r="G124" s="129" t="s">
        <v>127</v>
      </c>
      <c r="H124" s="130">
        <v>3.85</v>
      </c>
      <c r="I124" s="131"/>
      <c r="J124" s="131">
        <f t="shared" ref="J124:J137" si="0">ROUND(I124*H124,2)</f>
        <v>0</v>
      </c>
      <c r="K124" s="132"/>
      <c r="L124" s="25"/>
      <c r="M124" s="133" t="s">
        <v>1</v>
      </c>
      <c r="N124" s="134" t="s">
        <v>36</v>
      </c>
      <c r="O124" s="135">
        <v>0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121</v>
      </c>
      <c r="AT124" s="137" t="s">
        <v>119</v>
      </c>
      <c r="AU124" s="137" t="s">
        <v>78</v>
      </c>
      <c r="AY124" s="13" t="s">
        <v>117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77</v>
      </c>
      <c r="BK124" s="138">
        <f>ROUND(I124*H124,2)</f>
        <v>0</v>
      </c>
      <c r="BL124" s="13" t="s">
        <v>121</v>
      </c>
      <c r="BM124" s="137" t="s">
        <v>217</v>
      </c>
    </row>
    <row r="125" spans="2:65" s="1" customFormat="1" ht="24" customHeight="1" x14ac:dyDescent="0.2">
      <c r="B125" s="125"/>
      <c r="C125" s="126">
        <v>2</v>
      </c>
      <c r="D125" s="126" t="s">
        <v>119</v>
      </c>
      <c r="E125" s="127" t="s">
        <v>128</v>
      </c>
      <c r="F125" s="128" t="s">
        <v>129</v>
      </c>
      <c r="G125" s="129" t="s">
        <v>127</v>
      </c>
      <c r="H125" s="130">
        <v>3.85</v>
      </c>
      <c r="I125" s="131"/>
      <c r="J125" s="131">
        <f t="shared" si="0"/>
        <v>0</v>
      </c>
      <c r="K125" s="132"/>
      <c r="L125" s="25"/>
      <c r="M125" s="133" t="s">
        <v>1</v>
      </c>
      <c r="N125" s="134" t="s">
        <v>36</v>
      </c>
      <c r="O125" s="135">
        <v>0.14000000000000001</v>
      </c>
      <c r="P125" s="135">
        <f>O125*H125</f>
        <v>0.53900000000000003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121</v>
      </c>
      <c r="AT125" s="137" t="s">
        <v>119</v>
      </c>
      <c r="AU125" s="137" t="s">
        <v>78</v>
      </c>
      <c r="AY125" s="13" t="s">
        <v>117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77</v>
      </c>
      <c r="BK125" s="138">
        <f>ROUND(I125*H125,2)</f>
        <v>0</v>
      </c>
      <c r="BL125" s="13" t="s">
        <v>121</v>
      </c>
      <c r="BM125" s="137" t="s">
        <v>218</v>
      </c>
    </row>
    <row r="126" spans="2:65" s="1" customFormat="1" ht="33.6" customHeight="1" x14ac:dyDescent="0.2">
      <c r="B126" s="125"/>
      <c r="C126" s="126">
        <v>3</v>
      </c>
      <c r="D126" s="126" t="s">
        <v>119</v>
      </c>
      <c r="E126" s="127" t="s">
        <v>131</v>
      </c>
      <c r="F126" s="128" t="s">
        <v>132</v>
      </c>
      <c r="G126" s="129" t="s">
        <v>127</v>
      </c>
      <c r="H126" s="130">
        <v>3.85</v>
      </c>
      <c r="I126" s="131"/>
      <c r="J126" s="131">
        <f t="shared" si="0"/>
        <v>0</v>
      </c>
      <c r="K126" s="132"/>
      <c r="L126" s="25"/>
      <c r="M126" s="133" t="s">
        <v>1</v>
      </c>
      <c r="N126" s="134" t="s">
        <v>36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121</v>
      </c>
      <c r="AT126" s="137" t="s">
        <v>119</v>
      </c>
      <c r="AU126" s="137" t="s">
        <v>78</v>
      </c>
      <c r="AY126" s="13" t="s">
        <v>117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77</v>
      </c>
      <c r="BK126" s="138">
        <f>ROUND(I126*H126,2)</f>
        <v>0</v>
      </c>
      <c r="BL126" s="13" t="s">
        <v>121</v>
      </c>
      <c r="BM126" s="137" t="s">
        <v>219</v>
      </c>
    </row>
    <row r="127" spans="2:65" s="1" customFormat="1" ht="24.15" customHeight="1" x14ac:dyDescent="0.2">
      <c r="B127" s="125"/>
      <c r="C127" s="126">
        <v>4</v>
      </c>
      <c r="D127" s="126" t="s">
        <v>119</v>
      </c>
      <c r="E127" s="127" t="s">
        <v>133</v>
      </c>
      <c r="F127" s="128" t="s">
        <v>134</v>
      </c>
      <c r="G127" s="129" t="s">
        <v>127</v>
      </c>
      <c r="H127" s="130">
        <v>3.85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36</v>
      </c>
      <c r="O127" s="135">
        <v>0</v>
      </c>
      <c r="P127" s="135">
        <f t="shared" ref="P127:P134" si="1">O127*H127</f>
        <v>0</v>
      </c>
      <c r="Q127" s="135">
        <v>0</v>
      </c>
      <c r="R127" s="135">
        <f t="shared" ref="R127:R134" si="2">Q127*H127</f>
        <v>0</v>
      </c>
      <c r="S127" s="135">
        <v>0</v>
      </c>
      <c r="T127" s="136">
        <f t="shared" ref="T127:T134" si="3">S127*H127</f>
        <v>0</v>
      </c>
      <c r="AR127" s="137" t="s">
        <v>121</v>
      </c>
      <c r="AT127" s="137" t="s">
        <v>119</v>
      </c>
      <c r="AU127" s="137" t="s">
        <v>78</v>
      </c>
      <c r="AY127" s="13" t="s">
        <v>117</v>
      </c>
      <c r="BE127" s="138">
        <f t="shared" ref="BE127:BE134" si="4">IF(N127="základní",J127,0)</f>
        <v>0</v>
      </c>
      <c r="BF127" s="138">
        <f t="shared" ref="BF127:BF134" si="5">IF(N127="snížená",J127,0)</f>
        <v>0</v>
      </c>
      <c r="BG127" s="138">
        <f t="shared" ref="BG127:BG134" si="6">IF(N127="zákl. přenesená",J127,0)</f>
        <v>0</v>
      </c>
      <c r="BH127" s="138">
        <f t="shared" ref="BH127:BH134" si="7">IF(N127="sníž. přenesená",J127,0)</f>
        <v>0</v>
      </c>
      <c r="BI127" s="138">
        <f t="shared" ref="BI127:BI134" si="8">IF(N127="nulová",J127,0)</f>
        <v>0</v>
      </c>
      <c r="BJ127" s="13" t="s">
        <v>77</v>
      </c>
      <c r="BK127" s="138">
        <f t="shared" ref="BK127:BK138" si="9">ROUND(I127*H127,2)</f>
        <v>0</v>
      </c>
      <c r="BL127" s="13" t="s">
        <v>121</v>
      </c>
      <c r="BM127" s="137" t="s">
        <v>220</v>
      </c>
    </row>
    <row r="128" spans="2:65" s="1" customFormat="1" ht="21.75" customHeight="1" x14ac:dyDescent="0.2">
      <c r="B128" s="125"/>
      <c r="C128" s="126">
        <v>5</v>
      </c>
      <c r="D128" s="126" t="s">
        <v>119</v>
      </c>
      <c r="E128" s="127" t="s">
        <v>136</v>
      </c>
      <c r="F128" s="128" t="s">
        <v>137</v>
      </c>
      <c r="G128" s="129" t="s">
        <v>127</v>
      </c>
      <c r="H128" s="130">
        <v>3.85</v>
      </c>
      <c r="I128" s="131"/>
      <c r="J128" s="131">
        <f t="shared" si="0"/>
        <v>0</v>
      </c>
      <c r="K128" s="132"/>
      <c r="L128" s="25"/>
      <c r="M128" s="133" t="s">
        <v>1</v>
      </c>
      <c r="N128" s="134" t="s">
        <v>36</v>
      </c>
      <c r="O128" s="135">
        <v>0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121</v>
      </c>
      <c r="AT128" s="137" t="s">
        <v>119</v>
      </c>
      <c r="AU128" s="137" t="s">
        <v>78</v>
      </c>
      <c r="AY128" s="13" t="s">
        <v>117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77</v>
      </c>
      <c r="BK128" s="138">
        <f t="shared" si="9"/>
        <v>0</v>
      </c>
      <c r="BL128" s="13" t="s">
        <v>121</v>
      </c>
      <c r="BM128" s="137" t="s">
        <v>78</v>
      </c>
    </row>
    <row r="129" spans="2:65" s="1" customFormat="1" ht="24.15" customHeight="1" x14ac:dyDescent="0.2">
      <c r="B129" s="125"/>
      <c r="C129" s="126">
        <v>6</v>
      </c>
      <c r="D129" s="126" t="s">
        <v>119</v>
      </c>
      <c r="E129" s="127" t="s">
        <v>139</v>
      </c>
      <c r="F129" s="128" t="s">
        <v>140</v>
      </c>
      <c r="G129" s="129" t="s">
        <v>127</v>
      </c>
      <c r="H129" s="130">
        <v>3.85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36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121</v>
      </c>
      <c r="AT129" s="137" t="s">
        <v>119</v>
      </c>
      <c r="AU129" s="137" t="s">
        <v>78</v>
      </c>
      <c r="AY129" s="13" t="s">
        <v>117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77</v>
      </c>
      <c r="BK129" s="138">
        <f t="shared" si="9"/>
        <v>0</v>
      </c>
      <c r="BL129" s="13" t="s">
        <v>121</v>
      </c>
      <c r="BM129" s="137" t="s">
        <v>121</v>
      </c>
    </row>
    <row r="130" spans="2:65" s="1" customFormat="1" ht="37.950000000000003" customHeight="1" x14ac:dyDescent="0.2">
      <c r="B130" s="125"/>
      <c r="C130" s="126">
        <v>7</v>
      </c>
      <c r="D130" s="126" t="s">
        <v>119</v>
      </c>
      <c r="E130" s="127" t="s">
        <v>142</v>
      </c>
      <c r="F130" s="128" t="s">
        <v>143</v>
      </c>
      <c r="G130" s="129" t="s">
        <v>127</v>
      </c>
      <c r="H130" s="130">
        <v>3.85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36</v>
      </c>
      <c r="O130" s="135">
        <v>0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121</v>
      </c>
      <c r="AT130" s="137" t="s">
        <v>119</v>
      </c>
      <c r="AU130" s="137" t="s">
        <v>78</v>
      </c>
      <c r="AY130" s="13" t="s">
        <v>117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77</v>
      </c>
      <c r="BK130" s="138">
        <f t="shared" si="9"/>
        <v>0</v>
      </c>
      <c r="BL130" s="13" t="s">
        <v>121</v>
      </c>
      <c r="BM130" s="137" t="s">
        <v>130</v>
      </c>
    </row>
    <row r="131" spans="2:65" s="1" customFormat="1" ht="33" customHeight="1" x14ac:dyDescent="0.2">
      <c r="B131" s="125"/>
      <c r="C131" s="126">
        <v>8</v>
      </c>
      <c r="D131" s="126" t="s">
        <v>119</v>
      </c>
      <c r="E131" s="127" t="s">
        <v>145</v>
      </c>
      <c r="F131" s="128" t="s">
        <v>146</v>
      </c>
      <c r="G131" s="129" t="s">
        <v>127</v>
      </c>
      <c r="H131" s="130">
        <v>3.85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36</v>
      </c>
      <c r="O131" s="135">
        <v>0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121</v>
      </c>
      <c r="AT131" s="137" t="s">
        <v>119</v>
      </c>
      <c r="AU131" s="137" t="s">
        <v>78</v>
      </c>
      <c r="AY131" s="13" t="s">
        <v>117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77</v>
      </c>
      <c r="BK131" s="138">
        <f t="shared" si="9"/>
        <v>0</v>
      </c>
      <c r="BL131" s="13" t="s">
        <v>121</v>
      </c>
      <c r="BM131" s="137" t="s">
        <v>135</v>
      </c>
    </row>
    <row r="132" spans="2:65" s="1" customFormat="1" ht="37.950000000000003" customHeight="1" x14ac:dyDescent="0.2">
      <c r="B132" s="125"/>
      <c r="C132" s="126">
        <v>9</v>
      </c>
      <c r="D132" s="126" t="s">
        <v>119</v>
      </c>
      <c r="E132" s="127" t="s">
        <v>148</v>
      </c>
      <c r="F132" s="128" t="s">
        <v>149</v>
      </c>
      <c r="G132" s="129" t="s">
        <v>127</v>
      </c>
      <c r="H132" s="130">
        <v>3.85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36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121</v>
      </c>
      <c r="AT132" s="137" t="s">
        <v>119</v>
      </c>
      <c r="AU132" s="137" t="s">
        <v>78</v>
      </c>
      <c r="AY132" s="13" t="s">
        <v>117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77</v>
      </c>
      <c r="BK132" s="138">
        <f t="shared" si="9"/>
        <v>0</v>
      </c>
      <c r="BL132" s="13" t="s">
        <v>121</v>
      </c>
      <c r="BM132" s="137" t="s">
        <v>138</v>
      </c>
    </row>
    <row r="133" spans="2:65" s="1" customFormat="1" ht="37.950000000000003" customHeight="1" x14ac:dyDescent="0.2">
      <c r="B133" s="125"/>
      <c r="C133" s="126">
        <v>10</v>
      </c>
      <c r="D133" s="126" t="s">
        <v>119</v>
      </c>
      <c r="E133" s="127" t="s">
        <v>151</v>
      </c>
      <c r="F133" s="128" t="s">
        <v>152</v>
      </c>
      <c r="G133" s="129" t="s">
        <v>127</v>
      </c>
      <c r="H133" s="130">
        <v>3.85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36</v>
      </c>
      <c r="O133" s="135">
        <v>0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121</v>
      </c>
      <c r="AT133" s="137" t="s">
        <v>119</v>
      </c>
      <c r="AU133" s="137" t="s">
        <v>78</v>
      </c>
      <c r="AY133" s="13" t="s">
        <v>117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77</v>
      </c>
      <c r="BK133" s="138">
        <f t="shared" si="9"/>
        <v>0</v>
      </c>
      <c r="BL133" s="13" t="s">
        <v>121</v>
      </c>
      <c r="BM133" s="137" t="s">
        <v>141</v>
      </c>
    </row>
    <row r="134" spans="2:65" s="1" customFormat="1" ht="24.15" customHeight="1" x14ac:dyDescent="0.2">
      <c r="B134" s="125"/>
      <c r="C134" s="126">
        <v>11</v>
      </c>
      <c r="D134" s="126" t="s">
        <v>119</v>
      </c>
      <c r="E134" s="127" t="s">
        <v>154</v>
      </c>
      <c r="F134" s="128" t="s">
        <v>155</v>
      </c>
      <c r="G134" s="129" t="s">
        <v>127</v>
      </c>
      <c r="H134" s="130">
        <v>3.85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36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121</v>
      </c>
      <c r="AT134" s="137" t="s">
        <v>119</v>
      </c>
      <c r="AU134" s="137" t="s">
        <v>78</v>
      </c>
      <c r="AY134" s="13" t="s">
        <v>117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77</v>
      </c>
      <c r="BK134" s="138">
        <f t="shared" si="9"/>
        <v>0</v>
      </c>
      <c r="BL134" s="13" t="s">
        <v>121</v>
      </c>
      <c r="BM134" s="137" t="s">
        <v>144</v>
      </c>
    </row>
    <row r="135" spans="2:65" s="1" customFormat="1" ht="37.950000000000003" customHeight="1" x14ac:dyDescent="0.2">
      <c r="B135" s="125"/>
      <c r="C135" s="126"/>
      <c r="D135" s="126"/>
      <c r="E135" s="127" t="s">
        <v>161</v>
      </c>
      <c r="F135" s="128" t="s">
        <v>162</v>
      </c>
      <c r="G135" s="129" t="s">
        <v>127</v>
      </c>
      <c r="H135" s="130">
        <v>3.85</v>
      </c>
      <c r="I135" s="131"/>
      <c r="J135" s="131">
        <f t="shared" si="0"/>
        <v>0</v>
      </c>
      <c r="K135" s="132"/>
      <c r="L135" s="25"/>
      <c r="M135" s="133"/>
      <c r="N135" s="134"/>
      <c r="O135" s="135"/>
      <c r="P135" s="135"/>
      <c r="Q135" s="135"/>
      <c r="R135" s="135"/>
      <c r="S135" s="135"/>
      <c r="T135" s="136"/>
      <c r="AR135" s="137"/>
      <c r="AT135" s="137"/>
      <c r="AU135" s="137"/>
      <c r="AY135" s="13"/>
      <c r="BE135" s="138"/>
      <c r="BF135" s="138"/>
      <c r="BG135" s="138"/>
      <c r="BH135" s="138"/>
      <c r="BI135" s="138"/>
      <c r="BJ135" s="13"/>
      <c r="BK135" s="138">
        <f t="shared" si="9"/>
        <v>0</v>
      </c>
      <c r="BL135" s="13"/>
      <c r="BM135" s="137"/>
    </row>
    <row r="136" spans="2:65" s="1" customFormat="1" ht="37.950000000000003" customHeight="1" x14ac:dyDescent="0.2">
      <c r="B136" s="125"/>
      <c r="C136" s="126"/>
      <c r="D136" s="126"/>
      <c r="E136" s="127" t="s">
        <v>163</v>
      </c>
      <c r="F136" s="128" t="s">
        <v>164</v>
      </c>
      <c r="G136" s="129" t="s">
        <v>127</v>
      </c>
      <c r="H136" s="130">
        <v>3.85</v>
      </c>
      <c r="I136" s="131"/>
      <c r="J136" s="131">
        <f t="shared" si="0"/>
        <v>0</v>
      </c>
      <c r="K136" s="132"/>
      <c r="L136" s="25"/>
      <c r="M136" s="133"/>
      <c r="N136" s="134"/>
      <c r="O136" s="135"/>
      <c r="P136" s="135"/>
      <c r="Q136" s="135"/>
      <c r="R136" s="135"/>
      <c r="S136" s="135"/>
      <c r="T136" s="136"/>
      <c r="AR136" s="137"/>
      <c r="AT136" s="137"/>
      <c r="AU136" s="137"/>
      <c r="AY136" s="13"/>
      <c r="BE136" s="138"/>
      <c r="BF136" s="138"/>
      <c r="BG136" s="138"/>
      <c r="BH136" s="138"/>
      <c r="BI136" s="138"/>
      <c r="BJ136" s="13"/>
      <c r="BK136" s="138">
        <f t="shared" si="9"/>
        <v>0</v>
      </c>
      <c r="BL136" s="13"/>
      <c r="BM136" s="137"/>
    </row>
    <row r="137" spans="2:65" s="1" customFormat="1" ht="37.950000000000003" customHeight="1" x14ac:dyDescent="0.2">
      <c r="B137" s="125"/>
      <c r="C137" s="126"/>
      <c r="D137" s="126"/>
      <c r="E137" s="127" t="s">
        <v>165</v>
      </c>
      <c r="F137" s="128" t="s">
        <v>166</v>
      </c>
      <c r="G137" s="129" t="s">
        <v>127</v>
      </c>
      <c r="H137" s="130">
        <v>3.85</v>
      </c>
      <c r="I137" s="131"/>
      <c r="J137" s="131">
        <f t="shared" si="0"/>
        <v>0</v>
      </c>
      <c r="K137" s="132"/>
      <c r="L137" s="25"/>
      <c r="M137" s="133"/>
      <c r="N137" s="134"/>
      <c r="O137" s="135"/>
      <c r="P137" s="135"/>
      <c r="Q137" s="135"/>
      <c r="R137" s="135"/>
      <c r="S137" s="135"/>
      <c r="T137" s="136"/>
      <c r="AR137" s="137"/>
      <c r="AT137" s="137"/>
      <c r="AU137" s="137"/>
      <c r="AY137" s="13"/>
      <c r="BE137" s="138"/>
      <c r="BF137" s="138"/>
      <c r="BG137" s="138"/>
      <c r="BH137" s="138"/>
      <c r="BI137" s="138"/>
      <c r="BJ137" s="13"/>
      <c r="BK137" s="138">
        <f t="shared" si="9"/>
        <v>0</v>
      </c>
      <c r="BL137" s="13"/>
      <c r="BM137" s="137"/>
    </row>
    <row r="138" spans="2:65" s="1" customFormat="1" ht="37.950000000000003" customHeight="1" x14ac:dyDescent="0.2">
      <c r="B138" s="125"/>
      <c r="C138" s="126"/>
      <c r="D138" s="126"/>
      <c r="E138" s="127" t="s">
        <v>167</v>
      </c>
      <c r="F138" s="128" t="s">
        <v>168</v>
      </c>
      <c r="G138" s="129" t="s">
        <v>127</v>
      </c>
      <c r="H138" s="130">
        <v>3.85</v>
      </c>
      <c r="I138" s="131"/>
      <c r="J138" s="131">
        <f>ROUND(I138*H138,2)</f>
        <v>0</v>
      </c>
      <c r="K138" s="132"/>
      <c r="L138" s="25"/>
      <c r="M138" s="133"/>
      <c r="N138" s="134"/>
      <c r="O138" s="135"/>
      <c r="P138" s="135"/>
      <c r="Q138" s="135"/>
      <c r="R138" s="135"/>
      <c r="S138" s="135"/>
      <c r="T138" s="136"/>
      <c r="AR138" s="137"/>
      <c r="AT138" s="137"/>
      <c r="AU138" s="137"/>
      <c r="AY138" s="13"/>
      <c r="BE138" s="138"/>
      <c r="BF138" s="138"/>
      <c r="BG138" s="138"/>
      <c r="BH138" s="138"/>
      <c r="BI138" s="138"/>
      <c r="BJ138" s="13"/>
      <c r="BK138" s="138">
        <f t="shared" si="9"/>
        <v>0</v>
      </c>
      <c r="BL138" s="13"/>
      <c r="BM138" s="137"/>
    </row>
    <row r="139" spans="2:65" s="1" customFormat="1" ht="37.950000000000003" customHeight="1" x14ac:dyDescent="0.2">
      <c r="B139" s="125"/>
      <c r="C139" s="126">
        <v>14</v>
      </c>
      <c r="D139" s="126" t="s">
        <v>119</v>
      </c>
      <c r="E139" s="1" t="s">
        <v>228</v>
      </c>
      <c r="F139" s="1" t="s">
        <v>240</v>
      </c>
      <c r="G139" s="1" t="s">
        <v>127</v>
      </c>
      <c r="H139" s="1">
        <v>16.559999999999999</v>
      </c>
      <c r="J139" s="1">
        <f>ROUND(I139*H139,2)</f>
        <v>0</v>
      </c>
      <c r="K139" s="132"/>
      <c r="L139" s="25"/>
      <c r="M139" s="133" t="s">
        <v>1</v>
      </c>
      <c r="N139" s="134" t="s">
        <v>36</v>
      </c>
      <c r="O139" s="135">
        <v>0</v>
      </c>
      <c r="P139" s="135">
        <f>O139*H138</f>
        <v>0</v>
      </c>
      <c r="Q139" s="135">
        <v>0</v>
      </c>
      <c r="R139" s="135">
        <f>Q139*H138</f>
        <v>0</v>
      </c>
      <c r="S139" s="135">
        <v>0</v>
      </c>
      <c r="T139" s="136">
        <f>S139*H138</f>
        <v>0</v>
      </c>
      <c r="AR139" s="137" t="s">
        <v>121</v>
      </c>
      <c r="AT139" s="137" t="s">
        <v>119</v>
      </c>
      <c r="AU139" s="137" t="s">
        <v>78</v>
      </c>
      <c r="AY139" s="13" t="s">
        <v>117</v>
      </c>
      <c r="BE139" s="138">
        <f>IF(N139="základní",J138,0)</f>
        <v>0</v>
      </c>
      <c r="BF139" s="138">
        <f>IF(N139="snížená",J138,0)</f>
        <v>0</v>
      </c>
      <c r="BG139" s="138">
        <f>IF(N139="zákl. přenesená",J138,0)</f>
        <v>0</v>
      </c>
      <c r="BH139" s="138">
        <f>IF(N139="sníž. přenesená",J138,0)</f>
        <v>0</v>
      </c>
      <c r="BI139" s="138">
        <f>IF(N139="nulová",J138,0)</f>
        <v>0</v>
      </c>
      <c r="BJ139" s="13" t="s">
        <v>77</v>
      </c>
      <c r="BK139" s="138">
        <f>ROUND(I138*H138,2)</f>
        <v>0</v>
      </c>
      <c r="BL139" s="13" t="s">
        <v>121</v>
      </c>
      <c r="BM139" s="137" t="s">
        <v>153</v>
      </c>
    </row>
    <row r="140" spans="2:65" s="11" customFormat="1" ht="22.95" customHeight="1" x14ac:dyDescent="0.25">
      <c r="B140" s="114"/>
      <c r="D140" s="115" t="s">
        <v>70</v>
      </c>
      <c r="E140" s="123" t="s">
        <v>169</v>
      </c>
      <c r="F140" s="123" t="s">
        <v>170</v>
      </c>
      <c r="J140" s="124">
        <f>J141+J143</f>
        <v>0</v>
      </c>
      <c r="L140" s="114"/>
      <c r="M140" s="118"/>
      <c r="P140" s="119">
        <f>SUM(P141:P143)</f>
        <v>0.45400000000000001</v>
      </c>
      <c r="R140" s="119">
        <f>SUM(R141:R143)</f>
        <v>0</v>
      </c>
      <c r="T140" s="120">
        <f>SUM(T141:T143)</f>
        <v>0</v>
      </c>
      <c r="AR140" s="115" t="s">
        <v>77</v>
      </c>
      <c r="AT140" s="121" t="s">
        <v>70</v>
      </c>
      <c r="AU140" s="121" t="s">
        <v>77</v>
      </c>
      <c r="AY140" s="115" t="s">
        <v>117</v>
      </c>
      <c r="BK140" s="122">
        <f>SUM(BK141:BK143)</f>
        <v>0</v>
      </c>
    </row>
    <row r="141" spans="2:65" s="1" customFormat="1" ht="44.25" customHeight="1" x14ac:dyDescent="0.2">
      <c r="B141" s="125"/>
      <c r="C141" s="126">
        <v>15</v>
      </c>
      <c r="D141" s="126" t="s">
        <v>119</v>
      </c>
      <c r="E141" s="127" t="s">
        <v>173</v>
      </c>
      <c r="F141" s="128" t="s">
        <v>174</v>
      </c>
      <c r="G141" s="129" t="s">
        <v>171</v>
      </c>
      <c r="H141" s="130">
        <v>1</v>
      </c>
      <c r="I141" s="131"/>
      <c r="J141" s="131">
        <f>ROUND(I141*H141,2)</f>
        <v>0</v>
      </c>
      <c r="K141" s="132"/>
      <c r="L141" s="25"/>
      <c r="M141" s="133" t="s">
        <v>1</v>
      </c>
      <c r="N141" s="134" t="s">
        <v>36</v>
      </c>
      <c r="O141" s="135">
        <v>0.45400000000000001</v>
      </c>
      <c r="P141" s="135">
        <f>O141*H141</f>
        <v>0.45400000000000001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121</v>
      </c>
      <c r="AT141" s="137" t="s">
        <v>119</v>
      </c>
      <c r="AU141" s="137" t="s">
        <v>78</v>
      </c>
      <c r="AY141" s="13" t="s">
        <v>117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3" t="s">
        <v>77</v>
      </c>
      <c r="BK141" s="138">
        <f>ROUND(I141*H141,2)</f>
        <v>0</v>
      </c>
      <c r="BL141" s="13" t="s">
        <v>121</v>
      </c>
      <c r="BM141" s="137" t="s">
        <v>221</v>
      </c>
    </row>
    <row r="142" spans="2:65" s="1" customFormat="1" ht="28.8" x14ac:dyDescent="0.2">
      <c r="B142" s="25"/>
      <c r="D142" s="139" t="s">
        <v>124</v>
      </c>
      <c r="F142" s="140" t="s">
        <v>175</v>
      </c>
      <c r="L142" s="25"/>
      <c r="M142" s="141"/>
      <c r="T142" s="49"/>
      <c r="AT142" s="13" t="s">
        <v>124</v>
      </c>
      <c r="AU142" s="13" t="s">
        <v>78</v>
      </c>
    </row>
    <row r="143" spans="2:65" s="1" customFormat="1" ht="16.5" customHeight="1" x14ac:dyDescent="0.2">
      <c r="B143" s="125"/>
      <c r="C143" s="126">
        <v>16</v>
      </c>
      <c r="D143" s="126" t="s">
        <v>119</v>
      </c>
      <c r="E143" s="127" t="s">
        <v>176</v>
      </c>
      <c r="F143" s="128" t="s">
        <v>177</v>
      </c>
      <c r="G143" s="129" t="s">
        <v>171</v>
      </c>
      <c r="H143" s="130">
        <v>1</v>
      </c>
      <c r="I143" s="131"/>
      <c r="J143" s="131">
        <f>ROUND(I143*H143,2)</f>
        <v>0</v>
      </c>
      <c r="K143" s="132"/>
      <c r="L143" s="25"/>
      <c r="M143" s="133" t="s">
        <v>1</v>
      </c>
      <c r="N143" s="134" t="s">
        <v>36</v>
      </c>
      <c r="O143" s="135">
        <v>0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121</v>
      </c>
      <c r="AT143" s="137" t="s">
        <v>119</v>
      </c>
      <c r="AU143" s="137" t="s">
        <v>78</v>
      </c>
      <c r="AY143" s="13" t="s">
        <v>117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3" t="s">
        <v>77</v>
      </c>
      <c r="BK143" s="138">
        <f>ROUND(I143*H143,2)</f>
        <v>0</v>
      </c>
      <c r="BL143" s="13" t="s">
        <v>121</v>
      </c>
      <c r="BM143" s="137" t="s">
        <v>222</v>
      </c>
    </row>
    <row r="144" spans="2:65" s="11" customFormat="1" ht="25.95" customHeight="1" x14ac:dyDescent="0.25">
      <c r="B144" s="114"/>
      <c r="D144" s="115" t="s">
        <v>70</v>
      </c>
      <c r="E144" s="116" t="s">
        <v>178</v>
      </c>
      <c r="F144" s="116" t="s">
        <v>179</v>
      </c>
      <c r="J144" s="117">
        <f>J145</f>
        <v>0</v>
      </c>
      <c r="L144" s="114"/>
      <c r="M144" s="118"/>
      <c r="P144" s="119" t="e">
        <f>P145+#REF!</f>
        <v>#REF!</v>
      </c>
      <c r="R144" s="119" t="e">
        <f>R145+#REF!</f>
        <v>#REF!</v>
      </c>
      <c r="T144" s="120" t="e">
        <f>T145+#REF!</f>
        <v>#REF!</v>
      </c>
      <c r="AR144" s="115" t="s">
        <v>118</v>
      </c>
      <c r="AT144" s="121" t="s">
        <v>70</v>
      </c>
      <c r="AU144" s="121" t="s">
        <v>71</v>
      </c>
      <c r="AY144" s="115" t="s">
        <v>117</v>
      </c>
      <c r="BK144" s="122" t="e">
        <f>BK145+#REF!</f>
        <v>#REF!</v>
      </c>
    </row>
    <row r="145" spans="2:65" s="11" customFormat="1" ht="22.95" customHeight="1" x14ac:dyDescent="0.25">
      <c r="B145" s="114"/>
      <c r="D145" s="115" t="s">
        <v>70</v>
      </c>
      <c r="E145" s="123" t="s">
        <v>180</v>
      </c>
      <c r="F145" s="123" t="s">
        <v>181</v>
      </c>
      <c r="J145" s="124">
        <f>BK145</f>
        <v>0</v>
      </c>
      <c r="L145" s="114"/>
      <c r="M145" s="118"/>
      <c r="P145" s="119">
        <f>P146</f>
        <v>0</v>
      </c>
      <c r="R145" s="119">
        <f>R146</f>
        <v>0</v>
      </c>
      <c r="T145" s="120">
        <f>T146</f>
        <v>0</v>
      </c>
      <c r="AR145" s="115" t="s">
        <v>118</v>
      </c>
      <c r="AT145" s="121" t="s">
        <v>70</v>
      </c>
      <c r="AU145" s="121" t="s">
        <v>77</v>
      </c>
      <c r="AY145" s="115" t="s">
        <v>117</v>
      </c>
      <c r="BK145" s="122">
        <f>BK146</f>
        <v>0</v>
      </c>
    </row>
    <row r="146" spans="2:65" s="1" customFormat="1" ht="16.5" customHeight="1" x14ac:dyDescent="0.2">
      <c r="B146" s="125"/>
      <c r="C146" s="126">
        <v>17</v>
      </c>
      <c r="D146" s="126" t="s">
        <v>119</v>
      </c>
      <c r="E146" s="127" t="s">
        <v>182</v>
      </c>
      <c r="F146" s="128" t="s">
        <v>242</v>
      </c>
      <c r="G146" s="129" t="s">
        <v>171</v>
      </c>
      <c r="H146" s="130">
        <v>1</v>
      </c>
      <c r="I146" s="131"/>
      <c r="J146" s="131">
        <f>ROUND(I146*H146,2)</f>
        <v>0</v>
      </c>
      <c r="K146" s="132"/>
      <c r="L146" s="25"/>
      <c r="M146" s="133" t="s">
        <v>1</v>
      </c>
      <c r="N146" s="134" t="s">
        <v>36</v>
      </c>
      <c r="O146" s="135">
        <v>0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183</v>
      </c>
      <c r="AT146" s="137" t="s">
        <v>119</v>
      </c>
      <c r="AU146" s="137" t="s">
        <v>78</v>
      </c>
      <c r="AY146" s="13" t="s">
        <v>117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3" t="s">
        <v>77</v>
      </c>
      <c r="BK146" s="138">
        <f>ROUND(I146*H146,2)</f>
        <v>0</v>
      </c>
      <c r="BL146" s="13" t="s">
        <v>183</v>
      </c>
      <c r="BM146" s="137" t="s">
        <v>223</v>
      </c>
    </row>
    <row r="147" spans="2:65" s="1" customFormat="1" ht="6.9" customHeight="1" x14ac:dyDescent="0.2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5"/>
    </row>
  </sheetData>
  <autoFilter ref="C120:K146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2"/>
  <sheetViews>
    <sheetView showGridLines="0" tabSelected="1" topLeftCell="A91" workbookViewId="0">
      <selection activeCell="I121" sqref="I121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3" t="s">
        <v>88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customHeight="1" x14ac:dyDescent="0.2">
      <c r="B4" s="16"/>
      <c r="D4" s="17" t="s">
        <v>89</v>
      </c>
      <c r="L4" s="16"/>
      <c r="M4" s="81" t="s">
        <v>10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87" t="str">
        <f>'Rekapitulace stavby'!K6</f>
        <v>Město Šluknov - opravy stavebních závad mostů po HMP</v>
      </c>
      <c r="F7" s="188"/>
      <c r="G7" s="188"/>
      <c r="H7" s="188"/>
      <c r="L7" s="16"/>
    </row>
    <row r="8" spans="2:46" s="1" customFormat="1" ht="12" customHeight="1" x14ac:dyDescent="0.2">
      <c r="B8" s="25"/>
      <c r="D8" s="22" t="s">
        <v>90</v>
      </c>
      <c r="L8" s="25"/>
    </row>
    <row r="9" spans="2:46" s="1" customFormat="1" ht="16.5" customHeight="1" x14ac:dyDescent="0.2">
      <c r="B9" s="25"/>
      <c r="E9" s="177" t="s">
        <v>234</v>
      </c>
      <c r="F9" s="186"/>
      <c r="G9" s="186"/>
      <c r="H9" s="18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23</v>
      </c>
      <c r="I12" s="22" t="s">
        <v>20</v>
      </c>
      <c r="J12" s="45">
        <f>'Rekapitulace stavby'!AN8</f>
        <v>0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61" t="str">
        <f>'Rekapitulace stavby'!E14</f>
        <v xml:space="preserve"> </v>
      </c>
      <c r="F18" s="161"/>
      <c r="G18" s="161"/>
      <c r="H18" s="161"/>
      <c r="I18" s="22" t="s">
        <v>24</v>
      </c>
      <c r="J18" s="20" t="str">
        <f>'Rekapitulace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/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82"/>
      <c r="E27" s="163" t="s">
        <v>1</v>
      </c>
      <c r="F27" s="163"/>
      <c r="G27" s="163"/>
      <c r="H27" s="163"/>
      <c r="L27" s="82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31</v>
      </c>
      <c r="J30" s="59">
        <f>ROUND(J118, 2)</f>
        <v>0</v>
      </c>
      <c r="L30" s="25"/>
    </row>
    <row r="31" spans="2:12" s="1" customFormat="1" ht="6.9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 x14ac:dyDescent="0.2">
      <c r="B33" s="25"/>
      <c r="D33" s="48" t="s">
        <v>35</v>
      </c>
      <c r="E33" s="22" t="s">
        <v>36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4.4" customHeight="1" x14ac:dyDescent="0.2">
      <c r="B34" s="25"/>
      <c r="E34" s="22" t="s">
        <v>37</v>
      </c>
      <c r="F34" s="84">
        <f>ROUND((SUM(BF118:BF121)),  2)</f>
        <v>0</v>
      </c>
      <c r="I34" s="85">
        <v>0.15</v>
      </c>
      <c r="J34" s="84">
        <f>ROUND(((SUM(BF118:BF121))*I34),  2)</f>
        <v>0</v>
      </c>
      <c r="L34" s="25"/>
    </row>
    <row r="35" spans="2:12" s="1" customFormat="1" ht="14.4" hidden="1" customHeight="1" x14ac:dyDescent="0.2">
      <c r="B35" s="25"/>
      <c r="E35" s="22" t="s">
        <v>38</v>
      </c>
      <c r="F35" s="84">
        <f>ROUND((SUM(BG118:BG121)),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 x14ac:dyDescent="0.2">
      <c r="B36" s="25"/>
      <c r="E36" s="22" t="s">
        <v>39</v>
      </c>
      <c r="F36" s="84">
        <f>ROUND((SUM(BH118:BH121)),  2)</f>
        <v>0</v>
      </c>
      <c r="I36" s="85">
        <v>0.15</v>
      </c>
      <c r="J36" s="84">
        <f>0</f>
        <v>0</v>
      </c>
      <c r="L36" s="25"/>
    </row>
    <row r="37" spans="2:12" s="1" customFormat="1" ht="14.4" hidden="1" customHeight="1" x14ac:dyDescent="0.2">
      <c r="B37" s="25"/>
      <c r="E37" s="22" t="s">
        <v>40</v>
      </c>
      <c r="F37" s="84">
        <f>ROUND((SUM(BI118:BI121)),  2)</f>
        <v>0</v>
      </c>
      <c r="I37" s="85">
        <v>0</v>
      </c>
      <c r="J37" s="84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41</v>
      </c>
      <c r="E39" s="50"/>
      <c r="F39" s="50"/>
      <c r="G39" s="88" t="s">
        <v>42</v>
      </c>
      <c r="H39" s="89" t="s">
        <v>43</v>
      </c>
      <c r="I39" s="50"/>
      <c r="J39" s="90">
        <f>SUM(J30:J37)</f>
        <v>0</v>
      </c>
      <c r="K39" s="91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6" t="s">
        <v>46</v>
      </c>
      <c r="E61" s="27"/>
      <c r="F61" s="92" t="s">
        <v>47</v>
      </c>
      <c r="G61" s="36" t="s">
        <v>46</v>
      </c>
      <c r="H61" s="27"/>
      <c r="I61" s="27"/>
      <c r="J61" s="93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6" t="s">
        <v>46</v>
      </c>
      <c r="E76" s="27"/>
      <c r="F76" s="92" t="s">
        <v>47</v>
      </c>
      <c r="G76" s="36" t="s">
        <v>46</v>
      </c>
      <c r="H76" s="27"/>
      <c r="I76" s="27"/>
      <c r="J76" s="93" t="s">
        <v>47</v>
      </c>
      <c r="K76" s="27"/>
      <c r="L76" s="25"/>
    </row>
    <row r="77" spans="2:12" s="1" customFormat="1" ht="14.4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 x14ac:dyDescent="0.2">
      <c r="B82" s="25"/>
      <c r="C82" s="17" t="s">
        <v>91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87" t="str">
        <f>E7</f>
        <v>Město Šluknov - opravy stavebních závad mostů po HMP</v>
      </c>
      <c r="F85" s="188"/>
      <c r="G85" s="188"/>
      <c r="H85" s="188"/>
      <c r="L85" s="25"/>
    </row>
    <row r="86" spans="2:47" s="1" customFormat="1" ht="12" customHeight="1" x14ac:dyDescent="0.2">
      <c r="B86" s="25"/>
      <c r="C86" s="22" t="s">
        <v>90</v>
      </c>
      <c r="L86" s="25"/>
    </row>
    <row r="87" spans="2:47" s="1" customFormat="1" ht="16.5" customHeight="1" x14ac:dyDescent="0.2">
      <c r="B87" s="25"/>
      <c r="E87" s="177" t="str">
        <f>E9</f>
        <v>005 - Most ev. č. Kr-M-36</v>
      </c>
      <c r="F87" s="186"/>
      <c r="G87" s="186"/>
      <c r="H87" s="186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45">
        <f>IF(J12="","",J12)</f>
        <v>0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/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92</v>
      </c>
      <c r="D94" s="86"/>
      <c r="E94" s="86"/>
      <c r="F94" s="86"/>
      <c r="G94" s="86"/>
      <c r="H94" s="86"/>
      <c r="I94" s="86"/>
      <c r="J94" s="95" t="s">
        <v>93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6" t="s">
        <v>94</v>
      </c>
      <c r="J96" s="59">
        <f>J118</f>
        <v>0</v>
      </c>
      <c r="L96" s="25"/>
      <c r="AU96" s="13" t="s">
        <v>95</v>
      </c>
    </row>
    <row r="97" spans="2:12" s="8" customFormat="1" ht="24.9" customHeight="1" x14ac:dyDescent="0.2">
      <c r="B97" s="97"/>
      <c r="D97" s="98" t="s">
        <v>96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9" customFormat="1" ht="19.95" customHeight="1" x14ac:dyDescent="0.2">
      <c r="B98" s="101"/>
      <c r="D98" s="102" t="s">
        <v>97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customHeight="1" x14ac:dyDescent="0.2">
      <c r="B99" s="25"/>
      <c r="L99" s="25"/>
    </row>
    <row r="100" spans="2:12" s="1" customFormat="1" ht="6.9" customHeight="1" x14ac:dyDescent="0.2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 x14ac:dyDescent="0.2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 x14ac:dyDescent="0.2">
      <c r="B105" s="25"/>
      <c r="C105" s="17" t="s">
        <v>102</v>
      </c>
      <c r="L105" s="25"/>
    </row>
    <row r="106" spans="2:12" s="1" customFormat="1" ht="6.9" customHeight="1" x14ac:dyDescent="0.2">
      <c r="B106" s="25"/>
      <c r="L106" s="25"/>
    </row>
    <row r="107" spans="2:12" s="1" customFormat="1" ht="12" customHeight="1" x14ac:dyDescent="0.2">
      <c r="B107" s="25"/>
      <c r="C107" s="22" t="s">
        <v>14</v>
      </c>
      <c r="L107" s="25"/>
    </row>
    <row r="108" spans="2:12" s="1" customFormat="1" ht="16.5" customHeight="1" x14ac:dyDescent="0.2">
      <c r="B108" s="25"/>
      <c r="E108" s="187" t="str">
        <f>E7</f>
        <v>Město Šluknov - opravy stavebních závad mostů po HMP</v>
      </c>
      <c r="F108" s="188"/>
      <c r="G108" s="188"/>
      <c r="H108" s="188"/>
      <c r="L108" s="25"/>
    </row>
    <row r="109" spans="2:12" s="1" customFormat="1" ht="12" customHeight="1" x14ac:dyDescent="0.2">
      <c r="B109" s="25"/>
      <c r="C109" s="22" t="s">
        <v>90</v>
      </c>
      <c r="L109" s="25"/>
    </row>
    <row r="110" spans="2:12" s="1" customFormat="1" ht="16.5" customHeight="1" x14ac:dyDescent="0.2">
      <c r="B110" s="25"/>
      <c r="E110" s="177" t="str">
        <f>E9</f>
        <v>005 - Most ev. č. Kr-M-36</v>
      </c>
      <c r="F110" s="186"/>
      <c r="G110" s="186"/>
      <c r="H110" s="186"/>
      <c r="L110" s="25"/>
    </row>
    <row r="111" spans="2:12" s="1" customFormat="1" ht="6.9" customHeight="1" x14ac:dyDescent="0.2">
      <c r="B111" s="25"/>
      <c r="L111" s="25"/>
    </row>
    <row r="112" spans="2:12" s="1" customFormat="1" ht="12" customHeight="1" x14ac:dyDescent="0.2">
      <c r="B112" s="25"/>
      <c r="C112" s="22" t="s">
        <v>18</v>
      </c>
      <c r="F112" s="20" t="str">
        <f>F12</f>
        <v xml:space="preserve"> </v>
      </c>
      <c r="I112" s="22" t="s">
        <v>20</v>
      </c>
      <c r="J112" s="45">
        <f>IF(J12="","",J12)</f>
        <v>0</v>
      </c>
      <c r="L112" s="25"/>
    </row>
    <row r="113" spans="2:65" s="1" customFormat="1" ht="6.9" customHeight="1" x14ac:dyDescent="0.2">
      <c r="B113" s="25"/>
      <c r="L113" s="25"/>
    </row>
    <row r="114" spans="2:65" s="1" customFormat="1" ht="15.15" customHeight="1" x14ac:dyDescent="0.2">
      <c r="B114" s="25"/>
      <c r="C114" s="22" t="s">
        <v>21</v>
      </c>
      <c r="F114" s="20" t="str">
        <f>E15</f>
        <v xml:space="preserve"> </v>
      </c>
      <c r="I114" s="22" t="s">
        <v>26</v>
      </c>
      <c r="J114" s="23" t="str">
        <f>E21</f>
        <v xml:space="preserve"> </v>
      </c>
      <c r="L114" s="25"/>
    </row>
    <row r="115" spans="2:65" s="1" customFormat="1" ht="15.15" customHeight="1" x14ac:dyDescent="0.2">
      <c r="B115" s="25"/>
      <c r="C115" s="22" t="s">
        <v>25</v>
      </c>
      <c r="F115" s="20" t="str">
        <f>IF(E18="","",E18)</f>
        <v xml:space="preserve"> </v>
      </c>
      <c r="I115" s="22" t="s">
        <v>28</v>
      </c>
      <c r="J115" s="23"/>
      <c r="L115" s="25"/>
    </row>
    <row r="116" spans="2:65" s="1" customFormat="1" ht="10.35" customHeight="1" x14ac:dyDescent="0.2">
      <c r="B116" s="25"/>
      <c r="L116" s="25"/>
    </row>
    <row r="117" spans="2:65" s="10" customFormat="1" ht="29.25" customHeight="1" x14ac:dyDescent="0.2">
      <c r="B117" s="105"/>
      <c r="C117" s="106" t="s">
        <v>103</v>
      </c>
      <c r="D117" s="107" t="s">
        <v>56</v>
      </c>
      <c r="E117" s="107" t="s">
        <v>52</v>
      </c>
      <c r="F117" s="107" t="s">
        <v>53</v>
      </c>
      <c r="G117" s="107" t="s">
        <v>104</v>
      </c>
      <c r="H117" s="107" t="s">
        <v>105</v>
      </c>
      <c r="I117" s="107" t="s">
        <v>106</v>
      </c>
      <c r="J117" s="108" t="s">
        <v>93</v>
      </c>
      <c r="K117" s="109" t="s">
        <v>107</v>
      </c>
      <c r="L117" s="105"/>
      <c r="M117" s="52" t="s">
        <v>1</v>
      </c>
      <c r="N117" s="53" t="s">
        <v>35</v>
      </c>
      <c r="O117" s="53" t="s">
        <v>108</v>
      </c>
      <c r="P117" s="53" t="s">
        <v>109</v>
      </c>
      <c r="Q117" s="53" t="s">
        <v>110</v>
      </c>
      <c r="R117" s="53" t="s">
        <v>111</v>
      </c>
      <c r="S117" s="53" t="s">
        <v>112</v>
      </c>
      <c r="T117" s="54" t="s">
        <v>113</v>
      </c>
    </row>
    <row r="118" spans="2:65" s="1" customFormat="1" ht="22.95" customHeight="1" x14ac:dyDescent="0.3">
      <c r="B118" s="25"/>
      <c r="C118" s="57" t="s">
        <v>114</v>
      </c>
      <c r="J118" s="110">
        <f>J121</f>
        <v>0</v>
      </c>
      <c r="L118" s="25"/>
      <c r="M118" s="55"/>
      <c r="N118" s="46"/>
      <c r="O118" s="46"/>
      <c r="P118" s="111" t="e">
        <f>P119+#REF!</f>
        <v>#REF!</v>
      </c>
      <c r="Q118" s="46"/>
      <c r="R118" s="111" t="e">
        <f>R119+#REF!</f>
        <v>#REF!</v>
      </c>
      <c r="S118" s="46"/>
      <c r="T118" s="112" t="e">
        <f>T119+#REF!</f>
        <v>#REF!</v>
      </c>
      <c r="AT118" s="13" t="s">
        <v>70</v>
      </c>
      <c r="AU118" s="13" t="s">
        <v>95</v>
      </c>
      <c r="BK118" s="113" t="e">
        <f>BK119+#REF!</f>
        <v>#REF!</v>
      </c>
    </row>
    <row r="119" spans="2:65" s="11" customFormat="1" ht="25.95" customHeight="1" x14ac:dyDescent="0.25">
      <c r="B119" s="114"/>
      <c r="D119" s="115" t="s">
        <v>70</v>
      </c>
      <c r="E119" s="116" t="s">
        <v>115</v>
      </c>
      <c r="F119" s="116" t="s">
        <v>116</v>
      </c>
      <c r="J119" s="117">
        <f>J121</f>
        <v>0</v>
      </c>
      <c r="L119" s="114"/>
      <c r="M119" s="118"/>
      <c r="P119" s="119" t="e">
        <f>P120+#REF!</f>
        <v>#REF!</v>
      </c>
      <c r="R119" s="119" t="e">
        <f>R120+#REF!</f>
        <v>#REF!</v>
      </c>
      <c r="T119" s="120" t="e">
        <f>T120+#REF!</f>
        <v>#REF!</v>
      </c>
      <c r="AR119" s="115" t="s">
        <v>77</v>
      </c>
      <c r="AT119" s="121" t="s">
        <v>70</v>
      </c>
      <c r="AU119" s="121" t="s">
        <v>71</v>
      </c>
      <c r="AY119" s="115" t="s">
        <v>117</v>
      </c>
      <c r="BK119" s="122" t="e">
        <f>BK120+#REF!</f>
        <v>#REF!</v>
      </c>
    </row>
    <row r="120" spans="2:65" s="11" customFormat="1" ht="22.95" customHeight="1" x14ac:dyDescent="0.25">
      <c r="B120" s="114"/>
      <c r="D120" s="115" t="s">
        <v>70</v>
      </c>
      <c r="E120" s="123" t="s">
        <v>122</v>
      </c>
      <c r="F120" s="123" t="s">
        <v>123</v>
      </c>
      <c r="J120" s="124">
        <f>J121</f>
        <v>0</v>
      </c>
      <c r="L120" s="114"/>
      <c r="M120" s="118"/>
      <c r="P120" s="119">
        <f>SUM(P121:P121)</f>
        <v>0</v>
      </c>
      <c r="R120" s="119">
        <f>SUM(R121:R121)</f>
        <v>0</v>
      </c>
      <c r="T120" s="120">
        <f>SUM(T121:T121)</f>
        <v>0</v>
      </c>
      <c r="AR120" s="115" t="s">
        <v>77</v>
      </c>
      <c r="AT120" s="121" t="s">
        <v>70</v>
      </c>
      <c r="AU120" s="121" t="s">
        <v>77</v>
      </c>
      <c r="AY120" s="115" t="s">
        <v>117</v>
      </c>
      <c r="BK120" s="122">
        <f>SUM(BK121:BK121)</f>
        <v>0</v>
      </c>
    </row>
    <row r="121" spans="2:65" s="1" customFormat="1" ht="37.950000000000003" customHeight="1" x14ac:dyDescent="0.2">
      <c r="B121" s="125"/>
      <c r="C121" s="126">
        <v>14</v>
      </c>
      <c r="D121" s="126" t="s">
        <v>119</v>
      </c>
      <c r="E121" s="127" t="s">
        <v>213</v>
      </c>
      <c r="F121" s="128" t="s">
        <v>241</v>
      </c>
      <c r="G121" s="129" t="s">
        <v>120</v>
      </c>
      <c r="H121" s="130">
        <v>6.6</v>
      </c>
      <c r="I121" s="131"/>
      <c r="J121" s="143">
        <f t="shared" ref="J121" si="0">ROUND(I121*H121,2)</f>
        <v>0</v>
      </c>
      <c r="K121" s="142"/>
      <c r="L121" s="10"/>
      <c r="M121" s="7"/>
      <c r="N121" s="7"/>
      <c r="O121" s="7"/>
      <c r="P121" s="7"/>
      <c r="Q121" s="7"/>
      <c r="R121" s="7"/>
      <c r="S121" s="7"/>
      <c r="T121" s="7"/>
      <c r="U121" s="7"/>
      <c r="V121" s="10"/>
      <c r="AR121" s="137" t="s">
        <v>121</v>
      </c>
      <c r="AT121" s="137" t="s">
        <v>119</v>
      </c>
      <c r="AU121" s="137" t="s">
        <v>78</v>
      </c>
      <c r="AY121" s="13" t="s">
        <v>117</v>
      </c>
      <c r="BE121" s="138">
        <f t="shared" ref="BE121" si="1">IF(N121="základní",J121,0)</f>
        <v>0</v>
      </c>
      <c r="BF121" s="138">
        <f t="shared" ref="BF121" si="2">IF(N121="snížená",J121,0)</f>
        <v>0</v>
      </c>
      <c r="BG121" s="138">
        <f t="shared" ref="BG121" si="3">IF(N121="zákl. přenesená",J121,0)</f>
        <v>0</v>
      </c>
      <c r="BH121" s="138">
        <f t="shared" ref="BH121" si="4">IF(N121="sníž. přenesená",J121,0)</f>
        <v>0</v>
      </c>
      <c r="BI121" s="138">
        <f t="shared" ref="BI121" si="5">IF(N121="nulová",J121,0)</f>
        <v>0</v>
      </c>
      <c r="BJ121" s="13" t="s">
        <v>77</v>
      </c>
      <c r="BK121" s="138">
        <f t="shared" ref="BK121" si="6">ROUND(I121*H121,2)</f>
        <v>0</v>
      </c>
      <c r="BL121" s="13" t="s">
        <v>121</v>
      </c>
      <c r="BM121" s="137" t="s">
        <v>153</v>
      </c>
    </row>
    <row r="122" spans="2:65" s="1" customFormat="1" ht="6.9" customHeight="1" x14ac:dyDescent="0.2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25"/>
    </row>
  </sheetData>
  <autoFilter ref="C117:K121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001 - Most ev. č. Kr-M-21</vt:lpstr>
      <vt:lpstr>002 - Most ev. č. Šl-M-01</vt:lpstr>
      <vt:lpstr>003 - Most ev. č. R-M-04</vt:lpstr>
      <vt:lpstr>004 - Most ev. č. Šl-M-10</vt:lpstr>
      <vt:lpstr>005 - Most ev. č. Kr-M-36</vt:lpstr>
      <vt:lpstr>'001 - Most ev. č. Kr-M-21'!Názvy_tisku</vt:lpstr>
      <vt:lpstr>'002 - Most ev. č. Šl-M-01'!Názvy_tisku</vt:lpstr>
      <vt:lpstr>'003 - Most ev. č. R-M-04'!Názvy_tisku</vt:lpstr>
      <vt:lpstr>'004 - Most ev. č. Šl-M-10'!Názvy_tisku</vt:lpstr>
      <vt:lpstr>'005 - Most ev. č. Kr-M-36'!Názvy_tisku</vt:lpstr>
      <vt:lpstr>'Rekapitulace stavby'!Názvy_tisku</vt:lpstr>
      <vt:lpstr>'001 - Most ev. č. Kr-M-21'!Oblast_tisku</vt:lpstr>
      <vt:lpstr>'002 - Most ev. č. Šl-M-01'!Oblast_tisku</vt:lpstr>
      <vt:lpstr>'003 - Most ev. č. R-M-04'!Oblast_tisku</vt:lpstr>
      <vt:lpstr>'004 - Most ev. č. Šl-M-10'!Oblast_tisku</vt:lpstr>
      <vt:lpstr>'005 - Most ev. č. Kr-M-36'!Oblast_tisku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MIN-HORCICKOVA\Eva</dc:creator>
  <cp:lastModifiedBy>Mgr. Martin Chroust</cp:lastModifiedBy>
  <dcterms:created xsi:type="dcterms:W3CDTF">2022-10-14T10:50:00Z</dcterms:created>
  <dcterms:modified xsi:type="dcterms:W3CDTF">2025-11-26T10:56:53Z</dcterms:modified>
</cp:coreProperties>
</file>