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Mosty\Oprava 3 mostů - Šl-M-22, Kr-M-05, Kr-M-10\VŘ\"/>
    </mc:Choice>
  </mc:AlternateContent>
  <xr:revisionPtr revIDLastSave="0" documentId="13_ncr:1_{6312BDBC-2E9F-419C-981F-3140245CCB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SO 201 Most  M22 " sheetId="2" r:id="rId2"/>
    <sheet name="02 - SO 202 Most M 05" sheetId="3" r:id="rId3"/>
    <sheet name="03 - SO 203 Most M 10" sheetId="4" r:id="rId4"/>
    <sheet name="04 - VRN" sheetId="5" r:id="rId5"/>
  </sheets>
  <definedNames>
    <definedName name="_xlnm._FilterDatabase" localSheetId="1" hidden="1">'01 - SO 201 Most  M22 '!$C$128:$K$398</definedName>
    <definedName name="_xlnm._FilterDatabase" localSheetId="2" hidden="1">'02 - SO 202 Most M 05'!$C$127:$K$374</definedName>
    <definedName name="_xlnm._FilterDatabase" localSheetId="3" hidden="1">'03 - SO 203 Most M 10'!$C$127:$K$380</definedName>
    <definedName name="_xlnm._FilterDatabase" localSheetId="4" hidden="1">'04 - VRN'!$C$119:$K$155</definedName>
    <definedName name="_xlnm.Print_Titles" localSheetId="1">'01 - SO 201 Most  M22 '!$128:$128</definedName>
    <definedName name="_xlnm.Print_Titles" localSheetId="2">'02 - SO 202 Most M 05'!$127:$127</definedName>
    <definedName name="_xlnm.Print_Titles" localSheetId="3">'03 - SO 203 Most M 10'!$127:$127</definedName>
    <definedName name="_xlnm.Print_Titles" localSheetId="4">'04 - VRN'!$119:$119</definedName>
    <definedName name="_xlnm.Print_Titles" localSheetId="0">'Rekapitulace stavby'!$92:$92</definedName>
    <definedName name="_xlnm.Print_Area" localSheetId="1">'01 - SO 201 Most  M22 '!$C$4:$J$76,'01 - SO 201 Most  M22 '!$C$82:$J$110,'01 - SO 201 Most  M22 '!$C$116:$K$398</definedName>
    <definedName name="_xlnm.Print_Area" localSheetId="2">'02 - SO 202 Most M 05'!$C$4:$J$76,'02 - SO 202 Most M 05'!$C$82:$J$109,'02 - SO 202 Most M 05'!$C$115:$K$374</definedName>
    <definedName name="_xlnm.Print_Area" localSheetId="3">'03 - SO 203 Most M 10'!$C$4:$J$76,'03 - SO 203 Most M 10'!$C$82:$J$109,'03 - SO 203 Most M 10'!$C$115:$K$380</definedName>
    <definedName name="_xlnm.Print_Area" localSheetId="4">'04 - VRN'!$C$4:$J$76,'04 - VRN'!$C$82:$J$101,'04 - VRN'!$C$107:$K$155</definedName>
    <definedName name="_xlnm.Print_Area" localSheetId="0">'Rekapitulace stavby'!$D$4:$AO$76,'Rekapitulace stavby'!$C$82:$AQ$99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F114" i="5"/>
  <c r="E112" i="5"/>
  <c r="F89" i="5"/>
  <c r="E87" i="5"/>
  <c r="J24" i="5"/>
  <c r="E24" i="5"/>
  <c r="J92" i="5"/>
  <c r="J23" i="5"/>
  <c r="J21" i="5"/>
  <c r="E21" i="5"/>
  <c r="J91" i="5"/>
  <c r="J20" i="5"/>
  <c r="J18" i="5"/>
  <c r="E18" i="5"/>
  <c r="F117" i="5"/>
  <c r="J17" i="5"/>
  <c r="J15" i="5"/>
  <c r="E15" i="5"/>
  <c r="F91" i="5"/>
  <c r="J14" i="5"/>
  <c r="J12" i="5"/>
  <c r="J114" i="5" s="1"/>
  <c r="E7" i="5"/>
  <c r="E85" i="5"/>
  <c r="J37" i="4"/>
  <c r="J36" i="4"/>
  <c r="AY97" i="1"/>
  <c r="J35" i="4"/>
  <c r="AX97" i="1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63" i="4"/>
  <c r="BH363" i="4"/>
  <c r="BG363" i="4"/>
  <c r="BF363" i="4"/>
  <c r="T363" i="4"/>
  <c r="R363" i="4"/>
  <c r="P363" i="4"/>
  <c r="BI360" i="4"/>
  <c r="BH360" i="4"/>
  <c r="BG360" i="4"/>
  <c r="BF360" i="4"/>
  <c r="T360" i="4"/>
  <c r="R360" i="4"/>
  <c r="P360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T339" i="4" s="1"/>
  <c r="R340" i="4"/>
  <c r="R339" i="4"/>
  <c r="P340" i="4"/>
  <c r="P339" i="4" s="1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T284" i="4"/>
  <c r="R285" i="4"/>
  <c r="R284" i="4" s="1"/>
  <c r="P285" i="4"/>
  <c r="P284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 s="1"/>
  <c r="J23" i="4"/>
  <c r="J21" i="4"/>
  <c r="E21" i="4"/>
  <c r="J91" i="4" s="1"/>
  <c r="J20" i="4"/>
  <c r="J18" i="4"/>
  <c r="E18" i="4"/>
  <c r="F125" i="4" s="1"/>
  <c r="J17" i="4"/>
  <c r="J15" i="4"/>
  <c r="E15" i="4"/>
  <c r="F124" i="4" s="1"/>
  <c r="J14" i="4"/>
  <c r="J12" i="4"/>
  <c r="J89" i="4"/>
  <c r="E7" i="4"/>
  <c r="E118" i="4" s="1"/>
  <c r="J37" i="3"/>
  <c r="J36" i="3"/>
  <c r="AY96" i="1" s="1"/>
  <c r="J35" i="3"/>
  <c r="AX96" i="1" s="1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3" i="3"/>
  <c r="BH333" i="3"/>
  <c r="BG333" i="3"/>
  <c r="BF333" i="3"/>
  <c r="T333" i="3"/>
  <c r="T332" i="3"/>
  <c r="R333" i="3"/>
  <c r="R332" i="3"/>
  <c r="P333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F122" i="3"/>
  <c r="E120" i="3"/>
  <c r="F89" i="3"/>
  <c r="E87" i="3"/>
  <c r="J24" i="3"/>
  <c r="E24" i="3"/>
  <c r="J125" i="3" s="1"/>
  <c r="J23" i="3"/>
  <c r="J21" i="3"/>
  <c r="E21" i="3"/>
  <c r="J91" i="3" s="1"/>
  <c r="J20" i="3"/>
  <c r="J18" i="3"/>
  <c r="E18" i="3"/>
  <c r="F125" i="3" s="1"/>
  <c r="J17" i="3"/>
  <c r="J15" i="3"/>
  <c r="E15" i="3"/>
  <c r="F91" i="3" s="1"/>
  <c r="J14" i="3"/>
  <c r="J12" i="3"/>
  <c r="J122" i="3"/>
  <c r="E7" i="3"/>
  <c r="E85" i="3" s="1"/>
  <c r="J37" i="2"/>
  <c r="J36" i="2"/>
  <c r="AY95" i="1" s="1"/>
  <c r="J35" i="2"/>
  <c r="AX95" i="1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T347" i="2" s="1"/>
  <c r="R348" i="2"/>
  <c r="R347" i="2" s="1"/>
  <c r="P348" i="2"/>
  <c r="P347" i="2" s="1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T284" i="2" s="1"/>
  <c r="R285" i="2"/>
  <c r="R284" i="2" s="1"/>
  <c r="P285" i="2"/>
  <c r="P284" i="2" s="1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F123" i="2"/>
  <c r="E121" i="2"/>
  <c r="F89" i="2"/>
  <c r="E87" i="2"/>
  <c r="J24" i="2"/>
  <c r="E24" i="2"/>
  <c r="J126" i="2"/>
  <c r="J23" i="2"/>
  <c r="J21" i="2"/>
  <c r="E21" i="2"/>
  <c r="J125" i="2"/>
  <c r="J20" i="2"/>
  <c r="J18" i="2"/>
  <c r="E18" i="2"/>
  <c r="F92" i="2"/>
  <c r="J17" i="2"/>
  <c r="J15" i="2"/>
  <c r="E15" i="2"/>
  <c r="F91" i="2"/>
  <c r="J14" i="2"/>
  <c r="J12" i="2"/>
  <c r="J123" i="2"/>
  <c r="E7" i="2"/>
  <c r="E85" i="2" s="1"/>
  <c r="L90" i="1"/>
  <c r="AM90" i="1"/>
  <c r="AM89" i="1"/>
  <c r="L89" i="1"/>
  <c r="AM87" i="1"/>
  <c r="L87" i="1"/>
  <c r="L85" i="1"/>
  <c r="L84" i="1"/>
  <c r="BK370" i="2"/>
  <c r="BK345" i="2"/>
  <c r="BK317" i="2"/>
  <c r="BK298" i="2"/>
  <c r="J276" i="2"/>
  <c r="BK254" i="2"/>
  <c r="BK242" i="2"/>
  <c r="J221" i="2"/>
  <c r="J197" i="2"/>
  <c r="J160" i="2"/>
  <c r="BK137" i="2"/>
  <c r="J391" i="2"/>
  <c r="J378" i="2"/>
  <c r="BK352" i="2"/>
  <c r="BK323" i="2"/>
  <c r="BK301" i="2"/>
  <c r="BK285" i="2"/>
  <c r="BK261" i="2"/>
  <c r="BK246" i="2"/>
  <c r="J217" i="2"/>
  <c r="BK203" i="2"/>
  <c r="BK174" i="2"/>
  <c r="BK147" i="2"/>
  <c r="J134" i="2"/>
  <c r="BK358" i="2"/>
  <c r="J337" i="2"/>
  <c r="J311" i="2"/>
  <c r="J274" i="2"/>
  <c r="J246" i="2"/>
  <c r="BK205" i="2"/>
  <c r="J189" i="2"/>
  <c r="BK171" i="2"/>
  <c r="J397" i="2"/>
  <c r="BK380" i="2"/>
  <c r="J370" i="2"/>
  <c r="J352" i="2"/>
  <c r="BK309" i="2"/>
  <c r="BK296" i="2"/>
  <c r="J270" i="2"/>
  <c r="BK239" i="2"/>
  <c r="BK197" i="2"/>
  <c r="J154" i="2"/>
  <c r="J142" i="2"/>
  <c r="J365" i="3"/>
  <c r="J353" i="3"/>
  <c r="BK327" i="3"/>
  <c r="BK306" i="3"/>
  <c r="J289" i="3"/>
  <c r="BK266" i="3"/>
  <c r="J248" i="3"/>
  <c r="J217" i="3"/>
  <c r="J194" i="3"/>
  <c r="BK173" i="3"/>
  <c r="J144" i="3"/>
  <c r="J362" i="3"/>
  <c r="J337" i="3"/>
  <c r="BK318" i="3"/>
  <c r="BK296" i="3"/>
  <c r="BK279" i="3"/>
  <c r="BK269" i="3"/>
  <c r="J253" i="3"/>
  <c r="J235" i="3"/>
  <c r="BK204" i="3"/>
  <c r="J180" i="3"/>
  <c r="BK165" i="3"/>
  <c r="BK298" i="3"/>
  <c r="J279" i="3"/>
  <c r="J231" i="3"/>
  <c r="BK180" i="3"/>
  <c r="J151" i="3"/>
  <c r="BK136" i="3"/>
  <c r="BK345" i="3"/>
  <c r="J322" i="3"/>
  <c r="BK312" i="3"/>
  <c r="J275" i="3"/>
  <c r="BK253" i="3"/>
  <c r="BK226" i="3"/>
  <c r="J192" i="3"/>
  <c r="BK146" i="3"/>
  <c r="BK369" i="4"/>
  <c r="BK329" i="4"/>
  <c r="J310" i="4"/>
  <c r="BK201" i="4"/>
  <c r="BK187" i="4"/>
  <c r="J160" i="4"/>
  <c r="J146" i="4"/>
  <c r="J136" i="4"/>
  <c r="BK363" i="4"/>
  <c r="J344" i="4"/>
  <c r="BK317" i="4"/>
  <c r="BK298" i="4"/>
  <c r="J281" i="4"/>
  <c r="BK238" i="4"/>
  <c r="BK183" i="4"/>
  <c r="BK146" i="4"/>
  <c r="BK134" i="4"/>
  <c r="BK374" i="4"/>
  <c r="J352" i="4"/>
  <c r="J317" i="4"/>
  <c r="BK310" i="4"/>
  <c r="J291" i="4"/>
  <c r="J275" i="4"/>
  <c r="BK261" i="4"/>
  <c r="BK240" i="4"/>
  <c r="J206" i="4"/>
  <c r="J168" i="4"/>
  <c r="J138" i="4"/>
  <c r="J379" i="4"/>
  <c r="J363" i="4"/>
  <c r="BK334" i="4"/>
  <c r="BK323" i="4"/>
  <c r="J298" i="4"/>
  <c r="J273" i="4"/>
  <c r="J265" i="4"/>
  <c r="BK246" i="4"/>
  <c r="J226" i="4"/>
  <c r="J195" i="4"/>
  <c r="J165" i="4"/>
  <c r="BK149" i="5"/>
  <c r="BK133" i="5"/>
  <c r="J153" i="5"/>
  <c r="BK138" i="5"/>
  <c r="J125" i="5"/>
  <c r="J123" i="5"/>
  <c r="J138" i="5"/>
  <c r="J380" i="2"/>
  <c r="BK348" i="2"/>
  <c r="BK320" i="2"/>
  <c r="BK304" i="2"/>
  <c r="J285" i="2"/>
  <c r="J272" i="2"/>
  <c r="J249" i="2"/>
  <c r="BK224" i="2"/>
  <c r="BK200" i="2"/>
  <c r="BK185" i="2"/>
  <c r="J151" i="2"/>
  <c r="J132" i="2"/>
  <c r="J383" i="2"/>
  <c r="BK364" i="2"/>
  <c r="J348" i="2"/>
  <c r="J334" i="2"/>
  <c r="J317" i="2"/>
  <c r="J304" i="2"/>
  <c r="BK281" i="2"/>
  <c r="BK264" i="2"/>
  <c r="J254" i="2"/>
  <c r="J224" i="2"/>
  <c r="BK208" i="2"/>
  <c r="BK194" i="2"/>
  <c r="BK151" i="2"/>
  <c r="BK142" i="2"/>
  <c r="J388" i="2"/>
  <c r="BK340" i="2"/>
  <c r="BK314" i="2"/>
  <c r="J294" i="2"/>
  <c r="BK249" i="2"/>
  <c r="BK221" i="2"/>
  <c r="J180" i="2"/>
  <c r="J168" i="2"/>
  <c r="BK394" i="2"/>
  <c r="BK383" i="2"/>
  <c r="BK373" i="2"/>
  <c r="BK361" i="2"/>
  <c r="J331" i="2"/>
  <c r="J298" i="2"/>
  <c r="J278" i="2"/>
  <c r="J261" i="2"/>
  <c r="BK229" i="2"/>
  <c r="BK163" i="2"/>
  <c r="J147" i="2"/>
  <c r="AS94" i="1"/>
  <c r="J318" i="3"/>
  <c r="BK303" i="3"/>
  <c r="J269" i="3"/>
  <c r="BK261" i="3"/>
  <c r="BK239" i="3"/>
  <c r="BK197" i="3"/>
  <c r="BK184" i="3"/>
  <c r="J157" i="3"/>
  <c r="J136" i="3"/>
  <c r="J348" i="3"/>
  <c r="J308" i="3"/>
  <c r="BK294" i="3"/>
  <c r="BK286" i="3"/>
  <c r="BK271" i="3"/>
  <c r="J258" i="3"/>
  <c r="BK233" i="3"/>
  <c r="J199" i="3"/>
  <c r="BK177" i="3"/>
  <c r="BK157" i="3"/>
  <c r="J146" i="3"/>
  <c r="BK373" i="3"/>
  <c r="BK368" i="3"/>
  <c r="J359" i="3"/>
  <c r="J351" i="3"/>
  <c r="BK342" i="3"/>
  <c r="J325" i="3"/>
  <c r="J312" i="3"/>
  <c r="J301" i="3"/>
  <c r="BK283" i="3"/>
  <c r="BK237" i="3"/>
  <c r="J177" i="3"/>
  <c r="J148" i="3"/>
  <c r="BK134" i="3"/>
  <c r="J342" i="3"/>
  <c r="J303" i="3"/>
  <c r="J273" i="3"/>
  <c r="BK255" i="3"/>
  <c r="BK231" i="3"/>
  <c r="J212" i="3"/>
  <c r="J189" i="3"/>
  <c r="BK144" i="3"/>
  <c r="J360" i="4"/>
  <c r="J337" i="4"/>
  <c r="J289" i="4"/>
  <c r="J192" i="4"/>
  <c r="J171" i="4"/>
  <c r="BK157" i="4"/>
  <c r="BK142" i="4"/>
  <c r="J369" i="4"/>
  <c r="J355" i="4"/>
  <c r="BK320" i="4"/>
  <c r="BK301" i="4"/>
  <c r="BK285" i="4"/>
  <c r="BK226" i="4"/>
  <c r="J213" i="4"/>
  <c r="BK173" i="4"/>
  <c r="J144" i="4"/>
  <c r="BK379" i="4"/>
  <c r="BK358" i="4"/>
  <c r="J334" i="4"/>
  <c r="J315" i="4"/>
  <c r="J303" i="4"/>
  <c r="BK289" i="4"/>
  <c r="J277" i="4"/>
  <c r="J268" i="4"/>
  <c r="J256" i="4"/>
  <c r="BK203" i="4"/>
  <c r="BK160" i="4"/>
  <c r="BK140" i="4"/>
  <c r="BK376" i="4"/>
  <c r="J358" i="4"/>
  <c r="J332" i="4"/>
  <c r="BK315" i="4"/>
  <c r="BK279" i="4"/>
  <c r="BK268" i="4"/>
  <c r="J251" i="4"/>
  <c r="J238" i="4"/>
  <c r="BK218" i="4"/>
  <c r="J187" i="4"/>
  <c r="BK131" i="4"/>
  <c r="BK146" i="5"/>
  <c r="BK131" i="5"/>
  <c r="J141" i="5"/>
  <c r="BK127" i="5"/>
  <c r="J151" i="5"/>
  <c r="BK135" i="5"/>
  <c r="BK388" i="2"/>
  <c r="J296" i="2"/>
  <c r="J281" i="2"/>
  <c r="BK274" i="2"/>
  <c r="BK252" i="2"/>
  <c r="J237" i="2"/>
  <c r="BK217" i="2"/>
  <c r="BK176" i="2"/>
  <c r="J149" i="2"/>
  <c r="BK134" i="2"/>
  <c r="J385" i="2"/>
  <c r="J373" i="2"/>
  <c r="J340" i="2"/>
  <c r="J328" i="2"/>
  <c r="BK306" i="2"/>
  <c r="J289" i="2"/>
  <c r="BK272" i="2"/>
  <c r="J257" i="2"/>
  <c r="BK235" i="2"/>
  <c r="J205" i="2"/>
  <c r="J185" i="2"/>
  <c r="J171" i="2"/>
  <c r="J145" i="2"/>
  <c r="BK397" i="2"/>
  <c r="J345" i="2"/>
  <c r="J323" i="2"/>
  <c r="J301" i="2"/>
  <c r="J264" i="2"/>
  <c r="J235" i="2"/>
  <c r="J203" i="2"/>
  <c r="J176" i="2"/>
  <c r="J163" i="2"/>
  <c r="BK391" i="2"/>
  <c r="BK378" i="2"/>
  <c r="J367" i="2"/>
  <c r="J358" i="2"/>
  <c r="J320" i="2"/>
  <c r="BK289" i="2"/>
  <c r="BK267" i="2"/>
  <c r="J252" i="2"/>
  <c r="J208" i="2"/>
  <c r="BK160" i="2"/>
  <c r="BK145" i="2"/>
  <c r="BK359" i="3"/>
  <c r="J330" i="3"/>
  <c r="BK320" i="3"/>
  <c r="BK308" i="3"/>
  <c r="BK291" i="3"/>
  <c r="BK277" i="3"/>
  <c r="J255" i="3"/>
  <c r="J233" i="3"/>
  <c r="BK199" i="3"/>
  <c r="BK189" i="3"/>
  <c r="BK171" i="3"/>
  <c r="J142" i="3"/>
  <c r="J356" i="3"/>
  <c r="BK330" i="3"/>
  <c r="BK301" i="3"/>
  <c r="J291" i="3"/>
  <c r="BK275" i="3"/>
  <c r="J266" i="3"/>
  <c r="BK248" i="3"/>
  <c r="J226" i="3"/>
  <c r="J197" i="3"/>
  <c r="J171" i="3"/>
  <c r="BK151" i="3"/>
  <c r="BK131" i="3"/>
  <c r="J373" i="3"/>
  <c r="J370" i="3"/>
  <c r="BK353" i="3"/>
  <c r="J345" i="3"/>
  <c r="BK333" i="3"/>
  <c r="BK310" i="3"/>
  <c r="J296" i="3"/>
  <c r="BK263" i="3"/>
  <c r="BK212" i="3"/>
  <c r="J168" i="3"/>
  <c r="J138" i="3"/>
  <c r="BK365" i="3"/>
  <c r="BK325" i="3"/>
  <c r="J320" i="3"/>
  <c r="J277" i="3"/>
  <c r="BK258" i="3"/>
  <c r="BK235" i="3"/>
  <c r="BK217" i="3"/>
  <c r="BK194" i="3"/>
  <c r="J165" i="3"/>
  <c r="BK142" i="3"/>
  <c r="BK355" i="4"/>
  <c r="J313" i="4"/>
  <c r="J279" i="4"/>
  <c r="J183" i="4"/>
  <c r="BK165" i="4"/>
  <c r="J148" i="4"/>
  <c r="BK138" i="4"/>
  <c r="BK366" i="4"/>
  <c r="BK352" i="4"/>
  <c r="BK326" i="4"/>
  <c r="BK307" i="4"/>
  <c r="J296" i="4"/>
  <c r="BK275" i="4"/>
  <c r="BK215" i="4"/>
  <c r="J177" i="4"/>
  <c r="J140" i="4"/>
  <c r="J371" i="4"/>
  <c r="BK349" i="4"/>
  <c r="BK332" i="4"/>
  <c r="BK313" i="4"/>
  <c r="J301" i="4"/>
  <c r="J285" i="4"/>
  <c r="BK263" i="4"/>
  <c r="BK251" i="4"/>
  <c r="BK235" i="4"/>
  <c r="J201" i="4"/>
  <c r="J157" i="4"/>
  <c r="BK136" i="4"/>
  <c r="J376" i="4"/>
  <c r="BK340" i="4"/>
  <c r="J329" i="4"/>
  <c r="J320" i="4"/>
  <c r="J294" i="4"/>
  <c r="BK271" i="4"/>
  <c r="J258" i="4"/>
  <c r="J235" i="4"/>
  <c r="J203" i="4"/>
  <c r="BK192" i="4"/>
  <c r="BK148" i="4"/>
  <c r="BK151" i="5"/>
  <c r="J135" i="5"/>
  <c r="J127" i="5"/>
  <c r="J131" i="5"/>
  <c r="BK141" i="5"/>
  <c r="BK153" i="5"/>
  <c r="J146" i="5"/>
  <c r="BK123" i="5"/>
  <c r="BK367" i="2"/>
  <c r="BK334" i="2"/>
  <c r="J314" i="2"/>
  <c r="BK294" i="2"/>
  <c r="BK278" i="2"/>
  <c r="J267" i="2"/>
  <c r="J239" i="2"/>
  <c r="BK215" i="2"/>
  <c r="BK189" i="2"/>
  <c r="BK154" i="2"/>
  <c r="J140" i="2"/>
  <c r="J394" i="2"/>
  <c r="J375" i="2"/>
  <c r="J361" i="2"/>
  <c r="BK337" i="2"/>
  <c r="BK331" i="2"/>
  <c r="BK311" i="2"/>
  <c r="J291" i="2"/>
  <c r="BK270" i="2"/>
  <c r="BK259" i="2"/>
  <c r="J242" i="2"/>
  <c r="J215" i="2"/>
  <c r="J200" i="2"/>
  <c r="BK180" i="2"/>
  <c r="BK168" i="2"/>
  <c r="BK140" i="2"/>
  <c r="BK342" i="2"/>
  <c r="BK328" i="2"/>
  <c r="J309" i="2"/>
  <c r="BK291" i="2"/>
  <c r="J259" i="2"/>
  <c r="J229" i="2"/>
  <c r="J194" i="2"/>
  <c r="J174" i="2"/>
  <c r="BK132" i="2"/>
  <c r="BK385" i="2"/>
  <c r="BK375" i="2"/>
  <c r="J364" i="2"/>
  <c r="J342" i="2"/>
  <c r="J306" i="2"/>
  <c r="BK276" i="2"/>
  <c r="BK257" i="2"/>
  <c r="BK237" i="2"/>
  <c r="BK149" i="2"/>
  <c r="J137" i="2"/>
  <c r="BK362" i="3"/>
  <c r="J333" i="3"/>
  <c r="J310" i="3"/>
  <c r="J283" i="3"/>
  <c r="J263" i="3"/>
  <c r="J243" i="3"/>
  <c r="J214" i="3"/>
  <c r="BK192" i="3"/>
  <c r="BK160" i="3"/>
  <c r="BK138" i="3"/>
  <c r="BK351" i="3"/>
  <c r="BK322" i="3"/>
  <c r="J298" i="3"/>
  <c r="BK289" i="3"/>
  <c r="BK273" i="3"/>
  <c r="J261" i="3"/>
  <c r="BK243" i="3"/>
  <c r="BK214" i="3"/>
  <c r="J184" i="3"/>
  <c r="BK168" i="3"/>
  <c r="BK148" i="3"/>
  <c r="J140" i="3"/>
  <c r="BK370" i="3"/>
  <c r="J368" i="3"/>
  <c r="BK356" i="3"/>
  <c r="BK348" i="3"/>
  <c r="BK337" i="3"/>
  <c r="BK315" i="3"/>
  <c r="J306" i="3"/>
  <c r="J286" i="3"/>
  <c r="J239" i="3"/>
  <c r="BK223" i="3"/>
  <c r="J173" i="3"/>
  <c r="BK140" i="3"/>
  <c r="J131" i="3"/>
  <c r="J327" i="3"/>
  <c r="J315" i="3"/>
  <c r="J294" i="3"/>
  <c r="J271" i="3"/>
  <c r="J237" i="3"/>
  <c r="J223" i="3"/>
  <c r="J204" i="3"/>
  <c r="J160" i="3"/>
  <c r="J134" i="3"/>
  <c r="BK344" i="4"/>
  <c r="J326" i="4"/>
  <c r="J271" i="4"/>
  <c r="BK265" i="4"/>
  <c r="J263" i="4"/>
  <c r="BK256" i="4"/>
  <c r="J246" i="4"/>
  <c r="J240" i="4"/>
  <c r="J233" i="4"/>
  <c r="J221" i="4"/>
  <c r="J218" i="4"/>
  <c r="J215" i="4"/>
  <c r="BK213" i="4"/>
  <c r="BK206" i="4"/>
  <c r="J198" i="4"/>
  <c r="BK177" i="4"/>
  <c r="BK168" i="4"/>
  <c r="BK144" i="4"/>
  <c r="J374" i="4"/>
  <c r="BK360" i="4"/>
  <c r="J349" i="4"/>
  <c r="J323" i="4"/>
  <c r="BK303" i="4"/>
  <c r="BK291" i="4"/>
  <c r="J242" i="4"/>
  <c r="BK195" i="4"/>
  <c r="BK171" i="4"/>
  <c r="J142" i="4"/>
  <c r="J131" i="4"/>
  <c r="J366" i="4"/>
  <c r="J340" i="4"/>
  <c r="J307" i="4"/>
  <c r="BK294" i="4"/>
  <c r="BK281" i="4"/>
  <c r="BK273" i="4"/>
  <c r="BK258" i="4"/>
  <c r="BK221" i="4"/>
  <c r="J173" i="4"/>
  <c r="BK151" i="4"/>
  <c r="J134" i="4"/>
  <c r="BK371" i="4"/>
  <c r="BK337" i="4"/>
  <c r="BK296" i="4"/>
  <c r="BK277" i="4"/>
  <c r="J261" i="4"/>
  <c r="BK242" i="4"/>
  <c r="BK233" i="4"/>
  <c r="BK198" i="4"/>
  <c r="J151" i="4"/>
  <c r="J143" i="5"/>
  <c r="J129" i="5"/>
  <c r="BK143" i="5"/>
  <c r="BK129" i="5"/>
  <c r="BK125" i="5"/>
  <c r="J149" i="5"/>
  <c r="J133" i="5"/>
  <c r="R131" i="2" l="1"/>
  <c r="R193" i="2"/>
  <c r="P220" i="2"/>
  <c r="T245" i="2"/>
  <c r="T269" i="2"/>
  <c r="R288" i="2"/>
  <c r="P330" i="2"/>
  <c r="BK351" i="2"/>
  <c r="J351" i="2" s="1"/>
  <c r="J108" i="2" s="1"/>
  <c r="T390" i="2"/>
  <c r="T130" i="3"/>
  <c r="R188" i="3"/>
  <c r="BK216" i="3"/>
  <c r="J216" i="3" s="1"/>
  <c r="J100" i="3" s="1"/>
  <c r="BK242" i="3"/>
  <c r="J242" i="3" s="1"/>
  <c r="J101" i="3" s="1"/>
  <c r="BK268" i="3"/>
  <c r="J268" i="3" s="1"/>
  <c r="J102" i="3" s="1"/>
  <c r="T282" i="3"/>
  <c r="P288" i="3"/>
  <c r="R317" i="3"/>
  <c r="BK336" i="3"/>
  <c r="J336" i="3" s="1"/>
  <c r="J108" i="3" s="1"/>
  <c r="R130" i="4"/>
  <c r="BK191" i="4"/>
  <c r="J191" i="4" s="1"/>
  <c r="J99" i="4" s="1"/>
  <c r="BK217" i="4"/>
  <c r="J217" i="4" s="1"/>
  <c r="J100" i="4" s="1"/>
  <c r="P245" i="4"/>
  <c r="BK270" i="4"/>
  <c r="J270" i="4" s="1"/>
  <c r="J102" i="4" s="1"/>
  <c r="T288" i="4"/>
  <c r="P322" i="4"/>
  <c r="BK343" i="4"/>
  <c r="J343" i="4" s="1"/>
  <c r="J108" i="4" s="1"/>
  <c r="R122" i="5"/>
  <c r="BK148" i="5"/>
  <c r="J148" i="5" s="1"/>
  <c r="J100" i="5" s="1"/>
  <c r="T131" i="2"/>
  <c r="P193" i="2"/>
  <c r="T220" i="2"/>
  <c r="R245" i="2"/>
  <c r="P269" i="2"/>
  <c r="P288" i="2"/>
  <c r="BK330" i="2"/>
  <c r="J330" i="2" s="1"/>
  <c r="J105" i="2" s="1"/>
  <c r="R351" i="2"/>
  <c r="P390" i="2"/>
  <c r="P130" i="3"/>
  <c r="T188" i="3"/>
  <c r="R216" i="3"/>
  <c r="P242" i="3"/>
  <c r="R268" i="3"/>
  <c r="P282" i="3"/>
  <c r="BK288" i="3"/>
  <c r="J288" i="3" s="1"/>
  <c r="J104" i="3" s="1"/>
  <c r="T317" i="3"/>
  <c r="R336" i="3"/>
  <c r="R335" i="3" s="1"/>
  <c r="BK130" i="4"/>
  <c r="J130" i="4" s="1"/>
  <c r="J98" i="4" s="1"/>
  <c r="P191" i="4"/>
  <c r="R217" i="4"/>
  <c r="BK245" i="4"/>
  <c r="J245" i="4" s="1"/>
  <c r="J101" i="4" s="1"/>
  <c r="P270" i="4"/>
  <c r="P288" i="4"/>
  <c r="R322" i="4"/>
  <c r="R343" i="4"/>
  <c r="R342" i="4" s="1"/>
  <c r="BK122" i="5"/>
  <c r="T122" i="5"/>
  <c r="P137" i="5"/>
  <c r="T137" i="5"/>
  <c r="P148" i="5"/>
  <c r="BK131" i="2"/>
  <c r="J131" i="2" s="1"/>
  <c r="J98" i="2" s="1"/>
  <c r="BK193" i="2"/>
  <c r="J193" i="2" s="1"/>
  <c r="J99" i="2" s="1"/>
  <c r="BK220" i="2"/>
  <c r="J220" i="2" s="1"/>
  <c r="J100" i="2" s="1"/>
  <c r="P245" i="2"/>
  <c r="BK269" i="2"/>
  <c r="J269" i="2" s="1"/>
  <c r="J102" i="2" s="1"/>
  <c r="BK288" i="2"/>
  <c r="J288" i="2" s="1"/>
  <c r="J104" i="2" s="1"/>
  <c r="R330" i="2"/>
  <c r="P351" i="2"/>
  <c r="P350" i="2" s="1"/>
  <c r="BK390" i="2"/>
  <c r="J390" i="2" s="1"/>
  <c r="J109" i="2" s="1"/>
  <c r="BK130" i="3"/>
  <c r="J130" i="3" s="1"/>
  <c r="J98" i="3" s="1"/>
  <c r="BK188" i="3"/>
  <c r="J188" i="3"/>
  <c r="J99" i="3" s="1"/>
  <c r="T216" i="3"/>
  <c r="T242" i="3"/>
  <c r="P268" i="3"/>
  <c r="BK282" i="3"/>
  <c r="J282" i="3" s="1"/>
  <c r="J103" i="3" s="1"/>
  <c r="R288" i="3"/>
  <c r="BK317" i="3"/>
  <c r="J317" i="3" s="1"/>
  <c r="J105" i="3" s="1"/>
  <c r="P336" i="3"/>
  <c r="P335" i="3" s="1"/>
  <c r="P130" i="4"/>
  <c r="T191" i="4"/>
  <c r="T217" i="4"/>
  <c r="R245" i="4"/>
  <c r="R270" i="4"/>
  <c r="BK288" i="4"/>
  <c r="J288" i="4" s="1"/>
  <c r="J104" i="4" s="1"/>
  <c r="BK322" i="4"/>
  <c r="J322" i="4" s="1"/>
  <c r="J105" i="4" s="1"/>
  <c r="T343" i="4"/>
  <c r="T342" i="4"/>
  <c r="R148" i="5"/>
  <c r="P131" i="2"/>
  <c r="P130" i="2" s="1"/>
  <c r="T193" i="2"/>
  <c r="R220" i="2"/>
  <c r="BK245" i="2"/>
  <c r="J245" i="2" s="1"/>
  <c r="J101" i="2" s="1"/>
  <c r="R269" i="2"/>
  <c r="T288" i="2"/>
  <c r="T330" i="2"/>
  <c r="T351" i="2"/>
  <c r="T350" i="2" s="1"/>
  <c r="R390" i="2"/>
  <c r="R130" i="3"/>
  <c r="P188" i="3"/>
  <c r="P216" i="3"/>
  <c r="R242" i="3"/>
  <c r="T268" i="3"/>
  <c r="R282" i="3"/>
  <c r="T288" i="3"/>
  <c r="P317" i="3"/>
  <c r="T336" i="3"/>
  <c r="T335" i="3"/>
  <c r="T130" i="4"/>
  <c r="R191" i="4"/>
  <c r="P217" i="4"/>
  <c r="T245" i="4"/>
  <c r="T270" i="4"/>
  <c r="R288" i="4"/>
  <c r="T322" i="4"/>
  <c r="P343" i="4"/>
  <c r="P342" i="4" s="1"/>
  <c r="P122" i="5"/>
  <c r="P121" i="5"/>
  <c r="P120" i="5"/>
  <c r="AU98" i="1" s="1"/>
  <c r="BK137" i="5"/>
  <c r="J137" i="5"/>
  <c r="J99" i="5" s="1"/>
  <c r="R137" i="5"/>
  <c r="T148" i="5"/>
  <c r="BK347" i="2"/>
  <c r="J347" i="2" s="1"/>
  <c r="J106" i="2" s="1"/>
  <c r="BK284" i="4"/>
  <c r="J284" i="4" s="1"/>
  <c r="J103" i="4" s="1"/>
  <c r="BK339" i="4"/>
  <c r="J339" i="4" s="1"/>
  <c r="J106" i="4" s="1"/>
  <c r="BK284" i="2"/>
  <c r="J284" i="2" s="1"/>
  <c r="J103" i="2" s="1"/>
  <c r="BK332" i="3"/>
  <c r="J332" i="3" s="1"/>
  <c r="J106" i="3" s="1"/>
  <c r="J89" i="5"/>
  <c r="F92" i="5"/>
  <c r="J116" i="5"/>
  <c r="BE125" i="5"/>
  <c r="BE129" i="5"/>
  <c r="BE131" i="5"/>
  <c r="BE127" i="5"/>
  <c r="BE133" i="5"/>
  <c r="BE135" i="5"/>
  <c r="BE143" i="5"/>
  <c r="BE149" i="5"/>
  <c r="BE151" i="5"/>
  <c r="E110" i="5"/>
  <c r="F116" i="5"/>
  <c r="J117" i="5"/>
  <c r="BE123" i="5"/>
  <c r="BE141" i="5"/>
  <c r="BE146" i="5"/>
  <c r="BE138" i="5"/>
  <c r="BE153" i="5"/>
  <c r="E85" i="4"/>
  <c r="F92" i="4"/>
  <c r="J122" i="4"/>
  <c r="BE134" i="4"/>
  <c r="BE142" i="4"/>
  <c r="BE144" i="4"/>
  <c r="BE151" i="4"/>
  <c r="BE165" i="4"/>
  <c r="BE168" i="4"/>
  <c r="BE173" i="4"/>
  <c r="BE183" i="4"/>
  <c r="BE206" i="4"/>
  <c r="BE218" i="4"/>
  <c r="BE256" i="4"/>
  <c r="BE261" i="4"/>
  <c r="BE285" i="4"/>
  <c r="BE289" i="4"/>
  <c r="BE303" i="4"/>
  <c r="BE315" i="4"/>
  <c r="BE317" i="4"/>
  <c r="BE344" i="4"/>
  <c r="BE349" i="4"/>
  <c r="BE355" i="4"/>
  <c r="BE366" i="4"/>
  <c r="BE369" i="4"/>
  <c r="BE379" i="4"/>
  <c r="F91" i="4"/>
  <c r="BE138" i="4"/>
  <c r="BE146" i="4"/>
  <c r="BE171" i="4"/>
  <c r="BE177" i="4"/>
  <c r="BE192" i="4"/>
  <c r="BE195" i="4"/>
  <c r="BE213" i="4"/>
  <c r="BE215" i="4"/>
  <c r="BE226" i="4"/>
  <c r="BE242" i="4"/>
  <c r="BE265" i="4"/>
  <c r="BE271" i="4"/>
  <c r="BE298" i="4"/>
  <c r="BE320" i="4"/>
  <c r="BE323" i="4"/>
  <c r="BE352" i="4"/>
  <c r="BE358" i="4"/>
  <c r="BE360" i="4"/>
  <c r="BE374" i="4"/>
  <c r="BE376" i="4"/>
  <c r="J92" i="4"/>
  <c r="J124" i="4"/>
  <c r="BE136" i="4"/>
  <c r="BE140" i="4"/>
  <c r="BE148" i="4"/>
  <c r="BE157" i="4"/>
  <c r="BE160" i="4"/>
  <c r="BE187" i="4"/>
  <c r="BE201" i="4"/>
  <c r="BE203" i="4"/>
  <c r="BE233" i="4"/>
  <c r="BE240" i="4"/>
  <c r="BE251" i="4"/>
  <c r="BE263" i="4"/>
  <c r="BE268" i="4"/>
  <c r="BE294" i="4"/>
  <c r="BE296" i="4"/>
  <c r="BE310" i="4"/>
  <c r="BE313" i="4"/>
  <c r="BE329" i="4"/>
  <c r="BE371" i="4"/>
  <c r="BE131" i="4"/>
  <c r="BE198" i="4"/>
  <c r="BE221" i="4"/>
  <c r="BE235" i="4"/>
  <c r="BE238" i="4"/>
  <c r="BE246" i="4"/>
  <c r="BE258" i="4"/>
  <c r="BE273" i="4"/>
  <c r="BE275" i="4"/>
  <c r="BE277" i="4"/>
  <c r="BE279" i="4"/>
  <c r="BE281" i="4"/>
  <c r="BE291" i="4"/>
  <c r="BE301" i="4"/>
  <c r="BE307" i="4"/>
  <c r="BE326" i="4"/>
  <c r="BE332" i="4"/>
  <c r="BE334" i="4"/>
  <c r="BE337" i="4"/>
  <c r="BE340" i="4"/>
  <c r="BE363" i="4"/>
  <c r="F92" i="3"/>
  <c r="J124" i="3"/>
  <c r="BE136" i="3"/>
  <c r="BE138" i="3"/>
  <c r="BE144" i="3"/>
  <c r="BE146" i="3"/>
  <c r="BE148" i="3"/>
  <c r="BE173" i="3"/>
  <c r="BE177" i="3"/>
  <c r="BE180" i="3"/>
  <c r="BE197" i="3"/>
  <c r="BE243" i="3"/>
  <c r="BE258" i="3"/>
  <c r="BE263" i="3"/>
  <c r="BE277" i="3"/>
  <c r="BE279" i="3"/>
  <c r="BE283" i="3"/>
  <c r="BE289" i="3"/>
  <c r="BE294" i="3"/>
  <c r="BE298" i="3"/>
  <c r="BE303" i="3"/>
  <c r="BE308" i="3"/>
  <c r="BE315" i="3"/>
  <c r="BE330" i="3"/>
  <c r="BE348" i="3"/>
  <c r="BE351" i="3"/>
  <c r="BE353" i="3"/>
  <c r="BE356" i="3"/>
  <c r="BE362" i="3"/>
  <c r="J89" i="3"/>
  <c r="E118" i="3"/>
  <c r="F124" i="3"/>
  <c r="BE142" i="3"/>
  <c r="BE157" i="3"/>
  <c r="BE160" i="3"/>
  <c r="BE168" i="3"/>
  <c r="BE171" i="3"/>
  <c r="BE184" i="3"/>
  <c r="BE199" i="3"/>
  <c r="BE212" i="3"/>
  <c r="BE214" i="3"/>
  <c r="BE231" i="3"/>
  <c r="BE233" i="3"/>
  <c r="BE248" i="3"/>
  <c r="BE253" i="3"/>
  <c r="BE255" i="3"/>
  <c r="BE266" i="3"/>
  <c r="BE269" i="3"/>
  <c r="BE271" i="3"/>
  <c r="BE275" i="3"/>
  <c r="BE286" i="3"/>
  <c r="BE291" i="3"/>
  <c r="BE301" i="3"/>
  <c r="BE306" i="3"/>
  <c r="BE318" i="3"/>
  <c r="BE327" i="3"/>
  <c r="BE365" i="3"/>
  <c r="BE370" i="3"/>
  <c r="BE373" i="3"/>
  <c r="J92" i="3"/>
  <c r="BE134" i="3"/>
  <c r="BE140" i="3"/>
  <c r="BE189" i="3"/>
  <c r="BE194" i="3"/>
  <c r="BE217" i="3"/>
  <c r="BE226" i="3"/>
  <c r="BE237" i="3"/>
  <c r="BE239" i="3"/>
  <c r="BE261" i="3"/>
  <c r="BE310" i="3"/>
  <c r="BE312" i="3"/>
  <c r="BE320" i="3"/>
  <c r="BE325" i="3"/>
  <c r="BE342" i="3"/>
  <c r="BE359" i="3"/>
  <c r="BE131" i="3"/>
  <c r="BE151" i="3"/>
  <c r="BE165" i="3"/>
  <c r="BE192" i="3"/>
  <c r="BE204" i="3"/>
  <c r="BE223" i="3"/>
  <c r="BE235" i="3"/>
  <c r="BE273" i="3"/>
  <c r="BE296" i="3"/>
  <c r="BE322" i="3"/>
  <c r="BE333" i="3"/>
  <c r="BE337" i="3"/>
  <c r="BE345" i="3"/>
  <c r="BE368" i="3"/>
  <c r="J89" i="2"/>
  <c r="J91" i="2"/>
  <c r="J92" i="2"/>
  <c r="F125" i="2"/>
  <c r="F126" i="2"/>
  <c r="BE168" i="2"/>
  <c r="BE171" i="2"/>
  <c r="BE174" i="2"/>
  <c r="BE189" i="2"/>
  <c r="BE200" i="2"/>
  <c r="BE203" i="2"/>
  <c r="BE215" i="2"/>
  <c r="BE217" i="2"/>
  <c r="BE221" i="2"/>
  <c r="BE235" i="2"/>
  <c r="BE242" i="2"/>
  <c r="BE246" i="2"/>
  <c r="BE259" i="2"/>
  <c r="BE261" i="2"/>
  <c r="BE272" i="2"/>
  <c r="BE281" i="2"/>
  <c r="BE291" i="2"/>
  <c r="BE298" i="2"/>
  <c r="BE301" i="2"/>
  <c r="BE311" i="2"/>
  <c r="BE314" i="2"/>
  <c r="BE317" i="2"/>
  <c r="BE320" i="2"/>
  <c r="BE323" i="2"/>
  <c r="BE388" i="2"/>
  <c r="BE137" i="2"/>
  <c r="BE147" i="2"/>
  <c r="BE151" i="2"/>
  <c r="BE180" i="2"/>
  <c r="BE185" i="2"/>
  <c r="BE194" i="2"/>
  <c r="BE208" i="2"/>
  <c r="BE239" i="2"/>
  <c r="BE252" i="2"/>
  <c r="BE254" i="2"/>
  <c r="BE270" i="2"/>
  <c r="BE276" i="2"/>
  <c r="BE278" i="2"/>
  <c r="BE285" i="2"/>
  <c r="BE296" i="2"/>
  <c r="BE304" i="2"/>
  <c r="BE309" i="2"/>
  <c r="BE331" i="2"/>
  <c r="BE334" i="2"/>
  <c r="BE348" i="2"/>
  <c r="BE352" i="2"/>
  <c r="BE367" i="2"/>
  <c r="BE370" i="2"/>
  <c r="BE373" i="2"/>
  <c r="BE378" i="2"/>
  <c r="BE380" i="2"/>
  <c r="BE383" i="2"/>
  <c r="BE385" i="2"/>
  <c r="E119" i="2"/>
  <c r="BE132" i="2"/>
  <c r="BE134" i="2"/>
  <c r="BE154" i="2"/>
  <c r="BE160" i="2"/>
  <c r="BE163" i="2"/>
  <c r="BE176" i="2"/>
  <c r="BE197" i="2"/>
  <c r="BE224" i="2"/>
  <c r="BE237" i="2"/>
  <c r="BE249" i="2"/>
  <c r="BE274" i="2"/>
  <c r="BE294" i="2"/>
  <c r="BE340" i="2"/>
  <c r="BE342" i="2"/>
  <c r="BE345" i="2"/>
  <c r="BE361" i="2"/>
  <c r="BE394" i="2"/>
  <c r="BE397" i="2"/>
  <c r="BE140" i="2"/>
  <c r="BE142" i="2"/>
  <c r="BE145" i="2"/>
  <c r="BE149" i="2"/>
  <c r="BE205" i="2"/>
  <c r="BE229" i="2"/>
  <c r="BE257" i="2"/>
  <c r="BE264" i="2"/>
  <c r="BE267" i="2"/>
  <c r="BE289" i="2"/>
  <c r="BE306" i="2"/>
  <c r="BE328" i="2"/>
  <c r="BE337" i="2"/>
  <c r="BE358" i="2"/>
  <c r="BE364" i="2"/>
  <c r="BE375" i="2"/>
  <c r="BE391" i="2"/>
  <c r="J34" i="2"/>
  <c r="AW95" i="1" s="1"/>
  <c r="J34" i="3"/>
  <c r="AW96" i="1" s="1"/>
  <c r="F35" i="3"/>
  <c r="BB96" i="1" s="1"/>
  <c r="F37" i="4"/>
  <c r="BD97" i="1" s="1"/>
  <c r="F37" i="5"/>
  <c r="BD98" i="1" s="1"/>
  <c r="F35" i="5"/>
  <c r="BB98" i="1" s="1"/>
  <c r="F37" i="2"/>
  <c r="BD95" i="1" s="1"/>
  <c r="F35" i="2"/>
  <c r="BB95" i="1" s="1"/>
  <c r="F34" i="3"/>
  <c r="BA96" i="1" s="1"/>
  <c r="F36" i="3"/>
  <c r="BC96" i="1" s="1"/>
  <c r="F35" i="4"/>
  <c r="BB97" i="1" s="1"/>
  <c r="J34" i="5"/>
  <c r="AW98" i="1" s="1"/>
  <c r="F34" i="5"/>
  <c r="BA98" i="1" s="1"/>
  <c r="F36" i="5"/>
  <c r="BC98" i="1" s="1"/>
  <c r="F34" i="2"/>
  <c r="BA95" i="1" s="1"/>
  <c r="F36" i="2"/>
  <c r="BC95" i="1" s="1"/>
  <c r="F37" i="3"/>
  <c r="BD96" i="1" s="1"/>
  <c r="J34" i="4"/>
  <c r="AW97" i="1" s="1"/>
  <c r="F34" i="4"/>
  <c r="BA97" i="1" s="1"/>
  <c r="F36" i="4"/>
  <c r="BC97" i="1" s="1"/>
  <c r="P129" i="2" l="1"/>
  <c r="AU95" i="1" s="1"/>
  <c r="BK350" i="2"/>
  <c r="J350" i="2" s="1"/>
  <c r="J107" i="2" s="1"/>
  <c r="R129" i="3"/>
  <c r="R128" i="3"/>
  <c r="BK121" i="5"/>
  <c r="BK120" i="5" s="1"/>
  <c r="J120" i="5" s="1"/>
  <c r="J96" i="5" s="1"/>
  <c r="R350" i="2"/>
  <c r="R129" i="4"/>
  <c r="R128" i="4"/>
  <c r="T129" i="4"/>
  <c r="T128" i="4"/>
  <c r="P129" i="3"/>
  <c r="P128" i="3" s="1"/>
  <c r="AU96" i="1" s="1"/>
  <c r="T129" i="3"/>
  <c r="T128" i="3" s="1"/>
  <c r="P129" i="4"/>
  <c r="P128" i="4"/>
  <c r="AU97" i="1"/>
  <c r="T121" i="5"/>
  <c r="T120" i="5" s="1"/>
  <c r="T130" i="2"/>
  <c r="T129" i="2" s="1"/>
  <c r="R121" i="5"/>
  <c r="R120" i="5" s="1"/>
  <c r="R130" i="2"/>
  <c r="R129" i="2" s="1"/>
  <c r="BK129" i="4"/>
  <c r="J129" i="4" s="1"/>
  <c r="J97" i="4" s="1"/>
  <c r="J122" i="5"/>
  <c r="J98" i="5" s="1"/>
  <c r="BK129" i="3"/>
  <c r="J129" i="3" s="1"/>
  <c r="J97" i="3" s="1"/>
  <c r="BK335" i="3"/>
  <c r="J335" i="3" s="1"/>
  <c r="J107" i="3" s="1"/>
  <c r="BK342" i="4"/>
  <c r="J342" i="4" s="1"/>
  <c r="J107" i="4" s="1"/>
  <c r="BK130" i="2"/>
  <c r="J130" i="2" s="1"/>
  <c r="J97" i="2" s="1"/>
  <c r="J33" i="3"/>
  <c r="AV96" i="1" s="1"/>
  <c r="AT96" i="1" s="1"/>
  <c r="J33" i="4"/>
  <c r="AV97" i="1" s="1"/>
  <c r="AT97" i="1" s="1"/>
  <c r="F33" i="2"/>
  <c r="AZ95" i="1" s="1"/>
  <c r="F33" i="3"/>
  <c r="AZ96" i="1" s="1"/>
  <c r="F33" i="5"/>
  <c r="AZ98" i="1" s="1"/>
  <c r="BB94" i="1"/>
  <c r="AX94" i="1" s="1"/>
  <c r="BC94" i="1"/>
  <c r="W32" i="1" s="1"/>
  <c r="J33" i="5"/>
  <c r="AV98" i="1" s="1"/>
  <c r="AT98" i="1" s="1"/>
  <c r="BA94" i="1"/>
  <c r="W30" i="1" s="1"/>
  <c r="BD94" i="1"/>
  <c r="W33" i="1" s="1"/>
  <c r="J33" i="2"/>
  <c r="AV95" i="1" s="1"/>
  <c r="AT95" i="1" s="1"/>
  <c r="F33" i="4"/>
  <c r="AZ97" i="1" s="1"/>
  <c r="BK129" i="2" l="1"/>
  <c r="J129" i="2" s="1"/>
  <c r="J121" i="5"/>
  <c r="J97" i="5" s="1"/>
  <c r="BK128" i="4"/>
  <c r="J128" i="4"/>
  <c r="J96" i="4" s="1"/>
  <c r="BK128" i="3"/>
  <c r="J128" i="3" s="1"/>
  <c r="J96" i="3" s="1"/>
  <c r="AU94" i="1"/>
  <c r="J30" i="5"/>
  <c r="AG98" i="1" s="1"/>
  <c r="AY94" i="1"/>
  <c r="AW94" i="1"/>
  <c r="AK30" i="1" s="1"/>
  <c r="AZ94" i="1"/>
  <c r="W29" i="1" s="1"/>
  <c r="W31" i="1"/>
  <c r="J96" i="2" l="1"/>
  <c r="J30" i="2"/>
  <c r="AG95" i="1" s="1"/>
  <c r="AN95" i="1" s="1"/>
  <c r="J39" i="5"/>
  <c r="J39" i="2"/>
  <c r="AN98" i="1"/>
  <c r="J30" i="4"/>
  <c r="AG97" i="1" s="1"/>
  <c r="AN97" i="1" s="1"/>
  <c r="J30" i="3"/>
  <c r="AG96" i="1" s="1"/>
  <c r="AV94" i="1"/>
  <c r="AK29" i="1" s="1"/>
  <c r="J39" i="4" l="1"/>
  <c r="J39" i="3"/>
  <c r="AN96" i="1"/>
  <c r="AT94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<sst xmlns="http://schemas.openxmlformats.org/spreadsheetml/2006/main" count="7887" uniqueCount="1010">
  <si>
    <t>Export Komplet</t>
  </si>
  <si>
    <t/>
  </si>
  <si>
    <t>2.0</t>
  </si>
  <si>
    <t>False</t>
  </si>
  <si>
    <t>{8b0238c0-0c66-482e-87e6-6b993567941f}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</si>
  <si>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</si>
  <si>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</si>
  <si>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</si>
  <si>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</si>
  <si>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</si>
  <si>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</si>
  <si>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</si>
  <si>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</si>
  <si>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20250109</t>
  </si>
  <si>
    <t>Stavba:</t>
  </si>
  <si>
    <t>OBNOVA 3 MOSTŮ VE ŠLUKNOVĚ A KRÁLOVSTVÍ ŠL-M-22, KR-M-05 A KR-M-10</t>
  </si>
  <si>
    <t>KSO:</t>
  </si>
  <si>
    <t>CC-CZ:</t>
  </si>
  <si>
    <t>Místo:</t>
  </si>
  <si>
    <t>Šluknov</t>
  </si>
  <si>
    <t>Datum:</t>
  </si>
  <si>
    <t>8. 1. 2025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</si>
  <si>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</si>
  <si>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</si>
  <si>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</si>
  <si>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</si>
  <si>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</si>
  <si>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</si>
  <si>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</si>
  <si>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</si>
  <si>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</si>
  <si>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</si>
  <si>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</si>
  <si>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</si>
  <si>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</si>
  <si>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</si>
  <si>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</si>
  <si>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</si>
  <si>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</si>
  <si>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</si>
  <si>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</si>
  <si>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</si>
  <si>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</si>
  <si>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</si>
  <si>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</si>
  <si>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</si>
  <si>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</si>
  <si>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</si>
  <si>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</si>
  <si>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</si>
  <si>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</si>
  <si>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</si>
  <si>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</si>
  <si>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</si>
  <si>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</si>
  <si>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</si>
  <si>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</si>
  <si>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</si>
  <si>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</si>
  <si>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</si>
  <si>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</si>
  <si>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</si>
  <si>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</si>
  <si>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</si>
  <si>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</si>
  <si>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</si>
  <si>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</si>
  <si>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</si>
  <si>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</si>
  <si>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</si>
  <si>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</si>
  <si>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</si>
  <si>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</si>
  <si>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</si>
  <si>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</si>
  <si>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</si>
  <si>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</si>
  <si>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</si>
  <si>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</si>
  <si>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SO 201 Most  M22 </t>
  </si>
  <si>
    <t>STA</t>
  </si>
  <si>
    <t>1</t>
  </si>
  <si>
    <t>{52c15c0c-b060-4ed1-96ba-7f5b7f901a01}</t>
  </si>
  <si>
    <t>2</t>
  </si>
  <si>
    <t>02</t>
  </si>
  <si>
    <t>SO 202 Most M 05</t>
  </si>
  <si>
    <t>{17e042bf-a6b7-43bd-add8-e7ae61afae90}</t>
  </si>
  <si>
    <t>03</t>
  </si>
  <si>
    <t>SO 203 Most M 10</t>
  </si>
  <si>
    <t>{cfe4cd9f-0862-45c7-b1f3-b8ffcf46618c}</t>
  </si>
  <si>
    <t>04</t>
  </si>
  <si>
    <t>VRN</t>
  </si>
  <si>
    <t>{caf486ef-ee7c-4890-bed2-67f6c883af7a}</t>
  </si>
  <si>
    <t>KRYCÍ LIST SOUPISU PRACÍ</t>
  </si>
  <si>
    <t>Objekt:</t>
  </si>
  <si>
    <t xml:space="preserve">01 - SO 201 Most  M22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</si>
  <si>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</si>
  <si>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</si>
  <si>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</si>
  <si>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</si>
  <si>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</si>
  <si>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</si>
  <si>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</si>
  <si>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</si>
  <si>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</si>
  <si>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</si>
  <si>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</si>
  <si>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</si>
  <si>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</si>
  <si>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</si>
  <si>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</si>
  <si>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</si>
  <si>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</si>
  <si>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782 - Dokončovací práce - obklady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</si>
  <si>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</si>
  <si>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</si>
  <si>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</si>
  <si>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</si>
  <si>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</si>
  <si>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</si>
  <si>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</si>
  <si>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</si>
  <si>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</si>
  <si>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</si>
  <si>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</si>
  <si>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</si>
  <si>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</si>
  <si>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</si>
  <si>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</si>
  <si>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</si>
  <si>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</si>
  <si>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</si>
  <si>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</si>
  <si>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přes 100 do 200 mm strojně pl přes 50 do 200 m2</t>
  </si>
  <si>
    <t>m2</t>
  </si>
  <si>
    <t>CS ÚRS 2025 01</t>
  </si>
  <si>
    <t>4</t>
  </si>
  <si>
    <t>1373335435</t>
  </si>
  <si>
    <t>PP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</si>
  <si>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</si>
  <si>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113107172</t>
  </si>
  <si>
    <t>Odstranění podkladu z betonu prostého tl přes 150 do 300 mm strojně pl přes 50 do 200 m2</t>
  </si>
  <si>
    <t>-218034724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</si>
  <si>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</si>
  <si>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VV</t>
  </si>
  <si>
    <t>84,8-45,8</t>
  </si>
  <si>
    <t>3</t>
  </si>
  <si>
    <t>113107176</t>
  </si>
  <si>
    <t>Odstranění podkladu z betonu vyztuženého sítěmi tl přes 100 do 150 mm strojně pl přes 50 do 200 m2</t>
  </si>
  <si>
    <t>-1916045201</t>
  </si>
  <si>
    <t>Odstranění podkladů nebo krytů strojně plochy jednotlivě přes 50 m2 do 200 m2 s přemístěním hmot na skládku na vzdálenost do 20 m nebo s naložením na dopravní prostředek z betonu vyztuženého sítěmi, o tl. vrstvy přes 100 do 150 mm</t>
  </si>
  <si>
    <t>45,8"půvoní kryt mostovky</t>
  </si>
  <si>
    <t>113107182</t>
  </si>
  <si>
    <t>Odstranění podkladu živičného tl přes 50 do 100 mm strojně pl přes 50 do 200 m2</t>
  </si>
  <si>
    <t>925650003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</si>
  <si>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</si>
  <si>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5</t>
  </si>
  <si>
    <t>113154523</t>
  </si>
  <si>
    <t>Frézování živičného krytu tl 50 mm pruh š přes 0,5 m pl do 500 m2</t>
  </si>
  <si>
    <t>510769499</t>
  </si>
  <si>
    <t>Frézování živičného podkladu nebo krytu s naložením hmot na dopravní prostředek plochy do 500 m2 pruhu šířky přes 0,5 m, tloušťky vrstvy 50 mm</t>
  </si>
  <si>
    <t>84,8</t>
  </si>
  <si>
    <t>6</t>
  </si>
  <si>
    <t>115001106</t>
  </si>
  <si>
    <t>Převedení vody potrubím DN přes 600 do 900</t>
  </si>
  <si>
    <t>m</t>
  </si>
  <si>
    <t>1741085149</t>
  </si>
  <si>
    <t>Převedení vody potrubím průměru DN přes 600 do 900</t>
  </si>
  <si>
    <t>7</t>
  </si>
  <si>
    <t>115101201</t>
  </si>
  <si>
    <t>Čerpání vody na dopravní výšku do 10 m průměrný přítok do 500 l/min</t>
  </si>
  <si>
    <t>hod</t>
  </si>
  <si>
    <t>1442638630</t>
  </si>
  <si>
    <t>Čerpání vody na dopravní výšku do 10 m s uvažovaným průměrným přítokem do 500 l/min</t>
  </si>
  <si>
    <t>8</t>
  </si>
  <si>
    <t>115101301</t>
  </si>
  <si>
    <t>Pohotovost čerpací soupravy pro dopravní výšku do 10 m přítok do 500 l/min</t>
  </si>
  <si>
    <t>den</t>
  </si>
  <si>
    <t>-1698813623</t>
  </si>
  <si>
    <t>Pohotovost záložní čerpací soupravy pro dopravní výšku do 10 m s uvažovaným průměrným přítokem do 500 l/min</t>
  </si>
  <si>
    <t>9</t>
  </si>
  <si>
    <t>122211101</t>
  </si>
  <si>
    <t>Odkopávky a prokopávky v hornině třídy těžitelnosti I, skupiny 3 ručně</t>
  </si>
  <si>
    <t>m3</t>
  </si>
  <si>
    <t>-2140755847</t>
  </si>
  <si>
    <t>Odkopávky a prokopávky ručně zapažené i nezapažené v hornině třídy těžitelnosti I skupiny 3</t>
  </si>
  <si>
    <t>60*0,05 'Přepočtené koeficientem množství</t>
  </si>
  <si>
    <t>10</t>
  </si>
  <si>
    <t>122251104</t>
  </si>
  <si>
    <t>Odkopávky a prokopávky nezapažené v hornině třídy těžitelnosti I skupiny 3 objem do 500 m3 strojně</t>
  </si>
  <si>
    <t>1289231112</t>
  </si>
  <si>
    <t>Odkopávky a prokopávky nezapažené strojně v hornině třídy těžitelnosti I skupiny 3 přes 100 do 500 m3</t>
  </si>
  <si>
    <t>4,55*9</t>
  </si>
  <si>
    <t>4,8*9</t>
  </si>
  <si>
    <t>Součet</t>
  </si>
  <si>
    <t>84,15*0,95 'Přepočtené koeficientem množství</t>
  </si>
  <si>
    <t>11</t>
  </si>
  <si>
    <t>129353101</t>
  </si>
  <si>
    <t>Čištění otevřených koryt vodotečí šíře dna do 5 m hl do 2,5 m v hornině třídy těžitelnosti II skupiny 4 strojně</t>
  </si>
  <si>
    <t>-1218667165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</si>
  <si>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</si>
  <si>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6*9*0,4</t>
  </si>
  <si>
    <t>132351254</t>
  </si>
  <si>
    <t>Hloubení rýh nezapažených š do 2000 mm v hornině třídy těžitelnosti II skupiny 4 objem do 500 m3 strojně</t>
  </si>
  <si>
    <t>1905390338</t>
  </si>
  <si>
    <t>Hloubení nezapažených rýh šířky přes 800 do 2 000 mm strojně s urovnáním dna do předepsaného profilu a spádu v hornině třídy těžitelnosti II skupiny 4 přes 100 do 500 m3</t>
  </si>
  <si>
    <t>1,5*8*2</t>
  </si>
  <si>
    <t>0,5*0,8*6,55*2</t>
  </si>
  <si>
    <t>13</t>
  </si>
  <si>
    <t>153191121</t>
  </si>
  <si>
    <t>Zřízení těsnění hradicích stěn ze zhutněné sypaniny</t>
  </si>
  <si>
    <t>247305897</t>
  </si>
  <si>
    <t>Těsnění hradicích stěn nepropustnou hrázkou ze zhutněné sypaniny při stěně nebo nepropustnou výplní ze zhutněné sypaniny mezi stěnami zřízení</t>
  </si>
  <si>
    <t>7*1*1</t>
  </si>
  <si>
    <t>14</t>
  </si>
  <si>
    <t>M</t>
  </si>
  <si>
    <t>58125110</t>
  </si>
  <si>
    <t>jíl surový kusový</t>
  </si>
  <si>
    <t>t</t>
  </si>
  <si>
    <t>-1766202802</t>
  </si>
  <si>
    <t>7*2 'Přepočtené koeficientem množství</t>
  </si>
  <si>
    <t>15</t>
  </si>
  <si>
    <t>153191131</t>
  </si>
  <si>
    <t>Odstranění těsnění hradicích stěn ze zhutněné sypaniny</t>
  </si>
  <si>
    <t>-41565118</t>
  </si>
  <si>
    <t>Těsnění hradicích stěn nepropustnou hrázkou ze zhutněné sypaniny při stěně nebo nepropustnou výplní ze zhutněné sypaniny mezi stěnami odstranění</t>
  </si>
  <si>
    <t>16</t>
  </si>
  <si>
    <t>162651112</t>
  </si>
  <si>
    <t>Vodorovné přemístění přes 4 000 do 5000 m výkopku/sypaniny z horniny třídy těžitelnosti I skupiny 1 až 3</t>
  </si>
  <si>
    <t>-12071629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</si>
  <si>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</si>
  <si>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P</t>
  </si>
  <si>
    <t>Poznámka k položce:_x000D_
skládka zadavatele</t>
  </si>
  <si>
    <t>3+79,943+21,6+24</t>
  </si>
  <si>
    <t>17</t>
  </si>
  <si>
    <t>174151101</t>
  </si>
  <si>
    <t>Zásyp jam, šachet rýh nebo kolem objektů sypaninou se zhutněním</t>
  </si>
  <si>
    <t>1510617115</t>
  </si>
  <si>
    <t>Zásyp sypaninou z jakékoliv horniny strojně s uložením výkopku ve vrstvách se zhutněním jam, šachet, rýh nebo kolem objektů v těchto vykopávkách</t>
  </si>
  <si>
    <t>(4,268+0,466)*9</t>
  </si>
  <si>
    <t>(4,45+0,466)*9</t>
  </si>
  <si>
    <t>18</t>
  </si>
  <si>
    <t>58344197</t>
  </si>
  <si>
    <t>štěrkodrť frakce 0/63</t>
  </si>
  <si>
    <t>-1926578261</t>
  </si>
  <si>
    <t>86,85*0,5</t>
  </si>
  <si>
    <t>43,425*2 'Přepočtené koeficientem množství</t>
  </si>
  <si>
    <t>19</t>
  </si>
  <si>
    <t>-1455158858</t>
  </si>
  <si>
    <t>Zakládání</t>
  </si>
  <si>
    <t>20</t>
  </si>
  <si>
    <t>212341111</t>
  </si>
  <si>
    <t>Obetonování drenážních trub mezerovitým betonem</t>
  </si>
  <si>
    <t>740862397</t>
  </si>
  <si>
    <t>8*0,034*2</t>
  </si>
  <si>
    <t>212792311</t>
  </si>
  <si>
    <t>Odvodnění mostní opěry - drenážní plastové potrubí HDPE DN 100</t>
  </si>
  <si>
    <t>961794287</t>
  </si>
  <si>
    <t>Odvodnění mostní opěry z plastových trub drenážní potrubí HDPE DN 100</t>
  </si>
  <si>
    <t>8*2+0,75*2</t>
  </si>
  <si>
    <t>22</t>
  </si>
  <si>
    <t>274311127</t>
  </si>
  <si>
    <t>Základové pasy, prahy, věnce a ostruhy z betonu prostého C 25/30</t>
  </si>
  <si>
    <t>-1498936058</t>
  </si>
  <si>
    <t>Základové konstrukce z betonu prostého pasy, prahy, věnce a ostruhy ve výkopu nebo na hlavách pilot C 25/30</t>
  </si>
  <si>
    <t>23</t>
  </si>
  <si>
    <t>274320R1</t>
  </si>
  <si>
    <t>prvek vyústění drenáže</t>
  </si>
  <si>
    <t>kus</t>
  </si>
  <si>
    <t>-1331303663</t>
  </si>
  <si>
    <t xml:space="preserve"> prvek vyústění drenáže</t>
  </si>
  <si>
    <t>24</t>
  </si>
  <si>
    <t>274321118</t>
  </si>
  <si>
    <t>Základové pasy, prahy, věnce a ostruhy mostních konstrukcí ze ŽB C 30/37</t>
  </si>
  <si>
    <t>1157955879</t>
  </si>
  <si>
    <t>Základové konstrukce z betonu železového pásy, prahy, věnce a ostruhy ve výkopu nebo na hlavách pilot C 30/37</t>
  </si>
  <si>
    <t>6,925*1,4*0,8*2</t>
  </si>
  <si>
    <t>25</t>
  </si>
  <si>
    <t>274354111</t>
  </si>
  <si>
    <t>Bednění základových pasů - zřízení</t>
  </si>
  <si>
    <t>1856564367</t>
  </si>
  <si>
    <t>Bednění základových konstrukcí pasů, prahů, věnců a ostruh zřízení</t>
  </si>
  <si>
    <t>6,925*2*0,8*2</t>
  </si>
  <si>
    <t>1,4*0,8*4</t>
  </si>
  <si>
    <t>6,55*0,8*2*2</t>
  </si>
  <si>
    <t>0,5*0,8*4</t>
  </si>
  <si>
    <t>26</t>
  </si>
  <si>
    <t>274354211</t>
  </si>
  <si>
    <t>Bednění základových pasů - odstranění</t>
  </si>
  <si>
    <t>-1314144441</t>
  </si>
  <si>
    <t>Bednění základových konstrukcí pasů, prahů, věnců a ostruh odstranění bednění</t>
  </si>
  <si>
    <t>27</t>
  </si>
  <si>
    <t>274361116</t>
  </si>
  <si>
    <t>Výztuž základových pasů, prahů, věnců a ostruh z betonářské oceli 10 505</t>
  </si>
  <si>
    <t>-1843141200</t>
  </si>
  <si>
    <t>Výztuž základových konstrukcí pasů, prahů, věnců a ostruh z betonářské oceli 10 505 (R) nebo BSt 500</t>
  </si>
  <si>
    <t>0,8</t>
  </si>
  <si>
    <t>Svislé a kompletní konstrukce</t>
  </si>
  <si>
    <t>28</t>
  </si>
  <si>
    <t>334213221</t>
  </si>
  <si>
    <t>Zdivo mostů z pravidelných kamenů na maltu, objem jednoho kamene přes 0,02 m3</t>
  </si>
  <si>
    <t>-120748930</t>
  </si>
  <si>
    <t>Zdivo pilířů, opěr a křídel mostů z lomového kamene štípaného nebo ručně vybíraného na maltu z pravidelných kamenů (na vazbu) objemu 1 kusu kamene přes 0,02 m3</t>
  </si>
  <si>
    <t>2,5*1*0,4*4</t>
  </si>
  <si>
    <t>29</t>
  </si>
  <si>
    <t>334323118</t>
  </si>
  <si>
    <t>Mostní opěry a úložné prahy ze ŽB C 30/37</t>
  </si>
  <si>
    <t>-886234378</t>
  </si>
  <si>
    <t>Mostní opěry a úložné prahy z betonu železového C 30/37</t>
  </si>
  <si>
    <t>2,098*0,6*6,925</t>
  </si>
  <si>
    <t>2,164*0,6*6,925</t>
  </si>
  <si>
    <t>30</t>
  </si>
  <si>
    <t>334351112</t>
  </si>
  <si>
    <t>Bednění systémové mostních opěr a úložných prahů z překližek pro ŽB - zřízení</t>
  </si>
  <si>
    <t>-530037395</t>
  </si>
  <si>
    <t>Bednění mostních opěr a úložných prahů ze systémového bednění zřízení z překližek, pro železobeton</t>
  </si>
  <si>
    <t>2,098*2*6,925</t>
  </si>
  <si>
    <t>2,164*2*6,925</t>
  </si>
  <si>
    <t>0,6*2,098+0,6*2,164</t>
  </si>
  <si>
    <t>31</t>
  </si>
  <si>
    <t>334351211</t>
  </si>
  <si>
    <t>Bednění systémové mostních opěr a úložných prahů z překližek - odstranění</t>
  </si>
  <si>
    <t>1675758425</t>
  </si>
  <si>
    <t>Bednění mostních opěr a úložných prahů ze systémového bednění odstranění z překližek</t>
  </si>
  <si>
    <t>32</t>
  </si>
  <si>
    <t>334361216</t>
  </si>
  <si>
    <t>Výztuž dříků opěr z betonářské oceli 10 505</t>
  </si>
  <si>
    <t>-665698357</t>
  </si>
  <si>
    <t>Výztuž betonářská mostních konstrukcí opěr, úložných prahů, křídel, závěrných zídek, bloků ložisek, pilířů a sloupů z oceli 10 505 (R) nebo BSt 500 dříků opěr</t>
  </si>
  <si>
    <t>33</t>
  </si>
  <si>
    <t>348171111</t>
  </si>
  <si>
    <t xml:space="preserve">Osazení mostního ocelového zábradlí </t>
  </si>
  <si>
    <t>2122314985</t>
  </si>
  <si>
    <t>7,575*2</t>
  </si>
  <si>
    <t>34</t>
  </si>
  <si>
    <t>75645R</t>
  </si>
  <si>
    <t>Zábradlí</t>
  </si>
  <si>
    <t>1217502067</t>
  </si>
  <si>
    <t>Poznámka k položce:_x000D_
včetně kotvení a ochrany_x000D_
z oceli S 355 J0 s povrchovou úpravou žárovým zinkem a nástřikovým systémem v barvě dle požadavků investora. Protikorozní ochrana bude odpovídat TKP 19 pro třídu agresivity C3 „střední“ a životností VV velmi vysokou (nad 15let)._x000D_
U spojovacího materiálu se ochranný povlak provede dle požadavků v tab. 15 v TKP, kap. 19A._x000D_
Kotevní šrouby včetně matic a podložek budou z nerezové oceli vhodné do prostředí s chloridy (A4, resp. A5). Kotvení sloupků bude provedeno dodatečným kotevním systémem (např. systém pomocí chemických kotev M12, vkládaných do dodatečně vyvrtávaných otvorů s chemickou zálivkou pro lepené kotvy.</t>
  </si>
  <si>
    <t>Vodorovné konstrukce</t>
  </si>
  <si>
    <t>35</t>
  </si>
  <si>
    <t>421321128</t>
  </si>
  <si>
    <t>Mostní nosné konstrukce deskové ze ŽB C 30/37</t>
  </si>
  <si>
    <t>-112435616</t>
  </si>
  <si>
    <t>Mostní železobetonové nosné konstrukce deskové nebo klenbové deskové, z betonu C 30/37</t>
  </si>
  <si>
    <t>3,581*6,4</t>
  </si>
  <si>
    <t>36</t>
  </si>
  <si>
    <t>421351131</t>
  </si>
  <si>
    <t>Bednění boční stěny konstrukcí mostů výšky do 350 mm - zřízení</t>
  </si>
  <si>
    <t>-1308629084</t>
  </si>
  <si>
    <t>Bednění deskových konstrukcí mostů z betonu železového nebo předpjatého zřízení boční stěny výšky do 350 mm</t>
  </si>
  <si>
    <t>(7,9+6,925)*2*0,5</t>
  </si>
  <si>
    <t>37</t>
  </si>
  <si>
    <t>421351231</t>
  </si>
  <si>
    <t>Bednění stěny boční konstrukcí mostů výšky do 350 mm - odstranění</t>
  </si>
  <si>
    <t>-974796760</t>
  </si>
  <si>
    <t>Bednění deskových konstrukcí mostů z betonu železového nebo předpjatého odstranění boční stěny výšky do 350 mm</t>
  </si>
  <si>
    <t>38</t>
  </si>
  <si>
    <t>421361226</t>
  </si>
  <si>
    <t>Výztuž ŽB deskového mostu z betonářské oceli 10 505</t>
  </si>
  <si>
    <t>512692158</t>
  </si>
  <si>
    <t>Výztuž deskových konstrukcí z betonářské oceli 10 505 (R) nebo BSt 500 deskového mostu</t>
  </si>
  <si>
    <t>8,846-1,6</t>
  </si>
  <si>
    <t>39</t>
  </si>
  <si>
    <t>421955112</t>
  </si>
  <si>
    <t>Bednění z překližek na mostní skruži - zřízení</t>
  </si>
  <si>
    <t>-610646620</t>
  </si>
  <si>
    <t>Bednění na mostní skruži zřízení bednění z překližek</t>
  </si>
  <si>
    <t>40</t>
  </si>
  <si>
    <t>421955212</t>
  </si>
  <si>
    <t>Bednění z překližek na mostní skruži - odstranění</t>
  </si>
  <si>
    <t>-954940894</t>
  </si>
  <si>
    <t>Bednění na mostní skruži odstranění bednění z překližek</t>
  </si>
  <si>
    <t>41</t>
  </si>
  <si>
    <t>428381312</t>
  </si>
  <si>
    <t>Zřízení vrubového kloubu mostního rámu ze ŽB</t>
  </si>
  <si>
    <t>-555146194</t>
  </si>
  <si>
    <t>Vrubový a pérový kloub železobetonový zřízení vrubového kloubu mostního rámu</t>
  </si>
  <si>
    <t>6,925*2</t>
  </si>
  <si>
    <t>42</t>
  </si>
  <si>
    <t>451315124</t>
  </si>
  <si>
    <t>Podkladní nebo výplňová vrstva z betonu C 12/15 tl do 150 mm</t>
  </si>
  <si>
    <t>-223131805</t>
  </si>
  <si>
    <t>Podkladní a výplňové vrstvy z betonu prostého tloušťky do 150 mm, z betonu C 12/15</t>
  </si>
  <si>
    <t>6*6</t>
  </si>
  <si>
    <t>43</t>
  </si>
  <si>
    <t>465513228</t>
  </si>
  <si>
    <t>Dlažba z lomového kamene na cementovou maltu s vyspárováním tl 250 mm pro hydromeliorace</t>
  </si>
  <si>
    <t>1810313014</t>
  </si>
  <si>
    <t>Dlažba z lomového kamene lomařsky upraveného vodorovná nebo ve sklonu na cementovou maltu ze 400 kg cementu na m3 malty, s vyspárováním cementovou maltou, tl. 250 mm</t>
  </si>
  <si>
    <t>Komunikace pozemní</t>
  </si>
  <si>
    <t>44</t>
  </si>
  <si>
    <t>564871016</t>
  </si>
  <si>
    <t>Podklad ze štěrkodrtě ŠD plochy do 100 m2 tl 300 mm</t>
  </si>
  <si>
    <t>-428307541</t>
  </si>
  <si>
    <t>Podklad ze štěrkodrti ŠD s rozprostřením a zhutněním plochy jednotlivě do 100 m2, po zhutnění tl. 300 mm</t>
  </si>
  <si>
    <t>45</t>
  </si>
  <si>
    <t>567132115</t>
  </si>
  <si>
    <t>Podklad ze směsi stmelené cementem SC C 8/10 (KSC I) tl 200 mm</t>
  </si>
  <si>
    <t>1229079914</t>
  </si>
  <si>
    <t>Podklad ze směsi stmelené cementem SC bez dilatačních spár, s rozprostřením a zhutněním SC C 8/10 (KSC I), po zhutnění tl. 200 mm</t>
  </si>
  <si>
    <t>46</t>
  </si>
  <si>
    <t>573211108</t>
  </si>
  <si>
    <t>Postřik živičný spojovací z asfaltu v množství 0,40 kg/m2</t>
  </si>
  <si>
    <t>-782139995</t>
  </si>
  <si>
    <t>Postřik spojovací PS bez posypu kamenivem z asfaltu silničního, v množství 0,40 kg/m2</t>
  </si>
  <si>
    <t>47</t>
  </si>
  <si>
    <t>577133121</t>
  </si>
  <si>
    <t>Asfaltový beton vrstva obrusná ACO 8 (ABJ) tl 40 mm š přes 3 m z nemodifikovaného asfaltu</t>
  </si>
  <si>
    <t>620305650</t>
  </si>
  <si>
    <t>Asfaltový beton vrstva obrusná ACO 8 (ABJ) s rozprostřením a se zhutněním z nemodifikovaného asfaltu v pruhu šířky přes 3 m, po zhutnění tl. 40 mm</t>
  </si>
  <si>
    <t>48</t>
  </si>
  <si>
    <t>577143121</t>
  </si>
  <si>
    <t>Asfaltový beton vrstva obrusná ACO 8 (ABJ) tl 50 mm š přes 3 m z nemodifikovaného asfaltu</t>
  </si>
  <si>
    <t>2033028125</t>
  </si>
  <si>
    <t>Asfaltový beton vrstva obrusná ACO 8 (ABJ) s rozprostřením a se zhutněním z nemodifikovaného asfaltu v pruhu šířky přes 3 m, po zhutnění tl. 50 mm</t>
  </si>
  <si>
    <t>39+45,8</t>
  </si>
  <si>
    <t>49</t>
  </si>
  <si>
    <t>578143233</t>
  </si>
  <si>
    <t>Litý asfalt MA 11 (LAS) tl 40 mm š přes 3 m z modifikovaného asfaltu</t>
  </si>
  <si>
    <t>-1302537930</t>
  </si>
  <si>
    <t>Litý asfalt MA 11 (LAS) s rozprostřením z modifikovaného asfaltu v pruhu šířky přes 3 m tl. 40 mm</t>
  </si>
  <si>
    <t>Poznámka k položce:_x000D_
pečetící vrstva - ochrana izolace</t>
  </si>
  <si>
    <t>Úpravy povrchů, podlahy a osazování výplní</t>
  </si>
  <si>
    <t>50</t>
  </si>
  <si>
    <t>63731188R</t>
  </si>
  <si>
    <t>Oprava oplocení</t>
  </si>
  <si>
    <t>256881191</t>
  </si>
  <si>
    <t>Poznámka k položce:_x000D_
včetně přezdění sloupků</t>
  </si>
  <si>
    <t>Ostatní konstrukce a práce, bourání</t>
  </si>
  <si>
    <t>51</t>
  </si>
  <si>
    <t>914112111</t>
  </si>
  <si>
    <t>Tabulka s označením evidenčního čísla mostu</t>
  </si>
  <si>
    <t>1511899285</t>
  </si>
  <si>
    <t>Tabulka s označením evidenčního čísla mostu na sloupek</t>
  </si>
  <si>
    <t>52</t>
  </si>
  <si>
    <t>919112222</t>
  </si>
  <si>
    <t>Řezání spár pro vytvoření komůrky š 15 mm hl 25 mm pro těsnící zálivku v živičném krytu</t>
  </si>
  <si>
    <t>701230627</t>
  </si>
  <si>
    <t>Řezání dilatačních spár v živičném krytu vytvoření komůrky pro těsnící zálivku šířky 15 mm, hloubky 25 mm</t>
  </si>
  <si>
    <t>4,47+16,2+6,33+12+3,3+1,9+6,3*2+6,6*2</t>
  </si>
  <si>
    <t>53</t>
  </si>
  <si>
    <t>919122121</t>
  </si>
  <si>
    <t>Těsnění spár zálivkou za tepla pro komůrky š 15 mm hl 25 mm s těsnicím profilem</t>
  </si>
  <si>
    <t>-1926780421</t>
  </si>
  <si>
    <t>Utěsnění dilatačních spár zálivkou za tepla v cementobetonovém nebo živičném krytu včetně adhezního nátěru s těsnicím profilem pod zálivkou, pro komůrky šířky 15 mm, hloubky 25 mm</t>
  </si>
  <si>
    <t>54</t>
  </si>
  <si>
    <t>936942211</t>
  </si>
  <si>
    <t>Zhotovení tabulky s letopočtem opravy mostu vložením šablony do bednění</t>
  </si>
  <si>
    <t>-815405108</t>
  </si>
  <si>
    <t>Zhotovení tabulky s letopočtem opravy nebo větší údržby vložením šablony do bednění</t>
  </si>
  <si>
    <t>55</t>
  </si>
  <si>
    <t>941211111</t>
  </si>
  <si>
    <t>Montáž lešení řadového rámového lehkého zatížení do 200 kg/m2 š od 0,6 do 0,9 m v do 10 m</t>
  </si>
  <si>
    <t>1055610994</t>
  </si>
  <si>
    <t>Lešení řadové rámové lehké pracovní s podlahami s provozním zatížením tř. 3 do 200 kg/m2 šířky tř. SW06 od 0,6 do 0,9 m výšky do 10 m montáž</t>
  </si>
  <si>
    <t>7*2*2</t>
  </si>
  <si>
    <t>56</t>
  </si>
  <si>
    <t>941211211</t>
  </si>
  <si>
    <t>Příplatek k lešení řadovému rámovému lehkému do 200 kg/m2 š od 0,6 do 0,9 m v do 10 m za každý den použití</t>
  </si>
  <si>
    <t>-1787779031</t>
  </si>
  <si>
    <t>Lešení řadové rámové lehké pracovní s podlahami s provozním zatížením tř. 3 do 200 kg/m2 šířky tř. SW06 od 0,6 do 0,9 m výšky do 10 m příplatek za každý den použití</t>
  </si>
  <si>
    <t>28*60 'Přepočtené koeficientem množství</t>
  </si>
  <si>
    <t>57</t>
  </si>
  <si>
    <t>941211811</t>
  </si>
  <si>
    <t>Demontáž lešení řadového rámového lehkého zatížení do 200 kg/m2 š od 0,6 do 0,9 m v do 10 m</t>
  </si>
  <si>
    <t>1316716759</t>
  </si>
  <si>
    <t>Lešení řadové rámové lehké pracovní s podlahami s provozním zatížením tř. 3 do 200 kg/m2 šířky tř. SW06 od 0,6 do 0,9 m výšky do 10 m demontáž</t>
  </si>
  <si>
    <t>58</t>
  </si>
  <si>
    <t>948411111</t>
  </si>
  <si>
    <t>Zřízení podpěrné skruže dočasné kovové z věží výšky do 10 m</t>
  </si>
  <si>
    <t>1979466247</t>
  </si>
  <si>
    <t>Podpěrné skruže a podpěry dočasné kovové zřízení skruží z věží výšky do 10 m</t>
  </si>
  <si>
    <t>6,4*6*1,9</t>
  </si>
  <si>
    <t>59</t>
  </si>
  <si>
    <t>948411211</t>
  </si>
  <si>
    <t>Odstranění podpěrné skruže dočasné kovové z věží výšky do 10 m</t>
  </si>
  <si>
    <t>1443237630</t>
  </si>
  <si>
    <t>Podpěrné skruže a podpěry dočasné kovové odstranění skruží z věží výšky do 10 m</t>
  </si>
  <si>
    <t>60</t>
  </si>
  <si>
    <t>948411911</t>
  </si>
  <si>
    <t>Měsíční nájemné podpěrné skruže dočasné kovové z věží výšky do 10 m</t>
  </si>
  <si>
    <t>-1742018640</t>
  </si>
  <si>
    <t>Podpěrné skruže a podpěry dočasné kovové měsíční nájemné skruží z věží výšky do 10 m</t>
  </si>
  <si>
    <t>72,96*2 'Přepočtené koeficientem množství</t>
  </si>
  <si>
    <t>61</t>
  </si>
  <si>
    <t>961021112</t>
  </si>
  <si>
    <t>Bourání mostních základů z kamene</t>
  </si>
  <si>
    <t>433540505</t>
  </si>
  <si>
    <t>Bourání mostních konstrukcí základů z kamene nebo cihel</t>
  </si>
  <si>
    <t>7*1*0,8*2</t>
  </si>
  <si>
    <t>62</t>
  </si>
  <si>
    <t>962021112</t>
  </si>
  <si>
    <t>Bourání mostních zdí a pilířů z kamene</t>
  </si>
  <si>
    <t>1675240790</t>
  </si>
  <si>
    <t>Bourání mostních konstrukcí zdiva a pilířů z kamene nebo cihel</t>
  </si>
  <si>
    <t>2,1*0,6*9*2</t>
  </si>
  <si>
    <t>63</t>
  </si>
  <si>
    <t>962051111</t>
  </si>
  <si>
    <t>Bourání mostních zdí a pilířů z ŽB</t>
  </si>
  <si>
    <t>-635251864</t>
  </si>
  <si>
    <t>Bourání mostních konstrukcí zdiva a pilířů ze železového betonu</t>
  </si>
  <si>
    <t>6,9*0,6*0,3*2</t>
  </si>
  <si>
    <t>64</t>
  </si>
  <si>
    <t>963051111</t>
  </si>
  <si>
    <t>Bourání mostní nosné konstrukce z ŽB</t>
  </si>
  <si>
    <t>747285162</t>
  </si>
  <si>
    <t>Bourání mostních konstrukcí nosných konstrukcí ze železového betonu</t>
  </si>
  <si>
    <t>7,4*6,9*0,1</t>
  </si>
  <si>
    <t>7,4*0,4*0,2*12</t>
  </si>
  <si>
    <t>65</t>
  </si>
  <si>
    <t>966075141</t>
  </si>
  <si>
    <t>Odstranění kovového zábradlí vcelku</t>
  </si>
  <si>
    <t>-751567504</t>
  </si>
  <si>
    <t>Odstranění různých konstrukcí na mostech kovového zábradlí vcelku</t>
  </si>
  <si>
    <t>997</t>
  </si>
  <si>
    <t>Přesun sutě</t>
  </si>
  <si>
    <t>66</t>
  </si>
  <si>
    <t>997013861</t>
  </si>
  <si>
    <t>Poplatek za uložení stavebního odpadu na recyklační skládce (skládkovné) z prostého betonu kód odpadu 17 01 01</t>
  </si>
  <si>
    <t>-1952074585</t>
  </si>
  <si>
    <t>Poplatek za uložení stavebního odpadu na recyklační skládce (skládkovné) z prostého betonu zatříděného do Katalogu odpadů pod kódem 17 01 01</t>
  </si>
  <si>
    <t>24,375</t>
  </si>
  <si>
    <t>67</t>
  </si>
  <si>
    <t>997013862</t>
  </si>
  <si>
    <t>Poplatek za uložení stavebního odpadu na recyklační skládce (skládkovné) z armovaného betonu kód odpadu 17 01 01</t>
  </si>
  <si>
    <t>-1265306010</t>
  </si>
  <si>
    <t>Poplatek za uložení stavebního odpadu na recyklační skládce (skládkovné) z armovaného betonu zatříděného do Katalogu odpadů pod kódem 17 01 01</t>
  </si>
  <si>
    <t>15,114+29,3+5,962</t>
  </si>
  <si>
    <t>68</t>
  </si>
  <si>
    <t>69</t>
  </si>
  <si>
    <t>997013875</t>
  </si>
  <si>
    <t>Poplatek za uložení stavebního odpadu na recyklační skládce (skládkovné) asfaltového bez obsahu dehtu zatříděného do Katalogu odpadů pod kódem 17 03 02</t>
  </si>
  <si>
    <t>-1021697177</t>
  </si>
  <si>
    <t>9,752+18,656</t>
  </si>
  <si>
    <t>70</t>
  </si>
  <si>
    <t>997211511</t>
  </si>
  <si>
    <t>Vodorovná doprava suti po suchu na vzdálenost do 1 km</t>
  </si>
  <si>
    <t>-1994199267</t>
  </si>
  <si>
    <t>Vodorovná doprava suti nebo vybouraných hmot suti se složením a hrubým urovnáním, na vzdálenost do 1 km</t>
  </si>
  <si>
    <t>71</t>
  </si>
  <si>
    <t>997211519</t>
  </si>
  <si>
    <t>Příplatek ZKD 1 km u vodorovné dopravy suti</t>
  </si>
  <si>
    <t>-2000687647</t>
  </si>
  <si>
    <t>Vodorovná doprava suti nebo vybouraných hmot suti se složením a hrubým urovnáním, na vzdálenost Příplatek k ceně za každý další započatý 1 km přes 1 km</t>
  </si>
  <si>
    <t>199,122*29 'Přepočtené koeficientem množství</t>
  </si>
  <si>
    <t>72</t>
  </si>
  <si>
    <t>997211611</t>
  </si>
  <si>
    <t>Nakládání suti na dopravní prostředky pro vodorovnou dopravu</t>
  </si>
  <si>
    <t>-1122159620</t>
  </si>
  <si>
    <t>Nakládání suti nebo vybouraných hmot na dopravní prostředky pro vodorovnou dopravu suti</t>
  </si>
  <si>
    <t>998</t>
  </si>
  <si>
    <t>Přesun hmot</t>
  </si>
  <si>
    <t>73</t>
  </si>
  <si>
    <t>998212111</t>
  </si>
  <si>
    <t>Přesun hmot pro mosty zděné, monolitické betonové nebo ocelové v do 20 m</t>
  </si>
  <si>
    <t>1615231884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</si>
  <si>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</si>
  <si>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</si>
  <si>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</si>
  <si>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</si>
  <si>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</si>
  <si>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74</t>
  </si>
  <si>
    <t>711112001</t>
  </si>
  <si>
    <t>Provedení izolace proti zemní vlhkosti svislé za studena nátěrem penetračním</t>
  </si>
  <si>
    <t>-1314841979</t>
  </si>
  <si>
    <t>Provedení izolace proti zemní vlhkosti natěradly a tmely za studena na ploše svislé S nátěrem penetračním</t>
  </si>
  <si>
    <t>3,9*8,2</t>
  </si>
  <si>
    <t>4*8,2</t>
  </si>
  <si>
    <t>1,2*8,5*2</t>
  </si>
  <si>
    <t>75</t>
  </si>
  <si>
    <t>11163150</t>
  </si>
  <si>
    <t>lak penetrační asfaltový</t>
  </si>
  <si>
    <t>-820590695</t>
  </si>
  <si>
    <t>85,18*0,00034 'Přepočtené koeficientem množství</t>
  </si>
  <si>
    <t>76</t>
  </si>
  <si>
    <t>711112002</t>
  </si>
  <si>
    <t>Provedení izolace proti zemní vlhkosti svislé za studena lakem asfaltovým</t>
  </si>
  <si>
    <t>1880743258</t>
  </si>
  <si>
    <t>Provedení izolace proti zemní vlhkosti natěradly a tmely za studena na ploše svislé S nátěrem lakem asfaltovým</t>
  </si>
  <si>
    <t>85,18*2</t>
  </si>
  <si>
    <t>77</t>
  </si>
  <si>
    <t>11163152</t>
  </si>
  <si>
    <t>lak hydroizolační asfaltový</t>
  </si>
  <si>
    <t>1462332138</t>
  </si>
  <si>
    <t>170,36*0,00041 'Přepočtené koeficientem množství</t>
  </si>
  <si>
    <t>78</t>
  </si>
  <si>
    <t>711132101</t>
  </si>
  <si>
    <t>Provedení izolace proti zemní vlhkosti pásy na sucho svislé AIP nebo tkaninou</t>
  </si>
  <si>
    <t>-1276889165</t>
  </si>
  <si>
    <t>Provedení izolace proti zemní vlhkosti pásy na sucho AIP nebo tkaniny na ploše svislé S</t>
  </si>
  <si>
    <t>85,18</t>
  </si>
  <si>
    <t>79</t>
  </si>
  <si>
    <t>69311175</t>
  </si>
  <si>
    <t>geotextilie PP s ÚV stabilizací 500g/m2</t>
  </si>
  <si>
    <t>-199107026</t>
  </si>
  <si>
    <t>85,18*1,221 'Přepočtené koeficientem množství</t>
  </si>
  <si>
    <t>80</t>
  </si>
  <si>
    <t>711311001</t>
  </si>
  <si>
    <t>Provedení hydroizolace mostovek za studena lakem asfaltovým penetračním</t>
  </si>
  <si>
    <t>-905862135</t>
  </si>
  <si>
    <t>Provedení izolace mostovek natěradly a tmely za studena nátěrem lakem asfaltovým penetračním</t>
  </si>
  <si>
    <t>81</t>
  </si>
  <si>
    <t>-245284869</t>
  </si>
  <si>
    <t>45,8*0,00032 'Přepočtené koeficientem množství</t>
  </si>
  <si>
    <t>82</t>
  </si>
  <si>
    <t>711331382</t>
  </si>
  <si>
    <t>Provedení hydroizolace mostovek pásy na sucho AIP nebo tkaniny</t>
  </si>
  <si>
    <t>1423736246</t>
  </si>
  <si>
    <t>Provedení izolace mostovek pásy na sucho AIP nebo tkaniny</t>
  </si>
  <si>
    <t>83</t>
  </si>
  <si>
    <t>69311089</t>
  </si>
  <si>
    <t>geotextilie netkaná separační, ochranná, filtrační, drenážní PES 600g/m2</t>
  </si>
  <si>
    <t>-1959684718</t>
  </si>
  <si>
    <t>39*1,1655 'Přepočtené koeficientem množství</t>
  </si>
  <si>
    <t>84</t>
  </si>
  <si>
    <t>711341564</t>
  </si>
  <si>
    <t>Provedení hydroizolace mostovek pásy přitavením NAIP</t>
  </si>
  <si>
    <t>-1424541347</t>
  </si>
  <si>
    <t>Provedení izolace mostovek pásy přitavením NAIP</t>
  </si>
  <si>
    <t>85</t>
  </si>
  <si>
    <t>62855002</t>
  </si>
  <si>
    <t>pás asfaltový natavitelný modifikovaný SBS s vložkou z polyesterové rohože a spalitelnou PE fólií nebo jemnozrnným minerálním posypem na horním povrchu tl 5,0mm</t>
  </si>
  <si>
    <t>-471137614</t>
  </si>
  <si>
    <t>86</t>
  </si>
  <si>
    <t>998711101</t>
  </si>
  <si>
    <t>Přesun hmot tonážní pro izolace proti vodě, vlhkosti a plynům v objektech v do 6 m</t>
  </si>
  <si>
    <t>27667247</t>
  </si>
  <si>
    <t>Přesun hmot pro izolace proti vodě, vlhkosti a plynům stanovený z hmotnosti přesunovaného materiálu vodorovná dopravní vzdálenost do 50 m základní v objektech výšky do 6 m</t>
  </si>
  <si>
    <t>782</t>
  </si>
  <si>
    <t>Dokončovací práce - obklady z kamene</t>
  </si>
  <si>
    <t>87</t>
  </si>
  <si>
    <t>782132413</t>
  </si>
  <si>
    <t>Montáž obkladu stěn ze zlomků desek s přisekáním z tvrdého kamene do lepidla tl přes 30 do 50 mm</t>
  </si>
  <si>
    <t>-1359301149</t>
  </si>
  <si>
    <t>Montáž obkladů stěn z tvrdých kamenů kladených do lepidla ze zlomků desek s upravením stran na místě přisekáním tl. přes 30 do 50 mm</t>
  </si>
  <si>
    <t>1,9*6,925*2</t>
  </si>
  <si>
    <t>88</t>
  </si>
  <si>
    <t>58382175</t>
  </si>
  <si>
    <t>deska obkladová tryskaná žula tl 50mm do 0,24m2</t>
  </si>
  <si>
    <t>-1513388623</t>
  </si>
  <si>
    <t>26,315*1,1 'Přepočtené koeficientem množství</t>
  </si>
  <si>
    <t>89</t>
  </si>
  <si>
    <t>998782101</t>
  </si>
  <si>
    <t>Přesun hmot tonážní pro obklady kamenné v objektech v do 6 m</t>
  </si>
  <si>
    <t>1916124305</t>
  </si>
  <si>
    <t>Přesun hmot pro obklady kamenné stanovený z hmotnosti přesunovaného materiálu vodorovná dopravní vzdálenost do 50 m základní v objektech výšky do 6 m</t>
  </si>
  <si>
    <t>02 - SO 202 Most M 05</t>
  </si>
  <si>
    <t>1871670212</t>
  </si>
  <si>
    <t>7,15+13,7</t>
  </si>
  <si>
    <t>-1210772181</t>
  </si>
  <si>
    <t>363001117</t>
  </si>
  <si>
    <t>2035677300</t>
  </si>
  <si>
    <t>-1116793696</t>
  </si>
  <si>
    <t>1516871474</t>
  </si>
  <si>
    <t>-1042460167</t>
  </si>
  <si>
    <t>1714518889</t>
  </si>
  <si>
    <t>1552575989</t>
  </si>
  <si>
    <t>40*0,05 'Přepočtené koeficientem množství</t>
  </si>
  <si>
    <t>-1630115285</t>
  </si>
  <si>
    <t>6,5*2,24</t>
  </si>
  <si>
    <t>6,5*2,33</t>
  </si>
  <si>
    <t>29,705*0,95 'Přepočtené koeficientem množství</t>
  </si>
  <si>
    <t>775157458</t>
  </si>
  <si>
    <t>8*2,5*0,4</t>
  </si>
  <si>
    <t>1606575848</t>
  </si>
  <si>
    <t>1,05*6,5</t>
  </si>
  <si>
    <t>0,5*0,8*(2,66+2,2)</t>
  </si>
  <si>
    <t>1912067486</t>
  </si>
  <si>
    <t>2,2*1*1</t>
  </si>
  <si>
    <t>860040442</t>
  </si>
  <si>
    <t>2,2*2 'Přepočtené koeficientem množství</t>
  </si>
  <si>
    <t>-1990267871</t>
  </si>
  <si>
    <t>597394389</t>
  </si>
  <si>
    <t>2+28,22+8+6,825+2,2</t>
  </si>
  <si>
    <t>750257090</t>
  </si>
  <si>
    <t>30,22+6,825</t>
  </si>
  <si>
    <t>1104585135</t>
  </si>
  <si>
    <t>37,045*0,5</t>
  </si>
  <si>
    <t>18,523*2 'Přepočtené koeficientem množství</t>
  </si>
  <si>
    <t>1575879561</t>
  </si>
  <si>
    <t>18,523</t>
  </si>
  <si>
    <t>1376259106</t>
  </si>
  <si>
    <t>0,035*4,5*2</t>
  </si>
  <si>
    <t>923509400</t>
  </si>
  <si>
    <t>-1009592112</t>
  </si>
  <si>
    <t>-1324349536</t>
  </si>
  <si>
    <t>1502344033</t>
  </si>
  <si>
    <t>1*0,8*(4,427*2)</t>
  </si>
  <si>
    <t>1,1*0,8*(2,15+0,76+1,8)</t>
  </si>
  <si>
    <t>167890405</t>
  </si>
  <si>
    <t>2*0,8*(2,66+2,2)</t>
  </si>
  <si>
    <t>2*0,8*(4,427*2)</t>
  </si>
  <si>
    <t>2*0,8*(2,15+0,76+1,8)</t>
  </si>
  <si>
    <t>1,1*0,8*2+1*0,8*2</t>
  </si>
  <si>
    <t>-1424727720</t>
  </si>
  <si>
    <t>-650651361</t>
  </si>
  <si>
    <t>2137172449</t>
  </si>
  <si>
    <t>1*0,5*2,2*2</t>
  </si>
  <si>
    <t>2*0,6*2,2</t>
  </si>
  <si>
    <t>3,5*0,6*1,8</t>
  </si>
  <si>
    <t>-1232814273</t>
  </si>
  <si>
    <t>(0,6+0,5)/2*1,8*4,427*2</t>
  </si>
  <si>
    <t>1958343052</t>
  </si>
  <si>
    <t>2*1,8*4,427*2</t>
  </si>
  <si>
    <t>0,55*1,8*4</t>
  </si>
  <si>
    <t>-225546285</t>
  </si>
  <si>
    <t>10759943</t>
  </si>
  <si>
    <t>334361413</t>
  </si>
  <si>
    <t>Výztuž opěr, prahů, křídel, pilířů, sloupů ze svařovaných sítí přes 6 kg/m2</t>
  </si>
  <si>
    <t>599644620</t>
  </si>
  <si>
    <t>Výztuž betonářská mostních konstrukcí opěr, úložných prahů, křídel, závěrných zídek, bloků ložisek, pilířů a sloupů ze svařovaných sítí přes 6 kg/m2</t>
  </si>
  <si>
    <t>1581615657</t>
  </si>
  <si>
    <t>682751384</t>
  </si>
  <si>
    <t>147117311</t>
  </si>
  <si>
    <t>4,427*3,542</t>
  </si>
  <si>
    <t>0,3*0,09*3,542*2</t>
  </si>
  <si>
    <t>-233990247</t>
  </si>
  <si>
    <t>(3,542+4,427)*2*0,3</t>
  </si>
  <si>
    <t>3,542*0,09*4</t>
  </si>
  <si>
    <t>-780511296</t>
  </si>
  <si>
    <t>166771252</t>
  </si>
  <si>
    <t>0,906-0,38-0,38</t>
  </si>
  <si>
    <t>1247357487</t>
  </si>
  <si>
    <t>3,763*3,542</t>
  </si>
  <si>
    <t>1739998253</t>
  </si>
  <si>
    <t>1943567092</t>
  </si>
  <si>
    <t>11,2</t>
  </si>
  <si>
    <t>1791206975</t>
  </si>
  <si>
    <t>564861011</t>
  </si>
  <si>
    <t>Podklad ze štěrkodrtě ŠD plochy do 100 m2 tl 200 mm</t>
  </si>
  <si>
    <t>-166942173</t>
  </si>
  <si>
    <t>Podklad ze štěrkodrti ŠD s rozprostřením a zhutněním plochy jednotlivě do 100 m2, po zhutnění tl. 200 mm</t>
  </si>
  <si>
    <t>567122114</t>
  </si>
  <si>
    <t>Podklad ze směsi stmelené cementem SC C 8/10 (KSC I) tl 150 mm</t>
  </si>
  <si>
    <t>-1142255953</t>
  </si>
  <si>
    <t>Podklad ze směsi stmelené cementem SC bez dilatačních spár, s rozprostřením a zhutněním SC C 8/10 (KSC I), po zhutnění tl. 150 mm</t>
  </si>
  <si>
    <t>-1914880617</t>
  </si>
  <si>
    <t>-946358341</t>
  </si>
  <si>
    <t>1858805079</t>
  </si>
  <si>
    <t>-1062293466</t>
  </si>
  <si>
    <t>-840256836</t>
  </si>
  <si>
    <t>6374R</t>
  </si>
  <si>
    <t>Oprava přístřešku na popelnice</t>
  </si>
  <si>
    <t>soubor</t>
  </si>
  <si>
    <t>-1082419161</t>
  </si>
  <si>
    <t>-2123868671</t>
  </si>
  <si>
    <t>-993384918</t>
  </si>
  <si>
    <t>3,662+3,763+3,542*2+4,427+3,39</t>
  </si>
  <si>
    <t>743777366</t>
  </si>
  <si>
    <t>-442823473</t>
  </si>
  <si>
    <t>1803043119</t>
  </si>
  <si>
    <t>12*1,5</t>
  </si>
  <si>
    <t>-1192966592</t>
  </si>
  <si>
    <t>-1842724071</t>
  </si>
  <si>
    <t>18*2 'Přepočtené koeficientem množství</t>
  </si>
  <si>
    <t>949101111</t>
  </si>
  <si>
    <t>Lešení pomocné pro objekty pozemních staveb s lešeňovou podlahou v do 1,9 m zatížení do 150 kg/m2</t>
  </si>
  <si>
    <t>-177109072</t>
  </si>
  <si>
    <t>Lešení pomocné pracovní pro objekty pozemních staveb pro zatížení do 150 kg/m2, o výšce lešeňové podlahy do 1,9 m</t>
  </si>
  <si>
    <t>-1556293161</t>
  </si>
  <si>
    <t>-1803266463</t>
  </si>
  <si>
    <t>-1089524426</t>
  </si>
  <si>
    <t>4*4,8*0,35*0,7</t>
  </si>
  <si>
    <t>265015949</t>
  </si>
  <si>
    <t>443085896</t>
  </si>
  <si>
    <t>-151773453</t>
  </si>
  <si>
    <t>1146672541</t>
  </si>
  <si>
    <t>4,587+3,778</t>
  </si>
  <si>
    <t>950032681</t>
  </si>
  <si>
    <t>-565640514</t>
  </si>
  <si>
    <t>107,576*29 'Přepočtené koeficientem množství</t>
  </si>
  <si>
    <t>302506580</t>
  </si>
  <si>
    <t>1230594627</t>
  </si>
  <si>
    <t>884201199</t>
  </si>
  <si>
    <t>2,9*(4,427+0,55*2)</t>
  </si>
  <si>
    <t>2,95*(4,427+0,55*2)</t>
  </si>
  <si>
    <t>-1362296719</t>
  </si>
  <si>
    <t>32,333*0,00034 'Přepočtené koeficientem množství</t>
  </si>
  <si>
    <t>-696284817</t>
  </si>
  <si>
    <t>32,33*2</t>
  </si>
  <si>
    <t>2045342122</t>
  </si>
  <si>
    <t>64,66*0,00041 'Přepočtené koeficientem množství</t>
  </si>
  <si>
    <t>896204160</t>
  </si>
  <si>
    <t>-360333884</t>
  </si>
  <si>
    <t>32,33*1,221 'Přepočtené koeficientem množství</t>
  </si>
  <si>
    <t>622353282</t>
  </si>
  <si>
    <t>3,542*4,427</t>
  </si>
  <si>
    <t>1800437928</t>
  </si>
  <si>
    <t>15,68*0,00032 'Přepočtené koeficientem množství</t>
  </si>
  <si>
    <t>711321132</t>
  </si>
  <si>
    <t>Provedení hydroizolace mostovek za horka nátěr asfaltem modifikovaným</t>
  </si>
  <si>
    <t>1829771260</t>
  </si>
  <si>
    <t>Provedení izolace mostovek natěradly a tmely za horka nátěrem asfaltem modifikovaným</t>
  </si>
  <si>
    <t>15,68</t>
  </si>
  <si>
    <t>11163155</t>
  </si>
  <si>
    <t>lak hydroizolační z modifikovaného asfaltu</t>
  </si>
  <si>
    <t>1682468504</t>
  </si>
  <si>
    <t>15,68*0,00263 'Přepočtené koeficientem množství</t>
  </si>
  <si>
    <t>-1274957488</t>
  </si>
  <si>
    <t>-1283143296</t>
  </si>
  <si>
    <t>15,68*1,1655 'Přepočtené koeficientem množství</t>
  </si>
  <si>
    <t>-1366622495</t>
  </si>
  <si>
    <t>03 - SO 203 Most M 10</t>
  </si>
  <si>
    <t>-2065016230</t>
  </si>
  <si>
    <t>6+10,3</t>
  </si>
  <si>
    <t>1471044432</t>
  </si>
  <si>
    <t>288844494</t>
  </si>
  <si>
    <t>-1245579173</t>
  </si>
  <si>
    <t>-1094541062</t>
  </si>
  <si>
    <t>398625914</t>
  </si>
  <si>
    <t>568087184</t>
  </si>
  <si>
    <t>-1626562110</t>
  </si>
  <si>
    <t>760829045</t>
  </si>
  <si>
    <t>1393932931</t>
  </si>
  <si>
    <t>1,35*7</t>
  </si>
  <si>
    <t>1,55*6</t>
  </si>
  <si>
    <t>18,75*0,95 'Přepočtené koeficientem množství</t>
  </si>
  <si>
    <t>-845596280</t>
  </si>
  <si>
    <t>7*2,5*0,4</t>
  </si>
  <si>
    <t>-2059787854</t>
  </si>
  <si>
    <t>1,8*5</t>
  </si>
  <si>
    <t>0,5*0,8*3,8*2</t>
  </si>
  <si>
    <t>1093434146</t>
  </si>
  <si>
    <t>2,6*1*1</t>
  </si>
  <si>
    <t>-1371991665</t>
  </si>
  <si>
    <t>2,6*2 'Přepočtené koeficientem množství</t>
  </si>
  <si>
    <t>1162143065</t>
  </si>
  <si>
    <t>-101525916</t>
  </si>
  <si>
    <t>2+17,813+7+12,04+2,6</t>
  </si>
  <si>
    <t>-639991549</t>
  </si>
  <si>
    <t>1,2*5</t>
  </si>
  <si>
    <t>-744974364</t>
  </si>
  <si>
    <t>24,75*0,5</t>
  </si>
  <si>
    <t>12,375*2 'Přepočtené koeficientem množství</t>
  </si>
  <si>
    <t>-166994356</t>
  </si>
  <si>
    <t>-302649876</t>
  </si>
  <si>
    <t>0,034*(4,1+5,1)</t>
  </si>
  <si>
    <t>-2076464616</t>
  </si>
  <si>
    <t>4+5+0,6*2</t>
  </si>
  <si>
    <t>1692698877</t>
  </si>
  <si>
    <t>0,5*0,8*(2,81+2,5)</t>
  </si>
  <si>
    <t>-652101950</t>
  </si>
  <si>
    <t>1201064640</t>
  </si>
  <si>
    <t>1*0,8*(5,015+4,174)</t>
  </si>
  <si>
    <t>1368757261</t>
  </si>
  <si>
    <t>2*0,8*(2,81+2,5)</t>
  </si>
  <si>
    <t>2*0,8*(5,015+4,174)</t>
  </si>
  <si>
    <t>1*0,8*4</t>
  </si>
  <si>
    <t>-630496821</t>
  </si>
  <si>
    <t>-657827473</t>
  </si>
  <si>
    <t>334213121</t>
  </si>
  <si>
    <t>Zdivo mostů z nepravidelných kamenů na maltu, objem jednoho kamene přes 0,02 m3</t>
  </si>
  <si>
    <t>1688556753</t>
  </si>
  <si>
    <t>Zdivo pilířů, opěr a křídel mostů z lomového kamene štípaného nebo ručně vybíraného na maltu z nepravidelných kamenů objemu 1 kusu kamene přes 0,02 m3</t>
  </si>
  <si>
    <t>1*1,8*0,5*4</t>
  </si>
  <si>
    <t>362428519</t>
  </si>
  <si>
    <t>(0,6+0,5)/2*1,423*5,015</t>
  </si>
  <si>
    <t>(0,6+0,5)/2*1,337*4,17</t>
  </si>
  <si>
    <t>-1438594703</t>
  </si>
  <si>
    <t>2*1,423*5,015</t>
  </si>
  <si>
    <t>2*1,337*4,17</t>
  </si>
  <si>
    <t>0,55*1,423*2</t>
  </si>
  <si>
    <t>0,55*1,337*2</t>
  </si>
  <si>
    <t>1440556112</t>
  </si>
  <si>
    <t>-1556247111</t>
  </si>
  <si>
    <t>0,3</t>
  </si>
  <si>
    <t>-1897405485</t>
  </si>
  <si>
    <t>561421652</t>
  </si>
  <si>
    <t>-1259053262</t>
  </si>
  <si>
    <t>-1294332865</t>
  </si>
  <si>
    <t>16,24*0,3</t>
  </si>
  <si>
    <t>0,3*0,09*(3,5+3,85)</t>
  </si>
  <si>
    <t>170706015</t>
  </si>
  <si>
    <t>(3,5+3,85+4,85+4,174)*0,3</t>
  </si>
  <si>
    <t>(3,5+3,85)*0,09*2</t>
  </si>
  <si>
    <t>1860396721</t>
  </si>
  <si>
    <t>-719893359</t>
  </si>
  <si>
    <t>0,9083-0,154-0,3</t>
  </si>
  <si>
    <t>882356375</t>
  </si>
  <si>
    <t>-1057411736</t>
  </si>
  <si>
    <t>-1533164832</t>
  </si>
  <si>
    <t>2,5*3</t>
  </si>
  <si>
    <t>-909729673</t>
  </si>
  <si>
    <t>-395574161</t>
  </si>
  <si>
    <t>2115548146</t>
  </si>
  <si>
    <t>-367438571</t>
  </si>
  <si>
    <t>-478621979</t>
  </si>
  <si>
    <t>-1413279829</t>
  </si>
  <si>
    <t>1426896633</t>
  </si>
  <si>
    <t>26519945</t>
  </si>
  <si>
    <t>633370264</t>
  </si>
  <si>
    <t>146468699</t>
  </si>
  <si>
    <t>5,15+0,5+0,82+4,4+0,85+0,5+3,85+3,5+3,4+3,45+3,05+2,05+0,82</t>
  </si>
  <si>
    <t>-1816225470</t>
  </si>
  <si>
    <t>1301501113</t>
  </si>
  <si>
    <t>1996904288</t>
  </si>
  <si>
    <t>10,8*1,4</t>
  </si>
  <si>
    <t>1972608089</t>
  </si>
  <si>
    <t>951733641</t>
  </si>
  <si>
    <t>15,12</t>
  </si>
  <si>
    <t>15,12*2 'Přepočtené koeficientem množství</t>
  </si>
  <si>
    <t>683688763</t>
  </si>
  <si>
    <t>2,8+2,5</t>
  </si>
  <si>
    <t>953312122</t>
  </si>
  <si>
    <t>Vložky do svislých dilatačních spár z extrudovaných polystyrénových desek tl. přes 10 do 20 mm</t>
  </si>
  <si>
    <t>-848503805</t>
  </si>
  <si>
    <t>Vložky svislé do dilatačních spár z polystyrenových desek extrudovaných včetně dodání a osazení, v jakémkoliv zdivu přes 10 do 20 mm</t>
  </si>
  <si>
    <t>0,55*1,4*4</t>
  </si>
  <si>
    <t>-88663943</t>
  </si>
  <si>
    <t>139392039</t>
  </si>
  <si>
    <t>1052098262</t>
  </si>
  <si>
    <t>4,8*4*0,35*0,7</t>
  </si>
  <si>
    <t>1627365363</t>
  </si>
  <si>
    <t>458667851</t>
  </si>
  <si>
    <t>10,188</t>
  </si>
  <si>
    <t>-1046493903</t>
  </si>
  <si>
    <t>5,478+11,29</t>
  </si>
  <si>
    <t>-451182329</t>
  </si>
  <si>
    <t>3,856+3,784</t>
  </si>
  <si>
    <t>-1450580781</t>
  </si>
  <si>
    <t>1403619688</t>
  </si>
  <si>
    <t>85,741*29 'Přepočtené koeficientem množství</t>
  </si>
  <si>
    <t>-320605153</t>
  </si>
  <si>
    <t>278072428</t>
  </si>
  <si>
    <t>2140815888</t>
  </si>
  <si>
    <t>2,61*(4,85+0,55*2)</t>
  </si>
  <si>
    <t>2,53*(4,174+0,55*2)</t>
  </si>
  <si>
    <t>1040876680</t>
  </si>
  <si>
    <t>28,873*0,00034 'Přepočtené koeficientem množství</t>
  </si>
  <si>
    <t>-1985048080</t>
  </si>
  <si>
    <t>28,873*2</t>
  </si>
  <si>
    <t>1363458751</t>
  </si>
  <si>
    <t>57,746*0,00041 'Přepočtené koeficientem množství</t>
  </si>
  <si>
    <t>-956920040</t>
  </si>
  <si>
    <t>-43184467</t>
  </si>
  <si>
    <t>28,873*1,221 'Přepočtené koeficientem množství</t>
  </si>
  <si>
    <t>-1265058825</t>
  </si>
  <si>
    <t>14,022</t>
  </si>
  <si>
    <t>-1796379986</t>
  </si>
  <si>
    <t>14,022*0,00032 'Přepočtené koeficientem množství</t>
  </si>
  <si>
    <t>718850031</t>
  </si>
  <si>
    <t>-1485982842</t>
  </si>
  <si>
    <t>14,022*0,00263 'Přepočtené koeficientem množství</t>
  </si>
  <si>
    <t>1413046322</t>
  </si>
  <si>
    <t>-2045151857</t>
  </si>
  <si>
    <t>14,022*1,1655 'Přepočtené koeficientem množství</t>
  </si>
  <si>
    <t>-1723205773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</si>
  <si>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</si>
  <si>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</si>
  <si>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</si>
  <si>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</si>
  <si>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</si>
  <si>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</si>
  <si>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</si>
  <si>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</si>
  <si>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</si>
  <si>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</si>
  <si>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CS ÚRS 2023 02</t>
  </si>
  <si>
    <t>1024</t>
  </si>
  <si>
    <t>851773686</t>
  </si>
  <si>
    <t>012203000</t>
  </si>
  <si>
    <t>Geodetické práce při provádění stavby</t>
  </si>
  <si>
    <t>-581578754</t>
  </si>
  <si>
    <t>012303000</t>
  </si>
  <si>
    <t>Geodetické práce po výstavbě - zaměření, geometrický plán</t>
  </si>
  <si>
    <t>1246136491</t>
  </si>
  <si>
    <t>013203000</t>
  </si>
  <si>
    <t>Dokumentace stavby - 1HMP</t>
  </si>
  <si>
    <t>833689595</t>
  </si>
  <si>
    <t>013244000</t>
  </si>
  <si>
    <t>Dokumentace realizační a  dílenská</t>
  </si>
  <si>
    <t>427728248</t>
  </si>
  <si>
    <t>013254000</t>
  </si>
  <si>
    <t>Dokumentace skutečného provedení stavby</t>
  </si>
  <si>
    <t>-1729424849</t>
  </si>
  <si>
    <t>01325400R</t>
  </si>
  <si>
    <t>mostní list</t>
  </si>
  <si>
    <t>1325200548</t>
  </si>
  <si>
    <t>VRN3</t>
  </si>
  <si>
    <t>Zařízení staveniště</t>
  </si>
  <si>
    <t>032403000</t>
  </si>
  <si>
    <t>Provizorní komunikace - lávka pro pěší</t>
  </si>
  <si>
    <t>-908733606</t>
  </si>
  <si>
    <t>Provizorní komunikace</t>
  </si>
  <si>
    <t>Poznámka k položce:_x000D_
montáž, demontáž, pronájem po celou dobu stavby</t>
  </si>
  <si>
    <t>032903000</t>
  </si>
  <si>
    <t>Náklady na provoz a údržbu vybavení staveniště</t>
  </si>
  <si>
    <t>-678324689</t>
  </si>
  <si>
    <t>Zařízení staveniště vybavení staveniště náklady na provoz a údržbu vybavení staveniště</t>
  </si>
  <si>
    <t>03420300R</t>
  </si>
  <si>
    <t>vytyčení a ochrana sítí</t>
  </si>
  <si>
    <t>-353860821</t>
  </si>
  <si>
    <t>Poznámka k položce:_x000D_
zajištění chráničky po dobu výstavby</t>
  </si>
  <si>
    <t>034403000</t>
  </si>
  <si>
    <t>Dopravní značení na staveništi</t>
  </si>
  <si>
    <t>1257651492</t>
  </si>
  <si>
    <t>Zařízení staveniště zabezpečení staveniště dopravní značení na staveništi vč. světelné signalizace</t>
  </si>
  <si>
    <t>VRN4</t>
  </si>
  <si>
    <t>Inženýrská činnost</t>
  </si>
  <si>
    <t>042903000</t>
  </si>
  <si>
    <t>Ostatní posudky - DIO</t>
  </si>
  <si>
    <t>-902567784</t>
  </si>
  <si>
    <t>042903000R</t>
  </si>
  <si>
    <t>Ostatní posudky - havarijní a povodňový plán</t>
  </si>
  <si>
    <t>-1779005063</t>
  </si>
  <si>
    <t>043194000</t>
  </si>
  <si>
    <t>Zkoušky ostatní</t>
  </si>
  <si>
    <t>-281224361</t>
  </si>
  <si>
    <t>Poznámka k položce:_x000D_
laboratorní zkoušky vytěžené zeminy pro potřeby na využití k terénním úpravám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</si>
</sst>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88" workbookViewId="0">
      <selection activeCell="J96" sqref="J96:AF9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76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8"/>
      <c r="BS5" s="15" t="s">
        <v>6</v>
      </c>
    </row>
    <row r="6" spans="1:74" ht="36.9" customHeight="1">
      <c r="B6" s="18"/>
      <c r="D6" s="23" t="s">
        <v>14</v>
      </c>
      <c r="K6" s="177" t="s">
        <v>15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3.2">
      <c r="B14" s="18"/>
      <c r="E14" s="22" t="s">
        <v>27</v>
      </c>
      <c r="AK14" s="24" t="s">
        <v>25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28</v>
      </c>
      <c r="AK16" s="24" t="s">
        <v>23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27</v>
      </c>
      <c r="AK17" s="24" t="s">
        <v>25</v>
      </c>
      <c r="AN17" s="22" t="s">
        <v>1</v>
      </c>
      <c r="AR17" s="18"/>
      <c r="BS17" s="15" t="s">
        <v>29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30</v>
      </c>
      <c r="AK19" s="24" t="s">
        <v>23</v>
      </c>
      <c r="AN19" s="22" t="s">
        <v>1</v>
      </c>
      <c r="AR19" s="18"/>
      <c r="BS19" s="15" t="s">
        <v>6</v>
      </c>
    </row>
    <row r="20" spans="2:71" ht="18.45" customHeight="1">
      <c r="B20" s="18"/>
      <c r="E20" s="22" t="s">
        <v>31</v>
      </c>
      <c r="AK20" s="24" t="s">
        <v>25</v>
      </c>
      <c r="AN20" s="22" t="s">
        <v>1</v>
      </c>
      <c r="AR20" s="18"/>
      <c r="BS20" s="15" t="s">
        <v>29</v>
      </c>
    </row>
    <row r="21" spans="2:71" ht="6.9" customHeight="1">
      <c r="B21" s="18"/>
      <c r="AR21" s="18"/>
    </row>
    <row r="22" spans="2:71" ht="12" customHeight="1">
      <c r="B22" s="18"/>
      <c r="D22" s="24" t="s">
        <v>32</v>
      </c>
      <c r="AR22" s="18"/>
    </row>
    <row r="23" spans="2:71" ht="16.5" customHeight="1">
      <c r="B23" s="18"/>
      <c r="E23" s="178" t="s">
        <v>1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9">
        <f>ROUND(AG94,2)</f>
        <v>0</v>
      </c>
      <c r="AL26" s="180"/>
      <c r="AM26" s="180"/>
      <c r="AN26" s="180"/>
      <c r="AO26" s="180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81" t="s">
        <v>34</v>
      </c>
      <c r="M28" s="181"/>
      <c r="N28" s="181"/>
      <c r="O28" s="181"/>
      <c r="P28" s="181"/>
      <c r="W28" s="181" t="s">
        <v>35</v>
      </c>
      <c r="X28" s="181"/>
      <c r="Y28" s="181"/>
      <c r="Z28" s="181"/>
      <c r="AA28" s="181"/>
      <c r="AB28" s="181"/>
      <c r="AC28" s="181"/>
      <c r="AD28" s="181"/>
      <c r="AE28" s="181"/>
      <c r="AK28" s="181" t="s">
        <v>36</v>
      </c>
      <c r="AL28" s="181"/>
      <c r="AM28" s="181"/>
      <c r="AN28" s="181"/>
      <c r="AO28" s="181"/>
      <c r="AR28" s="27"/>
    </row>
    <row r="29" spans="2:71" s="2" customFormat="1" ht="14.4" customHeight="1">
      <c r="B29" s="31"/>
      <c r="D29" s="24" t="s">
        <v>37</v>
      </c>
      <c r="F29" s="24" t="s">
        <v>38</v>
      </c>
      <c r="L29" s="169">
        <v>0.21</v>
      </c>
      <c r="M29" s="170"/>
      <c r="N29" s="170"/>
      <c r="O29" s="170"/>
      <c r="P29" s="170"/>
      <c r="W29" s="171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71">
        <f>ROUND(AV94, 2)</f>
        <v>0</v>
      </c>
      <c r="AL29" s="170"/>
      <c r="AM29" s="170"/>
      <c r="AN29" s="170"/>
      <c r="AO29" s="170"/>
      <c r="AR29" s="31"/>
    </row>
    <row r="30" spans="2:71" s="2" customFormat="1" ht="14.4" customHeight="1">
      <c r="B30" s="31"/>
      <c r="F30" s="24" t="s">
        <v>39</v>
      </c>
      <c r="L30" s="169">
        <v>0.12</v>
      </c>
      <c r="M30" s="170"/>
      <c r="N30" s="170"/>
      <c r="O30" s="170"/>
      <c r="P30" s="170"/>
      <c r="W30" s="171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71">
        <f>ROUND(AW94, 2)</f>
        <v>0</v>
      </c>
      <c r="AL30" s="170"/>
      <c r="AM30" s="170"/>
      <c r="AN30" s="170"/>
      <c r="AO30" s="170"/>
      <c r="AR30" s="31"/>
    </row>
    <row r="31" spans="2:71" s="2" customFormat="1" ht="14.4" hidden="1" customHeight="1">
      <c r="B31" s="31"/>
      <c r="F31" s="24" t="s">
        <v>40</v>
      </c>
      <c r="L31" s="169">
        <v>0.21</v>
      </c>
      <c r="M31" s="170"/>
      <c r="N31" s="170"/>
      <c r="O31" s="170"/>
      <c r="P31" s="170"/>
      <c r="W31" s="171">
        <f>ROUND(BB94,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71">
        <v>0</v>
      </c>
      <c r="AL31" s="170"/>
      <c r="AM31" s="170"/>
      <c r="AN31" s="170"/>
      <c r="AO31" s="170"/>
      <c r="AR31" s="31"/>
    </row>
    <row r="32" spans="2:71" s="2" customFormat="1" ht="14.4" hidden="1" customHeight="1">
      <c r="B32" s="31"/>
      <c r="F32" s="24" t="s">
        <v>41</v>
      </c>
      <c r="L32" s="169">
        <v>0.12</v>
      </c>
      <c r="M32" s="170"/>
      <c r="N32" s="170"/>
      <c r="O32" s="170"/>
      <c r="P32" s="170"/>
      <c r="W32" s="171">
        <f>ROUND(BC94,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71">
        <v>0</v>
      </c>
      <c r="AL32" s="170"/>
      <c r="AM32" s="170"/>
      <c r="AN32" s="170"/>
      <c r="AO32" s="170"/>
      <c r="AR32" s="31"/>
    </row>
    <row r="33" spans="2:44" s="2" customFormat="1" ht="14.4" hidden="1" customHeight="1">
      <c r="B33" s="31"/>
      <c r="F33" s="24" t="s">
        <v>42</v>
      </c>
      <c r="L33" s="169">
        <v>0</v>
      </c>
      <c r="M33" s="170"/>
      <c r="N33" s="170"/>
      <c r="O33" s="170"/>
      <c r="P33" s="170"/>
      <c r="W33" s="171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71">
        <v>0</v>
      </c>
      <c r="AL33" s="170"/>
      <c r="AM33" s="170"/>
      <c r="AN33" s="170"/>
      <c r="AO33" s="170"/>
      <c r="AR33" s="31"/>
    </row>
    <row r="34" spans="2:44" s="1" customFormat="1" ht="6.9" customHeight="1">
      <c r="B34" s="27"/>
      <c r="AR34" s="27"/>
    </row>
    <row r="35" spans="2:44" s="1" customFormat="1" ht="25.95" customHeight="1"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75" t="s">
        <v>45</v>
      </c>
      <c r="Y35" s="173"/>
      <c r="Z35" s="173"/>
      <c r="AA35" s="173"/>
      <c r="AB35" s="173"/>
      <c r="AC35" s="34"/>
      <c r="AD35" s="34"/>
      <c r="AE35" s="34"/>
      <c r="AF35" s="34"/>
      <c r="AG35" s="34"/>
      <c r="AH35" s="34"/>
      <c r="AI35" s="34"/>
      <c r="AJ35" s="34"/>
      <c r="AK35" s="172">
        <f>SUM(AK26:AK33)</f>
        <v>0</v>
      </c>
      <c r="AL35" s="173"/>
      <c r="AM35" s="173"/>
      <c r="AN35" s="173"/>
      <c r="AO35" s="174"/>
      <c r="AP35" s="32"/>
      <c r="AQ35" s="32"/>
      <c r="AR35" s="27"/>
    </row>
    <row r="36" spans="2:44" s="1" customFormat="1" ht="6.9" customHeight="1">
      <c r="B36" s="27"/>
      <c r="AR36" s="27"/>
    </row>
    <row r="37" spans="2:44" s="1" customFormat="1" ht="14.4" customHeight="1">
      <c r="B37" s="27"/>
      <c r="AR37" s="27"/>
    </row>
    <row r="38" spans="2:44" ht="14.4" customHeight="1">
      <c r="B38" s="18"/>
      <c r="AR38" s="18"/>
    </row>
    <row r="39" spans="2:44" ht="14.4" customHeight="1">
      <c r="B39" s="18"/>
      <c r="AR39" s="18"/>
    </row>
    <row r="40" spans="2:44" ht="14.4" customHeight="1">
      <c r="B40" s="18"/>
      <c r="AR40" s="18"/>
    </row>
    <row r="41" spans="2:44" ht="14.4" customHeight="1">
      <c r="B41" s="18"/>
      <c r="AR41" s="18"/>
    </row>
    <row r="42" spans="2:44" ht="14.4" customHeight="1">
      <c r="B42" s="18"/>
      <c r="AR42" s="18"/>
    </row>
    <row r="43" spans="2:44" ht="14.4" customHeight="1">
      <c r="B43" s="18"/>
      <c r="AR43" s="18"/>
    </row>
    <row r="44" spans="2:44" ht="14.4" customHeight="1">
      <c r="B44" s="18"/>
      <c r="AR44" s="18"/>
    </row>
    <row r="45" spans="2:44" ht="14.4" customHeight="1">
      <c r="B45" s="18"/>
      <c r="AR45" s="18"/>
    </row>
    <row r="46" spans="2:44" ht="14.4" customHeight="1">
      <c r="B46" s="18"/>
      <c r="AR46" s="18"/>
    </row>
    <row r="47" spans="2:44" ht="14.4" customHeight="1">
      <c r="B47" s="18"/>
      <c r="AR47" s="18"/>
    </row>
    <row r="48" spans="2:44" ht="14.4" customHeight="1">
      <c r="B48" s="18"/>
      <c r="AR48" s="18"/>
    </row>
    <row r="49" spans="2:44" s="1" customFormat="1" ht="14.4" customHeight="1">
      <c r="B49" s="27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3.2">
      <c r="B60" s="27"/>
      <c r="D60" s="38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48</v>
      </c>
      <c r="AI60" s="29"/>
      <c r="AJ60" s="29"/>
      <c r="AK60" s="29"/>
      <c r="AL60" s="29"/>
      <c r="AM60" s="38" t="s">
        <v>49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3.2">
      <c r="B64" s="27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3.2">
      <c r="B75" s="27"/>
      <c r="D75" s="38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48</v>
      </c>
      <c r="AI75" s="29"/>
      <c r="AJ75" s="29"/>
      <c r="AK75" s="29"/>
      <c r="AL75" s="29"/>
      <c r="AM75" s="38" t="s">
        <v>49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9" t="s">
        <v>52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20250109</v>
      </c>
      <c r="AR84" s="43"/>
    </row>
    <row r="85" spans="1:91" s="4" customFormat="1" ht="36.9" customHeight="1">
      <c r="B85" s="44"/>
      <c r="C85" s="45" t="s">
        <v>14</v>
      </c>
      <c r="L85" s="192" t="str">
        <f>K6</f>
        <v>OBNOVA 3 MOSTŮ VE ŠLUKNOVĚ A KRÁLOVSTVÍ ŠL-M-22, KR-M-05 A KR-M-10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18</v>
      </c>
      <c r="L87" s="46" t="str">
        <f>IF(K8="","",K8)</f>
        <v>Šluknov</v>
      </c>
      <c r="AI87" s="24" t="s">
        <v>20</v>
      </c>
      <c r="AM87" s="194" t="str">
        <f>IF(AN8= "","",AN8)</f>
        <v>8. 1. 2025</v>
      </c>
      <c r="AN87" s="194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22</v>
      </c>
      <c r="L89" s="3" t="str">
        <f>IF(E11= "","",E11)</f>
        <v>Město Šluknov</v>
      </c>
      <c r="AI89" s="24" t="s">
        <v>28</v>
      </c>
      <c r="AM89" s="195" t="str">
        <f>IF(E17="","",E17)</f>
        <v xml:space="preserve"> </v>
      </c>
      <c r="AN89" s="196"/>
      <c r="AO89" s="196"/>
      <c r="AP89" s="196"/>
      <c r="AR89" s="27"/>
      <c r="AS89" s="197" t="s">
        <v>53</v>
      </c>
      <c r="AT89" s="198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4" t="s">
        <v>26</v>
      </c>
      <c r="L90" s="3" t="str">
        <f>IF(E14="","",E14)</f>
        <v xml:space="preserve"> </v>
      </c>
      <c r="AI90" s="24" t="s">
        <v>30</v>
      </c>
      <c r="AM90" s="195" t="str">
        <f>IF(E20="","",E20)</f>
        <v>J. Nešněra</v>
      </c>
      <c r="AN90" s="196"/>
      <c r="AO90" s="196"/>
      <c r="AP90" s="196"/>
      <c r="AR90" s="27"/>
      <c r="AS90" s="199"/>
      <c r="AT90" s="200"/>
      <c r="BD90" s="51"/>
    </row>
    <row r="91" spans="1:91" s="1" customFormat="1" ht="10.8" customHeight="1">
      <c r="B91" s="27"/>
      <c r="AR91" s="27"/>
      <c r="AS91" s="199"/>
      <c r="AT91" s="200"/>
      <c r="BD91" s="51"/>
    </row>
    <row r="92" spans="1:91" s="1" customFormat="1" ht="29.25" customHeight="1">
      <c r="B92" s="27"/>
      <c r="C92" s="187" t="s">
        <v>54</v>
      </c>
      <c r="D92" s="188"/>
      <c r="E92" s="188"/>
      <c r="F92" s="188"/>
      <c r="G92" s="188"/>
      <c r="H92" s="52"/>
      <c r="I92" s="189" t="s">
        <v>55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1" t="s">
        <v>56</v>
      </c>
      <c r="AH92" s="188"/>
      <c r="AI92" s="188"/>
      <c r="AJ92" s="188"/>
      <c r="AK92" s="188"/>
      <c r="AL92" s="188"/>
      <c r="AM92" s="188"/>
      <c r="AN92" s="189" t="s">
        <v>57</v>
      </c>
      <c r="AO92" s="188"/>
      <c r="AP92" s="190"/>
      <c r="AQ92" s="53" t="s">
        <v>58</v>
      </c>
      <c r="AR92" s="27"/>
      <c r="AS92" s="54" t="s">
        <v>59</v>
      </c>
      <c r="AT92" s="55" t="s">
        <v>60</v>
      </c>
      <c r="AU92" s="55" t="s">
        <v>61</v>
      </c>
      <c r="AV92" s="55" t="s">
        <v>62</v>
      </c>
      <c r="AW92" s="55" t="s">
        <v>63</v>
      </c>
      <c r="AX92" s="55" t="s">
        <v>64</v>
      </c>
      <c r="AY92" s="55" t="s">
        <v>65</v>
      </c>
      <c r="AZ92" s="55" t="s">
        <v>66</v>
      </c>
      <c r="BA92" s="55" t="s">
        <v>67</v>
      </c>
      <c r="BB92" s="55" t="s">
        <v>68</v>
      </c>
      <c r="BC92" s="55" t="s">
        <v>69</v>
      </c>
      <c r="BD92" s="56" t="s">
        <v>70</v>
      </c>
    </row>
    <row r="93" spans="1:91" s="1" customFormat="1" ht="10.8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8"/>
      <c r="C94" s="59" t="s">
        <v>71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5">
        <f>ROUND(SUM(AG95:AG98),2)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2" t="s">
        <v>1</v>
      </c>
      <c r="AR94" s="58"/>
      <c r="AS94" s="63">
        <f>ROUND(SUM(AS95:AS98),2)</f>
        <v>0</v>
      </c>
      <c r="AT94" s="64">
        <f>ROUND(SUM(AV94:AW94),2)</f>
        <v>0</v>
      </c>
      <c r="AU94" s="65">
        <f>ROUND(SUM(AU95:AU98),5)</f>
        <v>3403.7859800000001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ROUND(SUM(AZ95:AZ98),2)</f>
        <v>0</v>
      </c>
      <c r="BA94" s="64">
        <f>ROUND(SUM(BA95:BA98),2)</f>
        <v>0</v>
      </c>
      <c r="BB94" s="64">
        <f>ROUND(SUM(BB95:BB98),2)</f>
        <v>0</v>
      </c>
      <c r="BC94" s="64">
        <f>ROUND(SUM(BC95:BC98),2)</f>
        <v>0</v>
      </c>
      <c r="BD94" s="66">
        <f>ROUND(SUM(BD95:BD98),2)</f>
        <v>0</v>
      </c>
      <c r="BS94" s="67" t="s">
        <v>72</v>
      </c>
      <c r="BT94" s="67" t="s">
        <v>73</v>
      </c>
      <c r="BU94" s="68" t="s">
        <v>74</v>
      </c>
      <c r="BV94" s="67" t="s">
        <v>75</v>
      </c>
      <c r="BW94" s="67" t="s">
        <v>4</v>
      </c>
      <c r="BX94" s="67" t="s">
        <v>76</v>
      </c>
      <c r="CL94" s="67" t="s">
        <v>1</v>
      </c>
    </row>
    <row r="95" spans="1:91" s="6" customFormat="1" ht="16.5" customHeight="1">
      <c r="A95" s="69" t="s">
        <v>77</v>
      </c>
      <c r="B95" s="70"/>
      <c r="C95" s="71"/>
      <c r="D95" s="184" t="s">
        <v>78</v>
      </c>
      <c r="E95" s="184"/>
      <c r="F95" s="184"/>
      <c r="G95" s="184"/>
      <c r="H95" s="184"/>
      <c r="I95" s="72"/>
      <c r="J95" s="184" t="s">
        <v>79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'01 - SO 201 Most  M22 '!J30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3" t="s">
        <v>80</v>
      </c>
      <c r="AR95" s="70"/>
      <c r="AS95" s="74">
        <v>0</v>
      </c>
      <c r="AT95" s="75">
        <f>ROUND(SUM(AV95:AW95),2)</f>
        <v>0</v>
      </c>
      <c r="AU95" s="76">
        <f>'01 - SO 201 Most  M22 '!P129</f>
        <v>1985.5903209999997</v>
      </c>
      <c r="AV95" s="75">
        <f>'01 - SO 201 Most  M22 '!J33</f>
        <v>0</v>
      </c>
      <c r="AW95" s="75">
        <f>'01 - SO 201 Most  M22 '!J34</f>
        <v>0</v>
      </c>
      <c r="AX95" s="75">
        <f>'01 - SO 201 Most  M22 '!J35</f>
        <v>0</v>
      </c>
      <c r="AY95" s="75">
        <f>'01 - SO 201 Most  M22 '!J36</f>
        <v>0</v>
      </c>
      <c r="AZ95" s="75">
        <f>'01 - SO 201 Most  M22 '!F33</f>
        <v>0</v>
      </c>
      <c r="BA95" s="75">
        <f>'01 - SO 201 Most  M22 '!F34</f>
        <v>0</v>
      </c>
      <c r="BB95" s="75">
        <f>'01 - SO 201 Most  M22 '!F35</f>
        <v>0</v>
      </c>
      <c r="BC95" s="75">
        <f>'01 - SO 201 Most  M22 '!F36</f>
        <v>0</v>
      </c>
      <c r="BD95" s="77">
        <f>'01 - SO 201 Most  M22 '!F37</f>
        <v>0</v>
      </c>
      <c r="BT95" s="78" t="s">
        <v>81</v>
      </c>
      <c r="BV95" s="78" t="s">
        <v>75</v>
      </c>
      <c r="BW95" s="78" t="s">
        <v>82</v>
      </c>
      <c r="BX95" s="78" t="s">
        <v>4</v>
      </c>
      <c r="CL95" s="78" t="s">
        <v>1</v>
      </c>
      <c r="CM95" s="78" t="s">
        <v>83</v>
      </c>
    </row>
    <row r="96" spans="1:91" s="6" customFormat="1" ht="16.5" customHeight="1">
      <c r="A96" s="69" t="s">
        <v>77</v>
      </c>
      <c r="B96" s="70"/>
      <c r="C96" s="71"/>
      <c r="D96" s="184" t="s">
        <v>84</v>
      </c>
      <c r="E96" s="184"/>
      <c r="F96" s="184"/>
      <c r="G96" s="184"/>
      <c r="H96" s="184"/>
      <c r="I96" s="72"/>
      <c r="J96" s="184" t="s">
        <v>85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2">
        <f>'02 - SO 202 Most M 05'!J30</f>
        <v>0</v>
      </c>
      <c r="AH96" s="183"/>
      <c r="AI96" s="183"/>
      <c r="AJ96" s="183"/>
      <c r="AK96" s="183"/>
      <c r="AL96" s="183"/>
      <c r="AM96" s="183"/>
      <c r="AN96" s="182">
        <f>SUM(AG96,AT96)</f>
        <v>0</v>
      </c>
      <c r="AO96" s="183"/>
      <c r="AP96" s="183"/>
      <c r="AQ96" s="73" t="s">
        <v>80</v>
      </c>
      <c r="AR96" s="70"/>
      <c r="AS96" s="74">
        <v>0</v>
      </c>
      <c r="AT96" s="75">
        <f>ROUND(SUM(AV96:AW96),2)</f>
        <v>0</v>
      </c>
      <c r="AU96" s="76">
        <f>'02 - SO 202 Most M 05'!P128</f>
        <v>806.63416799999993</v>
      </c>
      <c r="AV96" s="75">
        <f>'02 - SO 202 Most M 05'!J33</f>
        <v>0</v>
      </c>
      <c r="AW96" s="75">
        <f>'02 - SO 202 Most M 05'!J34</f>
        <v>0</v>
      </c>
      <c r="AX96" s="75">
        <f>'02 - SO 202 Most M 05'!J35</f>
        <v>0</v>
      </c>
      <c r="AY96" s="75">
        <f>'02 - SO 202 Most M 05'!J36</f>
        <v>0</v>
      </c>
      <c r="AZ96" s="75">
        <f>'02 - SO 202 Most M 05'!F33</f>
        <v>0</v>
      </c>
      <c r="BA96" s="75">
        <f>'02 - SO 202 Most M 05'!F34</f>
        <v>0</v>
      </c>
      <c r="BB96" s="75">
        <f>'02 - SO 202 Most M 05'!F35</f>
        <v>0</v>
      </c>
      <c r="BC96" s="75">
        <f>'02 - SO 202 Most M 05'!F36</f>
        <v>0</v>
      </c>
      <c r="BD96" s="77">
        <f>'02 - SO 202 Most M 05'!F37</f>
        <v>0</v>
      </c>
      <c r="BT96" s="78" t="s">
        <v>81</v>
      </c>
      <c r="BV96" s="78" t="s">
        <v>75</v>
      </c>
      <c r="BW96" s="78" t="s">
        <v>86</v>
      </c>
      <c r="BX96" s="78" t="s">
        <v>4</v>
      </c>
      <c r="CL96" s="78" t="s">
        <v>1</v>
      </c>
      <c r="CM96" s="78" t="s">
        <v>83</v>
      </c>
    </row>
    <row r="97" spans="1:91" s="6" customFormat="1" ht="16.5" customHeight="1">
      <c r="A97" s="69" t="s">
        <v>77</v>
      </c>
      <c r="B97" s="70"/>
      <c r="C97" s="71"/>
      <c r="D97" s="184" t="s">
        <v>87</v>
      </c>
      <c r="E97" s="184"/>
      <c r="F97" s="184"/>
      <c r="G97" s="184"/>
      <c r="H97" s="184"/>
      <c r="I97" s="72"/>
      <c r="J97" s="184" t="s">
        <v>88</v>
      </c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2">
        <f>'03 - SO 203 Most M 10'!J30</f>
        <v>0</v>
      </c>
      <c r="AH97" s="183"/>
      <c r="AI97" s="183"/>
      <c r="AJ97" s="183"/>
      <c r="AK97" s="183"/>
      <c r="AL97" s="183"/>
      <c r="AM97" s="183"/>
      <c r="AN97" s="182">
        <f>SUM(AG97,AT97)</f>
        <v>0</v>
      </c>
      <c r="AO97" s="183"/>
      <c r="AP97" s="183"/>
      <c r="AQ97" s="73" t="s">
        <v>80</v>
      </c>
      <c r="AR97" s="70"/>
      <c r="AS97" s="74">
        <v>0</v>
      </c>
      <c r="AT97" s="75">
        <f>ROUND(SUM(AV97:AW97),2)</f>
        <v>0</v>
      </c>
      <c r="AU97" s="76">
        <f>'03 - SO 203 Most M 10'!P128</f>
        <v>611.56148900000005</v>
      </c>
      <c r="AV97" s="75">
        <f>'03 - SO 203 Most M 10'!J33</f>
        <v>0</v>
      </c>
      <c r="AW97" s="75">
        <f>'03 - SO 203 Most M 10'!J34</f>
        <v>0</v>
      </c>
      <c r="AX97" s="75">
        <f>'03 - SO 203 Most M 10'!J35</f>
        <v>0</v>
      </c>
      <c r="AY97" s="75">
        <f>'03 - SO 203 Most M 10'!J36</f>
        <v>0</v>
      </c>
      <c r="AZ97" s="75">
        <f>'03 - SO 203 Most M 10'!F33</f>
        <v>0</v>
      </c>
      <c r="BA97" s="75">
        <f>'03 - SO 203 Most M 10'!F34</f>
        <v>0</v>
      </c>
      <c r="BB97" s="75">
        <f>'03 - SO 203 Most M 10'!F35</f>
        <v>0</v>
      </c>
      <c r="BC97" s="75">
        <f>'03 - SO 203 Most M 10'!F36</f>
        <v>0</v>
      </c>
      <c r="BD97" s="77">
        <f>'03 - SO 203 Most M 10'!F37</f>
        <v>0</v>
      </c>
      <c r="BT97" s="78" t="s">
        <v>81</v>
      </c>
      <c r="BV97" s="78" t="s">
        <v>75</v>
      </c>
      <c r="BW97" s="78" t="s">
        <v>89</v>
      </c>
      <c r="BX97" s="78" t="s">
        <v>4</v>
      </c>
      <c r="CL97" s="78" t="s">
        <v>1</v>
      </c>
      <c r="CM97" s="78" t="s">
        <v>83</v>
      </c>
    </row>
    <row r="98" spans="1:91" s="6" customFormat="1" ht="16.5" customHeight="1">
      <c r="A98" s="69" t="s">
        <v>77</v>
      </c>
      <c r="B98" s="70"/>
      <c r="C98" s="71"/>
      <c r="D98" s="184" t="s">
        <v>90</v>
      </c>
      <c r="E98" s="184"/>
      <c r="F98" s="184"/>
      <c r="G98" s="184"/>
      <c r="H98" s="184"/>
      <c r="I98" s="72"/>
      <c r="J98" s="184" t="s">
        <v>91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2">
        <f>'04 - VRN'!J30</f>
        <v>0</v>
      </c>
      <c r="AH98" s="183"/>
      <c r="AI98" s="183"/>
      <c r="AJ98" s="183"/>
      <c r="AK98" s="183"/>
      <c r="AL98" s="183"/>
      <c r="AM98" s="183"/>
      <c r="AN98" s="182">
        <f>SUM(AG98,AT98)</f>
        <v>0</v>
      </c>
      <c r="AO98" s="183"/>
      <c r="AP98" s="183"/>
      <c r="AQ98" s="73" t="s">
        <v>80</v>
      </c>
      <c r="AR98" s="70"/>
      <c r="AS98" s="79">
        <v>0</v>
      </c>
      <c r="AT98" s="80">
        <f>ROUND(SUM(AV98:AW98),2)</f>
        <v>0</v>
      </c>
      <c r="AU98" s="81">
        <f>'04 - VRN'!P120</f>
        <v>0</v>
      </c>
      <c r="AV98" s="80">
        <f>'04 - VRN'!J33</f>
        <v>0</v>
      </c>
      <c r="AW98" s="80">
        <f>'04 - VRN'!J34</f>
        <v>0</v>
      </c>
      <c r="AX98" s="80">
        <f>'04 - VRN'!J35</f>
        <v>0</v>
      </c>
      <c r="AY98" s="80">
        <f>'04 - VRN'!J36</f>
        <v>0</v>
      </c>
      <c r="AZ98" s="80">
        <f>'04 - VRN'!F33</f>
        <v>0</v>
      </c>
      <c r="BA98" s="80">
        <f>'04 - VRN'!F34</f>
        <v>0</v>
      </c>
      <c r="BB98" s="80">
        <f>'04 - VRN'!F35</f>
        <v>0</v>
      </c>
      <c r="BC98" s="80">
        <f>'04 - VRN'!F36</f>
        <v>0</v>
      </c>
      <c r="BD98" s="82">
        <f>'04 - VRN'!F37</f>
        <v>0</v>
      </c>
      <c r="BT98" s="78" t="s">
        <v>81</v>
      </c>
      <c r="BV98" s="78" t="s">
        <v>75</v>
      </c>
      <c r="BW98" s="78" t="s">
        <v>92</v>
      </c>
      <c r="BX98" s="78" t="s">
        <v>4</v>
      </c>
      <c r="CL98" s="78" t="s">
        <v>1</v>
      </c>
      <c r="CM98" s="78" t="s">
        <v>83</v>
      </c>
    </row>
    <row r="99" spans="1:91" s="1" customFormat="1" ht="30" customHeight="1">
      <c r="B99" s="27"/>
      <c r="AR99" s="27"/>
    </row>
    <row r="100" spans="1:91" s="1" customFormat="1" ht="6.9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27"/>
    </row>
  </sheetData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 - SO 201 Most  M22 '!C2" display="/" xr:uid="{00000000-0004-0000-0000-000000000000}"/>
    <hyperlink ref="A96" location="'02 - SO 202 Most M 05'!C2" display="/" xr:uid="{00000000-0004-0000-0000-000001000000}"/>
    <hyperlink ref="A97" location="'03 - SO 203 Most M 10'!C2" display="/" xr:uid="{00000000-0004-0000-0000-000002000000}"/>
    <hyperlink ref="A98" location="'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9"/>
  <sheetViews>
    <sheetView showGridLines="0" topLeftCell="A120" workbookViewId="0">
      <selection activeCell="I132" sqref="I132:I39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82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" customHeight="1">
      <c r="B4" s="18"/>
      <c r="D4" s="19" t="s">
        <v>93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26.25" customHeight="1">
      <c r="B7" s="18"/>
      <c r="E7" s="202" t="str">
        <f>'Rekapitulace stavby'!K6</f>
        <v>OBNOVA 3 MOSTŮ VE ŠLUKNOVĚ A KRÁLOVSTVÍ ŠL-M-22, KR-M-05 A KR-M-10</v>
      </c>
      <c r="F7" s="203"/>
      <c r="G7" s="203"/>
      <c r="H7" s="203"/>
      <c r="L7" s="18"/>
    </row>
    <row r="8" spans="2:46" s="1" customFormat="1" ht="12" customHeight="1">
      <c r="B8" s="27"/>
      <c r="D8" s="24" t="s">
        <v>94</v>
      </c>
      <c r="L8" s="27"/>
    </row>
    <row r="9" spans="2:46" s="1" customFormat="1" ht="16.5" customHeight="1">
      <c r="B9" s="27"/>
      <c r="E9" s="192" t="s">
        <v>95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27</v>
      </c>
      <c r="I12" s="24" t="s">
        <v>20</v>
      </c>
      <c r="J12" s="47" t="str">
        <f>'Rekapitulace stavby'!AN8</f>
        <v>8. 1. 2025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>Město Šluknov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76" t="str">
        <f>'Rekapitulace stavby'!E14</f>
        <v xml:space="preserve"> </v>
      </c>
      <c r="F18" s="176"/>
      <c r="G18" s="176"/>
      <c r="H18" s="176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28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30</v>
      </c>
      <c r="I23" s="24" t="s">
        <v>23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>J. Nešněra</v>
      </c>
      <c r="I24" s="24" t="s">
        <v>25</v>
      </c>
      <c r="J24" s="22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32</v>
      </c>
      <c r="L26" s="27"/>
    </row>
    <row r="27" spans="2:12" s="7" customFormat="1" ht="16.5" customHeight="1">
      <c r="B27" s="84"/>
      <c r="E27" s="178" t="s">
        <v>1</v>
      </c>
      <c r="F27" s="178"/>
      <c r="G27" s="178"/>
      <c r="H27" s="178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33</v>
      </c>
      <c r="J30" s="61">
        <f>ROUND(J129,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35</v>
      </c>
      <c r="I32" s="30" t="s">
        <v>34</v>
      </c>
      <c r="J32" s="30" t="s">
        <v>36</v>
      </c>
      <c r="L32" s="27"/>
    </row>
    <row r="33" spans="2:12" s="1" customFormat="1" ht="14.4" customHeight="1">
      <c r="B33" s="27"/>
      <c r="D33" s="50" t="s">
        <v>37</v>
      </c>
      <c r="E33" s="24" t="s">
        <v>38</v>
      </c>
      <c r="F33" s="86">
        <f>ROUND((SUM(BE129:BE398)),  2)</f>
        <v>0</v>
      </c>
      <c r="I33" s="87">
        <v>0.21</v>
      </c>
      <c r="J33" s="86">
        <f>ROUND(((SUM(BE129:BE398))*I33),  2)</f>
        <v>0</v>
      </c>
      <c r="L33" s="27"/>
    </row>
    <row r="34" spans="2:12" s="1" customFormat="1" ht="14.4" customHeight="1">
      <c r="B34" s="27"/>
      <c r="E34" s="24" t="s">
        <v>39</v>
      </c>
      <c r="F34" s="86">
        <f>ROUND((SUM(BF129:BF398)),  2)</f>
        <v>0</v>
      </c>
      <c r="I34" s="87">
        <v>0.12</v>
      </c>
      <c r="J34" s="86">
        <f>ROUND(((SUM(BF129:BF398))*I34),  2)</f>
        <v>0</v>
      </c>
      <c r="L34" s="27"/>
    </row>
    <row r="35" spans="2:12" s="1" customFormat="1" ht="14.4" hidden="1" customHeight="1">
      <c r="B35" s="27"/>
      <c r="E35" s="24" t="s">
        <v>40</v>
      </c>
      <c r="F35" s="86">
        <f>ROUND((SUM(BG129:BG398)),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41</v>
      </c>
      <c r="F36" s="86">
        <f>ROUND((SUM(BH129:BH398)),  2)</f>
        <v>0</v>
      </c>
      <c r="I36" s="87">
        <v>0.12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42</v>
      </c>
      <c r="F37" s="86">
        <f>ROUND((SUM(BI129:BI398)),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43</v>
      </c>
      <c r="E39" s="52"/>
      <c r="F39" s="52"/>
      <c r="G39" s="90" t="s">
        <v>44</v>
      </c>
      <c r="H39" s="91" t="s">
        <v>45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48</v>
      </c>
      <c r="E61" s="29"/>
      <c r="F61" s="94" t="s">
        <v>49</v>
      </c>
      <c r="G61" s="38" t="s">
        <v>48</v>
      </c>
      <c r="H61" s="29"/>
      <c r="I61" s="29"/>
      <c r="J61" s="95" t="s">
        <v>49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48</v>
      </c>
      <c r="E76" s="29"/>
      <c r="F76" s="94" t="s">
        <v>49</v>
      </c>
      <c r="G76" s="38" t="s">
        <v>48</v>
      </c>
      <c r="H76" s="29"/>
      <c r="I76" s="29"/>
      <c r="J76" s="95" t="s">
        <v>49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96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26.25" customHeight="1">
      <c r="B85" s="27"/>
      <c r="E85" s="202" t="str">
        <f>E7</f>
        <v>OBNOVA 3 MOSTŮ VE ŠLUKNOVĚ A KRÁLOVSTVÍ ŠL-M-22, KR-M-05 A KR-M-10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94</v>
      </c>
      <c r="L86" s="27"/>
    </row>
    <row r="87" spans="2:47" s="1" customFormat="1" ht="16.5" customHeight="1">
      <c r="B87" s="27"/>
      <c r="E87" s="192" t="str">
        <f>E9</f>
        <v xml:space="preserve">01 - SO 201 Most  M22 </v>
      </c>
      <c r="F87" s="201"/>
      <c r="G87" s="201"/>
      <c r="H87" s="20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 xml:space="preserve"> </v>
      </c>
      <c r="I89" s="24" t="s">
        <v>20</v>
      </c>
      <c r="J89" s="47" t="str">
        <f>IF(J12="","",J12)</f>
        <v>8. 1. 2025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>Město Šluknov</v>
      </c>
      <c r="I91" s="24" t="s">
        <v>28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30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97</v>
      </c>
      <c r="D94" s="88"/>
      <c r="E94" s="88"/>
      <c r="F94" s="88"/>
      <c r="G94" s="88"/>
      <c r="H94" s="88"/>
      <c r="I94" s="88"/>
      <c r="J94" s="97" t="s">
        <v>98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99</v>
      </c>
      <c r="J96" s="61">
        <f>J129</f>
        <v>0</v>
      </c>
      <c r="L96" s="27"/>
      <c r="AU96" s="15" t="s">
        <v>100</v>
      </c>
    </row>
    <row r="97" spans="2:12" s="8" customFormat="1" ht="24.9" customHeight="1">
      <c r="B97" s="99"/>
      <c r="D97" s="100" t="s">
        <v>101</v>
      </c>
      <c r="E97" s="101"/>
      <c r="F97" s="101"/>
      <c r="G97" s="101"/>
      <c r="H97" s="101"/>
      <c r="I97" s="101"/>
      <c r="J97" s="102">
        <f>J130</f>
        <v>0</v>
      </c>
      <c r="L97" s="99"/>
    </row>
    <row r="98" spans="2:12" s="9" customFormat="1" ht="19.95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J131</f>
        <v>0</v>
      </c>
      <c r="L98" s="103"/>
    </row>
    <row r="99" spans="2:12" s="9" customFormat="1" ht="19.95" customHeight="1">
      <c r="B99" s="103"/>
      <c r="D99" s="104" t="s">
        <v>103</v>
      </c>
      <c r="E99" s="105"/>
      <c r="F99" s="105"/>
      <c r="G99" s="105"/>
      <c r="H99" s="105"/>
      <c r="I99" s="105"/>
      <c r="J99" s="106">
        <f>J193</f>
        <v>0</v>
      </c>
      <c r="L99" s="103"/>
    </row>
    <row r="100" spans="2:12" s="9" customFormat="1" ht="19.95" customHeight="1">
      <c r="B100" s="103"/>
      <c r="D100" s="104" t="s">
        <v>104</v>
      </c>
      <c r="E100" s="105"/>
      <c r="F100" s="105"/>
      <c r="G100" s="105"/>
      <c r="H100" s="105"/>
      <c r="I100" s="105"/>
      <c r="J100" s="106">
        <f>J220</f>
        <v>0</v>
      </c>
      <c r="L100" s="103"/>
    </row>
    <row r="101" spans="2:12" s="9" customFormat="1" ht="19.95" customHeight="1">
      <c r="B101" s="103"/>
      <c r="D101" s="104" t="s">
        <v>105</v>
      </c>
      <c r="E101" s="105"/>
      <c r="F101" s="105"/>
      <c r="G101" s="105"/>
      <c r="H101" s="105"/>
      <c r="I101" s="105"/>
      <c r="J101" s="106">
        <f>J245</f>
        <v>0</v>
      </c>
      <c r="L101" s="103"/>
    </row>
    <row r="102" spans="2:12" s="9" customFormat="1" ht="19.95" customHeight="1">
      <c r="B102" s="103"/>
      <c r="D102" s="104" t="s">
        <v>106</v>
      </c>
      <c r="E102" s="105"/>
      <c r="F102" s="105"/>
      <c r="G102" s="105"/>
      <c r="H102" s="105"/>
      <c r="I102" s="105"/>
      <c r="J102" s="106">
        <f>J269</f>
        <v>0</v>
      </c>
      <c r="L102" s="103"/>
    </row>
    <row r="103" spans="2:12" s="9" customFormat="1" ht="19.95" customHeight="1">
      <c r="B103" s="103"/>
      <c r="D103" s="104" t="s">
        <v>107</v>
      </c>
      <c r="E103" s="105"/>
      <c r="F103" s="105"/>
      <c r="G103" s="105"/>
      <c r="H103" s="105"/>
      <c r="I103" s="105"/>
      <c r="J103" s="106">
        <f>J284</f>
        <v>0</v>
      </c>
      <c r="L103" s="103"/>
    </row>
    <row r="104" spans="2:12" s="9" customFormat="1" ht="19.95" customHeight="1">
      <c r="B104" s="103"/>
      <c r="D104" s="104" t="s">
        <v>108</v>
      </c>
      <c r="E104" s="105"/>
      <c r="F104" s="105"/>
      <c r="G104" s="105"/>
      <c r="H104" s="105"/>
      <c r="I104" s="105"/>
      <c r="J104" s="106">
        <f>J288</f>
        <v>0</v>
      </c>
      <c r="L104" s="103"/>
    </row>
    <row r="105" spans="2:12" s="9" customFormat="1" ht="19.95" customHeight="1">
      <c r="B105" s="103"/>
      <c r="D105" s="104" t="s">
        <v>109</v>
      </c>
      <c r="E105" s="105"/>
      <c r="F105" s="105"/>
      <c r="G105" s="105"/>
      <c r="H105" s="105"/>
      <c r="I105" s="105"/>
      <c r="J105" s="106">
        <f>J330</f>
        <v>0</v>
      </c>
      <c r="L105" s="103"/>
    </row>
    <row r="106" spans="2:12" s="9" customFormat="1" ht="19.95" customHeight="1">
      <c r="B106" s="103"/>
      <c r="D106" s="104" t="s">
        <v>110</v>
      </c>
      <c r="E106" s="105"/>
      <c r="F106" s="105"/>
      <c r="G106" s="105"/>
      <c r="H106" s="105"/>
      <c r="I106" s="105"/>
      <c r="J106" s="106">
        <f>J347</f>
        <v>0</v>
      </c>
      <c r="L106" s="103"/>
    </row>
    <row r="107" spans="2:12" s="8" customFormat="1" ht="24.9" customHeight="1">
      <c r="B107" s="99"/>
      <c r="D107" s="100" t="s">
        <v>111</v>
      </c>
      <c r="E107" s="101"/>
      <c r="F107" s="101"/>
      <c r="G107" s="101"/>
      <c r="H107" s="101"/>
      <c r="I107" s="101"/>
      <c r="J107" s="102">
        <f>J350</f>
        <v>0</v>
      </c>
      <c r="L107" s="99"/>
    </row>
    <row r="108" spans="2:12" s="9" customFormat="1" ht="19.95" customHeight="1">
      <c r="B108" s="103"/>
      <c r="D108" s="104" t="s">
        <v>112</v>
      </c>
      <c r="E108" s="105"/>
      <c r="F108" s="105"/>
      <c r="G108" s="105"/>
      <c r="H108" s="105"/>
      <c r="I108" s="105"/>
      <c r="J108" s="106">
        <f>J351</f>
        <v>0</v>
      </c>
      <c r="L108" s="103"/>
    </row>
    <row r="109" spans="2:12" s="9" customFormat="1" ht="19.95" customHeight="1">
      <c r="B109" s="103"/>
      <c r="D109" s="104" t="s">
        <v>113</v>
      </c>
      <c r="E109" s="105"/>
      <c r="F109" s="105"/>
      <c r="G109" s="105"/>
      <c r="H109" s="105"/>
      <c r="I109" s="105"/>
      <c r="J109" s="106">
        <f>J390</f>
        <v>0</v>
      </c>
      <c r="L109" s="103"/>
    </row>
    <row r="110" spans="2:12" s="1" customFormat="1" ht="21.75" customHeight="1">
      <c r="B110" s="27"/>
      <c r="L110" s="27"/>
    </row>
    <row r="111" spans="2:12" s="1" customFormat="1" ht="6.9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7"/>
    </row>
    <row r="115" spans="2:20" s="1" customFormat="1" ht="6.9" customHeight="1"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27"/>
    </row>
    <row r="116" spans="2:20" s="1" customFormat="1" ht="24.9" customHeight="1">
      <c r="B116" s="27"/>
      <c r="C116" s="19" t="s">
        <v>114</v>
      </c>
      <c r="L116" s="27"/>
    </row>
    <row r="117" spans="2:20" s="1" customFormat="1" ht="6.9" customHeight="1">
      <c r="B117" s="27"/>
      <c r="L117" s="27"/>
    </row>
    <row r="118" spans="2:20" s="1" customFormat="1" ht="12" customHeight="1">
      <c r="B118" s="27"/>
      <c r="C118" s="24" t="s">
        <v>14</v>
      </c>
      <c r="L118" s="27"/>
    </row>
    <row r="119" spans="2:20" s="1" customFormat="1" ht="26.25" customHeight="1">
      <c r="B119" s="27"/>
      <c r="E119" s="202" t="str">
        <f>E7</f>
        <v>OBNOVA 3 MOSTŮ VE ŠLUKNOVĚ A KRÁLOVSTVÍ ŠL-M-22, KR-M-05 A KR-M-10</v>
      </c>
      <c r="F119" s="203"/>
      <c r="G119" s="203"/>
      <c r="H119" s="203"/>
      <c r="L119" s="27"/>
    </row>
    <row r="120" spans="2:20" s="1" customFormat="1" ht="12" customHeight="1">
      <c r="B120" s="27"/>
      <c r="C120" s="24" t="s">
        <v>94</v>
      </c>
      <c r="L120" s="27"/>
    </row>
    <row r="121" spans="2:20" s="1" customFormat="1" ht="16.5" customHeight="1">
      <c r="B121" s="27"/>
      <c r="E121" s="192" t="str">
        <f>E9</f>
        <v xml:space="preserve">01 - SO 201 Most  M22 </v>
      </c>
      <c r="F121" s="201"/>
      <c r="G121" s="201"/>
      <c r="H121" s="201"/>
      <c r="L121" s="27"/>
    </row>
    <row r="122" spans="2:20" s="1" customFormat="1" ht="6.9" customHeight="1">
      <c r="B122" s="27"/>
      <c r="L122" s="27"/>
    </row>
    <row r="123" spans="2:20" s="1" customFormat="1" ht="12" customHeight="1">
      <c r="B123" s="27"/>
      <c r="C123" s="24" t="s">
        <v>18</v>
      </c>
      <c r="F123" s="22" t="str">
        <f>F12</f>
        <v xml:space="preserve"> </v>
      </c>
      <c r="I123" s="24" t="s">
        <v>20</v>
      </c>
      <c r="J123" s="47" t="str">
        <f>IF(J12="","",J12)</f>
        <v>8. 1. 2025</v>
      </c>
      <c r="L123" s="27"/>
    </row>
    <row r="124" spans="2:20" s="1" customFormat="1" ht="6.9" customHeight="1">
      <c r="B124" s="27"/>
      <c r="L124" s="27"/>
    </row>
    <row r="125" spans="2:20" s="1" customFormat="1" ht="15.15" customHeight="1">
      <c r="B125" s="27"/>
      <c r="C125" s="24" t="s">
        <v>22</v>
      </c>
      <c r="F125" s="22" t="str">
        <f>E15</f>
        <v>Město Šluknov</v>
      </c>
      <c r="I125" s="24" t="s">
        <v>28</v>
      </c>
      <c r="J125" s="25" t="str">
        <f>E21</f>
        <v xml:space="preserve"> </v>
      </c>
      <c r="L125" s="27"/>
    </row>
    <row r="126" spans="2:20" s="1" customFormat="1" ht="15.15" customHeight="1">
      <c r="B126" s="27"/>
      <c r="C126" s="24" t="s">
        <v>26</v>
      </c>
      <c r="F126" s="22" t="str">
        <f>IF(E18="","",E18)</f>
        <v xml:space="preserve"> </v>
      </c>
      <c r="I126" s="24" t="s">
        <v>30</v>
      </c>
      <c r="J126" s="25" t="str">
        <f>E24</f>
        <v>J. Nešněra</v>
      </c>
      <c r="L126" s="27"/>
    </row>
    <row r="127" spans="2:20" s="1" customFormat="1" ht="10.35" customHeight="1">
      <c r="B127" s="27"/>
      <c r="L127" s="27"/>
    </row>
    <row r="128" spans="2:20" s="10" customFormat="1" ht="29.25" customHeight="1">
      <c r="B128" s="107"/>
      <c r="C128" s="108" t="s">
        <v>115</v>
      </c>
      <c r="D128" s="109" t="s">
        <v>58</v>
      </c>
      <c r="E128" s="109" t="s">
        <v>54</v>
      </c>
      <c r="F128" s="109" t="s">
        <v>55</v>
      </c>
      <c r="G128" s="109" t="s">
        <v>116</v>
      </c>
      <c r="H128" s="109" t="s">
        <v>117</v>
      </c>
      <c r="I128" s="109" t="s">
        <v>118</v>
      </c>
      <c r="J128" s="109" t="s">
        <v>98</v>
      </c>
      <c r="K128" s="110" t="s">
        <v>119</v>
      </c>
      <c r="L128" s="107"/>
      <c r="M128" s="54" t="s">
        <v>1</v>
      </c>
      <c r="N128" s="55" t="s">
        <v>37</v>
      </c>
      <c r="O128" s="55" t="s">
        <v>120</v>
      </c>
      <c r="P128" s="55" t="s">
        <v>121</v>
      </c>
      <c r="Q128" s="55" t="s">
        <v>122</v>
      </c>
      <c r="R128" s="55" t="s">
        <v>123</v>
      </c>
      <c r="S128" s="55" t="s">
        <v>124</v>
      </c>
      <c r="T128" s="56" t="s">
        <v>125</v>
      </c>
    </row>
    <row r="129" spans="2:65" s="1" customFormat="1" ht="22.8" customHeight="1">
      <c r="B129" s="27"/>
      <c r="C129" s="59" t="s">
        <v>126</v>
      </c>
      <c r="J129" s="111">
        <f>BK129</f>
        <v>0</v>
      </c>
      <c r="L129" s="27"/>
      <c r="M129" s="57"/>
      <c r="N129" s="48"/>
      <c r="O129" s="48"/>
      <c r="P129" s="112">
        <f>P130+P350</f>
        <v>1985.5903209999997</v>
      </c>
      <c r="Q129" s="48"/>
      <c r="R129" s="112">
        <f>R130+R350</f>
        <v>234.93788275999998</v>
      </c>
      <c r="S129" s="48"/>
      <c r="T129" s="113">
        <f>T130+T350</f>
        <v>199.12180000000001</v>
      </c>
      <c r="AT129" s="15" t="s">
        <v>72</v>
      </c>
      <c r="AU129" s="15" t="s">
        <v>100</v>
      </c>
      <c r="BK129" s="114">
        <f>BK130+BK350</f>
        <v>0</v>
      </c>
    </row>
    <row r="130" spans="2:65" s="11" customFormat="1" ht="25.95" customHeight="1">
      <c r="B130" s="115"/>
      <c r="D130" s="116" t="s">
        <v>72</v>
      </c>
      <c r="E130" s="117" t="s">
        <v>127</v>
      </c>
      <c r="F130" s="117" t="s">
        <v>128</v>
      </c>
      <c r="J130" s="118">
        <f>BK130</f>
        <v>0</v>
      </c>
      <c r="L130" s="115"/>
      <c r="M130" s="119"/>
      <c r="P130" s="120">
        <f>P131+P193+P220+P245+P269+P284+P288+P330+P347</f>
        <v>1854.8106489999998</v>
      </c>
      <c r="R130" s="120">
        <f>R131+R193+R220+R245+R269+R284+R288+R330+R347</f>
        <v>230.22577575999998</v>
      </c>
      <c r="T130" s="121">
        <f>T131+T193+T220+T245+T269+T284+T288+T330+T347</f>
        <v>199.12180000000001</v>
      </c>
      <c r="AR130" s="116" t="s">
        <v>81</v>
      </c>
      <c r="AT130" s="122" t="s">
        <v>72</v>
      </c>
      <c r="AU130" s="122" t="s">
        <v>73</v>
      </c>
      <c r="AY130" s="116" t="s">
        <v>129</v>
      </c>
      <c r="BK130" s="123">
        <f>BK131+BK193+BK220+BK245+BK269+BK284+BK288+BK330+BK347</f>
        <v>0</v>
      </c>
    </row>
    <row r="131" spans="2:65" s="11" customFormat="1" ht="22.8" customHeight="1">
      <c r="B131" s="115"/>
      <c r="D131" s="116" t="s">
        <v>72</v>
      </c>
      <c r="E131" s="124" t="s">
        <v>81</v>
      </c>
      <c r="F131" s="124" t="s">
        <v>130</v>
      </c>
      <c r="J131" s="125">
        <f>BK131</f>
        <v>0</v>
      </c>
      <c r="L131" s="115"/>
      <c r="M131" s="119"/>
      <c r="P131" s="120">
        <f>SUM(P132:P192)</f>
        <v>274.13772500000005</v>
      </c>
      <c r="R131" s="120">
        <f>SUM(R132:R192)</f>
        <v>188.00362799999999</v>
      </c>
      <c r="T131" s="121">
        <f>SUM(T132:T192)</f>
        <v>79.206999999999994</v>
      </c>
      <c r="AR131" s="116" t="s">
        <v>81</v>
      </c>
      <c r="AT131" s="122" t="s">
        <v>72</v>
      </c>
      <c r="AU131" s="122" t="s">
        <v>81</v>
      </c>
      <c r="AY131" s="116" t="s">
        <v>129</v>
      </c>
      <c r="BK131" s="123">
        <f>SUM(BK132:BK192)</f>
        <v>0</v>
      </c>
    </row>
    <row r="132" spans="2:65" s="1" customFormat="1" ht="33" customHeight="1">
      <c r="B132" s="126"/>
      <c r="C132" s="127" t="s">
        <v>81</v>
      </c>
      <c r="D132" s="127" t="s">
        <v>131</v>
      </c>
      <c r="E132" s="128" t="s">
        <v>132</v>
      </c>
      <c r="F132" s="129" t="s">
        <v>133</v>
      </c>
      <c r="G132" s="130" t="s">
        <v>134</v>
      </c>
      <c r="H132" s="131">
        <v>39</v>
      </c>
      <c r="I132" s="132"/>
      <c r="J132" s="132">
        <f>ROUND(I132*H132,2)</f>
        <v>0</v>
      </c>
      <c r="K132" s="129" t="s">
        <v>135</v>
      </c>
      <c r="L132" s="27"/>
      <c r="M132" s="133" t="s">
        <v>1</v>
      </c>
      <c r="N132" s="134" t="s">
        <v>38</v>
      </c>
      <c r="O132" s="135">
        <v>0.10199999999999999</v>
      </c>
      <c r="P132" s="135">
        <f>O132*H132</f>
        <v>3.9779999999999998</v>
      </c>
      <c r="Q132" s="135">
        <v>0</v>
      </c>
      <c r="R132" s="135">
        <f>Q132*H132</f>
        <v>0</v>
      </c>
      <c r="S132" s="135">
        <v>0.28999999999999998</v>
      </c>
      <c r="T132" s="136">
        <f>S132*H132</f>
        <v>11.309999999999999</v>
      </c>
      <c r="AR132" s="137" t="s">
        <v>136</v>
      </c>
      <c r="AT132" s="137" t="s">
        <v>131</v>
      </c>
      <c r="AU132" s="137" t="s">
        <v>83</v>
      </c>
      <c r="AY132" s="15" t="s">
        <v>129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5" t="s">
        <v>81</v>
      </c>
      <c r="BK132" s="138">
        <f>ROUND(I132*H132,2)</f>
        <v>0</v>
      </c>
      <c r="BL132" s="15" t="s">
        <v>136</v>
      </c>
      <c r="BM132" s="137" t="s">
        <v>137</v>
      </c>
    </row>
    <row r="133" spans="2:65" s="1" customFormat="1" ht="48">
      <c r="B133" s="27"/>
      <c r="D133" s="139" t="s">
        <v>138</v>
      </c>
      <c r="F133" s="140" t="s">
        <v>139</v>
      </c>
      <c r="L133" s="27"/>
      <c r="M133" s="141"/>
      <c r="T133" s="51"/>
      <c r="AT133" s="15" t="s">
        <v>138</v>
      </c>
      <c r="AU133" s="15" t="s">
        <v>83</v>
      </c>
    </row>
    <row r="134" spans="2:65" s="1" customFormat="1" ht="33" customHeight="1">
      <c r="B134" s="126"/>
      <c r="C134" s="127" t="s">
        <v>83</v>
      </c>
      <c r="D134" s="127" t="s">
        <v>131</v>
      </c>
      <c r="E134" s="128" t="s">
        <v>140</v>
      </c>
      <c r="F134" s="129" t="s">
        <v>141</v>
      </c>
      <c r="G134" s="130" t="s">
        <v>134</v>
      </c>
      <c r="H134" s="131">
        <v>39</v>
      </c>
      <c r="I134" s="132"/>
      <c r="J134" s="132">
        <f>ROUND(I134*H134,2)</f>
        <v>0</v>
      </c>
      <c r="K134" s="129" t="s">
        <v>135</v>
      </c>
      <c r="L134" s="27"/>
      <c r="M134" s="133" t="s">
        <v>1</v>
      </c>
      <c r="N134" s="134" t="s">
        <v>38</v>
      </c>
      <c r="O134" s="135">
        <v>0.46300000000000002</v>
      </c>
      <c r="P134" s="135">
        <f>O134*H134</f>
        <v>18.057000000000002</v>
      </c>
      <c r="Q134" s="135">
        <v>0</v>
      </c>
      <c r="R134" s="135">
        <f>Q134*H134</f>
        <v>0</v>
      </c>
      <c r="S134" s="135">
        <v>0.625</v>
      </c>
      <c r="T134" s="136">
        <f>S134*H134</f>
        <v>24.375</v>
      </c>
      <c r="AR134" s="137" t="s">
        <v>136</v>
      </c>
      <c r="AT134" s="137" t="s">
        <v>131</v>
      </c>
      <c r="AU134" s="137" t="s">
        <v>83</v>
      </c>
      <c r="AY134" s="15" t="s">
        <v>129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5" t="s">
        <v>81</v>
      </c>
      <c r="BK134" s="138">
        <f>ROUND(I134*H134,2)</f>
        <v>0</v>
      </c>
      <c r="BL134" s="15" t="s">
        <v>136</v>
      </c>
      <c r="BM134" s="137" t="s">
        <v>142</v>
      </c>
    </row>
    <row r="135" spans="2:65" s="1" customFormat="1" ht="38.4">
      <c r="B135" s="27"/>
      <c r="D135" s="139" t="s">
        <v>138</v>
      </c>
      <c r="F135" s="140" t="s">
        <v>143</v>
      </c>
      <c r="L135" s="27"/>
      <c r="M135" s="141"/>
      <c r="T135" s="51"/>
      <c r="AT135" s="15" t="s">
        <v>138</v>
      </c>
      <c r="AU135" s="15" t="s">
        <v>83</v>
      </c>
    </row>
    <row r="136" spans="2:65" s="12" customFormat="1">
      <c r="B136" s="142"/>
      <c r="D136" s="139" t="s">
        <v>144</v>
      </c>
      <c r="E136" s="143" t="s">
        <v>1</v>
      </c>
      <c r="F136" s="144" t="s">
        <v>145</v>
      </c>
      <c r="H136" s="145">
        <v>39</v>
      </c>
      <c r="L136" s="142"/>
      <c r="M136" s="146"/>
      <c r="T136" s="147"/>
      <c r="AT136" s="143" t="s">
        <v>144</v>
      </c>
      <c r="AU136" s="143" t="s">
        <v>83</v>
      </c>
      <c r="AV136" s="12" t="s">
        <v>83</v>
      </c>
      <c r="AW136" s="12" t="s">
        <v>29</v>
      </c>
      <c r="AX136" s="12" t="s">
        <v>81</v>
      </c>
      <c r="AY136" s="143" t="s">
        <v>129</v>
      </c>
    </row>
    <row r="137" spans="2:65" s="1" customFormat="1" ht="33" customHeight="1">
      <c r="B137" s="126"/>
      <c r="C137" s="127" t="s">
        <v>146</v>
      </c>
      <c r="D137" s="127" t="s">
        <v>131</v>
      </c>
      <c r="E137" s="128" t="s">
        <v>147</v>
      </c>
      <c r="F137" s="129" t="s">
        <v>148</v>
      </c>
      <c r="G137" s="130" t="s">
        <v>134</v>
      </c>
      <c r="H137" s="131">
        <v>45.8</v>
      </c>
      <c r="I137" s="132"/>
      <c r="J137" s="132">
        <f>ROUND(I137*H137,2)</f>
        <v>0</v>
      </c>
      <c r="K137" s="129" t="s">
        <v>135</v>
      </c>
      <c r="L137" s="27"/>
      <c r="M137" s="133" t="s">
        <v>1</v>
      </c>
      <c r="N137" s="134" t="s">
        <v>38</v>
      </c>
      <c r="O137" s="135">
        <v>0.31</v>
      </c>
      <c r="P137" s="135">
        <f>O137*H137</f>
        <v>14.197999999999999</v>
      </c>
      <c r="Q137" s="135">
        <v>0</v>
      </c>
      <c r="R137" s="135">
        <f>Q137*H137</f>
        <v>0</v>
      </c>
      <c r="S137" s="135">
        <v>0.33</v>
      </c>
      <c r="T137" s="136">
        <f>S137*H137</f>
        <v>15.113999999999999</v>
      </c>
      <c r="AR137" s="137" t="s">
        <v>136</v>
      </c>
      <c r="AT137" s="137" t="s">
        <v>131</v>
      </c>
      <c r="AU137" s="137" t="s">
        <v>83</v>
      </c>
      <c r="AY137" s="15" t="s">
        <v>129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5" t="s">
        <v>81</v>
      </c>
      <c r="BK137" s="138">
        <f>ROUND(I137*H137,2)</f>
        <v>0</v>
      </c>
      <c r="BL137" s="15" t="s">
        <v>136</v>
      </c>
      <c r="BM137" s="137" t="s">
        <v>149</v>
      </c>
    </row>
    <row r="138" spans="2:65" s="1" customFormat="1" ht="38.4">
      <c r="B138" s="27"/>
      <c r="D138" s="139" t="s">
        <v>138</v>
      </c>
      <c r="F138" s="140" t="s">
        <v>150</v>
      </c>
      <c r="L138" s="27"/>
      <c r="M138" s="141"/>
      <c r="T138" s="51"/>
      <c r="AT138" s="15" t="s">
        <v>138</v>
      </c>
      <c r="AU138" s="15" t="s">
        <v>83</v>
      </c>
    </row>
    <row r="139" spans="2:65" s="12" customFormat="1">
      <c r="B139" s="142"/>
      <c r="D139" s="139" t="s">
        <v>144</v>
      </c>
      <c r="E139" s="143" t="s">
        <v>1</v>
      </c>
      <c r="F139" s="144" t="s">
        <v>151</v>
      </c>
      <c r="H139" s="145">
        <v>45.8</v>
      </c>
      <c r="L139" s="142"/>
      <c r="M139" s="146"/>
      <c r="T139" s="147"/>
      <c r="AT139" s="143" t="s">
        <v>144</v>
      </c>
      <c r="AU139" s="143" t="s">
        <v>83</v>
      </c>
      <c r="AV139" s="12" t="s">
        <v>83</v>
      </c>
      <c r="AW139" s="12" t="s">
        <v>29</v>
      </c>
      <c r="AX139" s="12" t="s">
        <v>81</v>
      </c>
      <c r="AY139" s="143" t="s">
        <v>129</v>
      </c>
    </row>
    <row r="140" spans="2:65" s="1" customFormat="1" ht="24.15" customHeight="1">
      <c r="B140" s="126"/>
      <c r="C140" s="127" t="s">
        <v>136</v>
      </c>
      <c r="D140" s="127" t="s">
        <v>131</v>
      </c>
      <c r="E140" s="128" t="s">
        <v>152</v>
      </c>
      <c r="F140" s="129" t="s">
        <v>153</v>
      </c>
      <c r="G140" s="130" t="s">
        <v>134</v>
      </c>
      <c r="H140" s="131">
        <v>84.8</v>
      </c>
      <c r="I140" s="132"/>
      <c r="J140" s="132">
        <f>ROUND(I140*H140,2)</f>
        <v>0</v>
      </c>
      <c r="K140" s="129" t="s">
        <v>135</v>
      </c>
      <c r="L140" s="27"/>
      <c r="M140" s="133" t="s">
        <v>1</v>
      </c>
      <c r="N140" s="134" t="s">
        <v>38</v>
      </c>
      <c r="O140" s="135">
        <v>0.108</v>
      </c>
      <c r="P140" s="135">
        <f>O140*H140</f>
        <v>9.1584000000000003</v>
      </c>
      <c r="Q140" s="135">
        <v>0</v>
      </c>
      <c r="R140" s="135">
        <f>Q140*H140</f>
        <v>0</v>
      </c>
      <c r="S140" s="135">
        <v>0.22</v>
      </c>
      <c r="T140" s="136">
        <f>S140*H140</f>
        <v>18.655999999999999</v>
      </c>
      <c r="AR140" s="137" t="s">
        <v>136</v>
      </c>
      <c r="AT140" s="137" t="s">
        <v>131</v>
      </c>
      <c r="AU140" s="137" t="s">
        <v>83</v>
      </c>
      <c r="AY140" s="15" t="s">
        <v>129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5" t="s">
        <v>81</v>
      </c>
      <c r="BK140" s="138">
        <f>ROUND(I140*H140,2)</f>
        <v>0</v>
      </c>
      <c r="BL140" s="15" t="s">
        <v>136</v>
      </c>
      <c r="BM140" s="137" t="s">
        <v>154</v>
      </c>
    </row>
    <row r="141" spans="2:65" s="1" customFormat="1" ht="38.4">
      <c r="B141" s="27"/>
      <c r="D141" s="139" t="s">
        <v>138</v>
      </c>
      <c r="F141" s="140" t="s">
        <v>155</v>
      </c>
      <c r="L141" s="27"/>
      <c r="M141" s="141"/>
      <c r="T141" s="51"/>
      <c r="AT141" s="15" t="s">
        <v>138</v>
      </c>
      <c r="AU141" s="15" t="s">
        <v>83</v>
      </c>
    </row>
    <row r="142" spans="2:65" s="1" customFormat="1" ht="24.15" customHeight="1">
      <c r="B142" s="126"/>
      <c r="C142" s="127" t="s">
        <v>156</v>
      </c>
      <c r="D142" s="127" t="s">
        <v>131</v>
      </c>
      <c r="E142" s="128" t="s">
        <v>157</v>
      </c>
      <c r="F142" s="129" t="s">
        <v>158</v>
      </c>
      <c r="G142" s="130" t="s">
        <v>134</v>
      </c>
      <c r="H142" s="131">
        <v>84.8</v>
      </c>
      <c r="I142" s="132"/>
      <c r="J142" s="132">
        <f>ROUND(I142*H142,2)</f>
        <v>0</v>
      </c>
      <c r="K142" s="129" t="s">
        <v>135</v>
      </c>
      <c r="L142" s="27"/>
      <c r="M142" s="133" t="s">
        <v>1</v>
      </c>
      <c r="N142" s="134" t="s">
        <v>38</v>
      </c>
      <c r="O142" s="135">
        <v>3.5999999999999997E-2</v>
      </c>
      <c r="P142" s="135">
        <f>O142*H142</f>
        <v>3.0527999999999995</v>
      </c>
      <c r="Q142" s="135">
        <v>1.0000000000000001E-5</v>
      </c>
      <c r="R142" s="135">
        <f>Q142*H142</f>
        <v>8.4800000000000001E-4</v>
      </c>
      <c r="S142" s="135">
        <v>0.115</v>
      </c>
      <c r="T142" s="136">
        <f>S142*H142</f>
        <v>9.7520000000000007</v>
      </c>
      <c r="AR142" s="137" t="s">
        <v>136</v>
      </c>
      <c r="AT142" s="137" t="s">
        <v>131</v>
      </c>
      <c r="AU142" s="137" t="s">
        <v>83</v>
      </c>
      <c r="AY142" s="15" t="s">
        <v>129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81</v>
      </c>
      <c r="BK142" s="138">
        <f>ROUND(I142*H142,2)</f>
        <v>0</v>
      </c>
      <c r="BL142" s="15" t="s">
        <v>136</v>
      </c>
      <c r="BM142" s="137" t="s">
        <v>159</v>
      </c>
    </row>
    <row r="143" spans="2:65" s="1" customFormat="1" ht="28.8">
      <c r="B143" s="27"/>
      <c r="D143" s="139" t="s">
        <v>138</v>
      </c>
      <c r="F143" s="140" t="s">
        <v>160</v>
      </c>
      <c r="L143" s="27"/>
      <c r="M143" s="141"/>
      <c r="T143" s="51"/>
      <c r="AT143" s="15" t="s">
        <v>138</v>
      </c>
      <c r="AU143" s="15" t="s">
        <v>83</v>
      </c>
    </row>
    <row r="144" spans="2:65" s="12" customFormat="1">
      <c r="B144" s="142"/>
      <c r="D144" s="139" t="s">
        <v>144</v>
      </c>
      <c r="E144" s="143" t="s">
        <v>1</v>
      </c>
      <c r="F144" s="144" t="s">
        <v>161</v>
      </c>
      <c r="H144" s="145">
        <v>84.8</v>
      </c>
      <c r="L144" s="142"/>
      <c r="M144" s="146"/>
      <c r="T144" s="147"/>
      <c r="AT144" s="143" t="s">
        <v>144</v>
      </c>
      <c r="AU144" s="143" t="s">
        <v>83</v>
      </c>
      <c r="AV144" s="12" t="s">
        <v>83</v>
      </c>
      <c r="AW144" s="12" t="s">
        <v>29</v>
      </c>
      <c r="AX144" s="12" t="s">
        <v>81</v>
      </c>
      <c r="AY144" s="143" t="s">
        <v>129</v>
      </c>
    </row>
    <row r="145" spans="2:65" s="1" customFormat="1" ht="16.5" customHeight="1">
      <c r="B145" s="126"/>
      <c r="C145" s="127" t="s">
        <v>162</v>
      </c>
      <c r="D145" s="127" t="s">
        <v>131</v>
      </c>
      <c r="E145" s="128" t="s">
        <v>163</v>
      </c>
      <c r="F145" s="129" t="s">
        <v>164</v>
      </c>
      <c r="G145" s="130" t="s">
        <v>165</v>
      </c>
      <c r="H145" s="131">
        <v>11</v>
      </c>
      <c r="I145" s="132"/>
      <c r="J145" s="132">
        <f>ROUND(I145*H145,2)</f>
        <v>0</v>
      </c>
      <c r="K145" s="129" t="s">
        <v>135</v>
      </c>
      <c r="L145" s="27"/>
      <c r="M145" s="133" t="s">
        <v>1</v>
      </c>
      <c r="N145" s="134" t="s">
        <v>38</v>
      </c>
      <c r="O145" s="135">
        <v>1.5580000000000001</v>
      </c>
      <c r="P145" s="135">
        <f>O145*H145</f>
        <v>17.138000000000002</v>
      </c>
      <c r="Q145" s="135">
        <v>2.6980000000000001E-2</v>
      </c>
      <c r="R145" s="135">
        <f>Q145*H145</f>
        <v>0.29677999999999999</v>
      </c>
      <c r="S145" s="135">
        <v>0</v>
      </c>
      <c r="T145" s="136">
        <f>S145*H145</f>
        <v>0</v>
      </c>
      <c r="AR145" s="137" t="s">
        <v>136</v>
      </c>
      <c r="AT145" s="137" t="s">
        <v>131</v>
      </c>
      <c r="AU145" s="137" t="s">
        <v>83</v>
      </c>
      <c r="AY145" s="15" t="s">
        <v>129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5" t="s">
        <v>81</v>
      </c>
      <c r="BK145" s="138">
        <f>ROUND(I145*H145,2)</f>
        <v>0</v>
      </c>
      <c r="BL145" s="15" t="s">
        <v>136</v>
      </c>
      <c r="BM145" s="137" t="s">
        <v>166</v>
      </c>
    </row>
    <row r="146" spans="2:65" s="1" customFormat="1">
      <c r="B146" s="27"/>
      <c r="D146" s="139" t="s">
        <v>138</v>
      </c>
      <c r="F146" s="140" t="s">
        <v>167</v>
      </c>
      <c r="L146" s="27"/>
      <c r="M146" s="141"/>
      <c r="T146" s="51"/>
      <c r="AT146" s="15" t="s">
        <v>138</v>
      </c>
      <c r="AU146" s="15" t="s">
        <v>83</v>
      </c>
    </row>
    <row r="147" spans="2:65" s="1" customFormat="1" ht="24.15" customHeight="1">
      <c r="B147" s="126"/>
      <c r="C147" s="127" t="s">
        <v>168</v>
      </c>
      <c r="D147" s="127" t="s">
        <v>131</v>
      </c>
      <c r="E147" s="128" t="s">
        <v>169</v>
      </c>
      <c r="F147" s="129" t="s">
        <v>170</v>
      </c>
      <c r="G147" s="130" t="s">
        <v>171</v>
      </c>
      <c r="H147" s="131">
        <v>200</v>
      </c>
      <c r="I147" s="132"/>
      <c r="J147" s="132">
        <f>ROUND(I147*H147,2)</f>
        <v>0</v>
      </c>
      <c r="K147" s="129" t="s">
        <v>135</v>
      </c>
      <c r="L147" s="27"/>
      <c r="M147" s="133" t="s">
        <v>1</v>
      </c>
      <c r="N147" s="134" t="s">
        <v>38</v>
      </c>
      <c r="O147" s="135">
        <v>0.184</v>
      </c>
      <c r="P147" s="135">
        <f>O147*H147</f>
        <v>36.799999999999997</v>
      </c>
      <c r="Q147" s="135">
        <v>3.0000000000000001E-5</v>
      </c>
      <c r="R147" s="135">
        <f>Q147*H147</f>
        <v>6.0000000000000001E-3</v>
      </c>
      <c r="S147" s="135">
        <v>0</v>
      </c>
      <c r="T147" s="136">
        <f>S147*H147</f>
        <v>0</v>
      </c>
      <c r="AR147" s="137" t="s">
        <v>136</v>
      </c>
      <c r="AT147" s="137" t="s">
        <v>131</v>
      </c>
      <c r="AU147" s="137" t="s">
        <v>83</v>
      </c>
      <c r="AY147" s="15" t="s">
        <v>129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5" t="s">
        <v>81</v>
      </c>
      <c r="BK147" s="138">
        <f>ROUND(I147*H147,2)</f>
        <v>0</v>
      </c>
      <c r="BL147" s="15" t="s">
        <v>136</v>
      </c>
      <c r="BM147" s="137" t="s">
        <v>172</v>
      </c>
    </row>
    <row r="148" spans="2:65" s="1" customFormat="1" ht="19.2">
      <c r="B148" s="27"/>
      <c r="D148" s="139" t="s">
        <v>138</v>
      </c>
      <c r="F148" s="140" t="s">
        <v>173</v>
      </c>
      <c r="L148" s="27"/>
      <c r="M148" s="141"/>
      <c r="T148" s="51"/>
      <c r="AT148" s="15" t="s">
        <v>138</v>
      </c>
      <c r="AU148" s="15" t="s">
        <v>83</v>
      </c>
    </row>
    <row r="149" spans="2:65" s="1" customFormat="1" ht="24.15" customHeight="1">
      <c r="B149" s="126"/>
      <c r="C149" s="127" t="s">
        <v>174</v>
      </c>
      <c r="D149" s="127" t="s">
        <v>131</v>
      </c>
      <c r="E149" s="128" t="s">
        <v>175</v>
      </c>
      <c r="F149" s="129" t="s">
        <v>176</v>
      </c>
      <c r="G149" s="130" t="s">
        <v>177</v>
      </c>
      <c r="H149" s="131">
        <v>60</v>
      </c>
      <c r="I149" s="132"/>
      <c r="J149" s="132">
        <f>ROUND(I149*H149,2)</f>
        <v>0</v>
      </c>
      <c r="K149" s="129" t="s">
        <v>135</v>
      </c>
      <c r="L149" s="27"/>
      <c r="M149" s="133" t="s">
        <v>1</v>
      </c>
      <c r="N149" s="134" t="s">
        <v>38</v>
      </c>
      <c r="O149" s="135">
        <v>0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136</v>
      </c>
      <c r="AT149" s="137" t="s">
        <v>131</v>
      </c>
      <c r="AU149" s="137" t="s">
        <v>83</v>
      </c>
      <c r="AY149" s="15" t="s">
        <v>129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5" t="s">
        <v>81</v>
      </c>
      <c r="BK149" s="138">
        <f>ROUND(I149*H149,2)</f>
        <v>0</v>
      </c>
      <c r="BL149" s="15" t="s">
        <v>136</v>
      </c>
      <c r="BM149" s="137" t="s">
        <v>178</v>
      </c>
    </row>
    <row r="150" spans="2:65" s="1" customFormat="1" ht="19.2">
      <c r="B150" s="27"/>
      <c r="D150" s="139" t="s">
        <v>138</v>
      </c>
      <c r="F150" s="140" t="s">
        <v>179</v>
      </c>
      <c r="L150" s="27"/>
      <c r="M150" s="141"/>
      <c r="T150" s="51"/>
      <c r="AT150" s="15" t="s">
        <v>138</v>
      </c>
      <c r="AU150" s="15" t="s">
        <v>83</v>
      </c>
    </row>
    <row r="151" spans="2:65" s="1" customFormat="1" ht="24.15" customHeight="1">
      <c r="B151" s="126"/>
      <c r="C151" s="127" t="s">
        <v>180</v>
      </c>
      <c r="D151" s="127" t="s">
        <v>131</v>
      </c>
      <c r="E151" s="128" t="s">
        <v>181</v>
      </c>
      <c r="F151" s="129" t="s">
        <v>182</v>
      </c>
      <c r="G151" s="130" t="s">
        <v>183</v>
      </c>
      <c r="H151" s="131">
        <v>3</v>
      </c>
      <c r="I151" s="132"/>
      <c r="J151" s="132">
        <f>ROUND(I151*H151,2)</f>
        <v>0</v>
      </c>
      <c r="K151" s="129" t="s">
        <v>135</v>
      </c>
      <c r="L151" s="27"/>
      <c r="M151" s="133" t="s">
        <v>1</v>
      </c>
      <c r="N151" s="134" t="s">
        <v>38</v>
      </c>
      <c r="O151" s="135">
        <v>3.1480000000000001</v>
      </c>
      <c r="P151" s="135">
        <f>O151*H151</f>
        <v>9.4440000000000008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136</v>
      </c>
      <c r="AT151" s="137" t="s">
        <v>131</v>
      </c>
      <c r="AU151" s="137" t="s">
        <v>83</v>
      </c>
      <c r="AY151" s="15" t="s">
        <v>129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81</v>
      </c>
      <c r="BK151" s="138">
        <f>ROUND(I151*H151,2)</f>
        <v>0</v>
      </c>
      <c r="BL151" s="15" t="s">
        <v>136</v>
      </c>
      <c r="BM151" s="137" t="s">
        <v>184</v>
      </c>
    </row>
    <row r="152" spans="2:65" s="1" customFormat="1" ht="19.2">
      <c r="B152" s="27"/>
      <c r="D152" s="139" t="s">
        <v>138</v>
      </c>
      <c r="F152" s="140" t="s">
        <v>185</v>
      </c>
      <c r="L152" s="27"/>
      <c r="M152" s="141"/>
      <c r="T152" s="51"/>
      <c r="AT152" s="15" t="s">
        <v>138</v>
      </c>
      <c r="AU152" s="15" t="s">
        <v>83</v>
      </c>
    </row>
    <row r="153" spans="2:65" s="12" customFormat="1">
      <c r="B153" s="142"/>
      <c r="D153" s="139" t="s">
        <v>144</v>
      </c>
      <c r="F153" s="144" t="s">
        <v>186</v>
      </c>
      <c r="H153" s="145">
        <v>3</v>
      </c>
      <c r="L153" s="142"/>
      <c r="M153" s="146"/>
      <c r="T153" s="147"/>
      <c r="AT153" s="143" t="s">
        <v>144</v>
      </c>
      <c r="AU153" s="143" t="s">
        <v>83</v>
      </c>
      <c r="AV153" s="12" t="s">
        <v>83</v>
      </c>
      <c r="AW153" s="12" t="s">
        <v>3</v>
      </c>
      <c r="AX153" s="12" t="s">
        <v>81</v>
      </c>
      <c r="AY153" s="143" t="s">
        <v>129</v>
      </c>
    </row>
    <row r="154" spans="2:65" s="1" customFormat="1" ht="33" customHeight="1">
      <c r="B154" s="126"/>
      <c r="C154" s="127" t="s">
        <v>187</v>
      </c>
      <c r="D154" s="127" t="s">
        <v>131</v>
      </c>
      <c r="E154" s="128" t="s">
        <v>188</v>
      </c>
      <c r="F154" s="129" t="s">
        <v>189</v>
      </c>
      <c r="G154" s="130" t="s">
        <v>183</v>
      </c>
      <c r="H154" s="131">
        <v>79.942999999999998</v>
      </c>
      <c r="I154" s="132"/>
      <c r="J154" s="132">
        <f>ROUND(I154*H154,2)</f>
        <v>0</v>
      </c>
      <c r="K154" s="129" t="s">
        <v>135</v>
      </c>
      <c r="L154" s="27"/>
      <c r="M154" s="133" t="s">
        <v>1</v>
      </c>
      <c r="N154" s="134" t="s">
        <v>38</v>
      </c>
      <c r="O154" s="135">
        <v>0.21199999999999999</v>
      </c>
      <c r="P154" s="135">
        <f>O154*H154</f>
        <v>16.947915999999999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136</v>
      </c>
      <c r="AT154" s="137" t="s">
        <v>131</v>
      </c>
      <c r="AU154" s="137" t="s">
        <v>83</v>
      </c>
      <c r="AY154" s="15" t="s">
        <v>129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5" t="s">
        <v>81</v>
      </c>
      <c r="BK154" s="138">
        <f>ROUND(I154*H154,2)</f>
        <v>0</v>
      </c>
      <c r="BL154" s="15" t="s">
        <v>136</v>
      </c>
      <c r="BM154" s="137" t="s">
        <v>190</v>
      </c>
    </row>
    <row r="155" spans="2:65" s="1" customFormat="1" ht="19.2">
      <c r="B155" s="27"/>
      <c r="D155" s="139" t="s">
        <v>138</v>
      </c>
      <c r="F155" s="140" t="s">
        <v>191</v>
      </c>
      <c r="L155" s="27"/>
      <c r="M155" s="141"/>
      <c r="T155" s="51"/>
      <c r="AT155" s="15" t="s">
        <v>138</v>
      </c>
      <c r="AU155" s="15" t="s">
        <v>83</v>
      </c>
    </row>
    <row r="156" spans="2:65" s="12" customFormat="1">
      <c r="B156" s="142"/>
      <c r="D156" s="139" t="s">
        <v>144</v>
      </c>
      <c r="E156" s="143" t="s">
        <v>1</v>
      </c>
      <c r="F156" s="144" t="s">
        <v>192</v>
      </c>
      <c r="H156" s="145">
        <v>40.950000000000003</v>
      </c>
      <c r="L156" s="142"/>
      <c r="M156" s="146"/>
      <c r="T156" s="147"/>
      <c r="AT156" s="143" t="s">
        <v>144</v>
      </c>
      <c r="AU156" s="143" t="s">
        <v>83</v>
      </c>
      <c r="AV156" s="12" t="s">
        <v>83</v>
      </c>
      <c r="AW156" s="12" t="s">
        <v>29</v>
      </c>
      <c r="AX156" s="12" t="s">
        <v>73</v>
      </c>
      <c r="AY156" s="143" t="s">
        <v>129</v>
      </c>
    </row>
    <row r="157" spans="2:65" s="12" customFormat="1">
      <c r="B157" s="142"/>
      <c r="D157" s="139" t="s">
        <v>144</v>
      </c>
      <c r="E157" s="143" t="s">
        <v>1</v>
      </c>
      <c r="F157" s="144" t="s">
        <v>193</v>
      </c>
      <c r="H157" s="145">
        <v>43.2</v>
      </c>
      <c r="L157" s="142"/>
      <c r="M157" s="146"/>
      <c r="T157" s="147"/>
      <c r="AT157" s="143" t="s">
        <v>144</v>
      </c>
      <c r="AU157" s="143" t="s">
        <v>83</v>
      </c>
      <c r="AV157" s="12" t="s">
        <v>83</v>
      </c>
      <c r="AW157" s="12" t="s">
        <v>29</v>
      </c>
      <c r="AX157" s="12" t="s">
        <v>73</v>
      </c>
      <c r="AY157" s="143" t="s">
        <v>129</v>
      </c>
    </row>
    <row r="158" spans="2:65" s="13" customFormat="1">
      <c r="B158" s="148"/>
      <c r="D158" s="139" t="s">
        <v>144</v>
      </c>
      <c r="E158" s="149" t="s">
        <v>1</v>
      </c>
      <c r="F158" s="150" t="s">
        <v>194</v>
      </c>
      <c r="H158" s="151">
        <v>84.15</v>
      </c>
      <c r="L158" s="148"/>
      <c r="M158" s="152"/>
      <c r="T158" s="153"/>
      <c r="AT158" s="149" t="s">
        <v>144</v>
      </c>
      <c r="AU158" s="149" t="s">
        <v>83</v>
      </c>
      <c r="AV158" s="13" t="s">
        <v>136</v>
      </c>
      <c r="AW158" s="13" t="s">
        <v>29</v>
      </c>
      <c r="AX158" s="13" t="s">
        <v>81</v>
      </c>
      <c r="AY158" s="149" t="s">
        <v>129</v>
      </c>
    </row>
    <row r="159" spans="2:65" s="12" customFormat="1">
      <c r="B159" s="142"/>
      <c r="D159" s="139" t="s">
        <v>144</v>
      </c>
      <c r="F159" s="144" t="s">
        <v>195</v>
      </c>
      <c r="H159" s="145">
        <v>79.942999999999998</v>
      </c>
      <c r="L159" s="142"/>
      <c r="M159" s="146"/>
      <c r="T159" s="147"/>
      <c r="AT159" s="143" t="s">
        <v>144</v>
      </c>
      <c r="AU159" s="143" t="s">
        <v>83</v>
      </c>
      <c r="AV159" s="12" t="s">
        <v>83</v>
      </c>
      <c r="AW159" s="12" t="s">
        <v>3</v>
      </c>
      <c r="AX159" s="12" t="s">
        <v>81</v>
      </c>
      <c r="AY159" s="143" t="s">
        <v>129</v>
      </c>
    </row>
    <row r="160" spans="2:65" s="1" customFormat="1" ht="33" customHeight="1">
      <c r="B160" s="126"/>
      <c r="C160" s="127" t="s">
        <v>196</v>
      </c>
      <c r="D160" s="127" t="s">
        <v>131</v>
      </c>
      <c r="E160" s="128" t="s">
        <v>197</v>
      </c>
      <c r="F160" s="129" t="s">
        <v>198</v>
      </c>
      <c r="G160" s="130" t="s">
        <v>183</v>
      </c>
      <c r="H160" s="131">
        <v>21.6</v>
      </c>
      <c r="I160" s="132"/>
      <c r="J160" s="132">
        <f>ROUND(I160*H160,2)</f>
        <v>0</v>
      </c>
      <c r="K160" s="129" t="s">
        <v>135</v>
      </c>
      <c r="L160" s="27"/>
      <c r="M160" s="133" t="s">
        <v>1</v>
      </c>
      <c r="N160" s="134" t="s">
        <v>38</v>
      </c>
      <c r="O160" s="135">
        <v>2.94</v>
      </c>
      <c r="P160" s="135">
        <f>O160*H160</f>
        <v>63.504000000000005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136</v>
      </c>
      <c r="AT160" s="137" t="s">
        <v>131</v>
      </c>
      <c r="AU160" s="137" t="s">
        <v>83</v>
      </c>
      <c r="AY160" s="15" t="s">
        <v>129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5" t="s">
        <v>81</v>
      </c>
      <c r="BK160" s="138">
        <f>ROUND(I160*H160,2)</f>
        <v>0</v>
      </c>
      <c r="BL160" s="15" t="s">
        <v>136</v>
      </c>
      <c r="BM160" s="137" t="s">
        <v>199</v>
      </c>
    </row>
    <row r="161" spans="2:65" s="1" customFormat="1" ht="38.4">
      <c r="B161" s="27"/>
      <c r="D161" s="139" t="s">
        <v>138</v>
      </c>
      <c r="F161" s="140" t="s">
        <v>200</v>
      </c>
      <c r="L161" s="27"/>
      <c r="M161" s="141"/>
      <c r="T161" s="51"/>
      <c r="AT161" s="15" t="s">
        <v>138</v>
      </c>
      <c r="AU161" s="15" t="s">
        <v>83</v>
      </c>
    </row>
    <row r="162" spans="2:65" s="12" customFormat="1">
      <c r="B162" s="142"/>
      <c r="D162" s="139" t="s">
        <v>144</v>
      </c>
      <c r="E162" s="143" t="s">
        <v>1</v>
      </c>
      <c r="F162" s="144" t="s">
        <v>201</v>
      </c>
      <c r="H162" s="145">
        <v>21.6</v>
      </c>
      <c r="L162" s="142"/>
      <c r="M162" s="146"/>
      <c r="T162" s="147"/>
      <c r="AT162" s="143" t="s">
        <v>144</v>
      </c>
      <c r="AU162" s="143" t="s">
        <v>83</v>
      </c>
      <c r="AV162" s="12" t="s">
        <v>83</v>
      </c>
      <c r="AW162" s="12" t="s">
        <v>29</v>
      </c>
      <c r="AX162" s="12" t="s">
        <v>81</v>
      </c>
      <c r="AY162" s="143" t="s">
        <v>129</v>
      </c>
    </row>
    <row r="163" spans="2:65" s="1" customFormat="1" ht="33" customHeight="1">
      <c r="B163" s="126"/>
      <c r="C163" s="127" t="s">
        <v>8</v>
      </c>
      <c r="D163" s="127" t="s">
        <v>131</v>
      </c>
      <c r="E163" s="128" t="s">
        <v>202</v>
      </c>
      <c r="F163" s="129" t="s">
        <v>203</v>
      </c>
      <c r="G163" s="130" t="s">
        <v>183</v>
      </c>
      <c r="H163" s="131">
        <v>29.24</v>
      </c>
      <c r="I163" s="132"/>
      <c r="J163" s="132">
        <f>ROUND(I163*H163,2)</f>
        <v>0</v>
      </c>
      <c r="K163" s="129" t="s">
        <v>135</v>
      </c>
      <c r="L163" s="27"/>
      <c r="M163" s="133" t="s">
        <v>1</v>
      </c>
      <c r="N163" s="134" t="s">
        <v>38</v>
      </c>
      <c r="O163" s="135">
        <v>0.66500000000000004</v>
      </c>
      <c r="P163" s="135">
        <f>O163*H163</f>
        <v>19.444600000000001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136</v>
      </c>
      <c r="AT163" s="137" t="s">
        <v>131</v>
      </c>
      <c r="AU163" s="137" t="s">
        <v>83</v>
      </c>
      <c r="AY163" s="15" t="s">
        <v>129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5" t="s">
        <v>81</v>
      </c>
      <c r="BK163" s="138">
        <f>ROUND(I163*H163,2)</f>
        <v>0</v>
      </c>
      <c r="BL163" s="15" t="s">
        <v>136</v>
      </c>
      <c r="BM163" s="137" t="s">
        <v>204</v>
      </c>
    </row>
    <row r="164" spans="2:65" s="1" customFormat="1" ht="28.8">
      <c r="B164" s="27"/>
      <c r="D164" s="139" t="s">
        <v>138</v>
      </c>
      <c r="F164" s="140" t="s">
        <v>205</v>
      </c>
      <c r="L164" s="27"/>
      <c r="M164" s="141"/>
      <c r="T164" s="51"/>
      <c r="AT164" s="15" t="s">
        <v>138</v>
      </c>
      <c r="AU164" s="15" t="s">
        <v>83</v>
      </c>
    </row>
    <row r="165" spans="2:65" s="12" customFormat="1">
      <c r="B165" s="142"/>
      <c r="D165" s="139" t="s">
        <v>144</v>
      </c>
      <c r="E165" s="143" t="s">
        <v>1</v>
      </c>
      <c r="F165" s="144" t="s">
        <v>206</v>
      </c>
      <c r="H165" s="145">
        <v>24</v>
      </c>
      <c r="L165" s="142"/>
      <c r="M165" s="146"/>
      <c r="T165" s="147"/>
      <c r="AT165" s="143" t="s">
        <v>144</v>
      </c>
      <c r="AU165" s="143" t="s">
        <v>83</v>
      </c>
      <c r="AV165" s="12" t="s">
        <v>83</v>
      </c>
      <c r="AW165" s="12" t="s">
        <v>29</v>
      </c>
      <c r="AX165" s="12" t="s">
        <v>73</v>
      </c>
      <c r="AY165" s="143" t="s">
        <v>129</v>
      </c>
    </row>
    <row r="166" spans="2:65" s="12" customFormat="1">
      <c r="B166" s="142"/>
      <c r="D166" s="139" t="s">
        <v>144</v>
      </c>
      <c r="E166" s="143" t="s">
        <v>1</v>
      </c>
      <c r="F166" s="144" t="s">
        <v>207</v>
      </c>
      <c r="H166" s="145">
        <v>5.24</v>
      </c>
      <c r="L166" s="142"/>
      <c r="M166" s="146"/>
      <c r="T166" s="147"/>
      <c r="AT166" s="143" t="s">
        <v>144</v>
      </c>
      <c r="AU166" s="143" t="s">
        <v>83</v>
      </c>
      <c r="AV166" s="12" t="s">
        <v>83</v>
      </c>
      <c r="AW166" s="12" t="s">
        <v>29</v>
      </c>
      <c r="AX166" s="12" t="s">
        <v>73</v>
      </c>
      <c r="AY166" s="143" t="s">
        <v>129</v>
      </c>
    </row>
    <row r="167" spans="2:65" s="13" customFormat="1">
      <c r="B167" s="148"/>
      <c r="D167" s="139" t="s">
        <v>144</v>
      </c>
      <c r="E167" s="149" t="s">
        <v>1</v>
      </c>
      <c r="F167" s="150" t="s">
        <v>194</v>
      </c>
      <c r="H167" s="151">
        <v>29.240000000000002</v>
      </c>
      <c r="L167" s="148"/>
      <c r="M167" s="152"/>
      <c r="T167" s="153"/>
      <c r="AT167" s="149" t="s">
        <v>144</v>
      </c>
      <c r="AU167" s="149" t="s">
        <v>83</v>
      </c>
      <c r="AV167" s="13" t="s">
        <v>136</v>
      </c>
      <c r="AW167" s="13" t="s">
        <v>29</v>
      </c>
      <c r="AX167" s="13" t="s">
        <v>81</v>
      </c>
      <c r="AY167" s="149" t="s">
        <v>129</v>
      </c>
    </row>
    <row r="168" spans="2:65" s="1" customFormat="1" ht="21.75" customHeight="1">
      <c r="B168" s="126"/>
      <c r="C168" s="127" t="s">
        <v>208</v>
      </c>
      <c r="D168" s="127" t="s">
        <v>131</v>
      </c>
      <c r="E168" s="128" t="s">
        <v>209</v>
      </c>
      <c r="F168" s="129" t="s">
        <v>210</v>
      </c>
      <c r="G168" s="130" t="s">
        <v>183</v>
      </c>
      <c r="H168" s="131">
        <v>7</v>
      </c>
      <c r="I168" s="132"/>
      <c r="J168" s="132">
        <f>ROUND(I168*H168,2)</f>
        <v>0</v>
      </c>
      <c r="K168" s="129" t="s">
        <v>135</v>
      </c>
      <c r="L168" s="27"/>
      <c r="M168" s="133" t="s">
        <v>1</v>
      </c>
      <c r="N168" s="134" t="s">
        <v>38</v>
      </c>
      <c r="O168" s="135">
        <v>2.2109999999999999</v>
      </c>
      <c r="P168" s="135">
        <f>O168*H168</f>
        <v>15.476999999999999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136</v>
      </c>
      <c r="AT168" s="137" t="s">
        <v>131</v>
      </c>
      <c r="AU168" s="137" t="s">
        <v>83</v>
      </c>
      <c r="AY168" s="15" t="s">
        <v>129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5" t="s">
        <v>81</v>
      </c>
      <c r="BK168" s="138">
        <f>ROUND(I168*H168,2)</f>
        <v>0</v>
      </c>
      <c r="BL168" s="15" t="s">
        <v>136</v>
      </c>
      <c r="BM168" s="137" t="s">
        <v>211</v>
      </c>
    </row>
    <row r="169" spans="2:65" s="1" customFormat="1" ht="28.8">
      <c r="B169" s="27"/>
      <c r="D169" s="139" t="s">
        <v>138</v>
      </c>
      <c r="F169" s="140" t="s">
        <v>212</v>
      </c>
      <c r="L169" s="27"/>
      <c r="M169" s="141"/>
      <c r="T169" s="51"/>
      <c r="AT169" s="15" t="s">
        <v>138</v>
      </c>
      <c r="AU169" s="15" t="s">
        <v>83</v>
      </c>
    </row>
    <row r="170" spans="2:65" s="12" customFormat="1">
      <c r="B170" s="142"/>
      <c r="D170" s="139" t="s">
        <v>144</v>
      </c>
      <c r="E170" s="143" t="s">
        <v>1</v>
      </c>
      <c r="F170" s="144" t="s">
        <v>213</v>
      </c>
      <c r="H170" s="145">
        <v>7</v>
      </c>
      <c r="L170" s="142"/>
      <c r="M170" s="146"/>
      <c r="T170" s="147"/>
      <c r="AT170" s="143" t="s">
        <v>144</v>
      </c>
      <c r="AU170" s="143" t="s">
        <v>83</v>
      </c>
      <c r="AV170" s="12" t="s">
        <v>83</v>
      </c>
      <c r="AW170" s="12" t="s">
        <v>29</v>
      </c>
      <c r="AX170" s="12" t="s">
        <v>81</v>
      </c>
      <c r="AY170" s="143" t="s">
        <v>129</v>
      </c>
    </row>
    <row r="171" spans="2:65" s="1" customFormat="1" ht="16.5" customHeight="1">
      <c r="B171" s="126"/>
      <c r="C171" s="154" t="s">
        <v>214</v>
      </c>
      <c r="D171" s="154" t="s">
        <v>215</v>
      </c>
      <c r="E171" s="155" t="s">
        <v>216</v>
      </c>
      <c r="F171" s="156" t="s">
        <v>217</v>
      </c>
      <c r="G171" s="157" t="s">
        <v>218</v>
      </c>
      <c r="H171" s="158">
        <v>14</v>
      </c>
      <c r="I171" s="159"/>
      <c r="J171" s="159">
        <f>ROUND(I171*H171,2)</f>
        <v>0</v>
      </c>
      <c r="K171" s="156" t="s">
        <v>135</v>
      </c>
      <c r="L171" s="160"/>
      <c r="M171" s="161" t="s">
        <v>1</v>
      </c>
      <c r="N171" s="162" t="s">
        <v>38</v>
      </c>
      <c r="O171" s="135">
        <v>0</v>
      </c>
      <c r="P171" s="135">
        <f>O171*H171</f>
        <v>0</v>
      </c>
      <c r="Q171" s="135">
        <v>1</v>
      </c>
      <c r="R171" s="135">
        <f>Q171*H171</f>
        <v>14</v>
      </c>
      <c r="S171" s="135">
        <v>0</v>
      </c>
      <c r="T171" s="136">
        <f>S171*H171</f>
        <v>0</v>
      </c>
      <c r="AR171" s="137" t="s">
        <v>174</v>
      </c>
      <c r="AT171" s="137" t="s">
        <v>215</v>
      </c>
      <c r="AU171" s="137" t="s">
        <v>83</v>
      </c>
      <c r="AY171" s="15" t="s">
        <v>129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5" t="s">
        <v>81</v>
      </c>
      <c r="BK171" s="138">
        <f>ROUND(I171*H171,2)</f>
        <v>0</v>
      </c>
      <c r="BL171" s="15" t="s">
        <v>136</v>
      </c>
      <c r="BM171" s="137" t="s">
        <v>219</v>
      </c>
    </row>
    <row r="172" spans="2:65" s="1" customFormat="1">
      <c r="B172" s="27"/>
      <c r="D172" s="139" t="s">
        <v>138</v>
      </c>
      <c r="F172" s="140" t="s">
        <v>217</v>
      </c>
      <c r="L172" s="27"/>
      <c r="M172" s="141"/>
      <c r="T172" s="51"/>
      <c r="AT172" s="15" t="s">
        <v>138</v>
      </c>
      <c r="AU172" s="15" t="s">
        <v>83</v>
      </c>
    </row>
    <row r="173" spans="2:65" s="12" customFormat="1">
      <c r="B173" s="142"/>
      <c r="D173" s="139" t="s">
        <v>144</v>
      </c>
      <c r="F173" s="144" t="s">
        <v>220</v>
      </c>
      <c r="H173" s="145">
        <v>14</v>
      </c>
      <c r="L173" s="142"/>
      <c r="M173" s="146"/>
      <c r="T173" s="147"/>
      <c r="AT173" s="143" t="s">
        <v>144</v>
      </c>
      <c r="AU173" s="143" t="s">
        <v>83</v>
      </c>
      <c r="AV173" s="12" t="s">
        <v>83</v>
      </c>
      <c r="AW173" s="12" t="s">
        <v>3</v>
      </c>
      <c r="AX173" s="12" t="s">
        <v>81</v>
      </c>
      <c r="AY173" s="143" t="s">
        <v>129</v>
      </c>
    </row>
    <row r="174" spans="2:65" s="1" customFormat="1" ht="24.15" customHeight="1">
      <c r="B174" s="126"/>
      <c r="C174" s="127" t="s">
        <v>221</v>
      </c>
      <c r="D174" s="127" t="s">
        <v>131</v>
      </c>
      <c r="E174" s="128" t="s">
        <v>222</v>
      </c>
      <c r="F174" s="129" t="s">
        <v>223</v>
      </c>
      <c r="G174" s="130" t="s">
        <v>183</v>
      </c>
      <c r="H174" s="131">
        <v>7</v>
      </c>
      <c r="I174" s="132"/>
      <c r="J174" s="132">
        <f>ROUND(I174*H174,2)</f>
        <v>0</v>
      </c>
      <c r="K174" s="129" t="s">
        <v>135</v>
      </c>
      <c r="L174" s="27"/>
      <c r="M174" s="133" t="s">
        <v>1</v>
      </c>
      <c r="N174" s="134" t="s">
        <v>38</v>
      </c>
      <c r="O174" s="135">
        <v>1.4790000000000001</v>
      </c>
      <c r="P174" s="135">
        <f>O174*H174</f>
        <v>10.353000000000002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136</v>
      </c>
      <c r="AT174" s="137" t="s">
        <v>131</v>
      </c>
      <c r="AU174" s="137" t="s">
        <v>83</v>
      </c>
      <c r="AY174" s="15" t="s">
        <v>129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5" t="s">
        <v>81</v>
      </c>
      <c r="BK174" s="138">
        <f>ROUND(I174*H174,2)</f>
        <v>0</v>
      </c>
      <c r="BL174" s="15" t="s">
        <v>136</v>
      </c>
      <c r="BM174" s="137" t="s">
        <v>224</v>
      </c>
    </row>
    <row r="175" spans="2:65" s="1" customFormat="1" ht="28.8">
      <c r="B175" s="27"/>
      <c r="D175" s="139" t="s">
        <v>138</v>
      </c>
      <c r="F175" s="140" t="s">
        <v>225</v>
      </c>
      <c r="L175" s="27"/>
      <c r="M175" s="141"/>
      <c r="T175" s="51"/>
      <c r="AT175" s="15" t="s">
        <v>138</v>
      </c>
      <c r="AU175" s="15" t="s">
        <v>83</v>
      </c>
    </row>
    <row r="176" spans="2:65" s="1" customFormat="1" ht="37.799999999999997" customHeight="1">
      <c r="B176" s="126"/>
      <c r="C176" s="127" t="s">
        <v>226</v>
      </c>
      <c r="D176" s="127" t="s">
        <v>131</v>
      </c>
      <c r="E176" s="128" t="s">
        <v>227</v>
      </c>
      <c r="F176" s="129" t="s">
        <v>228</v>
      </c>
      <c r="G176" s="130" t="s">
        <v>183</v>
      </c>
      <c r="H176" s="131">
        <v>128.54300000000001</v>
      </c>
      <c r="I176" s="132"/>
      <c r="J176" s="132">
        <f>ROUND(I176*H176,2)</f>
        <v>0</v>
      </c>
      <c r="K176" s="129" t="s">
        <v>135</v>
      </c>
      <c r="L176" s="27"/>
      <c r="M176" s="133" t="s">
        <v>1</v>
      </c>
      <c r="N176" s="134" t="s">
        <v>38</v>
      </c>
      <c r="O176" s="135">
        <v>6.3E-2</v>
      </c>
      <c r="P176" s="135">
        <f>O176*H176</f>
        <v>8.0982090000000007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136</v>
      </c>
      <c r="AT176" s="137" t="s">
        <v>131</v>
      </c>
      <c r="AU176" s="137" t="s">
        <v>83</v>
      </c>
      <c r="AY176" s="15" t="s">
        <v>129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5" t="s">
        <v>81</v>
      </c>
      <c r="BK176" s="138">
        <f>ROUND(I176*H176,2)</f>
        <v>0</v>
      </c>
      <c r="BL176" s="15" t="s">
        <v>136</v>
      </c>
      <c r="BM176" s="137" t="s">
        <v>229</v>
      </c>
    </row>
    <row r="177" spans="2:65" s="1" customFormat="1" ht="38.4">
      <c r="B177" s="27"/>
      <c r="D177" s="139" t="s">
        <v>138</v>
      </c>
      <c r="F177" s="140" t="s">
        <v>230</v>
      </c>
      <c r="L177" s="27"/>
      <c r="M177" s="141"/>
      <c r="T177" s="51"/>
      <c r="AT177" s="15" t="s">
        <v>138</v>
      </c>
      <c r="AU177" s="15" t="s">
        <v>83</v>
      </c>
    </row>
    <row r="178" spans="2:65" s="1" customFormat="1" ht="19.2">
      <c r="B178" s="27"/>
      <c r="D178" s="139" t="s">
        <v>231</v>
      </c>
      <c r="F178" s="163" t="s">
        <v>232</v>
      </c>
      <c r="L178" s="27"/>
      <c r="M178" s="141"/>
      <c r="T178" s="51"/>
      <c r="AT178" s="15" t="s">
        <v>231</v>
      </c>
      <c r="AU178" s="15" t="s">
        <v>83</v>
      </c>
    </row>
    <row r="179" spans="2:65" s="12" customFormat="1">
      <c r="B179" s="142"/>
      <c r="D179" s="139" t="s">
        <v>144</v>
      </c>
      <c r="E179" s="143" t="s">
        <v>1</v>
      </c>
      <c r="F179" s="144" t="s">
        <v>233</v>
      </c>
      <c r="H179" s="145">
        <v>128.54300000000001</v>
      </c>
      <c r="L179" s="142"/>
      <c r="M179" s="146"/>
      <c r="T179" s="147"/>
      <c r="AT179" s="143" t="s">
        <v>144</v>
      </c>
      <c r="AU179" s="143" t="s">
        <v>83</v>
      </c>
      <c r="AV179" s="12" t="s">
        <v>83</v>
      </c>
      <c r="AW179" s="12" t="s">
        <v>29</v>
      </c>
      <c r="AX179" s="12" t="s">
        <v>81</v>
      </c>
      <c r="AY179" s="143" t="s">
        <v>129</v>
      </c>
    </row>
    <row r="180" spans="2:65" s="1" customFormat="1" ht="24.15" customHeight="1">
      <c r="B180" s="126"/>
      <c r="C180" s="127" t="s">
        <v>234</v>
      </c>
      <c r="D180" s="127" t="s">
        <v>131</v>
      </c>
      <c r="E180" s="128" t="s">
        <v>235</v>
      </c>
      <c r="F180" s="129" t="s">
        <v>236</v>
      </c>
      <c r="G180" s="130" t="s">
        <v>183</v>
      </c>
      <c r="H180" s="131">
        <v>86.85</v>
      </c>
      <c r="I180" s="132"/>
      <c r="J180" s="132">
        <f>ROUND(I180*H180,2)</f>
        <v>0</v>
      </c>
      <c r="K180" s="129" t="s">
        <v>135</v>
      </c>
      <c r="L180" s="27"/>
      <c r="M180" s="133" t="s">
        <v>1</v>
      </c>
      <c r="N180" s="134" t="s">
        <v>38</v>
      </c>
      <c r="O180" s="135">
        <v>0.32800000000000001</v>
      </c>
      <c r="P180" s="135">
        <f>O180*H180</f>
        <v>28.486799999999999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136</v>
      </c>
      <c r="AT180" s="137" t="s">
        <v>131</v>
      </c>
      <c r="AU180" s="137" t="s">
        <v>83</v>
      </c>
      <c r="AY180" s="15" t="s">
        <v>129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5" t="s">
        <v>81</v>
      </c>
      <c r="BK180" s="138">
        <f>ROUND(I180*H180,2)</f>
        <v>0</v>
      </c>
      <c r="BL180" s="15" t="s">
        <v>136</v>
      </c>
      <c r="BM180" s="137" t="s">
        <v>237</v>
      </c>
    </row>
    <row r="181" spans="2:65" s="1" customFormat="1" ht="28.8">
      <c r="B181" s="27"/>
      <c r="D181" s="139" t="s">
        <v>138</v>
      </c>
      <c r="F181" s="140" t="s">
        <v>238</v>
      </c>
      <c r="L181" s="27"/>
      <c r="M181" s="141"/>
      <c r="T181" s="51"/>
      <c r="AT181" s="15" t="s">
        <v>138</v>
      </c>
      <c r="AU181" s="15" t="s">
        <v>83</v>
      </c>
    </row>
    <row r="182" spans="2:65" s="12" customFormat="1">
      <c r="B182" s="142"/>
      <c r="D182" s="139" t="s">
        <v>144</v>
      </c>
      <c r="E182" s="143" t="s">
        <v>1</v>
      </c>
      <c r="F182" s="144" t="s">
        <v>239</v>
      </c>
      <c r="H182" s="145">
        <v>42.606000000000002</v>
      </c>
      <c r="L182" s="142"/>
      <c r="M182" s="146"/>
      <c r="T182" s="147"/>
      <c r="AT182" s="143" t="s">
        <v>144</v>
      </c>
      <c r="AU182" s="143" t="s">
        <v>83</v>
      </c>
      <c r="AV182" s="12" t="s">
        <v>83</v>
      </c>
      <c r="AW182" s="12" t="s">
        <v>29</v>
      </c>
      <c r="AX182" s="12" t="s">
        <v>73</v>
      </c>
      <c r="AY182" s="143" t="s">
        <v>129</v>
      </c>
    </row>
    <row r="183" spans="2:65" s="12" customFormat="1">
      <c r="B183" s="142"/>
      <c r="D183" s="139" t="s">
        <v>144</v>
      </c>
      <c r="E183" s="143" t="s">
        <v>1</v>
      </c>
      <c r="F183" s="144" t="s">
        <v>240</v>
      </c>
      <c r="H183" s="145">
        <v>44.244</v>
      </c>
      <c r="L183" s="142"/>
      <c r="M183" s="146"/>
      <c r="T183" s="147"/>
      <c r="AT183" s="143" t="s">
        <v>144</v>
      </c>
      <c r="AU183" s="143" t="s">
        <v>83</v>
      </c>
      <c r="AV183" s="12" t="s">
        <v>83</v>
      </c>
      <c r="AW183" s="12" t="s">
        <v>29</v>
      </c>
      <c r="AX183" s="12" t="s">
        <v>73</v>
      </c>
      <c r="AY183" s="143" t="s">
        <v>129</v>
      </c>
    </row>
    <row r="184" spans="2:65" s="13" customFormat="1">
      <c r="B184" s="148"/>
      <c r="D184" s="139" t="s">
        <v>144</v>
      </c>
      <c r="E184" s="149" t="s">
        <v>1</v>
      </c>
      <c r="F184" s="150" t="s">
        <v>194</v>
      </c>
      <c r="H184" s="151">
        <v>86.85</v>
      </c>
      <c r="L184" s="148"/>
      <c r="M184" s="152"/>
      <c r="T184" s="153"/>
      <c r="AT184" s="149" t="s">
        <v>144</v>
      </c>
      <c r="AU184" s="149" t="s">
        <v>83</v>
      </c>
      <c r="AV184" s="13" t="s">
        <v>136</v>
      </c>
      <c r="AW184" s="13" t="s">
        <v>29</v>
      </c>
      <c r="AX184" s="13" t="s">
        <v>81</v>
      </c>
      <c r="AY184" s="149" t="s">
        <v>129</v>
      </c>
    </row>
    <row r="185" spans="2:65" s="1" customFormat="1" ht="16.5" customHeight="1">
      <c r="B185" s="126"/>
      <c r="C185" s="154" t="s">
        <v>241</v>
      </c>
      <c r="D185" s="154" t="s">
        <v>215</v>
      </c>
      <c r="E185" s="155" t="s">
        <v>242</v>
      </c>
      <c r="F185" s="156" t="s">
        <v>243</v>
      </c>
      <c r="G185" s="157" t="s">
        <v>218</v>
      </c>
      <c r="H185" s="158">
        <v>86.85</v>
      </c>
      <c r="I185" s="159"/>
      <c r="J185" s="159">
        <f>ROUND(I185*H185,2)</f>
        <v>0</v>
      </c>
      <c r="K185" s="156" t="s">
        <v>135</v>
      </c>
      <c r="L185" s="160"/>
      <c r="M185" s="161" t="s">
        <v>1</v>
      </c>
      <c r="N185" s="162" t="s">
        <v>38</v>
      </c>
      <c r="O185" s="135">
        <v>0</v>
      </c>
      <c r="P185" s="135">
        <f>O185*H185</f>
        <v>0</v>
      </c>
      <c r="Q185" s="135">
        <v>1</v>
      </c>
      <c r="R185" s="135">
        <f>Q185*H185</f>
        <v>86.85</v>
      </c>
      <c r="S185" s="135">
        <v>0</v>
      </c>
      <c r="T185" s="136">
        <f>S185*H185</f>
        <v>0</v>
      </c>
      <c r="AR185" s="137" t="s">
        <v>174</v>
      </c>
      <c r="AT185" s="137" t="s">
        <v>215</v>
      </c>
      <c r="AU185" s="137" t="s">
        <v>83</v>
      </c>
      <c r="AY185" s="15" t="s">
        <v>129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5" t="s">
        <v>81</v>
      </c>
      <c r="BK185" s="138">
        <f>ROUND(I185*H185,2)</f>
        <v>0</v>
      </c>
      <c r="BL185" s="15" t="s">
        <v>136</v>
      </c>
      <c r="BM185" s="137" t="s">
        <v>244</v>
      </c>
    </row>
    <row r="186" spans="2:65" s="1" customFormat="1">
      <c r="B186" s="27"/>
      <c r="D186" s="139" t="s">
        <v>138</v>
      </c>
      <c r="F186" s="140" t="s">
        <v>243</v>
      </c>
      <c r="L186" s="27"/>
      <c r="M186" s="141"/>
      <c r="T186" s="51"/>
      <c r="AT186" s="15" t="s">
        <v>138</v>
      </c>
      <c r="AU186" s="15" t="s">
        <v>83</v>
      </c>
    </row>
    <row r="187" spans="2:65" s="12" customFormat="1">
      <c r="B187" s="142"/>
      <c r="D187" s="139" t="s">
        <v>144</v>
      </c>
      <c r="E187" s="143" t="s">
        <v>1</v>
      </c>
      <c r="F187" s="144" t="s">
        <v>245</v>
      </c>
      <c r="H187" s="145">
        <v>43.424999999999997</v>
      </c>
      <c r="L187" s="142"/>
      <c r="M187" s="146"/>
      <c r="T187" s="147"/>
      <c r="AT187" s="143" t="s">
        <v>144</v>
      </c>
      <c r="AU187" s="143" t="s">
        <v>83</v>
      </c>
      <c r="AV187" s="12" t="s">
        <v>83</v>
      </c>
      <c r="AW187" s="12" t="s">
        <v>29</v>
      </c>
      <c r="AX187" s="12" t="s">
        <v>81</v>
      </c>
      <c r="AY187" s="143" t="s">
        <v>129</v>
      </c>
    </row>
    <row r="188" spans="2:65" s="12" customFormat="1">
      <c r="B188" s="142"/>
      <c r="D188" s="139" t="s">
        <v>144</v>
      </c>
      <c r="F188" s="144" t="s">
        <v>246</v>
      </c>
      <c r="H188" s="145">
        <v>86.85</v>
      </c>
      <c r="L188" s="142"/>
      <c r="M188" s="146"/>
      <c r="T188" s="147"/>
      <c r="AT188" s="143" t="s">
        <v>144</v>
      </c>
      <c r="AU188" s="143" t="s">
        <v>83</v>
      </c>
      <c r="AV188" s="12" t="s">
        <v>83</v>
      </c>
      <c r="AW188" s="12" t="s">
        <v>3</v>
      </c>
      <c r="AX188" s="12" t="s">
        <v>81</v>
      </c>
      <c r="AY188" s="143" t="s">
        <v>129</v>
      </c>
    </row>
    <row r="189" spans="2:65" s="1" customFormat="1" ht="16.5" customHeight="1">
      <c r="B189" s="126"/>
      <c r="C189" s="154" t="s">
        <v>247</v>
      </c>
      <c r="D189" s="154" t="s">
        <v>215</v>
      </c>
      <c r="E189" s="155" t="s">
        <v>216</v>
      </c>
      <c r="F189" s="156" t="s">
        <v>217</v>
      </c>
      <c r="G189" s="157" t="s">
        <v>218</v>
      </c>
      <c r="H189" s="158">
        <v>86.85</v>
      </c>
      <c r="I189" s="159"/>
      <c r="J189" s="159">
        <f>ROUND(I189*H189,2)</f>
        <v>0</v>
      </c>
      <c r="K189" s="156" t="s">
        <v>135</v>
      </c>
      <c r="L189" s="160"/>
      <c r="M189" s="161" t="s">
        <v>1</v>
      </c>
      <c r="N189" s="162" t="s">
        <v>38</v>
      </c>
      <c r="O189" s="135">
        <v>0</v>
      </c>
      <c r="P189" s="135">
        <f>O189*H189</f>
        <v>0</v>
      </c>
      <c r="Q189" s="135">
        <v>1</v>
      </c>
      <c r="R189" s="135">
        <f>Q189*H189</f>
        <v>86.85</v>
      </c>
      <c r="S189" s="135">
        <v>0</v>
      </c>
      <c r="T189" s="136">
        <f>S189*H189</f>
        <v>0</v>
      </c>
      <c r="AR189" s="137" t="s">
        <v>174</v>
      </c>
      <c r="AT189" s="137" t="s">
        <v>215</v>
      </c>
      <c r="AU189" s="137" t="s">
        <v>83</v>
      </c>
      <c r="AY189" s="15" t="s">
        <v>129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5" t="s">
        <v>81</v>
      </c>
      <c r="BK189" s="138">
        <f>ROUND(I189*H189,2)</f>
        <v>0</v>
      </c>
      <c r="BL189" s="15" t="s">
        <v>136</v>
      </c>
      <c r="BM189" s="137" t="s">
        <v>248</v>
      </c>
    </row>
    <row r="190" spans="2:65" s="1" customFormat="1">
      <c r="B190" s="27"/>
      <c r="D190" s="139" t="s">
        <v>138</v>
      </c>
      <c r="F190" s="140" t="s">
        <v>217</v>
      </c>
      <c r="L190" s="27"/>
      <c r="M190" s="141"/>
      <c r="T190" s="51"/>
      <c r="AT190" s="15" t="s">
        <v>138</v>
      </c>
      <c r="AU190" s="15" t="s">
        <v>83</v>
      </c>
    </row>
    <row r="191" spans="2:65" s="12" customFormat="1">
      <c r="B191" s="142"/>
      <c r="D191" s="139" t="s">
        <v>144</v>
      </c>
      <c r="E191" s="143" t="s">
        <v>1</v>
      </c>
      <c r="F191" s="144" t="s">
        <v>245</v>
      </c>
      <c r="H191" s="145">
        <v>43.424999999999997</v>
      </c>
      <c r="L191" s="142"/>
      <c r="M191" s="146"/>
      <c r="T191" s="147"/>
      <c r="AT191" s="143" t="s">
        <v>144</v>
      </c>
      <c r="AU191" s="143" t="s">
        <v>83</v>
      </c>
      <c r="AV191" s="12" t="s">
        <v>83</v>
      </c>
      <c r="AW191" s="12" t="s">
        <v>29</v>
      </c>
      <c r="AX191" s="12" t="s">
        <v>81</v>
      </c>
      <c r="AY191" s="143" t="s">
        <v>129</v>
      </c>
    </row>
    <row r="192" spans="2:65" s="12" customFormat="1">
      <c r="B192" s="142"/>
      <c r="D192" s="139" t="s">
        <v>144</v>
      </c>
      <c r="F192" s="144" t="s">
        <v>246</v>
      </c>
      <c r="H192" s="145">
        <v>86.85</v>
      </c>
      <c r="L192" s="142"/>
      <c r="M192" s="146"/>
      <c r="T192" s="147"/>
      <c r="AT192" s="143" t="s">
        <v>144</v>
      </c>
      <c r="AU192" s="143" t="s">
        <v>83</v>
      </c>
      <c r="AV192" s="12" t="s">
        <v>83</v>
      </c>
      <c r="AW192" s="12" t="s">
        <v>3</v>
      </c>
      <c r="AX192" s="12" t="s">
        <v>81</v>
      </c>
      <c r="AY192" s="143" t="s">
        <v>129</v>
      </c>
    </row>
    <row r="193" spans="2:65" s="11" customFormat="1" ht="22.8" customHeight="1">
      <c r="B193" s="115"/>
      <c r="D193" s="116" t="s">
        <v>72</v>
      </c>
      <c r="E193" s="124" t="s">
        <v>83</v>
      </c>
      <c r="F193" s="124" t="s">
        <v>249</v>
      </c>
      <c r="J193" s="125">
        <f>BK193</f>
        <v>0</v>
      </c>
      <c r="L193" s="115"/>
      <c r="M193" s="119"/>
      <c r="P193" s="120">
        <f>SUM(P194:P219)</f>
        <v>84.461712000000006</v>
      </c>
      <c r="R193" s="120">
        <f>SUM(R194:R219)</f>
        <v>0.91039300000000001</v>
      </c>
      <c r="T193" s="121">
        <f>SUM(T194:T219)</f>
        <v>0</v>
      </c>
      <c r="AR193" s="116" t="s">
        <v>81</v>
      </c>
      <c r="AT193" s="122" t="s">
        <v>72</v>
      </c>
      <c r="AU193" s="122" t="s">
        <v>81</v>
      </c>
      <c r="AY193" s="116" t="s">
        <v>129</v>
      </c>
      <c r="BK193" s="123">
        <f>SUM(BK194:BK219)</f>
        <v>0</v>
      </c>
    </row>
    <row r="194" spans="2:65" s="1" customFormat="1" ht="21.75" customHeight="1">
      <c r="B194" s="126"/>
      <c r="C194" s="127" t="s">
        <v>250</v>
      </c>
      <c r="D194" s="127" t="s">
        <v>131</v>
      </c>
      <c r="E194" s="128" t="s">
        <v>251</v>
      </c>
      <c r="F194" s="129" t="s">
        <v>252</v>
      </c>
      <c r="G194" s="130" t="s">
        <v>183</v>
      </c>
      <c r="H194" s="131">
        <v>0.54400000000000004</v>
      </c>
      <c r="I194" s="132"/>
      <c r="J194" s="132">
        <f>ROUND(I194*H194,2)</f>
        <v>0</v>
      </c>
      <c r="K194" s="129" t="s">
        <v>135</v>
      </c>
      <c r="L194" s="27"/>
      <c r="M194" s="133" t="s">
        <v>1</v>
      </c>
      <c r="N194" s="134" t="s">
        <v>38</v>
      </c>
      <c r="O194" s="135">
        <v>1.32</v>
      </c>
      <c r="P194" s="135">
        <f>O194*H194</f>
        <v>0.71808000000000005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136</v>
      </c>
      <c r="AT194" s="137" t="s">
        <v>131</v>
      </c>
      <c r="AU194" s="137" t="s">
        <v>83</v>
      </c>
      <c r="AY194" s="15" t="s">
        <v>129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5" t="s">
        <v>81</v>
      </c>
      <c r="BK194" s="138">
        <f>ROUND(I194*H194,2)</f>
        <v>0</v>
      </c>
      <c r="BL194" s="15" t="s">
        <v>136</v>
      </c>
      <c r="BM194" s="137" t="s">
        <v>253</v>
      </c>
    </row>
    <row r="195" spans="2:65" s="1" customFormat="1">
      <c r="B195" s="27"/>
      <c r="D195" s="139" t="s">
        <v>138</v>
      </c>
      <c r="F195" s="140" t="s">
        <v>252</v>
      </c>
      <c r="L195" s="27"/>
      <c r="M195" s="141"/>
      <c r="T195" s="51"/>
      <c r="AT195" s="15" t="s">
        <v>138</v>
      </c>
      <c r="AU195" s="15" t="s">
        <v>83</v>
      </c>
    </row>
    <row r="196" spans="2:65" s="12" customFormat="1">
      <c r="B196" s="142"/>
      <c r="D196" s="139" t="s">
        <v>144</v>
      </c>
      <c r="E196" s="143" t="s">
        <v>1</v>
      </c>
      <c r="F196" s="144" t="s">
        <v>254</v>
      </c>
      <c r="H196" s="145">
        <v>0.54400000000000004</v>
      </c>
      <c r="L196" s="142"/>
      <c r="M196" s="146"/>
      <c r="T196" s="147"/>
      <c r="AT196" s="143" t="s">
        <v>144</v>
      </c>
      <c r="AU196" s="143" t="s">
        <v>83</v>
      </c>
      <c r="AV196" s="12" t="s">
        <v>83</v>
      </c>
      <c r="AW196" s="12" t="s">
        <v>29</v>
      </c>
      <c r="AX196" s="12" t="s">
        <v>81</v>
      </c>
      <c r="AY196" s="143" t="s">
        <v>129</v>
      </c>
    </row>
    <row r="197" spans="2:65" s="1" customFormat="1" ht="24.15" customHeight="1">
      <c r="B197" s="126"/>
      <c r="C197" s="127" t="s">
        <v>7</v>
      </c>
      <c r="D197" s="127" t="s">
        <v>131</v>
      </c>
      <c r="E197" s="128" t="s">
        <v>255</v>
      </c>
      <c r="F197" s="129" t="s">
        <v>256</v>
      </c>
      <c r="G197" s="130" t="s">
        <v>165</v>
      </c>
      <c r="H197" s="131">
        <v>17.5</v>
      </c>
      <c r="I197" s="132"/>
      <c r="J197" s="132">
        <f>ROUND(I197*H197,2)</f>
        <v>0</v>
      </c>
      <c r="K197" s="129" t="s">
        <v>135</v>
      </c>
      <c r="L197" s="27"/>
      <c r="M197" s="133" t="s">
        <v>1</v>
      </c>
      <c r="N197" s="134" t="s">
        <v>38</v>
      </c>
      <c r="O197" s="135">
        <v>0.12</v>
      </c>
      <c r="P197" s="135">
        <f>O197*H197</f>
        <v>2.1</v>
      </c>
      <c r="Q197" s="135">
        <v>7.9000000000000001E-4</v>
      </c>
      <c r="R197" s="135">
        <f>Q197*H197</f>
        <v>1.3825E-2</v>
      </c>
      <c r="S197" s="135">
        <v>0</v>
      </c>
      <c r="T197" s="136">
        <f>S197*H197</f>
        <v>0</v>
      </c>
      <c r="AR197" s="137" t="s">
        <v>136</v>
      </c>
      <c r="AT197" s="137" t="s">
        <v>131</v>
      </c>
      <c r="AU197" s="137" t="s">
        <v>83</v>
      </c>
      <c r="AY197" s="15" t="s">
        <v>129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5" t="s">
        <v>81</v>
      </c>
      <c r="BK197" s="138">
        <f>ROUND(I197*H197,2)</f>
        <v>0</v>
      </c>
      <c r="BL197" s="15" t="s">
        <v>136</v>
      </c>
      <c r="BM197" s="137" t="s">
        <v>257</v>
      </c>
    </row>
    <row r="198" spans="2:65" s="1" customFormat="1" ht="19.2">
      <c r="B198" s="27"/>
      <c r="D198" s="139" t="s">
        <v>138</v>
      </c>
      <c r="F198" s="140" t="s">
        <v>258</v>
      </c>
      <c r="L198" s="27"/>
      <c r="M198" s="141"/>
      <c r="T198" s="51"/>
      <c r="AT198" s="15" t="s">
        <v>138</v>
      </c>
      <c r="AU198" s="15" t="s">
        <v>83</v>
      </c>
    </row>
    <row r="199" spans="2:65" s="12" customFormat="1">
      <c r="B199" s="142"/>
      <c r="D199" s="139" t="s">
        <v>144</v>
      </c>
      <c r="E199" s="143" t="s">
        <v>1</v>
      </c>
      <c r="F199" s="144" t="s">
        <v>259</v>
      </c>
      <c r="H199" s="145">
        <v>17.5</v>
      </c>
      <c r="L199" s="142"/>
      <c r="M199" s="146"/>
      <c r="T199" s="147"/>
      <c r="AT199" s="143" t="s">
        <v>144</v>
      </c>
      <c r="AU199" s="143" t="s">
        <v>83</v>
      </c>
      <c r="AV199" s="12" t="s">
        <v>83</v>
      </c>
      <c r="AW199" s="12" t="s">
        <v>29</v>
      </c>
      <c r="AX199" s="12" t="s">
        <v>81</v>
      </c>
      <c r="AY199" s="143" t="s">
        <v>129</v>
      </c>
    </row>
    <row r="200" spans="2:65" s="1" customFormat="1" ht="24.15" customHeight="1">
      <c r="B200" s="126"/>
      <c r="C200" s="127" t="s">
        <v>260</v>
      </c>
      <c r="D200" s="127" t="s">
        <v>131</v>
      </c>
      <c r="E200" s="128" t="s">
        <v>261</v>
      </c>
      <c r="F200" s="129" t="s">
        <v>262</v>
      </c>
      <c r="G200" s="130" t="s">
        <v>183</v>
      </c>
      <c r="H200" s="131">
        <v>5.24</v>
      </c>
      <c r="I200" s="132"/>
      <c r="J200" s="132">
        <f>ROUND(I200*H200,2)</f>
        <v>0</v>
      </c>
      <c r="K200" s="129" t="s">
        <v>135</v>
      </c>
      <c r="L200" s="27"/>
      <c r="M200" s="133" t="s">
        <v>1</v>
      </c>
      <c r="N200" s="134" t="s">
        <v>38</v>
      </c>
      <c r="O200" s="135">
        <v>1.2150000000000001</v>
      </c>
      <c r="P200" s="135">
        <f>O200*H200</f>
        <v>6.3666000000000009</v>
      </c>
      <c r="Q200" s="135">
        <v>0</v>
      </c>
      <c r="R200" s="135">
        <f>Q200*H200</f>
        <v>0</v>
      </c>
      <c r="S200" s="135">
        <v>0</v>
      </c>
      <c r="T200" s="136">
        <f>S200*H200</f>
        <v>0</v>
      </c>
      <c r="AR200" s="137" t="s">
        <v>136</v>
      </c>
      <c r="AT200" s="137" t="s">
        <v>131</v>
      </c>
      <c r="AU200" s="137" t="s">
        <v>83</v>
      </c>
      <c r="AY200" s="15" t="s">
        <v>129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5" t="s">
        <v>81</v>
      </c>
      <c r="BK200" s="138">
        <f>ROUND(I200*H200,2)</f>
        <v>0</v>
      </c>
      <c r="BL200" s="15" t="s">
        <v>136</v>
      </c>
      <c r="BM200" s="137" t="s">
        <v>263</v>
      </c>
    </row>
    <row r="201" spans="2:65" s="1" customFormat="1" ht="19.2">
      <c r="B201" s="27"/>
      <c r="D201" s="139" t="s">
        <v>138</v>
      </c>
      <c r="F201" s="140" t="s">
        <v>264</v>
      </c>
      <c r="L201" s="27"/>
      <c r="M201" s="141"/>
      <c r="T201" s="51"/>
      <c r="AT201" s="15" t="s">
        <v>138</v>
      </c>
      <c r="AU201" s="15" t="s">
        <v>83</v>
      </c>
    </row>
    <row r="202" spans="2:65" s="12" customFormat="1">
      <c r="B202" s="142"/>
      <c r="D202" s="139" t="s">
        <v>144</v>
      </c>
      <c r="E202" s="143" t="s">
        <v>1</v>
      </c>
      <c r="F202" s="144" t="s">
        <v>207</v>
      </c>
      <c r="H202" s="145">
        <v>5.24</v>
      </c>
      <c r="L202" s="142"/>
      <c r="M202" s="146"/>
      <c r="T202" s="147"/>
      <c r="AT202" s="143" t="s">
        <v>144</v>
      </c>
      <c r="AU202" s="143" t="s">
        <v>83</v>
      </c>
      <c r="AV202" s="12" t="s">
        <v>83</v>
      </c>
      <c r="AW202" s="12" t="s">
        <v>29</v>
      </c>
      <c r="AX202" s="12" t="s">
        <v>81</v>
      </c>
      <c r="AY202" s="143" t="s">
        <v>129</v>
      </c>
    </row>
    <row r="203" spans="2:65" s="1" customFormat="1" ht="16.5" customHeight="1">
      <c r="B203" s="126"/>
      <c r="C203" s="127" t="s">
        <v>265</v>
      </c>
      <c r="D203" s="127" t="s">
        <v>131</v>
      </c>
      <c r="E203" s="128" t="s">
        <v>266</v>
      </c>
      <c r="F203" s="129" t="s">
        <v>267</v>
      </c>
      <c r="G203" s="130" t="s">
        <v>268</v>
      </c>
      <c r="H203" s="131">
        <v>2</v>
      </c>
      <c r="I203" s="132"/>
      <c r="J203" s="132">
        <f>ROUND(I203*H203,2)</f>
        <v>0</v>
      </c>
      <c r="K203" s="129" t="s">
        <v>1</v>
      </c>
      <c r="L203" s="27"/>
      <c r="M203" s="133" t="s">
        <v>1</v>
      </c>
      <c r="N203" s="134" t="s">
        <v>38</v>
      </c>
      <c r="O203" s="135">
        <v>0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136</v>
      </c>
      <c r="AT203" s="137" t="s">
        <v>131</v>
      </c>
      <c r="AU203" s="137" t="s">
        <v>83</v>
      </c>
      <c r="AY203" s="15" t="s">
        <v>129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5" t="s">
        <v>81</v>
      </c>
      <c r="BK203" s="138">
        <f>ROUND(I203*H203,2)</f>
        <v>0</v>
      </c>
      <c r="BL203" s="15" t="s">
        <v>136</v>
      </c>
      <c r="BM203" s="137" t="s">
        <v>269</v>
      </c>
    </row>
    <row r="204" spans="2:65" s="1" customFormat="1">
      <c r="B204" s="27"/>
      <c r="D204" s="139" t="s">
        <v>138</v>
      </c>
      <c r="F204" s="140" t="s">
        <v>270</v>
      </c>
      <c r="L204" s="27"/>
      <c r="M204" s="141"/>
      <c r="T204" s="51"/>
      <c r="AT204" s="15" t="s">
        <v>138</v>
      </c>
      <c r="AU204" s="15" t="s">
        <v>83</v>
      </c>
    </row>
    <row r="205" spans="2:65" s="1" customFormat="1" ht="24.15" customHeight="1">
      <c r="B205" s="126"/>
      <c r="C205" s="127" t="s">
        <v>271</v>
      </c>
      <c r="D205" s="127" t="s">
        <v>131</v>
      </c>
      <c r="E205" s="128" t="s">
        <v>272</v>
      </c>
      <c r="F205" s="129" t="s">
        <v>273</v>
      </c>
      <c r="G205" s="130" t="s">
        <v>183</v>
      </c>
      <c r="H205" s="131">
        <v>15.512</v>
      </c>
      <c r="I205" s="132"/>
      <c r="J205" s="132">
        <f>ROUND(I205*H205,2)</f>
        <v>0</v>
      </c>
      <c r="K205" s="129" t="s">
        <v>135</v>
      </c>
      <c r="L205" s="27"/>
      <c r="M205" s="133" t="s">
        <v>1</v>
      </c>
      <c r="N205" s="134" t="s">
        <v>38</v>
      </c>
      <c r="O205" s="135">
        <v>1.4610000000000001</v>
      </c>
      <c r="P205" s="135">
        <f>O205*H205</f>
        <v>22.663032000000001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136</v>
      </c>
      <c r="AT205" s="137" t="s">
        <v>131</v>
      </c>
      <c r="AU205" s="137" t="s">
        <v>83</v>
      </c>
      <c r="AY205" s="15" t="s">
        <v>129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5" t="s">
        <v>81</v>
      </c>
      <c r="BK205" s="138">
        <f>ROUND(I205*H205,2)</f>
        <v>0</v>
      </c>
      <c r="BL205" s="15" t="s">
        <v>136</v>
      </c>
      <c r="BM205" s="137" t="s">
        <v>274</v>
      </c>
    </row>
    <row r="206" spans="2:65" s="1" customFormat="1" ht="19.2">
      <c r="B206" s="27"/>
      <c r="D206" s="139" t="s">
        <v>138</v>
      </c>
      <c r="F206" s="140" t="s">
        <v>275</v>
      </c>
      <c r="L206" s="27"/>
      <c r="M206" s="141"/>
      <c r="T206" s="51"/>
      <c r="AT206" s="15" t="s">
        <v>138</v>
      </c>
      <c r="AU206" s="15" t="s">
        <v>83</v>
      </c>
    </row>
    <row r="207" spans="2:65" s="12" customFormat="1">
      <c r="B207" s="142"/>
      <c r="D207" s="139" t="s">
        <v>144</v>
      </c>
      <c r="E207" s="143" t="s">
        <v>1</v>
      </c>
      <c r="F207" s="144" t="s">
        <v>276</v>
      </c>
      <c r="H207" s="145">
        <v>15.512</v>
      </c>
      <c r="L207" s="142"/>
      <c r="M207" s="146"/>
      <c r="T207" s="147"/>
      <c r="AT207" s="143" t="s">
        <v>144</v>
      </c>
      <c r="AU207" s="143" t="s">
        <v>83</v>
      </c>
      <c r="AV207" s="12" t="s">
        <v>83</v>
      </c>
      <c r="AW207" s="12" t="s">
        <v>29</v>
      </c>
      <c r="AX207" s="12" t="s">
        <v>81</v>
      </c>
      <c r="AY207" s="143" t="s">
        <v>129</v>
      </c>
    </row>
    <row r="208" spans="2:65" s="1" customFormat="1" ht="16.5" customHeight="1">
      <c r="B208" s="126"/>
      <c r="C208" s="127" t="s">
        <v>277</v>
      </c>
      <c r="D208" s="127" t="s">
        <v>131</v>
      </c>
      <c r="E208" s="128" t="s">
        <v>278</v>
      </c>
      <c r="F208" s="129" t="s">
        <v>279</v>
      </c>
      <c r="G208" s="130" t="s">
        <v>134</v>
      </c>
      <c r="H208" s="131">
        <v>49.2</v>
      </c>
      <c r="I208" s="132"/>
      <c r="J208" s="132">
        <f>ROUND(I208*H208,2)</f>
        <v>0</v>
      </c>
      <c r="K208" s="129" t="s">
        <v>135</v>
      </c>
      <c r="L208" s="27"/>
      <c r="M208" s="133" t="s">
        <v>1</v>
      </c>
      <c r="N208" s="134" t="s">
        <v>38</v>
      </c>
      <c r="O208" s="135">
        <v>0.39700000000000002</v>
      </c>
      <c r="P208" s="135">
        <f>O208*H208</f>
        <v>19.532400000000003</v>
      </c>
      <c r="Q208" s="135">
        <v>1.2999999999999999E-3</v>
      </c>
      <c r="R208" s="135">
        <f>Q208*H208</f>
        <v>6.3960000000000003E-2</v>
      </c>
      <c r="S208" s="135">
        <v>0</v>
      </c>
      <c r="T208" s="136">
        <f>S208*H208</f>
        <v>0</v>
      </c>
      <c r="AR208" s="137" t="s">
        <v>136</v>
      </c>
      <c r="AT208" s="137" t="s">
        <v>131</v>
      </c>
      <c r="AU208" s="137" t="s">
        <v>83</v>
      </c>
      <c r="AY208" s="15" t="s">
        <v>129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5" t="s">
        <v>81</v>
      </c>
      <c r="BK208" s="138">
        <f>ROUND(I208*H208,2)</f>
        <v>0</v>
      </c>
      <c r="BL208" s="15" t="s">
        <v>136</v>
      </c>
      <c r="BM208" s="137" t="s">
        <v>280</v>
      </c>
    </row>
    <row r="209" spans="2:65" s="1" customFormat="1" ht="19.2">
      <c r="B209" s="27"/>
      <c r="D209" s="139" t="s">
        <v>138</v>
      </c>
      <c r="F209" s="140" t="s">
        <v>281</v>
      </c>
      <c r="L209" s="27"/>
      <c r="M209" s="141"/>
      <c r="T209" s="51"/>
      <c r="AT209" s="15" t="s">
        <v>138</v>
      </c>
      <c r="AU209" s="15" t="s">
        <v>83</v>
      </c>
    </row>
    <row r="210" spans="2:65" s="12" customFormat="1">
      <c r="B210" s="142"/>
      <c r="D210" s="139" t="s">
        <v>144</v>
      </c>
      <c r="E210" s="143" t="s">
        <v>1</v>
      </c>
      <c r="F210" s="144" t="s">
        <v>282</v>
      </c>
      <c r="H210" s="145">
        <v>22.16</v>
      </c>
      <c r="L210" s="142"/>
      <c r="M210" s="146"/>
      <c r="T210" s="147"/>
      <c r="AT210" s="143" t="s">
        <v>144</v>
      </c>
      <c r="AU210" s="143" t="s">
        <v>83</v>
      </c>
      <c r="AV210" s="12" t="s">
        <v>83</v>
      </c>
      <c r="AW210" s="12" t="s">
        <v>29</v>
      </c>
      <c r="AX210" s="12" t="s">
        <v>73</v>
      </c>
      <c r="AY210" s="143" t="s">
        <v>129</v>
      </c>
    </row>
    <row r="211" spans="2:65" s="12" customFormat="1">
      <c r="B211" s="142"/>
      <c r="D211" s="139" t="s">
        <v>144</v>
      </c>
      <c r="E211" s="143" t="s">
        <v>1</v>
      </c>
      <c r="F211" s="144" t="s">
        <v>283</v>
      </c>
      <c r="H211" s="145">
        <v>4.4800000000000004</v>
      </c>
      <c r="L211" s="142"/>
      <c r="M211" s="146"/>
      <c r="T211" s="147"/>
      <c r="AT211" s="143" t="s">
        <v>144</v>
      </c>
      <c r="AU211" s="143" t="s">
        <v>83</v>
      </c>
      <c r="AV211" s="12" t="s">
        <v>83</v>
      </c>
      <c r="AW211" s="12" t="s">
        <v>29</v>
      </c>
      <c r="AX211" s="12" t="s">
        <v>73</v>
      </c>
      <c r="AY211" s="143" t="s">
        <v>129</v>
      </c>
    </row>
    <row r="212" spans="2:65" s="12" customFormat="1">
      <c r="B212" s="142"/>
      <c r="D212" s="139" t="s">
        <v>144</v>
      </c>
      <c r="E212" s="143" t="s">
        <v>1</v>
      </c>
      <c r="F212" s="144" t="s">
        <v>284</v>
      </c>
      <c r="H212" s="145">
        <v>20.96</v>
      </c>
      <c r="L212" s="142"/>
      <c r="M212" s="146"/>
      <c r="T212" s="147"/>
      <c r="AT212" s="143" t="s">
        <v>144</v>
      </c>
      <c r="AU212" s="143" t="s">
        <v>83</v>
      </c>
      <c r="AV212" s="12" t="s">
        <v>83</v>
      </c>
      <c r="AW212" s="12" t="s">
        <v>29</v>
      </c>
      <c r="AX212" s="12" t="s">
        <v>73</v>
      </c>
      <c r="AY212" s="143" t="s">
        <v>129</v>
      </c>
    </row>
    <row r="213" spans="2:65" s="12" customFormat="1">
      <c r="B213" s="142"/>
      <c r="D213" s="139" t="s">
        <v>144</v>
      </c>
      <c r="E213" s="143" t="s">
        <v>1</v>
      </c>
      <c r="F213" s="144" t="s">
        <v>285</v>
      </c>
      <c r="H213" s="145">
        <v>1.6</v>
      </c>
      <c r="L213" s="142"/>
      <c r="M213" s="146"/>
      <c r="T213" s="147"/>
      <c r="AT213" s="143" t="s">
        <v>144</v>
      </c>
      <c r="AU213" s="143" t="s">
        <v>83</v>
      </c>
      <c r="AV213" s="12" t="s">
        <v>83</v>
      </c>
      <c r="AW213" s="12" t="s">
        <v>29</v>
      </c>
      <c r="AX213" s="12" t="s">
        <v>73</v>
      </c>
      <c r="AY213" s="143" t="s">
        <v>129</v>
      </c>
    </row>
    <row r="214" spans="2:65" s="13" customFormat="1">
      <c r="B214" s="148"/>
      <c r="D214" s="139" t="s">
        <v>144</v>
      </c>
      <c r="E214" s="149" t="s">
        <v>1</v>
      </c>
      <c r="F214" s="150" t="s">
        <v>194</v>
      </c>
      <c r="H214" s="151">
        <v>49.2</v>
      </c>
      <c r="L214" s="148"/>
      <c r="M214" s="152"/>
      <c r="T214" s="153"/>
      <c r="AT214" s="149" t="s">
        <v>144</v>
      </c>
      <c r="AU214" s="149" t="s">
        <v>83</v>
      </c>
      <c r="AV214" s="13" t="s">
        <v>136</v>
      </c>
      <c r="AW214" s="13" t="s">
        <v>29</v>
      </c>
      <c r="AX214" s="13" t="s">
        <v>81</v>
      </c>
      <c r="AY214" s="149" t="s">
        <v>129</v>
      </c>
    </row>
    <row r="215" spans="2:65" s="1" customFormat="1" ht="16.5" customHeight="1">
      <c r="B215" s="126"/>
      <c r="C215" s="127" t="s">
        <v>286</v>
      </c>
      <c r="D215" s="127" t="s">
        <v>131</v>
      </c>
      <c r="E215" s="128" t="s">
        <v>287</v>
      </c>
      <c r="F215" s="129" t="s">
        <v>288</v>
      </c>
      <c r="G215" s="130" t="s">
        <v>134</v>
      </c>
      <c r="H215" s="131">
        <v>49.2</v>
      </c>
      <c r="I215" s="132"/>
      <c r="J215" s="132">
        <f>ROUND(I215*H215,2)</f>
        <v>0</v>
      </c>
      <c r="K215" s="129" t="s">
        <v>135</v>
      </c>
      <c r="L215" s="27"/>
      <c r="M215" s="133" t="s">
        <v>1</v>
      </c>
      <c r="N215" s="134" t="s">
        <v>38</v>
      </c>
      <c r="O215" s="135">
        <v>0.14399999999999999</v>
      </c>
      <c r="P215" s="135">
        <f>O215*H215</f>
        <v>7.0847999999999995</v>
      </c>
      <c r="Q215" s="135">
        <v>4.0000000000000003E-5</v>
      </c>
      <c r="R215" s="135">
        <f>Q215*H215</f>
        <v>1.9680000000000001E-3</v>
      </c>
      <c r="S215" s="135">
        <v>0</v>
      </c>
      <c r="T215" s="136">
        <f>S215*H215</f>
        <v>0</v>
      </c>
      <c r="AR215" s="137" t="s">
        <v>136</v>
      </c>
      <c r="AT215" s="137" t="s">
        <v>131</v>
      </c>
      <c r="AU215" s="137" t="s">
        <v>83</v>
      </c>
      <c r="AY215" s="15" t="s">
        <v>129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5" t="s">
        <v>81</v>
      </c>
      <c r="BK215" s="138">
        <f>ROUND(I215*H215,2)</f>
        <v>0</v>
      </c>
      <c r="BL215" s="15" t="s">
        <v>136</v>
      </c>
      <c r="BM215" s="137" t="s">
        <v>289</v>
      </c>
    </row>
    <row r="216" spans="2:65" s="1" customFormat="1" ht="19.2">
      <c r="B216" s="27"/>
      <c r="D216" s="139" t="s">
        <v>138</v>
      </c>
      <c r="F216" s="140" t="s">
        <v>290</v>
      </c>
      <c r="L216" s="27"/>
      <c r="M216" s="141"/>
      <c r="T216" s="51"/>
      <c r="AT216" s="15" t="s">
        <v>138</v>
      </c>
      <c r="AU216" s="15" t="s">
        <v>83</v>
      </c>
    </row>
    <row r="217" spans="2:65" s="1" customFormat="1" ht="24.15" customHeight="1">
      <c r="B217" s="126"/>
      <c r="C217" s="127" t="s">
        <v>291</v>
      </c>
      <c r="D217" s="127" t="s">
        <v>131</v>
      </c>
      <c r="E217" s="128" t="s">
        <v>292</v>
      </c>
      <c r="F217" s="129" t="s">
        <v>293</v>
      </c>
      <c r="G217" s="130" t="s">
        <v>218</v>
      </c>
      <c r="H217" s="131">
        <v>0.8</v>
      </c>
      <c r="I217" s="132"/>
      <c r="J217" s="132">
        <f>ROUND(I217*H217,2)</f>
        <v>0</v>
      </c>
      <c r="K217" s="129" t="s">
        <v>135</v>
      </c>
      <c r="L217" s="27"/>
      <c r="M217" s="133" t="s">
        <v>1</v>
      </c>
      <c r="N217" s="134" t="s">
        <v>38</v>
      </c>
      <c r="O217" s="135">
        <v>32.496000000000002</v>
      </c>
      <c r="P217" s="135">
        <f>O217*H217</f>
        <v>25.996800000000004</v>
      </c>
      <c r="Q217" s="135">
        <v>1.0383</v>
      </c>
      <c r="R217" s="135">
        <f>Q217*H217</f>
        <v>0.83064000000000004</v>
      </c>
      <c r="S217" s="135">
        <v>0</v>
      </c>
      <c r="T217" s="136">
        <f>S217*H217</f>
        <v>0</v>
      </c>
      <c r="AR217" s="137" t="s">
        <v>136</v>
      </c>
      <c r="AT217" s="137" t="s">
        <v>131</v>
      </c>
      <c r="AU217" s="137" t="s">
        <v>83</v>
      </c>
      <c r="AY217" s="15" t="s">
        <v>129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5" t="s">
        <v>81</v>
      </c>
      <c r="BK217" s="138">
        <f>ROUND(I217*H217,2)</f>
        <v>0</v>
      </c>
      <c r="BL217" s="15" t="s">
        <v>136</v>
      </c>
      <c r="BM217" s="137" t="s">
        <v>294</v>
      </c>
    </row>
    <row r="218" spans="2:65" s="1" customFormat="1" ht="19.2">
      <c r="B218" s="27"/>
      <c r="D218" s="139" t="s">
        <v>138</v>
      </c>
      <c r="F218" s="140" t="s">
        <v>295</v>
      </c>
      <c r="L218" s="27"/>
      <c r="M218" s="141"/>
      <c r="T218" s="51"/>
      <c r="AT218" s="15" t="s">
        <v>138</v>
      </c>
      <c r="AU218" s="15" t="s">
        <v>83</v>
      </c>
    </row>
    <row r="219" spans="2:65" s="12" customFormat="1">
      <c r="B219" s="142"/>
      <c r="D219" s="139" t="s">
        <v>144</v>
      </c>
      <c r="E219" s="143" t="s">
        <v>1</v>
      </c>
      <c r="F219" s="144" t="s">
        <v>296</v>
      </c>
      <c r="H219" s="145">
        <v>0.8</v>
      </c>
      <c r="L219" s="142"/>
      <c r="M219" s="146"/>
      <c r="T219" s="147"/>
      <c r="AT219" s="143" t="s">
        <v>144</v>
      </c>
      <c r="AU219" s="143" t="s">
        <v>83</v>
      </c>
      <c r="AV219" s="12" t="s">
        <v>83</v>
      </c>
      <c r="AW219" s="12" t="s">
        <v>29</v>
      </c>
      <c r="AX219" s="12" t="s">
        <v>81</v>
      </c>
      <c r="AY219" s="143" t="s">
        <v>129</v>
      </c>
    </row>
    <row r="220" spans="2:65" s="11" customFormat="1" ht="22.8" customHeight="1">
      <c r="B220" s="115"/>
      <c r="D220" s="116" t="s">
        <v>72</v>
      </c>
      <c r="E220" s="124" t="s">
        <v>146</v>
      </c>
      <c r="F220" s="124" t="s">
        <v>297</v>
      </c>
      <c r="J220" s="125">
        <f>BK220</f>
        <v>0</v>
      </c>
      <c r="L220" s="115"/>
      <c r="M220" s="119"/>
      <c r="P220" s="120">
        <f>SUM(P221:P244)</f>
        <v>173.74645999999998</v>
      </c>
      <c r="R220" s="120">
        <f>SUM(R221:R244)</f>
        <v>12.473493999999999</v>
      </c>
      <c r="T220" s="121">
        <f>SUM(T221:T244)</f>
        <v>0</v>
      </c>
      <c r="AR220" s="116" t="s">
        <v>81</v>
      </c>
      <c r="AT220" s="122" t="s">
        <v>72</v>
      </c>
      <c r="AU220" s="122" t="s">
        <v>81</v>
      </c>
      <c r="AY220" s="116" t="s">
        <v>129</v>
      </c>
      <c r="BK220" s="123">
        <f>SUM(BK221:BK244)</f>
        <v>0</v>
      </c>
    </row>
    <row r="221" spans="2:65" s="1" customFormat="1" ht="24.15" customHeight="1">
      <c r="B221" s="126"/>
      <c r="C221" s="127" t="s">
        <v>298</v>
      </c>
      <c r="D221" s="127" t="s">
        <v>131</v>
      </c>
      <c r="E221" s="128" t="s">
        <v>299</v>
      </c>
      <c r="F221" s="129" t="s">
        <v>300</v>
      </c>
      <c r="G221" s="130" t="s">
        <v>183</v>
      </c>
      <c r="H221" s="131">
        <v>4</v>
      </c>
      <c r="I221" s="132"/>
      <c r="J221" s="132">
        <f>ROUND(I221*H221,2)</f>
        <v>0</v>
      </c>
      <c r="K221" s="129" t="s">
        <v>135</v>
      </c>
      <c r="L221" s="27"/>
      <c r="M221" s="133" t="s">
        <v>1</v>
      </c>
      <c r="N221" s="134" t="s">
        <v>38</v>
      </c>
      <c r="O221" s="135">
        <v>15.196999999999999</v>
      </c>
      <c r="P221" s="135">
        <f>O221*H221</f>
        <v>60.787999999999997</v>
      </c>
      <c r="Q221" s="135">
        <v>2.8832599999999999</v>
      </c>
      <c r="R221" s="135">
        <f>Q221*H221</f>
        <v>11.53304</v>
      </c>
      <c r="S221" s="135">
        <v>0</v>
      </c>
      <c r="T221" s="136">
        <f>S221*H221</f>
        <v>0</v>
      </c>
      <c r="AR221" s="137" t="s">
        <v>136</v>
      </c>
      <c r="AT221" s="137" t="s">
        <v>131</v>
      </c>
      <c r="AU221" s="137" t="s">
        <v>83</v>
      </c>
      <c r="AY221" s="15" t="s">
        <v>129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5" t="s">
        <v>81</v>
      </c>
      <c r="BK221" s="138">
        <f>ROUND(I221*H221,2)</f>
        <v>0</v>
      </c>
      <c r="BL221" s="15" t="s">
        <v>136</v>
      </c>
      <c r="BM221" s="137" t="s">
        <v>301</v>
      </c>
    </row>
    <row r="222" spans="2:65" s="1" customFormat="1" ht="28.8">
      <c r="B222" s="27"/>
      <c r="D222" s="139" t="s">
        <v>138</v>
      </c>
      <c r="F222" s="140" t="s">
        <v>302</v>
      </c>
      <c r="L222" s="27"/>
      <c r="M222" s="141"/>
      <c r="T222" s="51"/>
      <c r="AT222" s="15" t="s">
        <v>138</v>
      </c>
      <c r="AU222" s="15" t="s">
        <v>83</v>
      </c>
    </row>
    <row r="223" spans="2:65" s="12" customFormat="1">
      <c r="B223" s="142"/>
      <c r="D223" s="139" t="s">
        <v>144</v>
      </c>
      <c r="E223" s="143" t="s">
        <v>1</v>
      </c>
      <c r="F223" s="144" t="s">
        <v>303</v>
      </c>
      <c r="H223" s="145">
        <v>4</v>
      </c>
      <c r="L223" s="142"/>
      <c r="M223" s="146"/>
      <c r="T223" s="147"/>
      <c r="AT223" s="143" t="s">
        <v>144</v>
      </c>
      <c r="AU223" s="143" t="s">
        <v>83</v>
      </c>
      <c r="AV223" s="12" t="s">
        <v>83</v>
      </c>
      <c r="AW223" s="12" t="s">
        <v>29</v>
      </c>
      <c r="AX223" s="12" t="s">
        <v>81</v>
      </c>
      <c r="AY223" s="143" t="s">
        <v>129</v>
      </c>
    </row>
    <row r="224" spans="2:65" s="1" customFormat="1" ht="16.5" customHeight="1">
      <c r="B224" s="126"/>
      <c r="C224" s="127" t="s">
        <v>304</v>
      </c>
      <c r="D224" s="127" t="s">
        <v>131</v>
      </c>
      <c r="E224" s="128" t="s">
        <v>305</v>
      </c>
      <c r="F224" s="129" t="s">
        <v>306</v>
      </c>
      <c r="G224" s="130" t="s">
        <v>183</v>
      </c>
      <c r="H224" s="131">
        <v>17.707999999999998</v>
      </c>
      <c r="I224" s="132"/>
      <c r="J224" s="132">
        <f>ROUND(I224*H224,2)</f>
        <v>0</v>
      </c>
      <c r="K224" s="129" t="s">
        <v>135</v>
      </c>
      <c r="L224" s="27"/>
      <c r="M224" s="133" t="s">
        <v>1</v>
      </c>
      <c r="N224" s="134" t="s">
        <v>38</v>
      </c>
      <c r="O224" s="135">
        <v>1.56</v>
      </c>
      <c r="P224" s="135">
        <f>O224*H224</f>
        <v>27.624479999999998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136</v>
      </c>
      <c r="AT224" s="137" t="s">
        <v>131</v>
      </c>
      <c r="AU224" s="137" t="s">
        <v>83</v>
      </c>
      <c r="AY224" s="15" t="s">
        <v>129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5" t="s">
        <v>81</v>
      </c>
      <c r="BK224" s="138">
        <f>ROUND(I224*H224,2)</f>
        <v>0</v>
      </c>
      <c r="BL224" s="15" t="s">
        <v>136</v>
      </c>
      <c r="BM224" s="137" t="s">
        <v>307</v>
      </c>
    </row>
    <row r="225" spans="2:65" s="1" customFormat="1">
      <c r="B225" s="27"/>
      <c r="D225" s="139" t="s">
        <v>138</v>
      </c>
      <c r="F225" s="140" t="s">
        <v>308</v>
      </c>
      <c r="L225" s="27"/>
      <c r="M225" s="141"/>
      <c r="T225" s="51"/>
      <c r="AT225" s="15" t="s">
        <v>138</v>
      </c>
      <c r="AU225" s="15" t="s">
        <v>83</v>
      </c>
    </row>
    <row r="226" spans="2:65" s="12" customFormat="1">
      <c r="B226" s="142"/>
      <c r="D226" s="139" t="s">
        <v>144</v>
      </c>
      <c r="E226" s="143" t="s">
        <v>1</v>
      </c>
      <c r="F226" s="144" t="s">
        <v>309</v>
      </c>
      <c r="H226" s="145">
        <v>8.7170000000000005</v>
      </c>
      <c r="L226" s="142"/>
      <c r="M226" s="146"/>
      <c r="T226" s="147"/>
      <c r="AT226" s="143" t="s">
        <v>144</v>
      </c>
      <c r="AU226" s="143" t="s">
        <v>83</v>
      </c>
      <c r="AV226" s="12" t="s">
        <v>83</v>
      </c>
      <c r="AW226" s="12" t="s">
        <v>29</v>
      </c>
      <c r="AX226" s="12" t="s">
        <v>73</v>
      </c>
      <c r="AY226" s="143" t="s">
        <v>129</v>
      </c>
    </row>
    <row r="227" spans="2:65" s="12" customFormat="1">
      <c r="B227" s="142"/>
      <c r="D227" s="139" t="s">
        <v>144</v>
      </c>
      <c r="E227" s="143" t="s">
        <v>1</v>
      </c>
      <c r="F227" s="144" t="s">
        <v>310</v>
      </c>
      <c r="H227" s="145">
        <v>8.9909999999999997</v>
      </c>
      <c r="L227" s="142"/>
      <c r="M227" s="146"/>
      <c r="T227" s="147"/>
      <c r="AT227" s="143" t="s">
        <v>144</v>
      </c>
      <c r="AU227" s="143" t="s">
        <v>83</v>
      </c>
      <c r="AV227" s="12" t="s">
        <v>83</v>
      </c>
      <c r="AW227" s="12" t="s">
        <v>29</v>
      </c>
      <c r="AX227" s="12" t="s">
        <v>73</v>
      </c>
      <c r="AY227" s="143" t="s">
        <v>129</v>
      </c>
    </row>
    <row r="228" spans="2:65" s="13" customFormat="1">
      <c r="B228" s="148"/>
      <c r="D228" s="139" t="s">
        <v>144</v>
      </c>
      <c r="E228" s="149" t="s">
        <v>1</v>
      </c>
      <c r="F228" s="150" t="s">
        <v>194</v>
      </c>
      <c r="H228" s="151">
        <v>17.707999999999998</v>
      </c>
      <c r="L228" s="148"/>
      <c r="M228" s="152"/>
      <c r="T228" s="153"/>
      <c r="AT228" s="149" t="s">
        <v>144</v>
      </c>
      <c r="AU228" s="149" t="s">
        <v>83</v>
      </c>
      <c r="AV228" s="13" t="s">
        <v>136</v>
      </c>
      <c r="AW228" s="13" t="s">
        <v>29</v>
      </c>
      <c r="AX228" s="13" t="s">
        <v>81</v>
      </c>
      <c r="AY228" s="149" t="s">
        <v>129</v>
      </c>
    </row>
    <row r="229" spans="2:65" s="1" customFormat="1" ht="24.15" customHeight="1">
      <c r="B229" s="126"/>
      <c r="C229" s="127" t="s">
        <v>311</v>
      </c>
      <c r="D229" s="127" t="s">
        <v>131</v>
      </c>
      <c r="E229" s="128" t="s">
        <v>312</v>
      </c>
      <c r="F229" s="129" t="s">
        <v>313</v>
      </c>
      <c r="G229" s="130" t="s">
        <v>134</v>
      </c>
      <c r="H229" s="131">
        <v>61.585000000000001</v>
      </c>
      <c r="I229" s="132"/>
      <c r="J229" s="132">
        <f>ROUND(I229*H229,2)</f>
        <v>0</v>
      </c>
      <c r="K229" s="129" t="s">
        <v>135</v>
      </c>
      <c r="L229" s="27"/>
      <c r="M229" s="133" t="s">
        <v>1</v>
      </c>
      <c r="N229" s="134" t="s">
        <v>38</v>
      </c>
      <c r="O229" s="135">
        <v>0.41599999999999998</v>
      </c>
      <c r="P229" s="135">
        <f>O229*H229</f>
        <v>25.61936</v>
      </c>
      <c r="Q229" s="135">
        <v>1.66E-3</v>
      </c>
      <c r="R229" s="135">
        <f>Q229*H229</f>
        <v>0.10223110000000001</v>
      </c>
      <c r="S229" s="135">
        <v>0</v>
      </c>
      <c r="T229" s="136">
        <f>S229*H229</f>
        <v>0</v>
      </c>
      <c r="AR229" s="137" t="s">
        <v>136</v>
      </c>
      <c r="AT229" s="137" t="s">
        <v>131</v>
      </c>
      <c r="AU229" s="137" t="s">
        <v>83</v>
      </c>
      <c r="AY229" s="15" t="s">
        <v>129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5" t="s">
        <v>81</v>
      </c>
      <c r="BK229" s="138">
        <f>ROUND(I229*H229,2)</f>
        <v>0</v>
      </c>
      <c r="BL229" s="15" t="s">
        <v>136</v>
      </c>
      <c r="BM229" s="137" t="s">
        <v>314</v>
      </c>
    </row>
    <row r="230" spans="2:65" s="1" customFormat="1" ht="19.2">
      <c r="B230" s="27"/>
      <c r="D230" s="139" t="s">
        <v>138</v>
      </c>
      <c r="F230" s="140" t="s">
        <v>315</v>
      </c>
      <c r="L230" s="27"/>
      <c r="M230" s="141"/>
      <c r="T230" s="51"/>
      <c r="AT230" s="15" t="s">
        <v>138</v>
      </c>
      <c r="AU230" s="15" t="s">
        <v>83</v>
      </c>
    </row>
    <row r="231" spans="2:65" s="12" customFormat="1">
      <c r="B231" s="142"/>
      <c r="D231" s="139" t="s">
        <v>144</v>
      </c>
      <c r="E231" s="143" t="s">
        <v>1</v>
      </c>
      <c r="F231" s="144" t="s">
        <v>316</v>
      </c>
      <c r="H231" s="145">
        <v>29.056999999999999</v>
      </c>
      <c r="L231" s="142"/>
      <c r="M231" s="146"/>
      <c r="T231" s="147"/>
      <c r="AT231" s="143" t="s">
        <v>144</v>
      </c>
      <c r="AU231" s="143" t="s">
        <v>83</v>
      </c>
      <c r="AV231" s="12" t="s">
        <v>83</v>
      </c>
      <c r="AW231" s="12" t="s">
        <v>29</v>
      </c>
      <c r="AX231" s="12" t="s">
        <v>73</v>
      </c>
      <c r="AY231" s="143" t="s">
        <v>129</v>
      </c>
    </row>
    <row r="232" spans="2:65" s="12" customFormat="1">
      <c r="B232" s="142"/>
      <c r="D232" s="139" t="s">
        <v>144</v>
      </c>
      <c r="E232" s="143" t="s">
        <v>1</v>
      </c>
      <c r="F232" s="144" t="s">
        <v>317</v>
      </c>
      <c r="H232" s="145">
        <v>29.971</v>
      </c>
      <c r="L232" s="142"/>
      <c r="M232" s="146"/>
      <c r="T232" s="147"/>
      <c r="AT232" s="143" t="s">
        <v>144</v>
      </c>
      <c r="AU232" s="143" t="s">
        <v>83</v>
      </c>
      <c r="AV232" s="12" t="s">
        <v>83</v>
      </c>
      <c r="AW232" s="12" t="s">
        <v>29</v>
      </c>
      <c r="AX232" s="12" t="s">
        <v>73</v>
      </c>
      <c r="AY232" s="143" t="s">
        <v>129</v>
      </c>
    </row>
    <row r="233" spans="2:65" s="12" customFormat="1">
      <c r="B233" s="142"/>
      <c r="D233" s="139" t="s">
        <v>144</v>
      </c>
      <c r="E233" s="143" t="s">
        <v>1</v>
      </c>
      <c r="F233" s="144" t="s">
        <v>318</v>
      </c>
      <c r="H233" s="145">
        <v>2.5569999999999999</v>
      </c>
      <c r="L233" s="142"/>
      <c r="M233" s="146"/>
      <c r="T233" s="147"/>
      <c r="AT233" s="143" t="s">
        <v>144</v>
      </c>
      <c r="AU233" s="143" t="s">
        <v>83</v>
      </c>
      <c r="AV233" s="12" t="s">
        <v>83</v>
      </c>
      <c r="AW233" s="12" t="s">
        <v>29</v>
      </c>
      <c r="AX233" s="12" t="s">
        <v>73</v>
      </c>
      <c r="AY233" s="143" t="s">
        <v>129</v>
      </c>
    </row>
    <row r="234" spans="2:65" s="13" customFormat="1">
      <c r="B234" s="148"/>
      <c r="D234" s="139" t="s">
        <v>144</v>
      </c>
      <c r="E234" s="149" t="s">
        <v>1</v>
      </c>
      <c r="F234" s="150" t="s">
        <v>194</v>
      </c>
      <c r="H234" s="151">
        <v>61.585000000000001</v>
      </c>
      <c r="L234" s="148"/>
      <c r="M234" s="152"/>
      <c r="T234" s="153"/>
      <c r="AT234" s="149" t="s">
        <v>144</v>
      </c>
      <c r="AU234" s="149" t="s">
        <v>83</v>
      </c>
      <c r="AV234" s="13" t="s">
        <v>136</v>
      </c>
      <c r="AW234" s="13" t="s">
        <v>29</v>
      </c>
      <c r="AX234" s="13" t="s">
        <v>81</v>
      </c>
      <c r="AY234" s="149" t="s">
        <v>129</v>
      </c>
    </row>
    <row r="235" spans="2:65" s="1" customFormat="1" ht="24.15" customHeight="1">
      <c r="B235" s="126"/>
      <c r="C235" s="127" t="s">
        <v>319</v>
      </c>
      <c r="D235" s="127" t="s">
        <v>131</v>
      </c>
      <c r="E235" s="128" t="s">
        <v>320</v>
      </c>
      <c r="F235" s="129" t="s">
        <v>321</v>
      </c>
      <c r="G235" s="130" t="s">
        <v>134</v>
      </c>
      <c r="H235" s="131">
        <v>61.585000000000001</v>
      </c>
      <c r="I235" s="132"/>
      <c r="J235" s="132">
        <f>ROUND(I235*H235,2)</f>
        <v>0</v>
      </c>
      <c r="K235" s="129" t="s">
        <v>135</v>
      </c>
      <c r="L235" s="27"/>
      <c r="M235" s="133" t="s">
        <v>1</v>
      </c>
      <c r="N235" s="134" t="s">
        <v>38</v>
      </c>
      <c r="O235" s="135">
        <v>0.192</v>
      </c>
      <c r="P235" s="135">
        <f>O235*H235</f>
        <v>11.82432</v>
      </c>
      <c r="Q235" s="135">
        <v>4.0000000000000003E-5</v>
      </c>
      <c r="R235" s="135">
        <f>Q235*H235</f>
        <v>2.4634000000000001E-3</v>
      </c>
      <c r="S235" s="135">
        <v>0</v>
      </c>
      <c r="T235" s="136">
        <f>S235*H235</f>
        <v>0</v>
      </c>
      <c r="AR235" s="137" t="s">
        <v>136</v>
      </c>
      <c r="AT235" s="137" t="s">
        <v>131</v>
      </c>
      <c r="AU235" s="137" t="s">
        <v>83</v>
      </c>
      <c r="AY235" s="15" t="s">
        <v>129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5" t="s">
        <v>81</v>
      </c>
      <c r="BK235" s="138">
        <f>ROUND(I235*H235,2)</f>
        <v>0</v>
      </c>
      <c r="BL235" s="15" t="s">
        <v>136</v>
      </c>
      <c r="BM235" s="137" t="s">
        <v>322</v>
      </c>
    </row>
    <row r="236" spans="2:65" s="1" customFormat="1" ht="19.2">
      <c r="B236" s="27"/>
      <c r="D236" s="139" t="s">
        <v>138</v>
      </c>
      <c r="F236" s="140" t="s">
        <v>323</v>
      </c>
      <c r="L236" s="27"/>
      <c r="M236" s="141"/>
      <c r="T236" s="51"/>
      <c r="AT236" s="15" t="s">
        <v>138</v>
      </c>
      <c r="AU236" s="15" t="s">
        <v>83</v>
      </c>
    </row>
    <row r="237" spans="2:65" s="1" customFormat="1" ht="16.5" customHeight="1">
      <c r="B237" s="126"/>
      <c r="C237" s="127" t="s">
        <v>324</v>
      </c>
      <c r="D237" s="127" t="s">
        <v>131</v>
      </c>
      <c r="E237" s="128" t="s">
        <v>325</v>
      </c>
      <c r="F237" s="129" t="s">
        <v>326</v>
      </c>
      <c r="G237" s="130" t="s">
        <v>218</v>
      </c>
      <c r="H237" s="131">
        <v>0.8</v>
      </c>
      <c r="I237" s="132"/>
      <c r="J237" s="132">
        <f>ROUND(I237*H237,2)</f>
        <v>0</v>
      </c>
      <c r="K237" s="129" t="s">
        <v>135</v>
      </c>
      <c r="L237" s="27"/>
      <c r="M237" s="133" t="s">
        <v>1</v>
      </c>
      <c r="N237" s="134" t="s">
        <v>38</v>
      </c>
      <c r="O237" s="135">
        <v>33.767000000000003</v>
      </c>
      <c r="P237" s="135">
        <f>O237*H237</f>
        <v>27.013600000000004</v>
      </c>
      <c r="Q237" s="135">
        <v>1.0384500000000001</v>
      </c>
      <c r="R237" s="135">
        <f>Q237*H237</f>
        <v>0.83076000000000016</v>
      </c>
      <c r="S237" s="135">
        <v>0</v>
      </c>
      <c r="T237" s="136">
        <f>S237*H237</f>
        <v>0</v>
      </c>
      <c r="AR237" s="137" t="s">
        <v>136</v>
      </c>
      <c r="AT237" s="137" t="s">
        <v>131</v>
      </c>
      <c r="AU237" s="137" t="s">
        <v>83</v>
      </c>
      <c r="AY237" s="15" t="s">
        <v>129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5" t="s">
        <v>81</v>
      </c>
      <c r="BK237" s="138">
        <f>ROUND(I237*H237,2)</f>
        <v>0</v>
      </c>
      <c r="BL237" s="15" t="s">
        <v>136</v>
      </c>
      <c r="BM237" s="137" t="s">
        <v>327</v>
      </c>
    </row>
    <row r="238" spans="2:65" s="1" customFormat="1" ht="28.8">
      <c r="B238" s="27"/>
      <c r="D238" s="139" t="s">
        <v>138</v>
      </c>
      <c r="F238" s="140" t="s">
        <v>328</v>
      </c>
      <c r="L238" s="27"/>
      <c r="M238" s="141"/>
      <c r="T238" s="51"/>
      <c r="AT238" s="15" t="s">
        <v>138</v>
      </c>
      <c r="AU238" s="15" t="s">
        <v>83</v>
      </c>
    </row>
    <row r="239" spans="2:65" s="1" customFormat="1" ht="16.5" customHeight="1">
      <c r="B239" s="126"/>
      <c r="C239" s="127" t="s">
        <v>329</v>
      </c>
      <c r="D239" s="127" t="s">
        <v>131</v>
      </c>
      <c r="E239" s="128" t="s">
        <v>330</v>
      </c>
      <c r="F239" s="129" t="s">
        <v>331</v>
      </c>
      <c r="G239" s="130" t="s">
        <v>165</v>
      </c>
      <c r="H239" s="131">
        <v>15.15</v>
      </c>
      <c r="I239" s="132"/>
      <c r="J239" s="132">
        <f>ROUND(I239*H239,2)</f>
        <v>0</v>
      </c>
      <c r="K239" s="129" t="s">
        <v>135</v>
      </c>
      <c r="L239" s="27"/>
      <c r="M239" s="133" t="s">
        <v>1</v>
      </c>
      <c r="N239" s="134" t="s">
        <v>38</v>
      </c>
      <c r="O239" s="135">
        <v>1.3779999999999999</v>
      </c>
      <c r="P239" s="135">
        <f>O239*H239</f>
        <v>20.8767</v>
      </c>
      <c r="Q239" s="135">
        <v>3.3E-4</v>
      </c>
      <c r="R239" s="135">
        <f>Q239*H239</f>
        <v>4.9995000000000005E-3</v>
      </c>
      <c r="S239" s="135">
        <v>0</v>
      </c>
      <c r="T239" s="136">
        <f>S239*H239</f>
        <v>0</v>
      </c>
      <c r="AR239" s="137" t="s">
        <v>136</v>
      </c>
      <c r="AT239" s="137" t="s">
        <v>131</v>
      </c>
      <c r="AU239" s="137" t="s">
        <v>83</v>
      </c>
      <c r="AY239" s="15" t="s">
        <v>129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5" t="s">
        <v>81</v>
      </c>
      <c r="BK239" s="138">
        <f>ROUND(I239*H239,2)</f>
        <v>0</v>
      </c>
      <c r="BL239" s="15" t="s">
        <v>136</v>
      </c>
      <c r="BM239" s="137" t="s">
        <v>332</v>
      </c>
    </row>
    <row r="240" spans="2:65" s="1" customFormat="1">
      <c r="B240" s="27"/>
      <c r="D240" s="139" t="s">
        <v>138</v>
      </c>
      <c r="F240" s="140" t="s">
        <v>331</v>
      </c>
      <c r="L240" s="27"/>
      <c r="M240" s="141"/>
      <c r="T240" s="51"/>
      <c r="AT240" s="15" t="s">
        <v>138</v>
      </c>
      <c r="AU240" s="15" t="s">
        <v>83</v>
      </c>
    </row>
    <row r="241" spans="2:65" s="12" customFormat="1">
      <c r="B241" s="142"/>
      <c r="D241" s="139" t="s">
        <v>144</v>
      </c>
      <c r="E241" s="143" t="s">
        <v>1</v>
      </c>
      <c r="F241" s="144" t="s">
        <v>333</v>
      </c>
      <c r="H241" s="145">
        <v>15.15</v>
      </c>
      <c r="L241" s="142"/>
      <c r="M241" s="146"/>
      <c r="T241" s="147"/>
      <c r="AT241" s="143" t="s">
        <v>144</v>
      </c>
      <c r="AU241" s="143" t="s">
        <v>83</v>
      </c>
      <c r="AV241" s="12" t="s">
        <v>83</v>
      </c>
      <c r="AW241" s="12" t="s">
        <v>29</v>
      </c>
      <c r="AX241" s="12" t="s">
        <v>81</v>
      </c>
      <c r="AY241" s="143" t="s">
        <v>129</v>
      </c>
    </row>
    <row r="242" spans="2:65" s="1" customFormat="1" ht="16.5" customHeight="1">
      <c r="B242" s="126"/>
      <c r="C242" s="154" t="s">
        <v>334</v>
      </c>
      <c r="D242" s="154" t="s">
        <v>215</v>
      </c>
      <c r="E242" s="155" t="s">
        <v>335</v>
      </c>
      <c r="F242" s="156" t="s">
        <v>336</v>
      </c>
      <c r="G242" s="157" t="s">
        <v>165</v>
      </c>
      <c r="H242" s="158">
        <v>15.15</v>
      </c>
      <c r="I242" s="159"/>
      <c r="J242" s="159">
        <f>ROUND(I242*H242,2)</f>
        <v>0</v>
      </c>
      <c r="K242" s="156" t="s">
        <v>1</v>
      </c>
      <c r="L242" s="160"/>
      <c r="M242" s="161" t="s">
        <v>1</v>
      </c>
      <c r="N242" s="162" t="s">
        <v>38</v>
      </c>
      <c r="O242" s="135">
        <v>0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174</v>
      </c>
      <c r="AT242" s="137" t="s">
        <v>215</v>
      </c>
      <c r="AU242" s="137" t="s">
        <v>83</v>
      </c>
      <c r="AY242" s="15" t="s">
        <v>129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5" t="s">
        <v>81</v>
      </c>
      <c r="BK242" s="138">
        <f>ROUND(I242*H242,2)</f>
        <v>0</v>
      </c>
      <c r="BL242" s="15" t="s">
        <v>136</v>
      </c>
      <c r="BM242" s="137" t="s">
        <v>337</v>
      </c>
    </row>
    <row r="243" spans="2:65" s="1" customFormat="1">
      <c r="B243" s="27"/>
      <c r="D243" s="139" t="s">
        <v>138</v>
      </c>
      <c r="F243" s="140" t="s">
        <v>336</v>
      </c>
      <c r="L243" s="27"/>
      <c r="M243" s="141"/>
      <c r="T243" s="51"/>
      <c r="AT243" s="15" t="s">
        <v>138</v>
      </c>
      <c r="AU243" s="15" t="s">
        <v>83</v>
      </c>
    </row>
    <row r="244" spans="2:65" s="1" customFormat="1" ht="144">
      <c r="B244" s="27"/>
      <c r="D244" s="139" t="s">
        <v>231</v>
      </c>
      <c r="F244" s="163" t="s">
        <v>338</v>
      </c>
      <c r="L244" s="27"/>
      <c r="M244" s="141"/>
      <c r="T244" s="51"/>
      <c r="AT244" s="15" t="s">
        <v>231</v>
      </c>
      <c r="AU244" s="15" t="s">
        <v>83</v>
      </c>
    </row>
    <row r="245" spans="2:65" s="11" customFormat="1" ht="22.8" customHeight="1">
      <c r="B245" s="115"/>
      <c r="D245" s="116" t="s">
        <v>72</v>
      </c>
      <c r="E245" s="124" t="s">
        <v>136</v>
      </c>
      <c r="F245" s="124" t="s">
        <v>339</v>
      </c>
      <c r="J245" s="125">
        <f>BK245</f>
        <v>0</v>
      </c>
      <c r="L245" s="115"/>
      <c r="M245" s="119"/>
      <c r="P245" s="120">
        <f>SUM(P246:P268)</f>
        <v>602.27447199999995</v>
      </c>
      <c r="R245" s="120">
        <f>SUM(R246:R268)</f>
        <v>22.743739220000002</v>
      </c>
      <c r="T245" s="121">
        <f>SUM(T246:T268)</f>
        <v>0</v>
      </c>
      <c r="AR245" s="116" t="s">
        <v>81</v>
      </c>
      <c r="AT245" s="122" t="s">
        <v>72</v>
      </c>
      <c r="AU245" s="122" t="s">
        <v>81</v>
      </c>
      <c r="AY245" s="116" t="s">
        <v>129</v>
      </c>
      <c r="BK245" s="123">
        <f>SUM(BK246:BK268)</f>
        <v>0</v>
      </c>
    </row>
    <row r="246" spans="2:65" s="1" customFormat="1" ht="21.75" customHeight="1">
      <c r="B246" s="126"/>
      <c r="C246" s="127" t="s">
        <v>340</v>
      </c>
      <c r="D246" s="127" t="s">
        <v>131</v>
      </c>
      <c r="E246" s="128" t="s">
        <v>341</v>
      </c>
      <c r="F246" s="129" t="s">
        <v>342</v>
      </c>
      <c r="G246" s="130" t="s">
        <v>183</v>
      </c>
      <c r="H246" s="131">
        <v>22.917999999999999</v>
      </c>
      <c r="I246" s="132"/>
      <c r="J246" s="132">
        <f>ROUND(I246*H246,2)</f>
        <v>0</v>
      </c>
      <c r="K246" s="129" t="s">
        <v>135</v>
      </c>
      <c r="L246" s="27"/>
      <c r="M246" s="133" t="s">
        <v>1</v>
      </c>
      <c r="N246" s="134" t="s">
        <v>38</v>
      </c>
      <c r="O246" s="135">
        <v>2.367</v>
      </c>
      <c r="P246" s="135">
        <f>O246*H246</f>
        <v>54.246905999999996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136</v>
      </c>
      <c r="AT246" s="137" t="s">
        <v>131</v>
      </c>
      <c r="AU246" s="137" t="s">
        <v>83</v>
      </c>
      <c r="AY246" s="15" t="s">
        <v>129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5" t="s">
        <v>81</v>
      </c>
      <c r="BK246" s="138">
        <f>ROUND(I246*H246,2)</f>
        <v>0</v>
      </c>
      <c r="BL246" s="15" t="s">
        <v>136</v>
      </c>
      <c r="BM246" s="137" t="s">
        <v>343</v>
      </c>
    </row>
    <row r="247" spans="2:65" s="1" customFormat="1" ht="19.2">
      <c r="B247" s="27"/>
      <c r="D247" s="139" t="s">
        <v>138</v>
      </c>
      <c r="F247" s="140" t="s">
        <v>344</v>
      </c>
      <c r="L247" s="27"/>
      <c r="M247" s="141"/>
      <c r="T247" s="51"/>
      <c r="AT247" s="15" t="s">
        <v>138</v>
      </c>
      <c r="AU247" s="15" t="s">
        <v>83</v>
      </c>
    </row>
    <row r="248" spans="2:65" s="12" customFormat="1">
      <c r="B248" s="142"/>
      <c r="D248" s="139" t="s">
        <v>144</v>
      </c>
      <c r="E248" s="143" t="s">
        <v>1</v>
      </c>
      <c r="F248" s="144" t="s">
        <v>345</v>
      </c>
      <c r="H248" s="145">
        <v>22.917999999999999</v>
      </c>
      <c r="L248" s="142"/>
      <c r="M248" s="146"/>
      <c r="T248" s="147"/>
      <c r="AT248" s="143" t="s">
        <v>144</v>
      </c>
      <c r="AU248" s="143" t="s">
        <v>83</v>
      </c>
      <c r="AV248" s="12" t="s">
        <v>83</v>
      </c>
      <c r="AW248" s="12" t="s">
        <v>29</v>
      </c>
      <c r="AX248" s="12" t="s">
        <v>81</v>
      </c>
      <c r="AY248" s="143" t="s">
        <v>129</v>
      </c>
    </row>
    <row r="249" spans="2:65" s="1" customFormat="1" ht="24.15" customHeight="1">
      <c r="B249" s="126"/>
      <c r="C249" s="127" t="s">
        <v>346</v>
      </c>
      <c r="D249" s="127" t="s">
        <v>131</v>
      </c>
      <c r="E249" s="128" t="s">
        <v>347</v>
      </c>
      <c r="F249" s="129" t="s">
        <v>348</v>
      </c>
      <c r="G249" s="130" t="s">
        <v>134</v>
      </c>
      <c r="H249" s="131">
        <v>14.824999999999999</v>
      </c>
      <c r="I249" s="132"/>
      <c r="J249" s="132">
        <f>ROUND(I249*H249,2)</f>
        <v>0</v>
      </c>
      <c r="K249" s="129" t="s">
        <v>135</v>
      </c>
      <c r="L249" s="27"/>
      <c r="M249" s="133" t="s">
        <v>1</v>
      </c>
      <c r="N249" s="134" t="s">
        <v>38</v>
      </c>
      <c r="O249" s="135">
        <v>1.3140000000000001</v>
      </c>
      <c r="P249" s="135">
        <f>O249*H249</f>
        <v>19.480049999999999</v>
      </c>
      <c r="Q249" s="135">
        <v>1.7639999999999999E-2</v>
      </c>
      <c r="R249" s="135">
        <f>Q249*H249</f>
        <v>0.261513</v>
      </c>
      <c r="S249" s="135">
        <v>0</v>
      </c>
      <c r="T249" s="136">
        <f>S249*H249</f>
        <v>0</v>
      </c>
      <c r="AR249" s="137" t="s">
        <v>136</v>
      </c>
      <c r="AT249" s="137" t="s">
        <v>131</v>
      </c>
      <c r="AU249" s="137" t="s">
        <v>83</v>
      </c>
      <c r="AY249" s="15" t="s">
        <v>129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5" t="s">
        <v>81</v>
      </c>
      <c r="BK249" s="138">
        <f>ROUND(I249*H249,2)</f>
        <v>0</v>
      </c>
      <c r="BL249" s="15" t="s">
        <v>136</v>
      </c>
      <c r="BM249" s="137" t="s">
        <v>349</v>
      </c>
    </row>
    <row r="250" spans="2:65" s="1" customFormat="1" ht="19.2">
      <c r="B250" s="27"/>
      <c r="D250" s="139" t="s">
        <v>138</v>
      </c>
      <c r="F250" s="140" t="s">
        <v>350</v>
      </c>
      <c r="L250" s="27"/>
      <c r="M250" s="141"/>
      <c r="T250" s="51"/>
      <c r="AT250" s="15" t="s">
        <v>138</v>
      </c>
      <c r="AU250" s="15" t="s">
        <v>83</v>
      </c>
    </row>
    <row r="251" spans="2:65" s="12" customFormat="1">
      <c r="B251" s="142"/>
      <c r="D251" s="139" t="s">
        <v>144</v>
      </c>
      <c r="E251" s="143" t="s">
        <v>1</v>
      </c>
      <c r="F251" s="144" t="s">
        <v>351</v>
      </c>
      <c r="H251" s="145">
        <v>14.824999999999999</v>
      </c>
      <c r="L251" s="142"/>
      <c r="M251" s="146"/>
      <c r="T251" s="147"/>
      <c r="AT251" s="143" t="s">
        <v>144</v>
      </c>
      <c r="AU251" s="143" t="s">
        <v>83</v>
      </c>
      <c r="AV251" s="12" t="s">
        <v>83</v>
      </c>
      <c r="AW251" s="12" t="s">
        <v>29</v>
      </c>
      <c r="AX251" s="12" t="s">
        <v>81</v>
      </c>
      <c r="AY251" s="143" t="s">
        <v>129</v>
      </c>
    </row>
    <row r="252" spans="2:65" s="1" customFormat="1" ht="24.15" customHeight="1">
      <c r="B252" s="126"/>
      <c r="C252" s="127" t="s">
        <v>352</v>
      </c>
      <c r="D252" s="127" t="s">
        <v>131</v>
      </c>
      <c r="E252" s="128" t="s">
        <v>353</v>
      </c>
      <c r="F252" s="129" t="s">
        <v>354</v>
      </c>
      <c r="G252" s="130" t="s">
        <v>134</v>
      </c>
      <c r="H252" s="131">
        <v>14.824999999999999</v>
      </c>
      <c r="I252" s="132"/>
      <c r="J252" s="132">
        <f>ROUND(I252*H252,2)</f>
        <v>0</v>
      </c>
      <c r="K252" s="129" t="s">
        <v>135</v>
      </c>
      <c r="L252" s="27"/>
      <c r="M252" s="133" t="s">
        <v>1</v>
      </c>
      <c r="N252" s="134" t="s">
        <v>38</v>
      </c>
      <c r="O252" s="135">
        <v>0.36</v>
      </c>
      <c r="P252" s="135">
        <f>O252*H252</f>
        <v>5.3369999999999997</v>
      </c>
      <c r="Q252" s="135">
        <v>0</v>
      </c>
      <c r="R252" s="135">
        <f>Q252*H252</f>
        <v>0</v>
      </c>
      <c r="S252" s="135">
        <v>0</v>
      </c>
      <c r="T252" s="136">
        <f>S252*H252</f>
        <v>0</v>
      </c>
      <c r="AR252" s="137" t="s">
        <v>136</v>
      </c>
      <c r="AT252" s="137" t="s">
        <v>131</v>
      </c>
      <c r="AU252" s="137" t="s">
        <v>83</v>
      </c>
      <c r="AY252" s="15" t="s">
        <v>129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5" t="s">
        <v>81</v>
      </c>
      <c r="BK252" s="138">
        <f>ROUND(I252*H252,2)</f>
        <v>0</v>
      </c>
      <c r="BL252" s="15" t="s">
        <v>136</v>
      </c>
      <c r="BM252" s="137" t="s">
        <v>355</v>
      </c>
    </row>
    <row r="253" spans="2:65" s="1" customFormat="1" ht="19.2">
      <c r="B253" s="27"/>
      <c r="D253" s="139" t="s">
        <v>138</v>
      </c>
      <c r="F253" s="140" t="s">
        <v>356</v>
      </c>
      <c r="L253" s="27"/>
      <c r="M253" s="141"/>
      <c r="T253" s="51"/>
      <c r="AT253" s="15" t="s">
        <v>138</v>
      </c>
      <c r="AU253" s="15" t="s">
        <v>83</v>
      </c>
    </row>
    <row r="254" spans="2:65" s="1" customFormat="1" ht="21.75" customHeight="1">
      <c r="B254" s="126"/>
      <c r="C254" s="127" t="s">
        <v>357</v>
      </c>
      <c r="D254" s="127" t="s">
        <v>131</v>
      </c>
      <c r="E254" s="128" t="s">
        <v>358</v>
      </c>
      <c r="F254" s="129" t="s">
        <v>359</v>
      </c>
      <c r="G254" s="130" t="s">
        <v>218</v>
      </c>
      <c r="H254" s="131">
        <v>7.2460000000000004</v>
      </c>
      <c r="I254" s="132"/>
      <c r="J254" s="132">
        <f>ROUND(I254*H254,2)</f>
        <v>0</v>
      </c>
      <c r="K254" s="129" t="s">
        <v>135</v>
      </c>
      <c r="L254" s="27"/>
      <c r="M254" s="133" t="s">
        <v>1</v>
      </c>
      <c r="N254" s="134" t="s">
        <v>38</v>
      </c>
      <c r="O254" s="135">
        <v>51.771000000000001</v>
      </c>
      <c r="P254" s="135">
        <f>O254*H254</f>
        <v>375.13266600000003</v>
      </c>
      <c r="Q254" s="135">
        <v>1.0492699999999999</v>
      </c>
      <c r="R254" s="135">
        <f>Q254*H254</f>
        <v>7.6030104199999995</v>
      </c>
      <c r="S254" s="135">
        <v>0</v>
      </c>
      <c r="T254" s="136">
        <f>S254*H254</f>
        <v>0</v>
      </c>
      <c r="AR254" s="137" t="s">
        <v>136</v>
      </c>
      <c r="AT254" s="137" t="s">
        <v>131</v>
      </c>
      <c r="AU254" s="137" t="s">
        <v>83</v>
      </c>
      <c r="AY254" s="15" t="s">
        <v>129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5" t="s">
        <v>81</v>
      </c>
      <c r="BK254" s="138">
        <f>ROUND(I254*H254,2)</f>
        <v>0</v>
      </c>
      <c r="BL254" s="15" t="s">
        <v>136</v>
      </c>
      <c r="BM254" s="137" t="s">
        <v>360</v>
      </c>
    </row>
    <row r="255" spans="2:65" s="1" customFormat="1" ht="19.2">
      <c r="B255" s="27"/>
      <c r="D255" s="139" t="s">
        <v>138</v>
      </c>
      <c r="F255" s="140" t="s">
        <v>361</v>
      </c>
      <c r="L255" s="27"/>
      <c r="M255" s="141"/>
      <c r="T255" s="51"/>
      <c r="AT255" s="15" t="s">
        <v>138</v>
      </c>
      <c r="AU255" s="15" t="s">
        <v>83</v>
      </c>
    </row>
    <row r="256" spans="2:65" s="12" customFormat="1">
      <c r="B256" s="142"/>
      <c r="D256" s="139" t="s">
        <v>144</v>
      </c>
      <c r="E256" s="143" t="s">
        <v>1</v>
      </c>
      <c r="F256" s="144" t="s">
        <v>362</v>
      </c>
      <c r="H256" s="145">
        <v>7.2460000000000004</v>
      </c>
      <c r="L256" s="142"/>
      <c r="M256" s="146"/>
      <c r="T256" s="147"/>
      <c r="AT256" s="143" t="s">
        <v>144</v>
      </c>
      <c r="AU256" s="143" t="s">
        <v>83</v>
      </c>
      <c r="AV256" s="12" t="s">
        <v>83</v>
      </c>
      <c r="AW256" s="12" t="s">
        <v>29</v>
      </c>
      <c r="AX256" s="12" t="s">
        <v>81</v>
      </c>
      <c r="AY256" s="143" t="s">
        <v>129</v>
      </c>
    </row>
    <row r="257" spans="2:65" s="1" customFormat="1" ht="16.5" customHeight="1">
      <c r="B257" s="126"/>
      <c r="C257" s="127" t="s">
        <v>363</v>
      </c>
      <c r="D257" s="127" t="s">
        <v>131</v>
      </c>
      <c r="E257" s="128" t="s">
        <v>364</v>
      </c>
      <c r="F257" s="129" t="s">
        <v>365</v>
      </c>
      <c r="G257" s="130" t="s">
        <v>134</v>
      </c>
      <c r="H257" s="131">
        <v>35.33</v>
      </c>
      <c r="I257" s="132"/>
      <c r="J257" s="132">
        <f>ROUND(I257*H257,2)</f>
        <v>0</v>
      </c>
      <c r="K257" s="129" t="s">
        <v>135</v>
      </c>
      <c r="L257" s="27"/>
      <c r="M257" s="133" t="s">
        <v>1</v>
      </c>
      <c r="N257" s="134" t="s">
        <v>38</v>
      </c>
      <c r="O257" s="135">
        <v>0.95</v>
      </c>
      <c r="P257" s="135">
        <f>O257*H257</f>
        <v>33.563499999999998</v>
      </c>
      <c r="Q257" s="135">
        <v>1.0710000000000001E-2</v>
      </c>
      <c r="R257" s="135">
        <f>Q257*H257</f>
        <v>0.37838430000000001</v>
      </c>
      <c r="S257" s="135">
        <v>0</v>
      </c>
      <c r="T257" s="136">
        <f>S257*H257</f>
        <v>0</v>
      </c>
      <c r="AR257" s="137" t="s">
        <v>136</v>
      </c>
      <c r="AT257" s="137" t="s">
        <v>131</v>
      </c>
      <c r="AU257" s="137" t="s">
        <v>83</v>
      </c>
      <c r="AY257" s="15" t="s">
        <v>129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5" t="s">
        <v>81</v>
      </c>
      <c r="BK257" s="138">
        <f>ROUND(I257*H257,2)</f>
        <v>0</v>
      </c>
      <c r="BL257" s="15" t="s">
        <v>136</v>
      </c>
      <c r="BM257" s="137" t="s">
        <v>366</v>
      </c>
    </row>
    <row r="258" spans="2:65" s="1" customFormat="1">
      <c r="B258" s="27"/>
      <c r="D258" s="139" t="s">
        <v>138</v>
      </c>
      <c r="F258" s="140" t="s">
        <v>367</v>
      </c>
      <c r="L258" s="27"/>
      <c r="M258" s="141"/>
      <c r="T258" s="51"/>
      <c r="AT258" s="15" t="s">
        <v>138</v>
      </c>
      <c r="AU258" s="15" t="s">
        <v>83</v>
      </c>
    </row>
    <row r="259" spans="2:65" s="1" customFormat="1" ht="21.75" customHeight="1">
      <c r="B259" s="126"/>
      <c r="C259" s="127" t="s">
        <v>368</v>
      </c>
      <c r="D259" s="127" t="s">
        <v>131</v>
      </c>
      <c r="E259" s="128" t="s">
        <v>369</v>
      </c>
      <c r="F259" s="129" t="s">
        <v>370</v>
      </c>
      <c r="G259" s="130" t="s">
        <v>134</v>
      </c>
      <c r="H259" s="131">
        <v>35.33</v>
      </c>
      <c r="I259" s="132"/>
      <c r="J259" s="132">
        <f>ROUND(I259*H259,2)</f>
        <v>0</v>
      </c>
      <c r="K259" s="129" t="s">
        <v>135</v>
      </c>
      <c r="L259" s="27"/>
      <c r="M259" s="133" t="s">
        <v>1</v>
      </c>
      <c r="N259" s="134" t="s">
        <v>38</v>
      </c>
      <c r="O259" s="135">
        <v>0.69499999999999995</v>
      </c>
      <c r="P259" s="135">
        <f>O259*H259</f>
        <v>24.554349999999996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136</v>
      </c>
      <c r="AT259" s="137" t="s">
        <v>131</v>
      </c>
      <c r="AU259" s="137" t="s">
        <v>83</v>
      </c>
      <c r="AY259" s="15" t="s">
        <v>129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5" t="s">
        <v>81</v>
      </c>
      <c r="BK259" s="138">
        <f>ROUND(I259*H259,2)</f>
        <v>0</v>
      </c>
      <c r="BL259" s="15" t="s">
        <v>136</v>
      </c>
      <c r="BM259" s="137" t="s">
        <v>371</v>
      </c>
    </row>
    <row r="260" spans="2:65" s="1" customFormat="1">
      <c r="B260" s="27"/>
      <c r="D260" s="139" t="s">
        <v>138</v>
      </c>
      <c r="F260" s="140" t="s">
        <v>372</v>
      </c>
      <c r="L260" s="27"/>
      <c r="M260" s="141"/>
      <c r="T260" s="51"/>
      <c r="AT260" s="15" t="s">
        <v>138</v>
      </c>
      <c r="AU260" s="15" t="s">
        <v>83</v>
      </c>
    </row>
    <row r="261" spans="2:65" s="1" customFormat="1" ht="16.5" customHeight="1">
      <c r="B261" s="126"/>
      <c r="C261" s="127" t="s">
        <v>373</v>
      </c>
      <c r="D261" s="127" t="s">
        <v>131</v>
      </c>
      <c r="E261" s="128" t="s">
        <v>374</v>
      </c>
      <c r="F261" s="129" t="s">
        <v>375</v>
      </c>
      <c r="G261" s="130" t="s">
        <v>165</v>
      </c>
      <c r="H261" s="131">
        <v>13.85</v>
      </c>
      <c r="I261" s="132"/>
      <c r="J261" s="132">
        <f>ROUND(I261*H261,2)</f>
        <v>0</v>
      </c>
      <c r="K261" s="129" t="s">
        <v>135</v>
      </c>
      <c r="L261" s="27"/>
      <c r="M261" s="133" t="s">
        <v>1</v>
      </c>
      <c r="N261" s="134" t="s">
        <v>38</v>
      </c>
      <c r="O261" s="135">
        <v>1.1200000000000001</v>
      </c>
      <c r="P261" s="135">
        <f>O261*H261</f>
        <v>15.512</v>
      </c>
      <c r="Q261" s="135">
        <v>9.8999999999999999E-4</v>
      </c>
      <c r="R261" s="135">
        <f>Q261*H261</f>
        <v>1.37115E-2</v>
      </c>
      <c r="S261" s="135">
        <v>0</v>
      </c>
      <c r="T261" s="136">
        <f>S261*H261</f>
        <v>0</v>
      </c>
      <c r="AR261" s="137" t="s">
        <v>136</v>
      </c>
      <c r="AT261" s="137" t="s">
        <v>131</v>
      </c>
      <c r="AU261" s="137" t="s">
        <v>83</v>
      </c>
      <c r="AY261" s="15" t="s">
        <v>129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5" t="s">
        <v>81</v>
      </c>
      <c r="BK261" s="138">
        <f>ROUND(I261*H261,2)</f>
        <v>0</v>
      </c>
      <c r="BL261" s="15" t="s">
        <v>136</v>
      </c>
      <c r="BM261" s="137" t="s">
        <v>376</v>
      </c>
    </row>
    <row r="262" spans="2:65" s="1" customFormat="1" ht="19.2">
      <c r="B262" s="27"/>
      <c r="D262" s="139" t="s">
        <v>138</v>
      </c>
      <c r="F262" s="140" t="s">
        <v>377</v>
      </c>
      <c r="L262" s="27"/>
      <c r="M262" s="141"/>
      <c r="T262" s="51"/>
      <c r="AT262" s="15" t="s">
        <v>138</v>
      </c>
      <c r="AU262" s="15" t="s">
        <v>83</v>
      </c>
    </row>
    <row r="263" spans="2:65" s="12" customFormat="1">
      <c r="B263" s="142"/>
      <c r="D263" s="139" t="s">
        <v>144</v>
      </c>
      <c r="E263" s="143" t="s">
        <v>1</v>
      </c>
      <c r="F263" s="144" t="s">
        <v>378</v>
      </c>
      <c r="H263" s="145">
        <v>13.85</v>
      </c>
      <c r="L263" s="142"/>
      <c r="M263" s="146"/>
      <c r="T263" s="147"/>
      <c r="AT263" s="143" t="s">
        <v>144</v>
      </c>
      <c r="AU263" s="143" t="s">
        <v>83</v>
      </c>
      <c r="AV263" s="12" t="s">
        <v>83</v>
      </c>
      <c r="AW263" s="12" t="s">
        <v>29</v>
      </c>
      <c r="AX263" s="12" t="s">
        <v>81</v>
      </c>
      <c r="AY263" s="143" t="s">
        <v>129</v>
      </c>
    </row>
    <row r="264" spans="2:65" s="1" customFormat="1" ht="24.15" customHeight="1">
      <c r="B264" s="126"/>
      <c r="C264" s="127" t="s">
        <v>379</v>
      </c>
      <c r="D264" s="127" t="s">
        <v>131</v>
      </c>
      <c r="E264" s="128" t="s">
        <v>380</v>
      </c>
      <c r="F264" s="129" t="s">
        <v>381</v>
      </c>
      <c r="G264" s="130" t="s">
        <v>134</v>
      </c>
      <c r="H264" s="131">
        <v>36</v>
      </c>
      <c r="I264" s="132"/>
      <c r="J264" s="132">
        <f>ROUND(I264*H264,2)</f>
        <v>0</v>
      </c>
      <c r="K264" s="129" t="s">
        <v>135</v>
      </c>
      <c r="L264" s="27"/>
      <c r="M264" s="133" t="s">
        <v>1</v>
      </c>
      <c r="N264" s="134" t="s">
        <v>38</v>
      </c>
      <c r="O264" s="135">
        <v>0.23799999999999999</v>
      </c>
      <c r="P264" s="135">
        <f>O264*H264</f>
        <v>8.5679999999999996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136</v>
      </c>
      <c r="AT264" s="137" t="s">
        <v>131</v>
      </c>
      <c r="AU264" s="137" t="s">
        <v>83</v>
      </c>
      <c r="AY264" s="15" t="s">
        <v>129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5" t="s">
        <v>81</v>
      </c>
      <c r="BK264" s="138">
        <f>ROUND(I264*H264,2)</f>
        <v>0</v>
      </c>
      <c r="BL264" s="15" t="s">
        <v>136</v>
      </c>
      <c r="BM264" s="137" t="s">
        <v>382</v>
      </c>
    </row>
    <row r="265" spans="2:65" s="1" customFormat="1" ht="19.2">
      <c r="B265" s="27"/>
      <c r="D265" s="139" t="s">
        <v>138</v>
      </c>
      <c r="F265" s="140" t="s">
        <v>383</v>
      </c>
      <c r="L265" s="27"/>
      <c r="M265" s="141"/>
      <c r="T265" s="51"/>
      <c r="AT265" s="15" t="s">
        <v>138</v>
      </c>
      <c r="AU265" s="15" t="s">
        <v>83</v>
      </c>
    </row>
    <row r="266" spans="2:65" s="12" customFormat="1">
      <c r="B266" s="142"/>
      <c r="D266" s="139" t="s">
        <v>144</v>
      </c>
      <c r="E266" s="143" t="s">
        <v>1</v>
      </c>
      <c r="F266" s="144" t="s">
        <v>384</v>
      </c>
      <c r="H266" s="145">
        <v>36</v>
      </c>
      <c r="L266" s="142"/>
      <c r="M266" s="146"/>
      <c r="T266" s="147"/>
      <c r="AT266" s="143" t="s">
        <v>144</v>
      </c>
      <c r="AU266" s="143" t="s">
        <v>83</v>
      </c>
      <c r="AV266" s="12" t="s">
        <v>83</v>
      </c>
      <c r="AW266" s="12" t="s">
        <v>29</v>
      </c>
      <c r="AX266" s="12" t="s">
        <v>81</v>
      </c>
      <c r="AY266" s="143" t="s">
        <v>129</v>
      </c>
    </row>
    <row r="267" spans="2:65" s="1" customFormat="1" ht="33" customHeight="1">
      <c r="B267" s="126"/>
      <c r="C267" s="127" t="s">
        <v>385</v>
      </c>
      <c r="D267" s="127" t="s">
        <v>131</v>
      </c>
      <c r="E267" s="128" t="s">
        <v>386</v>
      </c>
      <c r="F267" s="129" t="s">
        <v>387</v>
      </c>
      <c r="G267" s="130" t="s">
        <v>134</v>
      </c>
      <c r="H267" s="131">
        <v>36</v>
      </c>
      <c r="I267" s="132"/>
      <c r="J267" s="132">
        <f>ROUND(I267*H267,2)</f>
        <v>0</v>
      </c>
      <c r="K267" s="129" t="s">
        <v>135</v>
      </c>
      <c r="L267" s="27"/>
      <c r="M267" s="133" t="s">
        <v>1</v>
      </c>
      <c r="N267" s="134" t="s">
        <v>38</v>
      </c>
      <c r="O267" s="135">
        <v>1.83</v>
      </c>
      <c r="P267" s="135">
        <f>O267*H267</f>
        <v>65.88</v>
      </c>
      <c r="Q267" s="135">
        <v>0.40242</v>
      </c>
      <c r="R267" s="135">
        <f>Q267*H267</f>
        <v>14.487120000000001</v>
      </c>
      <c r="S267" s="135">
        <v>0</v>
      </c>
      <c r="T267" s="136">
        <f>S267*H267</f>
        <v>0</v>
      </c>
      <c r="AR267" s="137" t="s">
        <v>136</v>
      </c>
      <c r="AT267" s="137" t="s">
        <v>131</v>
      </c>
      <c r="AU267" s="137" t="s">
        <v>83</v>
      </c>
      <c r="AY267" s="15" t="s">
        <v>129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5" t="s">
        <v>81</v>
      </c>
      <c r="BK267" s="138">
        <f>ROUND(I267*H267,2)</f>
        <v>0</v>
      </c>
      <c r="BL267" s="15" t="s">
        <v>136</v>
      </c>
      <c r="BM267" s="137" t="s">
        <v>388</v>
      </c>
    </row>
    <row r="268" spans="2:65" s="1" customFormat="1" ht="28.8">
      <c r="B268" s="27"/>
      <c r="D268" s="139" t="s">
        <v>138</v>
      </c>
      <c r="F268" s="140" t="s">
        <v>389</v>
      </c>
      <c r="L268" s="27"/>
      <c r="M268" s="141"/>
      <c r="T268" s="51"/>
      <c r="AT268" s="15" t="s">
        <v>138</v>
      </c>
      <c r="AU268" s="15" t="s">
        <v>83</v>
      </c>
    </row>
    <row r="269" spans="2:65" s="11" customFormat="1" ht="22.8" customHeight="1">
      <c r="B269" s="115"/>
      <c r="D269" s="116" t="s">
        <v>72</v>
      </c>
      <c r="E269" s="124" t="s">
        <v>156</v>
      </c>
      <c r="F269" s="124" t="s">
        <v>390</v>
      </c>
      <c r="J269" s="125">
        <f>BK269</f>
        <v>0</v>
      </c>
      <c r="L269" s="115"/>
      <c r="M269" s="119"/>
      <c r="P269" s="120">
        <f>SUM(P270:P283)</f>
        <v>19.168399999999998</v>
      </c>
      <c r="R269" s="120">
        <f>SUM(R270:R283)</f>
        <v>0</v>
      </c>
      <c r="T269" s="121">
        <f>SUM(T270:T283)</f>
        <v>0</v>
      </c>
      <c r="AR269" s="116" t="s">
        <v>81</v>
      </c>
      <c r="AT269" s="122" t="s">
        <v>72</v>
      </c>
      <c r="AU269" s="122" t="s">
        <v>81</v>
      </c>
      <c r="AY269" s="116" t="s">
        <v>129</v>
      </c>
      <c r="BK269" s="123">
        <f>SUM(BK270:BK283)</f>
        <v>0</v>
      </c>
    </row>
    <row r="270" spans="2:65" s="1" customFormat="1" ht="21.75" customHeight="1">
      <c r="B270" s="126"/>
      <c r="C270" s="127" t="s">
        <v>391</v>
      </c>
      <c r="D270" s="127" t="s">
        <v>131</v>
      </c>
      <c r="E270" s="128" t="s">
        <v>392</v>
      </c>
      <c r="F270" s="129" t="s">
        <v>393</v>
      </c>
      <c r="G270" s="130" t="s">
        <v>134</v>
      </c>
      <c r="H270" s="131">
        <v>39</v>
      </c>
      <c r="I270" s="132"/>
      <c r="J270" s="132">
        <f>ROUND(I270*H270,2)</f>
        <v>0</v>
      </c>
      <c r="K270" s="129" t="s">
        <v>135</v>
      </c>
      <c r="L270" s="27"/>
      <c r="M270" s="133" t="s">
        <v>1</v>
      </c>
      <c r="N270" s="134" t="s">
        <v>38</v>
      </c>
      <c r="O270" s="135">
        <v>0.152</v>
      </c>
      <c r="P270" s="135">
        <f>O270*H270</f>
        <v>5.9279999999999999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136</v>
      </c>
      <c r="AT270" s="137" t="s">
        <v>131</v>
      </c>
      <c r="AU270" s="137" t="s">
        <v>83</v>
      </c>
      <c r="AY270" s="15" t="s">
        <v>129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5" t="s">
        <v>81</v>
      </c>
      <c r="BK270" s="138">
        <f>ROUND(I270*H270,2)</f>
        <v>0</v>
      </c>
      <c r="BL270" s="15" t="s">
        <v>136</v>
      </c>
      <c r="BM270" s="137" t="s">
        <v>394</v>
      </c>
    </row>
    <row r="271" spans="2:65" s="1" customFormat="1" ht="19.2">
      <c r="B271" s="27"/>
      <c r="D271" s="139" t="s">
        <v>138</v>
      </c>
      <c r="F271" s="140" t="s">
        <v>395</v>
      </c>
      <c r="L271" s="27"/>
      <c r="M271" s="141"/>
      <c r="T271" s="51"/>
      <c r="AT271" s="15" t="s">
        <v>138</v>
      </c>
      <c r="AU271" s="15" t="s">
        <v>83</v>
      </c>
    </row>
    <row r="272" spans="2:65" s="1" customFormat="1" ht="24.15" customHeight="1">
      <c r="B272" s="126"/>
      <c r="C272" s="127" t="s">
        <v>396</v>
      </c>
      <c r="D272" s="127" t="s">
        <v>131</v>
      </c>
      <c r="E272" s="128" t="s">
        <v>397</v>
      </c>
      <c r="F272" s="129" t="s">
        <v>398</v>
      </c>
      <c r="G272" s="130" t="s">
        <v>134</v>
      </c>
      <c r="H272" s="131">
        <v>39</v>
      </c>
      <c r="I272" s="132"/>
      <c r="J272" s="132">
        <f>ROUND(I272*H272,2)</f>
        <v>0</v>
      </c>
      <c r="K272" s="129" t="s">
        <v>135</v>
      </c>
      <c r="L272" s="27"/>
      <c r="M272" s="133" t="s">
        <v>1</v>
      </c>
      <c r="N272" s="134" t="s">
        <v>38</v>
      </c>
      <c r="O272" s="135">
        <v>2.9000000000000001E-2</v>
      </c>
      <c r="P272" s="135">
        <f>O272*H272</f>
        <v>1.131</v>
      </c>
      <c r="Q272" s="135">
        <v>0</v>
      </c>
      <c r="R272" s="135">
        <f>Q272*H272</f>
        <v>0</v>
      </c>
      <c r="S272" s="135">
        <v>0</v>
      </c>
      <c r="T272" s="136">
        <f>S272*H272</f>
        <v>0</v>
      </c>
      <c r="AR272" s="137" t="s">
        <v>136</v>
      </c>
      <c r="AT272" s="137" t="s">
        <v>131</v>
      </c>
      <c r="AU272" s="137" t="s">
        <v>83</v>
      </c>
      <c r="AY272" s="15" t="s">
        <v>129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5" t="s">
        <v>81</v>
      </c>
      <c r="BK272" s="138">
        <f>ROUND(I272*H272,2)</f>
        <v>0</v>
      </c>
      <c r="BL272" s="15" t="s">
        <v>136</v>
      </c>
      <c r="BM272" s="137" t="s">
        <v>399</v>
      </c>
    </row>
    <row r="273" spans="2:65" s="1" customFormat="1" ht="28.8">
      <c r="B273" s="27"/>
      <c r="D273" s="139" t="s">
        <v>138</v>
      </c>
      <c r="F273" s="140" t="s">
        <v>400</v>
      </c>
      <c r="L273" s="27"/>
      <c r="M273" s="141"/>
      <c r="T273" s="51"/>
      <c r="AT273" s="15" t="s">
        <v>138</v>
      </c>
      <c r="AU273" s="15" t="s">
        <v>83</v>
      </c>
    </row>
    <row r="274" spans="2:65" s="1" customFormat="1" ht="21.75" customHeight="1">
      <c r="B274" s="126"/>
      <c r="C274" s="127" t="s">
        <v>401</v>
      </c>
      <c r="D274" s="127" t="s">
        <v>131</v>
      </c>
      <c r="E274" s="128" t="s">
        <v>402</v>
      </c>
      <c r="F274" s="129" t="s">
        <v>403</v>
      </c>
      <c r="G274" s="130" t="s">
        <v>134</v>
      </c>
      <c r="H274" s="131">
        <v>84.8</v>
      </c>
      <c r="I274" s="132"/>
      <c r="J274" s="132">
        <f>ROUND(I274*H274,2)</f>
        <v>0</v>
      </c>
      <c r="K274" s="129" t="s">
        <v>135</v>
      </c>
      <c r="L274" s="27"/>
      <c r="M274" s="133" t="s">
        <v>1</v>
      </c>
      <c r="N274" s="134" t="s">
        <v>38</v>
      </c>
      <c r="O274" s="135">
        <v>2E-3</v>
      </c>
      <c r="P274" s="135">
        <f>O274*H274</f>
        <v>0.1696</v>
      </c>
      <c r="Q274" s="135">
        <v>0</v>
      </c>
      <c r="R274" s="135">
        <f>Q274*H274</f>
        <v>0</v>
      </c>
      <c r="S274" s="135">
        <v>0</v>
      </c>
      <c r="T274" s="136">
        <f>S274*H274</f>
        <v>0</v>
      </c>
      <c r="AR274" s="137" t="s">
        <v>136</v>
      </c>
      <c r="AT274" s="137" t="s">
        <v>131</v>
      </c>
      <c r="AU274" s="137" t="s">
        <v>83</v>
      </c>
      <c r="AY274" s="15" t="s">
        <v>129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5" t="s">
        <v>81</v>
      </c>
      <c r="BK274" s="138">
        <f>ROUND(I274*H274,2)</f>
        <v>0</v>
      </c>
      <c r="BL274" s="15" t="s">
        <v>136</v>
      </c>
      <c r="BM274" s="137" t="s">
        <v>404</v>
      </c>
    </row>
    <row r="275" spans="2:65" s="1" customFormat="1" ht="19.2">
      <c r="B275" s="27"/>
      <c r="D275" s="139" t="s">
        <v>138</v>
      </c>
      <c r="F275" s="140" t="s">
        <v>405</v>
      </c>
      <c r="L275" s="27"/>
      <c r="M275" s="141"/>
      <c r="T275" s="51"/>
      <c r="AT275" s="15" t="s">
        <v>138</v>
      </c>
      <c r="AU275" s="15" t="s">
        <v>83</v>
      </c>
    </row>
    <row r="276" spans="2:65" s="1" customFormat="1" ht="24.15" customHeight="1">
      <c r="B276" s="126"/>
      <c r="C276" s="127" t="s">
        <v>406</v>
      </c>
      <c r="D276" s="127" t="s">
        <v>131</v>
      </c>
      <c r="E276" s="128" t="s">
        <v>407</v>
      </c>
      <c r="F276" s="129" t="s">
        <v>408</v>
      </c>
      <c r="G276" s="130" t="s">
        <v>134</v>
      </c>
      <c r="H276" s="131">
        <v>39</v>
      </c>
      <c r="I276" s="132"/>
      <c r="J276" s="132">
        <f>ROUND(I276*H276,2)</f>
        <v>0</v>
      </c>
      <c r="K276" s="129" t="s">
        <v>135</v>
      </c>
      <c r="L276" s="27"/>
      <c r="M276" s="133" t="s">
        <v>1</v>
      </c>
      <c r="N276" s="134" t="s">
        <v>38</v>
      </c>
      <c r="O276" s="135">
        <v>1.2999999999999999E-2</v>
      </c>
      <c r="P276" s="135">
        <f>O276*H276</f>
        <v>0.50700000000000001</v>
      </c>
      <c r="Q276" s="135">
        <v>0</v>
      </c>
      <c r="R276" s="135">
        <f>Q276*H276</f>
        <v>0</v>
      </c>
      <c r="S276" s="135">
        <v>0</v>
      </c>
      <c r="T276" s="136">
        <f>S276*H276</f>
        <v>0</v>
      </c>
      <c r="AR276" s="137" t="s">
        <v>136</v>
      </c>
      <c r="AT276" s="137" t="s">
        <v>131</v>
      </c>
      <c r="AU276" s="137" t="s">
        <v>83</v>
      </c>
      <c r="AY276" s="15" t="s">
        <v>129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5" t="s">
        <v>81</v>
      </c>
      <c r="BK276" s="138">
        <f>ROUND(I276*H276,2)</f>
        <v>0</v>
      </c>
      <c r="BL276" s="15" t="s">
        <v>136</v>
      </c>
      <c r="BM276" s="137" t="s">
        <v>409</v>
      </c>
    </row>
    <row r="277" spans="2:65" s="1" customFormat="1" ht="28.8">
      <c r="B277" s="27"/>
      <c r="D277" s="139" t="s">
        <v>138</v>
      </c>
      <c r="F277" s="140" t="s">
        <v>410</v>
      </c>
      <c r="L277" s="27"/>
      <c r="M277" s="141"/>
      <c r="T277" s="51"/>
      <c r="AT277" s="15" t="s">
        <v>138</v>
      </c>
      <c r="AU277" s="15" t="s">
        <v>83</v>
      </c>
    </row>
    <row r="278" spans="2:65" s="1" customFormat="1" ht="24.15" customHeight="1">
      <c r="B278" s="126"/>
      <c r="C278" s="127" t="s">
        <v>411</v>
      </c>
      <c r="D278" s="127" t="s">
        <v>131</v>
      </c>
      <c r="E278" s="128" t="s">
        <v>412</v>
      </c>
      <c r="F278" s="129" t="s">
        <v>413</v>
      </c>
      <c r="G278" s="130" t="s">
        <v>134</v>
      </c>
      <c r="H278" s="131">
        <v>84.8</v>
      </c>
      <c r="I278" s="132"/>
      <c r="J278" s="132">
        <f>ROUND(I278*H278,2)</f>
        <v>0</v>
      </c>
      <c r="K278" s="129" t="s">
        <v>135</v>
      </c>
      <c r="L278" s="27"/>
      <c r="M278" s="133" t="s">
        <v>1</v>
      </c>
      <c r="N278" s="134" t="s">
        <v>38</v>
      </c>
      <c r="O278" s="135">
        <v>1.6E-2</v>
      </c>
      <c r="P278" s="135">
        <f>O278*H278</f>
        <v>1.3568</v>
      </c>
      <c r="Q278" s="135">
        <v>0</v>
      </c>
      <c r="R278" s="135">
        <f>Q278*H278</f>
        <v>0</v>
      </c>
      <c r="S278" s="135">
        <v>0</v>
      </c>
      <c r="T278" s="136">
        <f>S278*H278</f>
        <v>0</v>
      </c>
      <c r="AR278" s="137" t="s">
        <v>136</v>
      </c>
      <c r="AT278" s="137" t="s">
        <v>131</v>
      </c>
      <c r="AU278" s="137" t="s">
        <v>83</v>
      </c>
      <c r="AY278" s="15" t="s">
        <v>129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5" t="s">
        <v>81</v>
      </c>
      <c r="BK278" s="138">
        <f>ROUND(I278*H278,2)</f>
        <v>0</v>
      </c>
      <c r="BL278" s="15" t="s">
        <v>136</v>
      </c>
      <c r="BM278" s="137" t="s">
        <v>414</v>
      </c>
    </row>
    <row r="279" spans="2:65" s="1" customFormat="1" ht="28.8">
      <c r="B279" s="27"/>
      <c r="D279" s="139" t="s">
        <v>138</v>
      </c>
      <c r="F279" s="140" t="s">
        <v>415</v>
      </c>
      <c r="L279" s="27"/>
      <c r="M279" s="141"/>
      <c r="T279" s="51"/>
      <c r="AT279" s="15" t="s">
        <v>138</v>
      </c>
      <c r="AU279" s="15" t="s">
        <v>83</v>
      </c>
    </row>
    <row r="280" spans="2:65" s="12" customFormat="1">
      <c r="B280" s="142"/>
      <c r="D280" s="139" t="s">
        <v>144</v>
      </c>
      <c r="E280" s="143" t="s">
        <v>1</v>
      </c>
      <c r="F280" s="144" t="s">
        <v>416</v>
      </c>
      <c r="H280" s="145">
        <v>84.8</v>
      </c>
      <c r="L280" s="142"/>
      <c r="M280" s="146"/>
      <c r="T280" s="147"/>
      <c r="AT280" s="143" t="s">
        <v>144</v>
      </c>
      <c r="AU280" s="143" t="s">
        <v>83</v>
      </c>
      <c r="AV280" s="12" t="s">
        <v>83</v>
      </c>
      <c r="AW280" s="12" t="s">
        <v>29</v>
      </c>
      <c r="AX280" s="12" t="s">
        <v>81</v>
      </c>
      <c r="AY280" s="143" t="s">
        <v>129</v>
      </c>
    </row>
    <row r="281" spans="2:65" s="1" customFormat="1" ht="24.15" customHeight="1">
      <c r="B281" s="126"/>
      <c r="C281" s="127" t="s">
        <v>417</v>
      </c>
      <c r="D281" s="127" t="s">
        <v>131</v>
      </c>
      <c r="E281" s="128" t="s">
        <v>418</v>
      </c>
      <c r="F281" s="129" t="s">
        <v>419</v>
      </c>
      <c r="G281" s="130" t="s">
        <v>134</v>
      </c>
      <c r="H281" s="131">
        <v>45.8</v>
      </c>
      <c r="I281" s="132"/>
      <c r="J281" s="132">
        <f>ROUND(I281*H281,2)</f>
        <v>0</v>
      </c>
      <c r="K281" s="129" t="s">
        <v>135</v>
      </c>
      <c r="L281" s="27"/>
      <c r="M281" s="133" t="s">
        <v>1</v>
      </c>
      <c r="N281" s="134" t="s">
        <v>38</v>
      </c>
      <c r="O281" s="135">
        <v>0.22</v>
      </c>
      <c r="P281" s="135">
        <f>O281*H281</f>
        <v>10.075999999999999</v>
      </c>
      <c r="Q281" s="135">
        <v>0</v>
      </c>
      <c r="R281" s="135">
        <f>Q281*H281</f>
        <v>0</v>
      </c>
      <c r="S281" s="135">
        <v>0</v>
      </c>
      <c r="T281" s="136">
        <f>S281*H281</f>
        <v>0</v>
      </c>
      <c r="AR281" s="137" t="s">
        <v>136</v>
      </c>
      <c r="AT281" s="137" t="s">
        <v>131</v>
      </c>
      <c r="AU281" s="137" t="s">
        <v>83</v>
      </c>
      <c r="AY281" s="15" t="s">
        <v>129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5" t="s">
        <v>81</v>
      </c>
      <c r="BK281" s="138">
        <f>ROUND(I281*H281,2)</f>
        <v>0</v>
      </c>
      <c r="BL281" s="15" t="s">
        <v>136</v>
      </c>
      <c r="BM281" s="137" t="s">
        <v>420</v>
      </c>
    </row>
    <row r="282" spans="2:65" s="1" customFormat="1" ht="19.2">
      <c r="B282" s="27"/>
      <c r="D282" s="139" t="s">
        <v>138</v>
      </c>
      <c r="F282" s="140" t="s">
        <v>421</v>
      </c>
      <c r="L282" s="27"/>
      <c r="M282" s="141"/>
      <c r="T282" s="51"/>
      <c r="AT282" s="15" t="s">
        <v>138</v>
      </c>
      <c r="AU282" s="15" t="s">
        <v>83</v>
      </c>
    </row>
    <row r="283" spans="2:65" s="1" customFormat="1" ht="19.2">
      <c r="B283" s="27"/>
      <c r="D283" s="139" t="s">
        <v>231</v>
      </c>
      <c r="F283" s="163" t="s">
        <v>422</v>
      </c>
      <c r="L283" s="27"/>
      <c r="M283" s="141"/>
      <c r="T283" s="51"/>
      <c r="AT283" s="15" t="s">
        <v>231</v>
      </c>
      <c r="AU283" s="15" t="s">
        <v>83</v>
      </c>
    </row>
    <row r="284" spans="2:65" s="11" customFormat="1" ht="22.8" customHeight="1">
      <c r="B284" s="115"/>
      <c r="D284" s="116" t="s">
        <v>72</v>
      </c>
      <c r="E284" s="124" t="s">
        <v>162</v>
      </c>
      <c r="F284" s="124" t="s">
        <v>423</v>
      </c>
      <c r="J284" s="125">
        <f>BK284</f>
        <v>0</v>
      </c>
      <c r="L284" s="115"/>
      <c r="M284" s="119"/>
      <c r="P284" s="120">
        <f>SUM(P285:P287)</f>
        <v>0</v>
      </c>
      <c r="R284" s="120">
        <f>SUM(R285:R287)</f>
        <v>0</v>
      </c>
      <c r="T284" s="121">
        <f>SUM(T285:T287)</f>
        <v>0</v>
      </c>
      <c r="AR284" s="116" t="s">
        <v>81</v>
      </c>
      <c r="AT284" s="122" t="s">
        <v>72</v>
      </c>
      <c r="AU284" s="122" t="s">
        <v>81</v>
      </c>
      <c r="AY284" s="116" t="s">
        <v>129</v>
      </c>
      <c r="BK284" s="123">
        <f>SUM(BK285:BK287)</f>
        <v>0</v>
      </c>
    </row>
    <row r="285" spans="2:65" s="1" customFormat="1" ht="16.5" customHeight="1">
      <c r="B285" s="126"/>
      <c r="C285" s="127" t="s">
        <v>424</v>
      </c>
      <c r="D285" s="127" t="s">
        <v>131</v>
      </c>
      <c r="E285" s="128" t="s">
        <v>425</v>
      </c>
      <c r="F285" s="129" t="s">
        <v>426</v>
      </c>
      <c r="G285" s="130" t="s">
        <v>165</v>
      </c>
      <c r="H285" s="131">
        <v>6</v>
      </c>
      <c r="I285" s="132"/>
      <c r="J285" s="132">
        <f>ROUND(I285*H285,2)</f>
        <v>0</v>
      </c>
      <c r="K285" s="129" t="s">
        <v>1</v>
      </c>
      <c r="L285" s="27"/>
      <c r="M285" s="133" t="s">
        <v>1</v>
      </c>
      <c r="N285" s="134" t="s">
        <v>38</v>
      </c>
      <c r="O285" s="135">
        <v>0</v>
      </c>
      <c r="P285" s="135">
        <f>O285*H285</f>
        <v>0</v>
      </c>
      <c r="Q285" s="135">
        <v>0</v>
      </c>
      <c r="R285" s="135">
        <f>Q285*H285</f>
        <v>0</v>
      </c>
      <c r="S285" s="135">
        <v>0</v>
      </c>
      <c r="T285" s="136">
        <f>S285*H285</f>
        <v>0</v>
      </c>
      <c r="AR285" s="137" t="s">
        <v>136</v>
      </c>
      <c r="AT285" s="137" t="s">
        <v>131</v>
      </c>
      <c r="AU285" s="137" t="s">
        <v>83</v>
      </c>
      <c r="AY285" s="15" t="s">
        <v>129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5" t="s">
        <v>81</v>
      </c>
      <c r="BK285" s="138">
        <f>ROUND(I285*H285,2)</f>
        <v>0</v>
      </c>
      <c r="BL285" s="15" t="s">
        <v>136</v>
      </c>
      <c r="BM285" s="137" t="s">
        <v>427</v>
      </c>
    </row>
    <row r="286" spans="2:65" s="1" customFormat="1">
      <c r="B286" s="27"/>
      <c r="D286" s="139" t="s">
        <v>138</v>
      </c>
      <c r="F286" s="140" t="s">
        <v>426</v>
      </c>
      <c r="L286" s="27"/>
      <c r="M286" s="141"/>
      <c r="T286" s="51"/>
      <c r="AT286" s="15" t="s">
        <v>138</v>
      </c>
      <c r="AU286" s="15" t="s">
        <v>83</v>
      </c>
    </row>
    <row r="287" spans="2:65" s="1" customFormat="1" ht="19.2">
      <c r="B287" s="27"/>
      <c r="D287" s="139" t="s">
        <v>231</v>
      </c>
      <c r="F287" s="163" t="s">
        <v>428</v>
      </c>
      <c r="L287" s="27"/>
      <c r="M287" s="141"/>
      <c r="T287" s="51"/>
      <c r="AT287" s="15" t="s">
        <v>231</v>
      </c>
      <c r="AU287" s="15" t="s">
        <v>83</v>
      </c>
    </row>
    <row r="288" spans="2:65" s="11" customFormat="1" ht="22.8" customHeight="1">
      <c r="B288" s="115"/>
      <c r="D288" s="116" t="s">
        <v>72</v>
      </c>
      <c r="E288" s="124" t="s">
        <v>180</v>
      </c>
      <c r="F288" s="124" t="s">
        <v>429</v>
      </c>
      <c r="J288" s="125">
        <f>BK288</f>
        <v>0</v>
      </c>
      <c r="L288" s="115"/>
      <c r="M288" s="119"/>
      <c r="P288" s="120">
        <f>SUM(P289:P329)</f>
        <v>492.95583599999998</v>
      </c>
      <c r="R288" s="120">
        <f>SUM(R289:R329)</f>
        <v>6.0945215399999997</v>
      </c>
      <c r="T288" s="121">
        <f>SUM(T289:T329)</f>
        <v>119.91480000000001</v>
      </c>
      <c r="AR288" s="116" t="s">
        <v>81</v>
      </c>
      <c r="AT288" s="122" t="s">
        <v>72</v>
      </c>
      <c r="AU288" s="122" t="s">
        <v>81</v>
      </c>
      <c r="AY288" s="116" t="s">
        <v>129</v>
      </c>
      <c r="BK288" s="123">
        <f>SUM(BK289:BK329)</f>
        <v>0</v>
      </c>
    </row>
    <row r="289" spans="2:65" s="1" customFormat="1" ht="16.5" customHeight="1">
      <c r="B289" s="126"/>
      <c r="C289" s="127" t="s">
        <v>430</v>
      </c>
      <c r="D289" s="127" t="s">
        <v>131</v>
      </c>
      <c r="E289" s="128" t="s">
        <v>431</v>
      </c>
      <c r="F289" s="129" t="s">
        <v>432</v>
      </c>
      <c r="G289" s="130" t="s">
        <v>268</v>
      </c>
      <c r="H289" s="131">
        <v>2</v>
      </c>
      <c r="I289" s="132"/>
      <c r="J289" s="132">
        <f>ROUND(I289*H289,2)</f>
        <v>0</v>
      </c>
      <c r="K289" s="129" t="s">
        <v>135</v>
      </c>
      <c r="L289" s="27"/>
      <c r="M289" s="133" t="s">
        <v>1</v>
      </c>
      <c r="N289" s="134" t="s">
        <v>38</v>
      </c>
      <c r="O289" s="135">
        <v>0.38300000000000001</v>
      </c>
      <c r="P289" s="135">
        <f>O289*H289</f>
        <v>0.76600000000000001</v>
      </c>
      <c r="Q289" s="135">
        <v>8.1119999999999998E-2</v>
      </c>
      <c r="R289" s="135">
        <f>Q289*H289</f>
        <v>0.16224</v>
      </c>
      <c r="S289" s="135">
        <v>0</v>
      </c>
      <c r="T289" s="136">
        <f>S289*H289</f>
        <v>0</v>
      </c>
      <c r="AR289" s="137" t="s">
        <v>136</v>
      </c>
      <c r="AT289" s="137" t="s">
        <v>131</v>
      </c>
      <c r="AU289" s="137" t="s">
        <v>83</v>
      </c>
      <c r="AY289" s="15" t="s">
        <v>129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81</v>
      </c>
      <c r="BK289" s="138">
        <f>ROUND(I289*H289,2)</f>
        <v>0</v>
      </c>
      <c r="BL289" s="15" t="s">
        <v>136</v>
      </c>
      <c r="BM289" s="137" t="s">
        <v>433</v>
      </c>
    </row>
    <row r="290" spans="2:65" s="1" customFormat="1">
      <c r="B290" s="27"/>
      <c r="D290" s="139" t="s">
        <v>138</v>
      </c>
      <c r="F290" s="140" t="s">
        <v>434</v>
      </c>
      <c r="L290" s="27"/>
      <c r="M290" s="141"/>
      <c r="T290" s="51"/>
      <c r="AT290" s="15" t="s">
        <v>138</v>
      </c>
      <c r="AU290" s="15" t="s">
        <v>83</v>
      </c>
    </row>
    <row r="291" spans="2:65" s="1" customFormat="1" ht="24.15" customHeight="1">
      <c r="B291" s="126"/>
      <c r="C291" s="127" t="s">
        <v>435</v>
      </c>
      <c r="D291" s="127" t="s">
        <v>131</v>
      </c>
      <c r="E291" s="128" t="s">
        <v>436</v>
      </c>
      <c r="F291" s="129" t="s">
        <v>437</v>
      </c>
      <c r="G291" s="130" t="s">
        <v>165</v>
      </c>
      <c r="H291" s="131">
        <v>70</v>
      </c>
      <c r="I291" s="132"/>
      <c r="J291" s="132">
        <f>ROUND(I291*H291,2)</f>
        <v>0</v>
      </c>
      <c r="K291" s="129" t="s">
        <v>135</v>
      </c>
      <c r="L291" s="27"/>
      <c r="M291" s="133" t="s">
        <v>1</v>
      </c>
      <c r="N291" s="134" t="s">
        <v>38</v>
      </c>
      <c r="O291" s="135">
        <v>0.13900000000000001</v>
      </c>
      <c r="P291" s="135">
        <f>O291*H291</f>
        <v>9.73</v>
      </c>
      <c r="Q291" s="135">
        <v>0</v>
      </c>
      <c r="R291" s="135">
        <f>Q291*H291</f>
        <v>0</v>
      </c>
      <c r="S291" s="135">
        <v>0</v>
      </c>
      <c r="T291" s="136">
        <f>S291*H291</f>
        <v>0</v>
      </c>
      <c r="AR291" s="137" t="s">
        <v>136</v>
      </c>
      <c r="AT291" s="137" t="s">
        <v>131</v>
      </c>
      <c r="AU291" s="137" t="s">
        <v>83</v>
      </c>
      <c r="AY291" s="15" t="s">
        <v>129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5" t="s">
        <v>81</v>
      </c>
      <c r="BK291" s="138">
        <f>ROUND(I291*H291,2)</f>
        <v>0</v>
      </c>
      <c r="BL291" s="15" t="s">
        <v>136</v>
      </c>
      <c r="BM291" s="137" t="s">
        <v>438</v>
      </c>
    </row>
    <row r="292" spans="2:65" s="1" customFormat="1" ht="19.2">
      <c r="B292" s="27"/>
      <c r="D292" s="139" t="s">
        <v>138</v>
      </c>
      <c r="F292" s="140" t="s">
        <v>439</v>
      </c>
      <c r="L292" s="27"/>
      <c r="M292" s="141"/>
      <c r="T292" s="51"/>
      <c r="AT292" s="15" t="s">
        <v>138</v>
      </c>
      <c r="AU292" s="15" t="s">
        <v>83</v>
      </c>
    </row>
    <row r="293" spans="2:65" s="12" customFormat="1">
      <c r="B293" s="142"/>
      <c r="D293" s="139" t="s">
        <v>144</v>
      </c>
      <c r="E293" s="143" t="s">
        <v>1</v>
      </c>
      <c r="F293" s="144" t="s">
        <v>440</v>
      </c>
      <c r="H293" s="145">
        <v>70</v>
      </c>
      <c r="L293" s="142"/>
      <c r="M293" s="146"/>
      <c r="T293" s="147"/>
      <c r="AT293" s="143" t="s">
        <v>144</v>
      </c>
      <c r="AU293" s="143" t="s">
        <v>83</v>
      </c>
      <c r="AV293" s="12" t="s">
        <v>83</v>
      </c>
      <c r="AW293" s="12" t="s">
        <v>29</v>
      </c>
      <c r="AX293" s="12" t="s">
        <v>81</v>
      </c>
      <c r="AY293" s="143" t="s">
        <v>129</v>
      </c>
    </row>
    <row r="294" spans="2:65" s="1" customFormat="1" ht="24.15" customHeight="1">
      <c r="B294" s="126"/>
      <c r="C294" s="127" t="s">
        <v>441</v>
      </c>
      <c r="D294" s="127" t="s">
        <v>131</v>
      </c>
      <c r="E294" s="128" t="s">
        <v>442</v>
      </c>
      <c r="F294" s="129" t="s">
        <v>443</v>
      </c>
      <c r="G294" s="130" t="s">
        <v>165</v>
      </c>
      <c r="H294" s="131">
        <v>70</v>
      </c>
      <c r="I294" s="132"/>
      <c r="J294" s="132">
        <f>ROUND(I294*H294,2)</f>
        <v>0</v>
      </c>
      <c r="K294" s="129" t="s">
        <v>135</v>
      </c>
      <c r="L294" s="27"/>
      <c r="M294" s="133" t="s">
        <v>1</v>
      </c>
      <c r="N294" s="134" t="s">
        <v>38</v>
      </c>
      <c r="O294" s="135">
        <v>7.6999999999999999E-2</v>
      </c>
      <c r="P294" s="135">
        <f>O294*H294</f>
        <v>5.39</v>
      </c>
      <c r="Q294" s="135">
        <v>9.0000000000000006E-5</v>
      </c>
      <c r="R294" s="135">
        <f>Q294*H294</f>
        <v>6.3E-3</v>
      </c>
      <c r="S294" s="135">
        <v>0</v>
      </c>
      <c r="T294" s="136">
        <f>S294*H294</f>
        <v>0</v>
      </c>
      <c r="AR294" s="137" t="s">
        <v>136</v>
      </c>
      <c r="AT294" s="137" t="s">
        <v>131</v>
      </c>
      <c r="AU294" s="137" t="s">
        <v>83</v>
      </c>
      <c r="AY294" s="15" t="s">
        <v>129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5" t="s">
        <v>81</v>
      </c>
      <c r="BK294" s="138">
        <f>ROUND(I294*H294,2)</f>
        <v>0</v>
      </c>
      <c r="BL294" s="15" t="s">
        <v>136</v>
      </c>
      <c r="BM294" s="137" t="s">
        <v>444</v>
      </c>
    </row>
    <row r="295" spans="2:65" s="1" customFormat="1" ht="38.4">
      <c r="B295" s="27"/>
      <c r="D295" s="139" t="s">
        <v>138</v>
      </c>
      <c r="F295" s="140" t="s">
        <v>445</v>
      </c>
      <c r="L295" s="27"/>
      <c r="M295" s="141"/>
      <c r="T295" s="51"/>
      <c r="AT295" s="15" t="s">
        <v>138</v>
      </c>
      <c r="AU295" s="15" t="s">
        <v>83</v>
      </c>
    </row>
    <row r="296" spans="2:65" s="1" customFormat="1" ht="24.15" customHeight="1">
      <c r="B296" s="126"/>
      <c r="C296" s="127" t="s">
        <v>446</v>
      </c>
      <c r="D296" s="127" t="s">
        <v>131</v>
      </c>
      <c r="E296" s="128" t="s">
        <v>447</v>
      </c>
      <c r="F296" s="129" t="s">
        <v>448</v>
      </c>
      <c r="G296" s="130" t="s">
        <v>268</v>
      </c>
      <c r="H296" s="131">
        <v>1</v>
      </c>
      <c r="I296" s="132"/>
      <c r="J296" s="132">
        <f>ROUND(I296*H296,2)</f>
        <v>0</v>
      </c>
      <c r="K296" s="129" t="s">
        <v>135</v>
      </c>
      <c r="L296" s="27"/>
      <c r="M296" s="133" t="s">
        <v>1</v>
      </c>
      <c r="N296" s="134" t="s">
        <v>38</v>
      </c>
      <c r="O296" s="135">
        <v>1.2649999999999999</v>
      </c>
      <c r="P296" s="135">
        <f>O296*H296</f>
        <v>1.2649999999999999</v>
      </c>
      <c r="Q296" s="135">
        <v>6.4900000000000001E-3</v>
      </c>
      <c r="R296" s="135">
        <f>Q296*H296</f>
        <v>6.4900000000000001E-3</v>
      </c>
      <c r="S296" s="135">
        <v>0</v>
      </c>
      <c r="T296" s="136">
        <f>S296*H296</f>
        <v>0</v>
      </c>
      <c r="AR296" s="137" t="s">
        <v>136</v>
      </c>
      <c r="AT296" s="137" t="s">
        <v>131</v>
      </c>
      <c r="AU296" s="137" t="s">
        <v>83</v>
      </c>
      <c r="AY296" s="15" t="s">
        <v>129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5" t="s">
        <v>81</v>
      </c>
      <c r="BK296" s="138">
        <f>ROUND(I296*H296,2)</f>
        <v>0</v>
      </c>
      <c r="BL296" s="15" t="s">
        <v>136</v>
      </c>
      <c r="BM296" s="137" t="s">
        <v>449</v>
      </c>
    </row>
    <row r="297" spans="2:65" s="1" customFormat="1" ht="19.2">
      <c r="B297" s="27"/>
      <c r="D297" s="139" t="s">
        <v>138</v>
      </c>
      <c r="F297" s="140" t="s">
        <v>450</v>
      </c>
      <c r="L297" s="27"/>
      <c r="M297" s="141"/>
      <c r="T297" s="51"/>
      <c r="AT297" s="15" t="s">
        <v>138</v>
      </c>
      <c r="AU297" s="15" t="s">
        <v>83</v>
      </c>
    </row>
    <row r="298" spans="2:65" s="1" customFormat="1" ht="33" customHeight="1">
      <c r="B298" s="126"/>
      <c r="C298" s="127" t="s">
        <v>451</v>
      </c>
      <c r="D298" s="127" t="s">
        <v>131</v>
      </c>
      <c r="E298" s="128" t="s">
        <v>452</v>
      </c>
      <c r="F298" s="129" t="s">
        <v>453</v>
      </c>
      <c r="G298" s="130" t="s">
        <v>134</v>
      </c>
      <c r="H298" s="131">
        <v>28</v>
      </c>
      <c r="I298" s="132"/>
      <c r="J298" s="132">
        <f>ROUND(I298*H298,2)</f>
        <v>0</v>
      </c>
      <c r="K298" s="129" t="s">
        <v>135</v>
      </c>
      <c r="L298" s="27"/>
      <c r="M298" s="133" t="s">
        <v>1</v>
      </c>
      <c r="N298" s="134" t="s">
        <v>38</v>
      </c>
      <c r="O298" s="135">
        <v>0.11</v>
      </c>
      <c r="P298" s="135">
        <f>O298*H298</f>
        <v>3.08</v>
      </c>
      <c r="Q298" s="135">
        <v>0</v>
      </c>
      <c r="R298" s="135">
        <f>Q298*H298</f>
        <v>0</v>
      </c>
      <c r="S298" s="135">
        <v>0</v>
      </c>
      <c r="T298" s="136">
        <f>S298*H298</f>
        <v>0</v>
      </c>
      <c r="AR298" s="137" t="s">
        <v>136</v>
      </c>
      <c r="AT298" s="137" t="s">
        <v>131</v>
      </c>
      <c r="AU298" s="137" t="s">
        <v>83</v>
      </c>
      <c r="AY298" s="15" t="s">
        <v>129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5" t="s">
        <v>81</v>
      </c>
      <c r="BK298" s="138">
        <f>ROUND(I298*H298,2)</f>
        <v>0</v>
      </c>
      <c r="BL298" s="15" t="s">
        <v>136</v>
      </c>
      <c r="BM298" s="137" t="s">
        <v>454</v>
      </c>
    </row>
    <row r="299" spans="2:65" s="1" customFormat="1" ht="28.8">
      <c r="B299" s="27"/>
      <c r="D299" s="139" t="s">
        <v>138</v>
      </c>
      <c r="F299" s="140" t="s">
        <v>455</v>
      </c>
      <c r="L299" s="27"/>
      <c r="M299" s="141"/>
      <c r="T299" s="51"/>
      <c r="AT299" s="15" t="s">
        <v>138</v>
      </c>
      <c r="AU299" s="15" t="s">
        <v>83</v>
      </c>
    </row>
    <row r="300" spans="2:65" s="12" customFormat="1">
      <c r="B300" s="142"/>
      <c r="D300" s="139" t="s">
        <v>144</v>
      </c>
      <c r="E300" s="143" t="s">
        <v>1</v>
      </c>
      <c r="F300" s="144" t="s">
        <v>456</v>
      </c>
      <c r="H300" s="145">
        <v>28</v>
      </c>
      <c r="L300" s="142"/>
      <c r="M300" s="146"/>
      <c r="T300" s="147"/>
      <c r="AT300" s="143" t="s">
        <v>144</v>
      </c>
      <c r="AU300" s="143" t="s">
        <v>83</v>
      </c>
      <c r="AV300" s="12" t="s">
        <v>83</v>
      </c>
      <c r="AW300" s="12" t="s">
        <v>29</v>
      </c>
      <c r="AX300" s="12" t="s">
        <v>81</v>
      </c>
      <c r="AY300" s="143" t="s">
        <v>129</v>
      </c>
    </row>
    <row r="301" spans="2:65" s="1" customFormat="1" ht="37.799999999999997" customHeight="1">
      <c r="B301" s="126"/>
      <c r="C301" s="127" t="s">
        <v>457</v>
      </c>
      <c r="D301" s="127" t="s">
        <v>131</v>
      </c>
      <c r="E301" s="128" t="s">
        <v>458</v>
      </c>
      <c r="F301" s="129" t="s">
        <v>459</v>
      </c>
      <c r="G301" s="130" t="s">
        <v>134</v>
      </c>
      <c r="H301" s="131">
        <v>1680</v>
      </c>
      <c r="I301" s="132"/>
      <c r="J301" s="132">
        <f>ROUND(I301*H301,2)</f>
        <v>0</v>
      </c>
      <c r="K301" s="129" t="s">
        <v>135</v>
      </c>
      <c r="L301" s="27"/>
      <c r="M301" s="133" t="s">
        <v>1</v>
      </c>
      <c r="N301" s="134" t="s">
        <v>38</v>
      </c>
      <c r="O301" s="135">
        <v>0</v>
      </c>
      <c r="P301" s="135">
        <f>O301*H301</f>
        <v>0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AR301" s="137" t="s">
        <v>136</v>
      </c>
      <c r="AT301" s="137" t="s">
        <v>131</v>
      </c>
      <c r="AU301" s="137" t="s">
        <v>83</v>
      </c>
      <c r="AY301" s="15" t="s">
        <v>129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5" t="s">
        <v>81</v>
      </c>
      <c r="BK301" s="138">
        <f>ROUND(I301*H301,2)</f>
        <v>0</v>
      </c>
      <c r="BL301" s="15" t="s">
        <v>136</v>
      </c>
      <c r="BM301" s="137" t="s">
        <v>460</v>
      </c>
    </row>
    <row r="302" spans="2:65" s="1" customFormat="1" ht="28.8">
      <c r="B302" s="27"/>
      <c r="D302" s="139" t="s">
        <v>138</v>
      </c>
      <c r="F302" s="140" t="s">
        <v>461</v>
      </c>
      <c r="L302" s="27"/>
      <c r="M302" s="141"/>
      <c r="T302" s="51"/>
      <c r="AT302" s="15" t="s">
        <v>138</v>
      </c>
      <c r="AU302" s="15" t="s">
        <v>83</v>
      </c>
    </row>
    <row r="303" spans="2:65" s="12" customFormat="1">
      <c r="B303" s="142"/>
      <c r="D303" s="139" t="s">
        <v>144</v>
      </c>
      <c r="F303" s="144" t="s">
        <v>462</v>
      </c>
      <c r="H303" s="145">
        <v>1680</v>
      </c>
      <c r="L303" s="142"/>
      <c r="M303" s="146"/>
      <c r="T303" s="147"/>
      <c r="AT303" s="143" t="s">
        <v>144</v>
      </c>
      <c r="AU303" s="143" t="s">
        <v>83</v>
      </c>
      <c r="AV303" s="12" t="s">
        <v>83</v>
      </c>
      <c r="AW303" s="12" t="s">
        <v>3</v>
      </c>
      <c r="AX303" s="12" t="s">
        <v>81</v>
      </c>
      <c r="AY303" s="143" t="s">
        <v>129</v>
      </c>
    </row>
    <row r="304" spans="2:65" s="1" customFormat="1" ht="33" customHeight="1">
      <c r="B304" s="126"/>
      <c r="C304" s="127" t="s">
        <v>463</v>
      </c>
      <c r="D304" s="127" t="s">
        <v>131</v>
      </c>
      <c r="E304" s="128" t="s">
        <v>464</v>
      </c>
      <c r="F304" s="129" t="s">
        <v>465</v>
      </c>
      <c r="G304" s="130" t="s">
        <v>134</v>
      </c>
      <c r="H304" s="131">
        <v>28</v>
      </c>
      <c r="I304" s="132"/>
      <c r="J304" s="132">
        <f>ROUND(I304*H304,2)</f>
        <v>0</v>
      </c>
      <c r="K304" s="129" t="s">
        <v>135</v>
      </c>
      <c r="L304" s="27"/>
      <c r="M304" s="133" t="s">
        <v>1</v>
      </c>
      <c r="N304" s="134" t="s">
        <v>38</v>
      </c>
      <c r="O304" s="135">
        <v>6.9000000000000006E-2</v>
      </c>
      <c r="P304" s="135">
        <f>O304*H304</f>
        <v>1.9320000000000002</v>
      </c>
      <c r="Q304" s="135">
        <v>0</v>
      </c>
      <c r="R304" s="135">
        <f>Q304*H304</f>
        <v>0</v>
      </c>
      <c r="S304" s="135">
        <v>0</v>
      </c>
      <c r="T304" s="136">
        <f>S304*H304</f>
        <v>0</v>
      </c>
      <c r="AR304" s="137" t="s">
        <v>136</v>
      </c>
      <c r="AT304" s="137" t="s">
        <v>131</v>
      </c>
      <c r="AU304" s="137" t="s">
        <v>83</v>
      </c>
      <c r="AY304" s="15" t="s">
        <v>129</v>
      </c>
      <c r="BE304" s="138">
        <f>IF(N304="základní",J304,0)</f>
        <v>0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5" t="s">
        <v>81</v>
      </c>
      <c r="BK304" s="138">
        <f>ROUND(I304*H304,2)</f>
        <v>0</v>
      </c>
      <c r="BL304" s="15" t="s">
        <v>136</v>
      </c>
      <c r="BM304" s="137" t="s">
        <v>466</v>
      </c>
    </row>
    <row r="305" spans="2:65" s="1" customFormat="1" ht="28.8">
      <c r="B305" s="27"/>
      <c r="D305" s="139" t="s">
        <v>138</v>
      </c>
      <c r="F305" s="140" t="s">
        <v>467</v>
      </c>
      <c r="L305" s="27"/>
      <c r="M305" s="141"/>
      <c r="T305" s="51"/>
      <c r="AT305" s="15" t="s">
        <v>138</v>
      </c>
      <c r="AU305" s="15" t="s">
        <v>83</v>
      </c>
    </row>
    <row r="306" spans="2:65" s="1" customFormat="1" ht="24.15" customHeight="1">
      <c r="B306" s="126"/>
      <c r="C306" s="127" t="s">
        <v>468</v>
      </c>
      <c r="D306" s="127" t="s">
        <v>131</v>
      </c>
      <c r="E306" s="128" t="s">
        <v>469</v>
      </c>
      <c r="F306" s="129" t="s">
        <v>470</v>
      </c>
      <c r="G306" s="130" t="s">
        <v>183</v>
      </c>
      <c r="H306" s="131">
        <v>72.959999999999994</v>
      </c>
      <c r="I306" s="132"/>
      <c r="J306" s="132">
        <f>ROUND(I306*H306,2)</f>
        <v>0</v>
      </c>
      <c r="K306" s="129" t="s">
        <v>135</v>
      </c>
      <c r="L306" s="27"/>
      <c r="M306" s="133" t="s">
        <v>1</v>
      </c>
      <c r="N306" s="134" t="s">
        <v>38</v>
      </c>
      <c r="O306" s="135">
        <v>1.34</v>
      </c>
      <c r="P306" s="135">
        <f>O306*H306</f>
        <v>97.766400000000004</v>
      </c>
      <c r="Q306" s="135">
        <v>8.8000000000000003E-4</v>
      </c>
      <c r="R306" s="135">
        <f>Q306*H306</f>
        <v>6.4204799999999992E-2</v>
      </c>
      <c r="S306" s="135">
        <v>0</v>
      </c>
      <c r="T306" s="136">
        <f>S306*H306</f>
        <v>0</v>
      </c>
      <c r="AR306" s="137" t="s">
        <v>136</v>
      </c>
      <c r="AT306" s="137" t="s">
        <v>131</v>
      </c>
      <c r="AU306" s="137" t="s">
        <v>83</v>
      </c>
      <c r="AY306" s="15" t="s">
        <v>129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5" t="s">
        <v>81</v>
      </c>
      <c r="BK306" s="138">
        <f>ROUND(I306*H306,2)</f>
        <v>0</v>
      </c>
      <c r="BL306" s="15" t="s">
        <v>136</v>
      </c>
      <c r="BM306" s="137" t="s">
        <v>471</v>
      </c>
    </row>
    <row r="307" spans="2:65" s="1" customFormat="1" ht="19.2">
      <c r="B307" s="27"/>
      <c r="D307" s="139" t="s">
        <v>138</v>
      </c>
      <c r="F307" s="140" t="s">
        <v>472</v>
      </c>
      <c r="L307" s="27"/>
      <c r="M307" s="141"/>
      <c r="T307" s="51"/>
      <c r="AT307" s="15" t="s">
        <v>138</v>
      </c>
      <c r="AU307" s="15" t="s">
        <v>83</v>
      </c>
    </row>
    <row r="308" spans="2:65" s="12" customFormat="1">
      <c r="B308" s="142"/>
      <c r="D308" s="139" t="s">
        <v>144</v>
      </c>
      <c r="E308" s="143" t="s">
        <v>1</v>
      </c>
      <c r="F308" s="144" t="s">
        <v>473</v>
      </c>
      <c r="H308" s="145">
        <v>72.959999999999994</v>
      </c>
      <c r="L308" s="142"/>
      <c r="M308" s="146"/>
      <c r="T308" s="147"/>
      <c r="AT308" s="143" t="s">
        <v>144</v>
      </c>
      <c r="AU308" s="143" t="s">
        <v>83</v>
      </c>
      <c r="AV308" s="12" t="s">
        <v>83</v>
      </c>
      <c r="AW308" s="12" t="s">
        <v>29</v>
      </c>
      <c r="AX308" s="12" t="s">
        <v>81</v>
      </c>
      <c r="AY308" s="143" t="s">
        <v>129</v>
      </c>
    </row>
    <row r="309" spans="2:65" s="1" customFormat="1" ht="24.15" customHeight="1">
      <c r="B309" s="126"/>
      <c r="C309" s="127" t="s">
        <v>474</v>
      </c>
      <c r="D309" s="127" t="s">
        <v>131</v>
      </c>
      <c r="E309" s="128" t="s">
        <v>475</v>
      </c>
      <c r="F309" s="129" t="s">
        <v>476</v>
      </c>
      <c r="G309" s="130" t="s">
        <v>183</v>
      </c>
      <c r="H309" s="131">
        <v>72.959999999999994</v>
      </c>
      <c r="I309" s="132"/>
      <c r="J309" s="132">
        <f>ROUND(I309*H309,2)</f>
        <v>0</v>
      </c>
      <c r="K309" s="129" t="s">
        <v>135</v>
      </c>
      <c r="L309" s="27"/>
      <c r="M309" s="133" t="s">
        <v>1</v>
      </c>
      <c r="N309" s="134" t="s">
        <v>38</v>
      </c>
      <c r="O309" s="135">
        <v>0.3</v>
      </c>
      <c r="P309" s="135">
        <f>O309*H309</f>
        <v>21.887999999999998</v>
      </c>
      <c r="Q309" s="135">
        <v>0</v>
      </c>
      <c r="R309" s="135">
        <f>Q309*H309</f>
        <v>0</v>
      </c>
      <c r="S309" s="135">
        <v>0</v>
      </c>
      <c r="T309" s="136">
        <f>S309*H309</f>
        <v>0</v>
      </c>
      <c r="AR309" s="137" t="s">
        <v>136</v>
      </c>
      <c r="AT309" s="137" t="s">
        <v>131</v>
      </c>
      <c r="AU309" s="137" t="s">
        <v>83</v>
      </c>
      <c r="AY309" s="15" t="s">
        <v>129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5" t="s">
        <v>81</v>
      </c>
      <c r="BK309" s="138">
        <f>ROUND(I309*H309,2)</f>
        <v>0</v>
      </c>
      <c r="BL309" s="15" t="s">
        <v>136</v>
      </c>
      <c r="BM309" s="137" t="s">
        <v>477</v>
      </c>
    </row>
    <row r="310" spans="2:65" s="1" customFormat="1" ht="19.2">
      <c r="B310" s="27"/>
      <c r="D310" s="139" t="s">
        <v>138</v>
      </c>
      <c r="F310" s="140" t="s">
        <v>478</v>
      </c>
      <c r="L310" s="27"/>
      <c r="M310" s="141"/>
      <c r="T310" s="51"/>
      <c r="AT310" s="15" t="s">
        <v>138</v>
      </c>
      <c r="AU310" s="15" t="s">
        <v>83</v>
      </c>
    </row>
    <row r="311" spans="2:65" s="1" customFormat="1" ht="24.15" customHeight="1">
      <c r="B311" s="126"/>
      <c r="C311" s="127" t="s">
        <v>479</v>
      </c>
      <c r="D311" s="127" t="s">
        <v>131</v>
      </c>
      <c r="E311" s="128" t="s">
        <v>480</v>
      </c>
      <c r="F311" s="129" t="s">
        <v>481</v>
      </c>
      <c r="G311" s="130" t="s">
        <v>183</v>
      </c>
      <c r="H311" s="131">
        <v>145.91999999999999</v>
      </c>
      <c r="I311" s="132"/>
      <c r="J311" s="132">
        <f>ROUND(I311*H311,2)</f>
        <v>0</v>
      </c>
      <c r="K311" s="129" t="s">
        <v>135</v>
      </c>
      <c r="L311" s="27"/>
      <c r="M311" s="133" t="s">
        <v>1</v>
      </c>
      <c r="N311" s="134" t="s">
        <v>38</v>
      </c>
      <c r="O311" s="135">
        <v>0</v>
      </c>
      <c r="P311" s="135">
        <f>O311*H311</f>
        <v>0</v>
      </c>
      <c r="Q311" s="135">
        <v>0</v>
      </c>
      <c r="R311" s="135">
        <f>Q311*H311</f>
        <v>0</v>
      </c>
      <c r="S311" s="135">
        <v>0</v>
      </c>
      <c r="T311" s="136">
        <f>S311*H311</f>
        <v>0</v>
      </c>
      <c r="AR311" s="137" t="s">
        <v>136</v>
      </c>
      <c r="AT311" s="137" t="s">
        <v>131</v>
      </c>
      <c r="AU311" s="137" t="s">
        <v>83</v>
      </c>
      <c r="AY311" s="15" t="s">
        <v>129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5" t="s">
        <v>81</v>
      </c>
      <c r="BK311" s="138">
        <f>ROUND(I311*H311,2)</f>
        <v>0</v>
      </c>
      <c r="BL311" s="15" t="s">
        <v>136</v>
      </c>
      <c r="BM311" s="137" t="s">
        <v>482</v>
      </c>
    </row>
    <row r="312" spans="2:65" s="1" customFormat="1" ht="19.2">
      <c r="B312" s="27"/>
      <c r="D312" s="139" t="s">
        <v>138</v>
      </c>
      <c r="F312" s="140" t="s">
        <v>483</v>
      </c>
      <c r="L312" s="27"/>
      <c r="M312" s="141"/>
      <c r="T312" s="51"/>
      <c r="AT312" s="15" t="s">
        <v>138</v>
      </c>
      <c r="AU312" s="15" t="s">
        <v>83</v>
      </c>
    </row>
    <row r="313" spans="2:65" s="12" customFormat="1">
      <c r="B313" s="142"/>
      <c r="D313" s="139" t="s">
        <v>144</v>
      </c>
      <c r="F313" s="144" t="s">
        <v>484</v>
      </c>
      <c r="H313" s="145">
        <v>145.91999999999999</v>
      </c>
      <c r="L313" s="142"/>
      <c r="M313" s="146"/>
      <c r="T313" s="147"/>
      <c r="AT313" s="143" t="s">
        <v>144</v>
      </c>
      <c r="AU313" s="143" t="s">
        <v>83</v>
      </c>
      <c r="AV313" s="12" t="s">
        <v>83</v>
      </c>
      <c r="AW313" s="12" t="s">
        <v>3</v>
      </c>
      <c r="AX313" s="12" t="s">
        <v>81</v>
      </c>
      <c r="AY313" s="143" t="s">
        <v>129</v>
      </c>
    </row>
    <row r="314" spans="2:65" s="1" customFormat="1" ht="16.5" customHeight="1">
      <c r="B314" s="126"/>
      <c r="C314" s="127" t="s">
        <v>485</v>
      </c>
      <c r="D314" s="127" t="s">
        <v>131</v>
      </c>
      <c r="E314" s="128" t="s">
        <v>486</v>
      </c>
      <c r="F314" s="129" t="s">
        <v>487</v>
      </c>
      <c r="G314" s="130" t="s">
        <v>183</v>
      </c>
      <c r="H314" s="131">
        <v>11.2</v>
      </c>
      <c r="I314" s="132"/>
      <c r="J314" s="132">
        <f>ROUND(I314*H314,2)</f>
        <v>0</v>
      </c>
      <c r="K314" s="129" t="s">
        <v>135</v>
      </c>
      <c r="L314" s="27"/>
      <c r="M314" s="133" t="s">
        <v>1</v>
      </c>
      <c r="N314" s="134" t="s">
        <v>38</v>
      </c>
      <c r="O314" s="135">
        <v>2.976</v>
      </c>
      <c r="P314" s="135">
        <f>O314*H314</f>
        <v>33.331199999999995</v>
      </c>
      <c r="Q314" s="135">
        <v>0.12</v>
      </c>
      <c r="R314" s="135">
        <f>Q314*H314</f>
        <v>1.3439999999999999</v>
      </c>
      <c r="S314" s="135">
        <v>2.4900000000000002</v>
      </c>
      <c r="T314" s="136">
        <f>S314*H314</f>
        <v>27.888000000000002</v>
      </c>
      <c r="AR314" s="137" t="s">
        <v>136</v>
      </c>
      <c r="AT314" s="137" t="s">
        <v>131</v>
      </c>
      <c r="AU314" s="137" t="s">
        <v>83</v>
      </c>
      <c r="AY314" s="15" t="s">
        <v>129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5" t="s">
        <v>81</v>
      </c>
      <c r="BK314" s="138">
        <f>ROUND(I314*H314,2)</f>
        <v>0</v>
      </c>
      <c r="BL314" s="15" t="s">
        <v>136</v>
      </c>
      <c r="BM314" s="137" t="s">
        <v>488</v>
      </c>
    </row>
    <row r="315" spans="2:65" s="1" customFormat="1">
      <c r="B315" s="27"/>
      <c r="D315" s="139" t="s">
        <v>138</v>
      </c>
      <c r="F315" s="140" t="s">
        <v>489</v>
      </c>
      <c r="L315" s="27"/>
      <c r="M315" s="141"/>
      <c r="T315" s="51"/>
      <c r="AT315" s="15" t="s">
        <v>138</v>
      </c>
      <c r="AU315" s="15" t="s">
        <v>83</v>
      </c>
    </row>
    <row r="316" spans="2:65" s="12" customFormat="1">
      <c r="B316" s="142"/>
      <c r="D316" s="139" t="s">
        <v>144</v>
      </c>
      <c r="E316" s="143" t="s">
        <v>1</v>
      </c>
      <c r="F316" s="144" t="s">
        <v>490</v>
      </c>
      <c r="H316" s="145">
        <v>11.2</v>
      </c>
      <c r="L316" s="142"/>
      <c r="M316" s="146"/>
      <c r="T316" s="147"/>
      <c r="AT316" s="143" t="s">
        <v>144</v>
      </c>
      <c r="AU316" s="143" t="s">
        <v>83</v>
      </c>
      <c r="AV316" s="12" t="s">
        <v>83</v>
      </c>
      <c r="AW316" s="12" t="s">
        <v>29</v>
      </c>
      <c r="AX316" s="12" t="s">
        <v>81</v>
      </c>
      <c r="AY316" s="143" t="s">
        <v>129</v>
      </c>
    </row>
    <row r="317" spans="2:65" s="1" customFormat="1" ht="16.5" customHeight="1">
      <c r="B317" s="126"/>
      <c r="C317" s="127" t="s">
        <v>491</v>
      </c>
      <c r="D317" s="127" t="s">
        <v>131</v>
      </c>
      <c r="E317" s="128" t="s">
        <v>492</v>
      </c>
      <c r="F317" s="129" t="s">
        <v>493</v>
      </c>
      <c r="G317" s="130" t="s">
        <v>183</v>
      </c>
      <c r="H317" s="131">
        <v>22.68</v>
      </c>
      <c r="I317" s="132"/>
      <c r="J317" s="132">
        <f>ROUND(I317*H317,2)</f>
        <v>0</v>
      </c>
      <c r="K317" s="129" t="s">
        <v>135</v>
      </c>
      <c r="L317" s="27"/>
      <c r="M317" s="133" t="s">
        <v>1</v>
      </c>
      <c r="N317" s="134" t="s">
        <v>38</v>
      </c>
      <c r="O317" s="135">
        <v>2.976</v>
      </c>
      <c r="P317" s="135">
        <f>O317*H317</f>
        <v>67.495679999999993</v>
      </c>
      <c r="Q317" s="135">
        <v>0.12</v>
      </c>
      <c r="R317" s="135">
        <f>Q317*H317</f>
        <v>2.7216</v>
      </c>
      <c r="S317" s="135">
        <v>2.4900000000000002</v>
      </c>
      <c r="T317" s="136">
        <f>S317*H317</f>
        <v>56.473200000000006</v>
      </c>
      <c r="AR317" s="137" t="s">
        <v>136</v>
      </c>
      <c r="AT317" s="137" t="s">
        <v>131</v>
      </c>
      <c r="AU317" s="137" t="s">
        <v>83</v>
      </c>
      <c r="AY317" s="15" t="s">
        <v>129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5" t="s">
        <v>81</v>
      </c>
      <c r="BK317" s="138">
        <f>ROUND(I317*H317,2)</f>
        <v>0</v>
      </c>
      <c r="BL317" s="15" t="s">
        <v>136</v>
      </c>
      <c r="BM317" s="137" t="s">
        <v>494</v>
      </c>
    </row>
    <row r="318" spans="2:65" s="1" customFormat="1" ht="19.2">
      <c r="B318" s="27"/>
      <c r="D318" s="139" t="s">
        <v>138</v>
      </c>
      <c r="F318" s="140" t="s">
        <v>495</v>
      </c>
      <c r="L318" s="27"/>
      <c r="M318" s="141"/>
      <c r="T318" s="51"/>
      <c r="AT318" s="15" t="s">
        <v>138</v>
      </c>
      <c r="AU318" s="15" t="s">
        <v>83</v>
      </c>
    </row>
    <row r="319" spans="2:65" s="12" customFormat="1">
      <c r="B319" s="142"/>
      <c r="D319" s="139" t="s">
        <v>144</v>
      </c>
      <c r="E319" s="143" t="s">
        <v>1</v>
      </c>
      <c r="F319" s="144" t="s">
        <v>496</v>
      </c>
      <c r="H319" s="145">
        <v>22.68</v>
      </c>
      <c r="L319" s="142"/>
      <c r="M319" s="146"/>
      <c r="T319" s="147"/>
      <c r="AT319" s="143" t="s">
        <v>144</v>
      </c>
      <c r="AU319" s="143" t="s">
        <v>83</v>
      </c>
      <c r="AV319" s="12" t="s">
        <v>83</v>
      </c>
      <c r="AW319" s="12" t="s">
        <v>29</v>
      </c>
      <c r="AX319" s="12" t="s">
        <v>81</v>
      </c>
      <c r="AY319" s="143" t="s">
        <v>129</v>
      </c>
    </row>
    <row r="320" spans="2:65" s="1" customFormat="1" ht="16.5" customHeight="1">
      <c r="B320" s="126"/>
      <c r="C320" s="127" t="s">
        <v>497</v>
      </c>
      <c r="D320" s="127" t="s">
        <v>131</v>
      </c>
      <c r="E320" s="128" t="s">
        <v>498</v>
      </c>
      <c r="F320" s="129" t="s">
        <v>499</v>
      </c>
      <c r="G320" s="130" t="s">
        <v>183</v>
      </c>
      <c r="H320" s="131">
        <v>2.484</v>
      </c>
      <c r="I320" s="132"/>
      <c r="J320" s="132">
        <f>ROUND(I320*H320,2)</f>
        <v>0</v>
      </c>
      <c r="K320" s="129" t="s">
        <v>135</v>
      </c>
      <c r="L320" s="27"/>
      <c r="M320" s="133" t="s">
        <v>1</v>
      </c>
      <c r="N320" s="134" t="s">
        <v>38</v>
      </c>
      <c r="O320" s="135">
        <v>16.373999999999999</v>
      </c>
      <c r="P320" s="135">
        <f>O320*H320</f>
        <v>40.673015999999997</v>
      </c>
      <c r="Q320" s="135">
        <v>0.12171</v>
      </c>
      <c r="R320" s="135">
        <f>Q320*H320</f>
        <v>0.30232764000000001</v>
      </c>
      <c r="S320" s="135">
        <v>2.4</v>
      </c>
      <c r="T320" s="136">
        <f>S320*H320</f>
        <v>5.9615999999999998</v>
      </c>
      <c r="AR320" s="137" t="s">
        <v>136</v>
      </c>
      <c r="AT320" s="137" t="s">
        <v>131</v>
      </c>
      <c r="AU320" s="137" t="s">
        <v>83</v>
      </c>
      <c r="AY320" s="15" t="s">
        <v>129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5" t="s">
        <v>81</v>
      </c>
      <c r="BK320" s="138">
        <f>ROUND(I320*H320,2)</f>
        <v>0</v>
      </c>
      <c r="BL320" s="15" t="s">
        <v>136</v>
      </c>
      <c r="BM320" s="137" t="s">
        <v>500</v>
      </c>
    </row>
    <row r="321" spans="2:65" s="1" customFormat="1" ht="19.2">
      <c r="B321" s="27"/>
      <c r="D321" s="139" t="s">
        <v>138</v>
      </c>
      <c r="F321" s="140" t="s">
        <v>501</v>
      </c>
      <c r="L321" s="27"/>
      <c r="M321" s="141"/>
      <c r="T321" s="51"/>
      <c r="AT321" s="15" t="s">
        <v>138</v>
      </c>
      <c r="AU321" s="15" t="s">
        <v>83</v>
      </c>
    </row>
    <row r="322" spans="2:65" s="12" customFormat="1">
      <c r="B322" s="142"/>
      <c r="D322" s="139" t="s">
        <v>144</v>
      </c>
      <c r="E322" s="143" t="s">
        <v>1</v>
      </c>
      <c r="F322" s="144" t="s">
        <v>502</v>
      </c>
      <c r="H322" s="145">
        <v>2.484</v>
      </c>
      <c r="L322" s="142"/>
      <c r="M322" s="146"/>
      <c r="T322" s="147"/>
      <c r="AT322" s="143" t="s">
        <v>144</v>
      </c>
      <c r="AU322" s="143" t="s">
        <v>83</v>
      </c>
      <c r="AV322" s="12" t="s">
        <v>83</v>
      </c>
      <c r="AW322" s="12" t="s">
        <v>29</v>
      </c>
      <c r="AX322" s="12" t="s">
        <v>81</v>
      </c>
      <c r="AY322" s="143" t="s">
        <v>129</v>
      </c>
    </row>
    <row r="323" spans="2:65" s="1" customFormat="1" ht="16.5" customHeight="1">
      <c r="B323" s="126"/>
      <c r="C323" s="127" t="s">
        <v>503</v>
      </c>
      <c r="D323" s="127" t="s">
        <v>131</v>
      </c>
      <c r="E323" s="128" t="s">
        <v>504</v>
      </c>
      <c r="F323" s="129" t="s">
        <v>505</v>
      </c>
      <c r="G323" s="130" t="s">
        <v>183</v>
      </c>
      <c r="H323" s="131">
        <v>12.21</v>
      </c>
      <c r="I323" s="132"/>
      <c r="J323" s="132">
        <f>ROUND(I323*H323,2)</f>
        <v>0</v>
      </c>
      <c r="K323" s="129" t="s">
        <v>135</v>
      </c>
      <c r="L323" s="27"/>
      <c r="M323" s="133" t="s">
        <v>1</v>
      </c>
      <c r="N323" s="134" t="s">
        <v>38</v>
      </c>
      <c r="O323" s="135">
        <v>16.373999999999999</v>
      </c>
      <c r="P323" s="135">
        <f>O323*H323</f>
        <v>199.92653999999999</v>
      </c>
      <c r="Q323" s="135">
        <v>0.12171</v>
      </c>
      <c r="R323" s="135">
        <f>Q323*H323</f>
        <v>1.4860791</v>
      </c>
      <c r="S323" s="135">
        <v>2.4</v>
      </c>
      <c r="T323" s="136">
        <f>S323*H323</f>
        <v>29.304000000000002</v>
      </c>
      <c r="AR323" s="137" t="s">
        <v>136</v>
      </c>
      <c r="AT323" s="137" t="s">
        <v>131</v>
      </c>
      <c r="AU323" s="137" t="s">
        <v>83</v>
      </c>
      <c r="AY323" s="15" t="s">
        <v>129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5" t="s">
        <v>81</v>
      </c>
      <c r="BK323" s="138">
        <f>ROUND(I323*H323,2)</f>
        <v>0</v>
      </c>
      <c r="BL323" s="15" t="s">
        <v>136</v>
      </c>
      <c r="BM323" s="137" t="s">
        <v>506</v>
      </c>
    </row>
    <row r="324" spans="2:65" s="1" customFormat="1" ht="19.2">
      <c r="B324" s="27"/>
      <c r="D324" s="139" t="s">
        <v>138</v>
      </c>
      <c r="F324" s="140" t="s">
        <v>507</v>
      </c>
      <c r="L324" s="27"/>
      <c r="M324" s="141"/>
      <c r="T324" s="51"/>
      <c r="AT324" s="15" t="s">
        <v>138</v>
      </c>
      <c r="AU324" s="15" t="s">
        <v>83</v>
      </c>
    </row>
    <row r="325" spans="2:65" s="12" customFormat="1">
      <c r="B325" s="142"/>
      <c r="D325" s="139" t="s">
        <v>144</v>
      </c>
      <c r="E325" s="143" t="s">
        <v>1</v>
      </c>
      <c r="F325" s="144" t="s">
        <v>508</v>
      </c>
      <c r="H325" s="145">
        <v>5.1059999999999999</v>
      </c>
      <c r="L325" s="142"/>
      <c r="M325" s="146"/>
      <c r="T325" s="147"/>
      <c r="AT325" s="143" t="s">
        <v>144</v>
      </c>
      <c r="AU325" s="143" t="s">
        <v>83</v>
      </c>
      <c r="AV325" s="12" t="s">
        <v>83</v>
      </c>
      <c r="AW325" s="12" t="s">
        <v>29</v>
      </c>
      <c r="AX325" s="12" t="s">
        <v>73</v>
      </c>
      <c r="AY325" s="143" t="s">
        <v>129</v>
      </c>
    </row>
    <row r="326" spans="2:65" s="12" customFormat="1">
      <c r="B326" s="142"/>
      <c r="D326" s="139" t="s">
        <v>144</v>
      </c>
      <c r="E326" s="143" t="s">
        <v>1</v>
      </c>
      <c r="F326" s="144" t="s">
        <v>509</v>
      </c>
      <c r="H326" s="145">
        <v>7.1040000000000001</v>
      </c>
      <c r="L326" s="142"/>
      <c r="M326" s="146"/>
      <c r="T326" s="147"/>
      <c r="AT326" s="143" t="s">
        <v>144</v>
      </c>
      <c r="AU326" s="143" t="s">
        <v>83</v>
      </c>
      <c r="AV326" s="12" t="s">
        <v>83</v>
      </c>
      <c r="AW326" s="12" t="s">
        <v>29</v>
      </c>
      <c r="AX326" s="12" t="s">
        <v>73</v>
      </c>
      <c r="AY326" s="143" t="s">
        <v>129</v>
      </c>
    </row>
    <row r="327" spans="2:65" s="13" customFormat="1">
      <c r="B327" s="148"/>
      <c r="D327" s="139" t="s">
        <v>144</v>
      </c>
      <c r="E327" s="149" t="s">
        <v>1</v>
      </c>
      <c r="F327" s="150" t="s">
        <v>194</v>
      </c>
      <c r="H327" s="151">
        <v>12.21</v>
      </c>
      <c r="L327" s="148"/>
      <c r="M327" s="152"/>
      <c r="T327" s="153"/>
      <c r="AT327" s="149" t="s">
        <v>144</v>
      </c>
      <c r="AU327" s="149" t="s">
        <v>83</v>
      </c>
      <c r="AV327" s="13" t="s">
        <v>136</v>
      </c>
      <c r="AW327" s="13" t="s">
        <v>29</v>
      </c>
      <c r="AX327" s="13" t="s">
        <v>81</v>
      </c>
      <c r="AY327" s="149" t="s">
        <v>129</v>
      </c>
    </row>
    <row r="328" spans="2:65" s="1" customFormat="1" ht="16.5" customHeight="1">
      <c r="B328" s="126"/>
      <c r="C328" s="127" t="s">
        <v>510</v>
      </c>
      <c r="D328" s="127" t="s">
        <v>131</v>
      </c>
      <c r="E328" s="128" t="s">
        <v>511</v>
      </c>
      <c r="F328" s="129" t="s">
        <v>512</v>
      </c>
      <c r="G328" s="130" t="s">
        <v>165</v>
      </c>
      <c r="H328" s="131">
        <v>16</v>
      </c>
      <c r="I328" s="132"/>
      <c r="J328" s="132">
        <f>ROUND(I328*H328,2)</f>
        <v>0</v>
      </c>
      <c r="K328" s="129" t="s">
        <v>135</v>
      </c>
      <c r="L328" s="27"/>
      <c r="M328" s="133" t="s">
        <v>1</v>
      </c>
      <c r="N328" s="134" t="s">
        <v>38</v>
      </c>
      <c r="O328" s="135">
        <v>0.60699999999999998</v>
      </c>
      <c r="P328" s="135">
        <f>O328*H328</f>
        <v>9.7119999999999997</v>
      </c>
      <c r="Q328" s="135">
        <v>8.0000000000000007E-5</v>
      </c>
      <c r="R328" s="135">
        <f>Q328*H328</f>
        <v>1.2800000000000001E-3</v>
      </c>
      <c r="S328" s="135">
        <v>1.7999999999999999E-2</v>
      </c>
      <c r="T328" s="136">
        <f>S328*H328</f>
        <v>0.28799999999999998</v>
      </c>
      <c r="AR328" s="137" t="s">
        <v>136</v>
      </c>
      <c r="AT328" s="137" t="s">
        <v>131</v>
      </c>
      <c r="AU328" s="137" t="s">
        <v>83</v>
      </c>
      <c r="AY328" s="15" t="s">
        <v>129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5" t="s">
        <v>81</v>
      </c>
      <c r="BK328" s="138">
        <f>ROUND(I328*H328,2)</f>
        <v>0</v>
      </c>
      <c r="BL328" s="15" t="s">
        <v>136</v>
      </c>
      <c r="BM328" s="137" t="s">
        <v>513</v>
      </c>
    </row>
    <row r="329" spans="2:65" s="1" customFormat="1" ht="19.2">
      <c r="B329" s="27"/>
      <c r="D329" s="139" t="s">
        <v>138</v>
      </c>
      <c r="F329" s="140" t="s">
        <v>514</v>
      </c>
      <c r="L329" s="27"/>
      <c r="M329" s="141"/>
      <c r="T329" s="51"/>
      <c r="AT329" s="15" t="s">
        <v>138</v>
      </c>
      <c r="AU329" s="15" t="s">
        <v>83</v>
      </c>
    </row>
    <row r="330" spans="2:65" s="11" customFormat="1" ht="22.8" customHeight="1">
      <c r="B330" s="115"/>
      <c r="D330" s="116" t="s">
        <v>72</v>
      </c>
      <c r="E330" s="124" t="s">
        <v>515</v>
      </c>
      <c r="F330" s="124" t="s">
        <v>516</v>
      </c>
      <c r="J330" s="125">
        <f>BK330</f>
        <v>0</v>
      </c>
      <c r="L330" s="115"/>
      <c r="M330" s="119"/>
      <c r="P330" s="120">
        <f>SUM(P331:P346)</f>
        <v>103.54344</v>
      </c>
      <c r="R330" s="120">
        <f>SUM(R331:R346)</f>
        <v>0</v>
      </c>
      <c r="T330" s="121">
        <f>SUM(T331:T346)</f>
        <v>0</v>
      </c>
      <c r="AR330" s="116" t="s">
        <v>81</v>
      </c>
      <c r="AT330" s="122" t="s">
        <v>72</v>
      </c>
      <c r="AU330" s="122" t="s">
        <v>81</v>
      </c>
      <c r="AY330" s="116" t="s">
        <v>129</v>
      </c>
      <c r="BK330" s="123">
        <f>SUM(BK331:BK346)</f>
        <v>0</v>
      </c>
    </row>
    <row r="331" spans="2:65" s="1" customFormat="1" ht="37.799999999999997" customHeight="1">
      <c r="B331" s="126"/>
      <c r="C331" s="127" t="s">
        <v>517</v>
      </c>
      <c r="D331" s="127" t="s">
        <v>131</v>
      </c>
      <c r="E331" s="128" t="s">
        <v>518</v>
      </c>
      <c r="F331" s="129" t="s">
        <v>519</v>
      </c>
      <c r="G331" s="130" t="s">
        <v>218</v>
      </c>
      <c r="H331" s="131">
        <v>24.375</v>
      </c>
      <c r="I331" s="132"/>
      <c r="J331" s="132">
        <f>ROUND(I331*H331,2)</f>
        <v>0</v>
      </c>
      <c r="K331" s="129" t="s">
        <v>135</v>
      </c>
      <c r="L331" s="27"/>
      <c r="M331" s="133" t="s">
        <v>1</v>
      </c>
      <c r="N331" s="134" t="s">
        <v>38</v>
      </c>
      <c r="O331" s="135">
        <v>0</v>
      </c>
      <c r="P331" s="135">
        <f>O331*H331</f>
        <v>0</v>
      </c>
      <c r="Q331" s="135">
        <v>0</v>
      </c>
      <c r="R331" s="135">
        <f>Q331*H331</f>
        <v>0</v>
      </c>
      <c r="S331" s="135">
        <v>0</v>
      </c>
      <c r="T331" s="136">
        <f>S331*H331</f>
        <v>0</v>
      </c>
      <c r="AR331" s="137" t="s">
        <v>136</v>
      </c>
      <c r="AT331" s="137" t="s">
        <v>131</v>
      </c>
      <c r="AU331" s="137" t="s">
        <v>83</v>
      </c>
      <c r="AY331" s="15" t="s">
        <v>129</v>
      </c>
      <c r="BE331" s="138">
        <f>IF(N331="základní",J331,0)</f>
        <v>0</v>
      </c>
      <c r="BF331" s="138">
        <f>IF(N331="snížená",J331,0)</f>
        <v>0</v>
      </c>
      <c r="BG331" s="138">
        <f>IF(N331="zákl. přenesená",J331,0)</f>
        <v>0</v>
      </c>
      <c r="BH331" s="138">
        <f>IF(N331="sníž. přenesená",J331,0)</f>
        <v>0</v>
      </c>
      <c r="BI331" s="138">
        <f>IF(N331="nulová",J331,0)</f>
        <v>0</v>
      </c>
      <c r="BJ331" s="15" t="s">
        <v>81</v>
      </c>
      <c r="BK331" s="138">
        <f>ROUND(I331*H331,2)</f>
        <v>0</v>
      </c>
      <c r="BL331" s="15" t="s">
        <v>136</v>
      </c>
      <c r="BM331" s="137" t="s">
        <v>520</v>
      </c>
    </row>
    <row r="332" spans="2:65" s="1" customFormat="1" ht="28.8">
      <c r="B332" s="27"/>
      <c r="D332" s="139" t="s">
        <v>138</v>
      </c>
      <c r="F332" s="140" t="s">
        <v>521</v>
      </c>
      <c r="L332" s="27"/>
      <c r="M332" s="141"/>
      <c r="T332" s="51"/>
      <c r="AT332" s="15" t="s">
        <v>138</v>
      </c>
      <c r="AU332" s="15" t="s">
        <v>83</v>
      </c>
    </row>
    <row r="333" spans="2:65" s="12" customFormat="1">
      <c r="B333" s="142"/>
      <c r="D333" s="139" t="s">
        <v>144</v>
      </c>
      <c r="E333" s="143" t="s">
        <v>1</v>
      </c>
      <c r="F333" s="144" t="s">
        <v>522</v>
      </c>
      <c r="H333" s="145">
        <v>24.375</v>
      </c>
      <c r="L333" s="142"/>
      <c r="M333" s="146"/>
      <c r="T333" s="147"/>
      <c r="AT333" s="143" t="s">
        <v>144</v>
      </c>
      <c r="AU333" s="143" t="s">
        <v>83</v>
      </c>
      <c r="AV333" s="12" t="s">
        <v>83</v>
      </c>
      <c r="AW333" s="12" t="s">
        <v>29</v>
      </c>
      <c r="AX333" s="12" t="s">
        <v>81</v>
      </c>
      <c r="AY333" s="143" t="s">
        <v>129</v>
      </c>
    </row>
    <row r="334" spans="2:65" s="1" customFormat="1" ht="37.799999999999997" customHeight="1">
      <c r="B334" s="126"/>
      <c r="C334" s="127" t="s">
        <v>523</v>
      </c>
      <c r="D334" s="127" t="s">
        <v>131</v>
      </c>
      <c r="E334" s="128" t="s">
        <v>524</v>
      </c>
      <c r="F334" s="129" t="s">
        <v>525</v>
      </c>
      <c r="G334" s="130" t="s">
        <v>218</v>
      </c>
      <c r="H334" s="131">
        <v>50.375999999999998</v>
      </c>
      <c r="I334" s="132"/>
      <c r="J334" s="132">
        <f>ROUND(I334*H334,2)</f>
        <v>0</v>
      </c>
      <c r="K334" s="129" t="s">
        <v>135</v>
      </c>
      <c r="L334" s="27"/>
      <c r="M334" s="133" t="s">
        <v>1</v>
      </c>
      <c r="N334" s="134" t="s">
        <v>38</v>
      </c>
      <c r="O334" s="135">
        <v>0</v>
      </c>
      <c r="P334" s="135">
        <f>O334*H334</f>
        <v>0</v>
      </c>
      <c r="Q334" s="135">
        <v>0</v>
      </c>
      <c r="R334" s="135">
        <f>Q334*H334</f>
        <v>0</v>
      </c>
      <c r="S334" s="135">
        <v>0</v>
      </c>
      <c r="T334" s="136">
        <f>S334*H334</f>
        <v>0</v>
      </c>
      <c r="AR334" s="137" t="s">
        <v>136</v>
      </c>
      <c r="AT334" s="137" t="s">
        <v>131</v>
      </c>
      <c r="AU334" s="137" t="s">
        <v>83</v>
      </c>
      <c r="AY334" s="15" t="s">
        <v>129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5" t="s">
        <v>81</v>
      </c>
      <c r="BK334" s="138">
        <f>ROUND(I334*H334,2)</f>
        <v>0</v>
      </c>
      <c r="BL334" s="15" t="s">
        <v>136</v>
      </c>
      <c r="BM334" s="137" t="s">
        <v>526</v>
      </c>
    </row>
    <row r="335" spans="2:65" s="1" customFormat="1" ht="28.8">
      <c r="B335" s="27"/>
      <c r="D335" s="139" t="s">
        <v>138</v>
      </c>
      <c r="F335" s="140" t="s">
        <v>527</v>
      </c>
      <c r="L335" s="27"/>
      <c r="M335" s="141"/>
      <c r="T335" s="51"/>
      <c r="AT335" s="15" t="s">
        <v>138</v>
      </c>
      <c r="AU335" s="15" t="s">
        <v>83</v>
      </c>
    </row>
    <row r="336" spans="2:65" s="12" customFormat="1">
      <c r="B336" s="142"/>
      <c r="D336" s="139" t="s">
        <v>144</v>
      </c>
      <c r="E336" s="143" t="s">
        <v>1</v>
      </c>
      <c r="F336" s="144" t="s">
        <v>528</v>
      </c>
      <c r="H336" s="145">
        <v>50.375999999999998</v>
      </c>
      <c r="L336" s="142"/>
      <c r="M336" s="146"/>
      <c r="T336" s="147"/>
      <c r="AT336" s="143" t="s">
        <v>144</v>
      </c>
      <c r="AU336" s="143" t="s">
        <v>83</v>
      </c>
      <c r="AV336" s="12" t="s">
        <v>83</v>
      </c>
      <c r="AW336" s="12" t="s">
        <v>29</v>
      </c>
      <c r="AX336" s="12" t="s">
        <v>81</v>
      </c>
      <c r="AY336" s="143" t="s">
        <v>129</v>
      </c>
    </row>
    <row r="337" spans="2:65" s="1" customFormat="1" ht="44.25" customHeight="1">
      <c r="B337" s="126"/>
      <c r="C337" s="127" t="s">
        <v>530</v>
      </c>
      <c r="D337" s="127" t="s">
        <v>131</v>
      </c>
      <c r="E337" s="128" t="s">
        <v>531</v>
      </c>
      <c r="F337" s="129" t="s">
        <v>532</v>
      </c>
      <c r="G337" s="130" t="s">
        <v>218</v>
      </c>
      <c r="H337" s="131">
        <v>28.408000000000001</v>
      </c>
      <c r="I337" s="132"/>
      <c r="J337" s="132">
        <f>ROUND(I337*H337,2)</f>
        <v>0</v>
      </c>
      <c r="K337" s="129" t="s">
        <v>135</v>
      </c>
      <c r="L337" s="27"/>
      <c r="M337" s="133" t="s">
        <v>1</v>
      </c>
      <c r="N337" s="134" t="s">
        <v>38</v>
      </c>
      <c r="O337" s="135">
        <v>0</v>
      </c>
      <c r="P337" s="135">
        <f>O337*H337</f>
        <v>0</v>
      </c>
      <c r="Q337" s="135">
        <v>0</v>
      </c>
      <c r="R337" s="135">
        <f>Q337*H337</f>
        <v>0</v>
      </c>
      <c r="S337" s="135">
        <v>0</v>
      </c>
      <c r="T337" s="136">
        <f>S337*H337</f>
        <v>0</v>
      </c>
      <c r="AR337" s="137" t="s">
        <v>136</v>
      </c>
      <c r="AT337" s="137" t="s">
        <v>131</v>
      </c>
      <c r="AU337" s="137" t="s">
        <v>83</v>
      </c>
      <c r="AY337" s="15" t="s">
        <v>129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5" t="s">
        <v>81</v>
      </c>
      <c r="BK337" s="138">
        <f>ROUND(I337*H337,2)</f>
        <v>0</v>
      </c>
      <c r="BL337" s="15" t="s">
        <v>136</v>
      </c>
      <c r="BM337" s="137" t="s">
        <v>533</v>
      </c>
    </row>
    <row r="338" spans="2:65" s="1" customFormat="1" ht="28.8">
      <c r="B338" s="27"/>
      <c r="D338" s="139" t="s">
        <v>138</v>
      </c>
      <c r="F338" s="140" t="s">
        <v>532</v>
      </c>
      <c r="L338" s="27"/>
      <c r="M338" s="141"/>
      <c r="T338" s="51"/>
      <c r="AT338" s="15" t="s">
        <v>138</v>
      </c>
      <c r="AU338" s="15" t="s">
        <v>83</v>
      </c>
    </row>
    <row r="339" spans="2:65" s="12" customFormat="1">
      <c r="B339" s="142"/>
      <c r="D339" s="139" t="s">
        <v>144</v>
      </c>
      <c r="E339" s="143" t="s">
        <v>1</v>
      </c>
      <c r="F339" s="144" t="s">
        <v>534</v>
      </c>
      <c r="H339" s="145">
        <v>28.408000000000001</v>
      </c>
      <c r="L339" s="142"/>
      <c r="M339" s="146"/>
      <c r="T339" s="147"/>
      <c r="AT339" s="143" t="s">
        <v>144</v>
      </c>
      <c r="AU339" s="143" t="s">
        <v>83</v>
      </c>
      <c r="AV339" s="12" t="s">
        <v>83</v>
      </c>
      <c r="AW339" s="12" t="s">
        <v>29</v>
      </c>
      <c r="AX339" s="12" t="s">
        <v>81</v>
      </c>
      <c r="AY339" s="143" t="s">
        <v>129</v>
      </c>
    </row>
    <row r="340" spans="2:65" s="1" customFormat="1" ht="24.15" customHeight="1">
      <c r="B340" s="126"/>
      <c r="C340" s="127" t="s">
        <v>535</v>
      </c>
      <c r="D340" s="127" t="s">
        <v>131</v>
      </c>
      <c r="E340" s="128" t="s">
        <v>536</v>
      </c>
      <c r="F340" s="129" t="s">
        <v>537</v>
      </c>
      <c r="G340" s="130" t="s">
        <v>218</v>
      </c>
      <c r="H340" s="131">
        <v>199.12200000000001</v>
      </c>
      <c r="I340" s="132"/>
      <c r="J340" s="132">
        <f>ROUND(I340*H340,2)</f>
        <v>0</v>
      </c>
      <c r="K340" s="129" t="s">
        <v>135</v>
      </c>
      <c r="L340" s="27"/>
      <c r="M340" s="133" t="s">
        <v>1</v>
      </c>
      <c r="N340" s="134" t="s">
        <v>38</v>
      </c>
      <c r="O340" s="135">
        <v>0.24</v>
      </c>
      <c r="P340" s="135">
        <f>O340*H340</f>
        <v>47.789280000000005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136</v>
      </c>
      <c r="AT340" s="137" t="s">
        <v>131</v>
      </c>
      <c r="AU340" s="137" t="s">
        <v>83</v>
      </c>
      <c r="AY340" s="15" t="s">
        <v>129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5" t="s">
        <v>81</v>
      </c>
      <c r="BK340" s="138">
        <f>ROUND(I340*H340,2)</f>
        <v>0</v>
      </c>
      <c r="BL340" s="15" t="s">
        <v>136</v>
      </c>
      <c r="BM340" s="137" t="s">
        <v>538</v>
      </c>
    </row>
    <row r="341" spans="2:65" s="1" customFormat="1" ht="19.2">
      <c r="B341" s="27"/>
      <c r="D341" s="139" t="s">
        <v>138</v>
      </c>
      <c r="F341" s="140" t="s">
        <v>539</v>
      </c>
      <c r="L341" s="27"/>
      <c r="M341" s="141"/>
      <c r="T341" s="51"/>
      <c r="AT341" s="15" t="s">
        <v>138</v>
      </c>
      <c r="AU341" s="15" t="s">
        <v>83</v>
      </c>
    </row>
    <row r="342" spans="2:65" s="1" customFormat="1" ht="16.5" customHeight="1">
      <c r="B342" s="126"/>
      <c r="C342" s="127" t="s">
        <v>540</v>
      </c>
      <c r="D342" s="127" t="s">
        <v>131</v>
      </c>
      <c r="E342" s="128" t="s">
        <v>541</v>
      </c>
      <c r="F342" s="129" t="s">
        <v>542</v>
      </c>
      <c r="G342" s="130" t="s">
        <v>218</v>
      </c>
      <c r="H342" s="131">
        <v>5774.5379999999996</v>
      </c>
      <c r="I342" s="132"/>
      <c r="J342" s="132">
        <f>ROUND(I342*H342,2)</f>
        <v>0</v>
      </c>
      <c r="K342" s="129" t="s">
        <v>135</v>
      </c>
      <c r="L342" s="27"/>
      <c r="M342" s="133" t="s">
        <v>1</v>
      </c>
      <c r="N342" s="134" t="s">
        <v>38</v>
      </c>
      <c r="O342" s="135">
        <v>4.0000000000000001E-3</v>
      </c>
      <c r="P342" s="135">
        <f>O342*H342</f>
        <v>23.098151999999999</v>
      </c>
      <c r="Q342" s="135">
        <v>0</v>
      </c>
      <c r="R342" s="135">
        <f>Q342*H342</f>
        <v>0</v>
      </c>
      <c r="S342" s="135">
        <v>0</v>
      </c>
      <c r="T342" s="136">
        <f>S342*H342</f>
        <v>0</v>
      </c>
      <c r="AR342" s="137" t="s">
        <v>136</v>
      </c>
      <c r="AT342" s="137" t="s">
        <v>131</v>
      </c>
      <c r="AU342" s="137" t="s">
        <v>83</v>
      </c>
      <c r="AY342" s="15" t="s">
        <v>129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5" t="s">
        <v>81</v>
      </c>
      <c r="BK342" s="138">
        <f>ROUND(I342*H342,2)</f>
        <v>0</v>
      </c>
      <c r="BL342" s="15" t="s">
        <v>136</v>
      </c>
      <c r="BM342" s="137" t="s">
        <v>543</v>
      </c>
    </row>
    <row r="343" spans="2:65" s="1" customFormat="1" ht="28.8">
      <c r="B343" s="27"/>
      <c r="D343" s="139" t="s">
        <v>138</v>
      </c>
      <c r="F343" s="140" t="s">
        <v>544</v>
      </c>
      <c r="L343" s="27"/>
      <c r="M343" s="141"/>
      <c r="T343" s="51"/>
      <c r="AT343" s="15" t="s">
        <v>138</v>
      </c>
      <c r="AU343" s="15" t="s">
        <v>83</v>
      </c>
    </row>
    <row r="344" spans="2:65" s="12" customFormat="1">
      <c r="B344" s="142"/>
      <c r="D344" s="139" t="s">
        <v>144</v>
      </c>
      <c r="F344" s="144" t="s">
        <v>545</v>
      </c>
      <c r="H344" s="145">
        <v>5774.5379999999996</v>
      </c>
      <c r="L344" s="142"/>
      <c r="M344" s="146"/>
      <c r="T344" s="147"/>
      <c r="AT344" s="143" t="s">
        <v>144</v>
      </c>
      <c r="AU344" s="143" t="s">
        <v>83</v>
      </c>
      <c r="AV344" s="12" t="s">
        <v>83</v>
      </c>
      <c r="AW344" s="12" t="s">
        <v>3</v>
      </c>
      <c r="AX344" s="12" t="s">
        <v>81</v>
      </c>
      <c r="AY344" s="143" t="s">
        <v>129</v>
      </c>
    </row>
    <row r="345" spans="2:65" s="1" customFormat="1" ht="24.15" customHeight="1">
      <c r="B345" s="126"/>
      <c r="C345" s="127" t="s">
        <v>546</v>
      </c>
      <c r="D345" s="127" t="s">
        <v>131</v>
      </c>
      <c r="E345" s="128" t="s">
        <v>547</v>
      </c>
      <c r="F345" s="129" t="s">
        <v>548</v>
      </c>
      <c r="G345" s="130" t="s">
        <v>218</v>
      </c>
      <c r="H345" s="131">
        <v>199.12200000000001</v>
      </c>
      <c r="I345" s="132"/>
      <c r="J345" s="132">
        <f>ROUND(I345*H345,2)</f>
        <v>0</v>
      </c>
      <c r="K345" s="129" t="s">
        <v>135</v>
      </c>
      <c r="L345" s="27"/>
      <c r="M345" s="133" t="s">
        <v>1</v>
      </c>
      <c r="N345" s="134" t="s">
        <v>38</v>
      </c>
      <c r="O345" s="135">
        <v>0.16400000000000001</v>
      </c>
      <c r="P345" s="135">
        <f>O345*H345</f>
        <v>32.656008000000007</v>
      </c>
      <c r="Q345" s="135">
        <v>0</v>
      </c>
      <c r="R345" s="135">
        <f>Q345*H345</f>
        <v>0</v>
      </c>
      <c r="S345" s="135">
        <v>0</v>
      </c>
      <c r="T345" s="136">
        <f>S345*H345</f>
        <v>0</v>
      </c>
      <c r="AR345" s="137" t="s">
        <v>136</v>
      </c>
      <c r="AT345" s="137" t="s">
        <v>131</v>
      </c>
      <c r="AU345" s="137" t="s">
        <v>83</v>
      </c>
      <c r="AY345" s="15" t="s">
        <v>129</v>
      </c>
      <c r="BE345" s="138">
        <f>IF(N345="základní",J345,0)</f>
        <v>0</v>
      </c>
      <c r="BF345" s="138">
        <f>IF(N345="snížená",J345,0)</f>
        <v>0</v>
      </c>
      <c r="BG345" s="138">
        <f>IF(N345="zákl. přenesená",J345,0)</f>
        <v>0</v>
      </c>
      <c r="BH345" s="138">
        <f>IF(N345="sníž. přenesená",J345,0)</f>
        <v>0</v>
      </c>
      <c r="BI345" s="138">
        <f>IF(N345="nulová",J345,0)</f>
        <v>0</v>
      </c>
      <c r="BJ345" s="15" t="s">
        <v>81</v>
      </c>
      <c r="BK345" s="138">
        <f>ROUND(I345*H345,2)</f>
        <v>0</v>
      </c>
      <c r="BL345" s="15" t="s">
        <v>136</v>
      </c>
      <c r="BM345" s="137" t="s">
        <v>549</v>
      </c>
    </row>
    <row r="346" spans="2:65" s="1" customFormat="1" ht="19.2">
      <c r="B346" s="27"/>
      <c r="D346" s="139" t="s">
        <v>138</v>
      </c>
      <c r="F346" s="140" t="s">
        <v>550</v>
      </c>
      <c r="L346" s="27"/>
      <c r="M346" s="141"/>
      <c r="T346" s="51"/>
      <c r="AT346" s="15" t="s">
        <v>138</v>
      </c>
      <c r="AU346" s="15" t="s">
        <v>83</v>
      </c>
    </row>
    <row r="347" spans="2:65" s="11" customFormat="1" ht="22.8" customHeight="1">
      <c r="B347" s="115"/>
      <c r="D347" s="116" t="s">
        <v>72</v>
      </c>
      <c r="E347" s="124" t="s">
        <v>551</v>
      </c>
      <c r="F347" s="124" t="s">
        <v>552</v>
      </c>
      <c r="J347" s="125">
        <f>BK347</f>
        <v>0</v>
      </c>
      <c r="L347" s="115"/>
      <c r="M347" s="119"/>
      <c r="P347" s="120">
        <f>SUM(P348:P349)</f>
        <v>104.522604</v>
      </c>
      <c r="R347" s="120">
        <f>SUM(R348:R349)</f>
        <v>0</v>
      </c>
      <c r="T347" s="121">
        <f>SUM(T348:T349)</f>
        <v>0</v>
      </c>
      <c r="AR347" s="116" t="s">
        <v>81</v>
      </c>
      <c r="AT347" s="122" t="s">
        <v>72</v>
      </c>
      <c r="AU347" s="122" t="s">
        <v>81</v>
      </c>
      <c r="AY347" s="116" t="s">
        <v>129</v>
      </c>
      <c r="BK347" s="123">
        <f>SUM(BK348:BK349)</f>
        <v>0</v>
      </c>
    </row>
    <row r="348" spans="2:65" s="1" customFormat="1" ht="24.15" customHeight="1">
      <c r="B348" s="126"/>
      <c r="C348" s="127" t="s">
        <v>553</v>
      </c>
      <c r="D348" s="127" t="s">
        <v>131</v>
      </c>
      <c r="E348" s="128" t="s">
        <v>554</v>
      </c>
      <c r="F348" s="129" t="s">
        <v>555</v>
      </c>
      <c r="G348" s="130" t="s">
        <v>218</v>
      </c>
      <c r="H348" s="131">
        <v>230.226</v>
      </c>
      <c r="I348" s="132"/>
      <c r="J348" s="132">
        <f>ROUND(I348*H348,2)</f>
        <v>0</v>
      </c>
      <c r="K348" s="129" t="s">
        <v>135</v>
      </c>
      <c r="L348" s="27"/>
      <c r="M348" s="133" t="s">
        <v>1</v>
      </c>
      <c r="N348" s="134" t="s">
        <v>38</v>
      </c>
      <c r="O348" s="135">
        <v>0.45400000000000001</v>
      </c>
      <c r="P348" s="135">
        <f>O348*H348</f>
        <v>104.522604</v>
      </c>
      <c r="Q348" s="135">
        <v>0</v>
      </c>
      <c r="R348" s="135">
        <f>Q348*H348</f>
        <v>0</v>
      </c>
      <c r="S348" s="135">
        <v>0</v>
      </c>
      <c r="T348" s="136">
        <f>S348*H348</f>
        <v>0</v>
      </c>
      <c r="AR348" s="137" t="s">
        <v>136</v>
      </c>
      <c r="AT348" s="137" t="s">
        <v>131</v>
      </c>
      <c r="AU348" s="137" t="s">
        <v>83</v>
      </c>
      <c r="AY348" s="15" t="s">
        <v>129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5" t="s">
        <v>81</v>
      </c>
      <c r="BK348" s="138">
        <f>ROUND(I348*H348,2)</f>
        <v>0</v>
      </c>
      <c r="BL348" s="15" t="s">
        <v>136</v>
      </c>
      <c r="BM348" s="137" t="s">
        <v>556</v>
      </c>
    </row>
    <row r="349" spans="2:65" s="1" customFormat="1" ht="28.8">
      <c r="B349" s="27"/>
      <c r="D349" s="139" t="s">
        <v>138</v>
      </c>
      <c r="F349" s="140" t="s">
        <v>557</v>
      </c>
      <c r="L349" s="27"/>
      <c r="M349" s="141"/>
      <c r="T349" s="51"/>
      <c r="AT349" s="15" t="s">
        <v>138</v>
      </c>
      <c r="AU349" s="15" t="s">
        <v>83</v>
      </c>
    </row>
    <row r="350" spans="2:65" s="11" customFormat="1" ht="25.95" customHeight="1">
      <c r="B350" s="115"/>
      <c r="D350" s="116" t="s">
        <v>72</v>
      </c>
      <c r="E350" s="117" t="s">
        <v>558</v>
      </c>
      <c r="F350" s="117" t="s">
        <v>559</v>
      </c>
      <c r="J350" s="118">
        <f>BK350</f>
        <v>0</v>
      </c>
      <c r="L350" s="115"/>
      <c r="M350" s="119"/>
      <c r="P350" s="120">
        <f>P351+P390</f>
        <v>130.77967200000001</v>
      </c>
      <c r="R350" s="120">
        <f>R351+R390</f>
        <v>4.7121070000000005</v>
      </c>
      <c r="T350" s="121">
        <f>T351+T390</f>
        <v>0</v>
      </c>
      <c r="AR350" s="116" t="s">
        <v>83</v>
      </c>
      <c r="AT350" s="122" t="s">
        <v>72</v>
      </c>
      <c r="AU350" s="122" t="s">
        <v>73</v>
      </c>
      <c r="AY350" s="116" t="s">
        <v>129</v>
      </c>
      <c r="BK350" s="123">
        <f>BK351+BK390</f>
        <v>0</v>
      </c>
    </row>
    <row r="351" spans="2:65" s="11" customFormat="1" ht="22.8" customHeight="1">
      <c r="B351" s="115"/>
      <c r="D351" s="116" t="s">
        <v>72</v>
      </c>
      <c r="E351" s="124" t="s">
        <v>560</v>
      </c>
      <c r="F351" s="124" t="s">
        <v>561</v>
      </c>
      <c r="J351" s="125">
        <f>BK351</f>
        <v>0</v>
      </c>
      <c r="L351" s="115"/>
      <c r="M351" s="119"/>
      <c r="P351" s="120">
        <f>SUM(P352:P389)</f>
        <v>30.167698000000001</v>
      </c>
      <c r="R351" s="120">
        <f>SUM(R352:R389)</f>
        <v>0.49900749999999999</v>
      </c>
      <c r="T351" s="121">
        <f>SUM(T352:T389)</f>
        <v>0</v>
      </c>
      <c r="AR351" s="116" t="s">
        <v>83</v>
      </c>
      <c r="AT351" s="122" t="s">
        <v>72</v>
      </c>
      <c r="AU351" s="122" t="s">
        <v>81</v>
      </c>
      <c r="AY351" s="116" t="s">
        <v>129</v>
      </c>
      <c r="BK351" s="123">
        <f>SUM(BK352:BK389)</f>
        <v>0</v>
      </c>
    </row>
    <row r="352" spans="2:65" s="1" customFormat="1" ht="24.15" customHeight="1">
      <c r="B352" s="126"/>
      <c r="C352" s="127" t="s">
        <v>562</v>
      </c>
      <c r="D352" s="127" t="s">
        <v>131</v>
      </c>
      <c r="E352" s="128" t="s">
        <v>563</v>
      </c>
      <c r="F352" s="129" t="s">
        <v>564</v>
      </c>
      <c r="G352" s="130" t="s">
        <v>134</v>
      </c>
      <c r="H352" s="131">
        <v>85.18</v>
      </c>
      <c r="I352" s="132"/>
      <c r="J352" s="132">
        <f>ROUND(I352*H352,2)</f>
        <v>0</v>
      </c>
      <c r="K352" s="129" t="s">
        <v>135</v>
      </c>
      <c r="L352" s="27"/>
      <c r="M352" s="133" t="s">
        <v>1</v>
      </c>
      <c r="N352" s="134" t="s">
        <v>38</v>
      </c>
      <c r="O352" s="135">
        <v>5.3999999999999999E-2</v>
      </c>
      <c r="P352" s="135">
        <f>O352*H352</f>
        <v>4.5997200000000005</v>
      </c>
      <c r="Q352" s="135">
        <v>0</v>
      </c>
      <c r="R352" s="135">
        <f>Q352*H352</f>
        <v>0</v>
      </c>
      <c r="S352" s="135">
        <v>0</v>
      </c>
      <c r="T352" s="136">
        <f>S352*H352</f>
        <v>0</v>
      </c>
      <c r="AR352" s="137" t="s">
        <v>226</v>
      </c>
      <c r="AT352" s="137" t="s">
        <v>131</v>
      </c>
      <c r="AU352" s="137" t="s">
        <v>83</v>
      </c>
      <c r="AY352" s="15" t="s">
        <v>129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5" t="s">
        <v>81</v>
      </c>
      <c r="BK352" s="138">
        <f>ROUND(I352*H352,2)</f>
        <v>0</v>
      </c>
      <c r="BL352" s="15" t="s">
        <v>226</v>
      </c>
      <c r="BM352" s="137" t="s">
        <v>565</v>
      </c>
    </row>
    <row r="353" spans="2:65" s="1" customFormat="1" ht="19.2">
      <c r="B353" s="27"/>
      <c r="D353" s="139" t="s">
        <v>138</v>
      </c>
      <c r="F353" s="140" t="s">
        <v>566</v>
      </c>
      <c r="L353" s="27"/>
      <c r="M353" s="141"/>
      <c r="T353" s="51"/>
      <c r="AT353" s="15" t="s">
        <v>138</v>
      </c>
      <c r="AU353" s="15" t="s">
        <v>83</v>
      </c>
    </row>
    <row r="354" spans="2:65" s="12" customFormat="1">
      <c r="B354" s="142"/>
      <c r="D354" s="139" t="s">
        <v>144</v>
      </c>
      <c r="E354" s="143" t="s">
        <v>1</v>
      </c>
      <c r="F354" s="144" t="s">
        <v>567</v>
      </c>
      <c r="H354" s="145">
        <v>31.98</v>
      </c>
      <c r="L354" s="142"/>
      <c r="M354" s="146"/>
      <c r="T354" s="147"/>
      <c r="AT354" s="143" t="s">
        <v>144</v>
      </c>
      <c r="AU354" s="143" t="s">
        <v>83</v>
      </c>
      <c r="AV354" s="12" t="s">
        <v>83</v>
      </c>
      <c r="AW354" s="12" t="s">
        <v>29</v>
      </c>
      <c r="AX354" s="12" t="s">
        <v>73</v>
      </c>
      <c r="AY354" s="143" t="s">
        <v>129</v>
      </c>
    </row>
    <row r="355" spans="2:65" s="12" customFormat="1">
      <c r="B355" s="142"/>
      <c r="D355" s="139" t="s">
        <v>144</v>
      </c>
      <c r="E355" s="143" t="s">
        <v>1</v>
      </c>
      <c r="F355" s="144" t="s">
        <v>568</v>
      </c>
      <c r="H355" s="145">
        <v>32.799999999999997</v>
      </c>
      <c r="L355" s="142"/>
      <c r="M355" s="146"/>
      <c r="T355" s="147"/>
      <c r="AT355" s="143" t="s">
        <v>144</v>
      </c>
      <c r="AU355" s="143" t="s">
        <v>83</v>
      </c>
      <c r="AV355" s="12" t="s">
        <v>83</v>
      </c>
      <c r="AW355" s="12" t="s">
        <v>29</v>
      </c>
      <c r="AX355" s="12" t="s">
        <v>73</v>
      </c>
      <c r="AY355" s="143" t="s">
        <v>129</v>
      </c>
    </row>
    <row r="356" spans="2:65" s="12" customFormat="1">
      <c r="B356" s="142"/>
      <c r="D356" s="139" t="s">
        <v>144</v>
      </c>
      <c r="E356" s="143" t="s">
        <v>1</v>
      </c>
      <c r="F356" s="144" t="s">
        <v>569</v>
      </c>
      <c r="H356" s="145">
        <v>20.399999999999999</v>
      </c>
      <c r="L356" s="142"/>
      <c r="M356" s="146"/>
      <c r="T356" s="147"/>
      <c r="AT356" s="143" t="s">
        <v>144</v>
      </c>
      <c r="AU356" s="143" t="s">
        <v>83</v>
      </c>
      <c r="AV356" s="12" t="s">
        <v>83</v>
      </c>
      <c r="AW356" s="12" t="s">
        <v>29</v>
      </c>
      <c r="AX356" s="12" t="s">
        <v>73</v>
      </c>
      <c r="AY356" s="143" t="s">
        <v>129</v>
      </c>
    </row>
    <row r="357" spans="2:65" s="13" customFormat="1">
      <c r="B357" s="148"/>
      <c r="D357" s="139" t="s">
        <v>144</v>
      </c>
      <c r="E357" s="149" t="s">
        <v>1</v>
      </c>
      <c r="F357" s="150" t="s">
        <v>194</v>
      </c>
      <c r="H357" s="151">
        <v>85.18</v>
      </c>
      <c r="L357" s="148"/>
      <c r="M357" s="152"/>
      <c r="T357" s="153"/>
      <c r="AT357" s="149" t="s">
        <v>144</v>
      </c>
      <c r="AU357" s="149" t="s">
        <v>83</v>
      </c>
      <c r="AV357" s="13" t="s">
        <v>136</v>
      </c>
      <c r="AW357" s="13" t="s">
        <v>29</v>
      </c>
      <c r="AX357" s="13" t="s">
        <v>81</v>
      </c>
      <c r="AY357" s="149" t="s">
        <v>129</v>
      </c>
    </row>
    <row r="358" spans="2:65" s="1" customFormat="1" ht="16.5" customHeight="1">
      <c r="B358" s="126"/>
      <c r="C358" s="154" t="s">
        <v>570</v>
      </c>
      <c r="D358" s="154" t="s">
        <v>215</v>
      </c>
      <c r="E358" s="155" t="s">
        <v>571</v>
      </c>
      <c r="F358" s="156" t="s">
        <v>572</v>
      </c>
      <c r="G358" s="157" t="s">
        <v>218</v>
      </c>
      <c r="H358" s="158">
        <v>2.9000000000000001E-2</v>
      </c>
      <c r="I358" s="159"/>
      <c r="J358" s="159">
        <f>ROUND(I358*H358,2)</f>
        <v>0</v>
      </c>
      <c r="K358" s="156" t="s">
        <v>135</v>
      </c>
      <c r="L358" s="160"/>
      <c r="M358" s="161" t="s">
        <v>1</v>
      </c>
      <c r="N358" s="162" t="s">
        <v>38</v>
      </c>
      <c r="O358" s="135">
        <v>0</v>
      </c>
      <c r="P358" s="135">
        <f>O358*H358</f>
        <v>0</v>
      </c>
      <c r="Q358" s="135">
        <v>1</v>
      </c>
      <c r="R358" s="135">
        <f>Q358*H358</f>
        <v>2.9000000000000001E-2</v>
      </c>
      <c r="S358" s="135">
        <v>0</v>
      </c>
      <c r="T358" s="136">
        <f>S358*H358</f>
        <v>0</v>
      </c>
      <c r="AR358" s="137" t="s">
        <v>324</v>
      </c>
      <c r="AT358" s="137" t="s">
        <v>215</v>
      </c>
      <c r="AU358" s="137" t="s">
        <v>83</v>
      </c>
      <c r="AY358" s="15" t="s">
        <v>129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5" t="s">
        <v>81</v>
      </c>
      <c r="BK358" s="138">
        <f>ROUND(I358*H358,2)</f>
        <v>0</v>
      </c>
      <c r="BL358" s="15" t="s">
        <v>226</v>
      </c>
      <c r="BM358" s="137" t="s">
        <v>573</v>
      </c>
    </row>
    <row r="359" spans="2:65" s="1" customFormat="1">
      <c r="B359" s="27"/>
      <c r="D359" s="139" t="s">
        <v>138</v>
      </c>
      <c r="F359" s="140" t="s">
        <v>572</v>
      </c>
      <c r="L359" s="27"/>
      <c r="M359" s="141"/>
      <c r="T359" s="51"/>
      <c r="AT359" s="15" t="s">
        <v>138</v>
      </c>
      <c r="AU359" s="15" t="s">
        <v>83</v>
      </c>
    </row>
    <row r="360" spans="2:65" s="12" customFormat="1">
      <c r="B360" s="142"/>
      <c r="D360" s="139" t="s">
        <v>144</v>
      </c>
      <c r="F360" s="144" t="s">
        <v>574</v>
      </c>
      <c r="H360" s="145">
        <v>2.9000000000000001E-2</v>
      </c>
      <c r="L360" s="142"/>
      <c r="M360" s="146"/>
      <c r="T360" s="147"/>
      <c r="AT360" s="143" t="s">
        <v>144</v>
      </c>
      <c r="AU360" s="143" t="s">
        <v>83</v>
      </c>
      <c r="AV360" s="12" t="s">
        <v>83</v>
      </c>
      <c r="AW360" s="12" t="s">
        <v>3</v>
      </c>
      <c r="AX360" s="12" t="s">
        <v>81</v>
      </c>
      <c r="AY360" s="143" t="s">
        <v>129</v>
      </c>
    </row>
    <row r="361" spans="2:65" s="1" customFormat="1" ht="24.15" customHeight="1">
      <c r="B361" s="126"/>
      <c r="C361" s="127" t="s">
        <v>575</v>
      </c>
      <c r="D361" s="127" t="s">
        <v>131</v>
      </c>
      <c r="E361" s="128" t="s">
        <v>576</v>
      </c>
      <c r="F361" s="129" t="s">
        <v>577</v>
      </c>
      <c r="G361" s="130" t="s">
        <v>134</v>
      </c>
      <c r="H361" s="131">
        <v>170.36</v>
      </c>
      <c r="I361" s="132"/>
      <c r="J361" s="132">
        <f>ROUND(I361*H361,2)</f>
        <v>0</v>
      </c>
      <c r="K361" s="129" t="s">
        <v>135</v>
      </c>
      <c r="L361" s="27"/>
      <c r="M361" s="133" t="s">
        <v>1</v>
      </c>
      <c r="N361" s="134" t="s">
        <v>38</v>
      </c>
      <c r="O361" s="135">
        <v>5.8999999999999997E-2</v>
      </c>
      <c r="P361" s="135">
        <f>O361*H361</f>
        <v>10.05124</v>
      </c>
      <c r="Q361" s="135">
        <v>0</v>
      </c>
      <c r="R361" s="135">
        <f>Q361*H361</f>
        <v>0</v>
      </c>
      <c r="S361" s="135">
        <v>0</v>
      </c>
      <c r="T361" s="136">
        <f>S361*H361</f>
        <v>0</v>
      </c>
      <c r="AR361" s="137" t="s">
        <v>226</v>
      </c>
      <c r="AT361" s="137" t="s">
        <v>131</v>
      </c>
      <c r="AU361" s="137" t="s">
        <v>83</v>
      </c>
      <c r="AY361" s="15" t="s">
        <v>129</v>
      </c>
      <c r="BE361" s="138">
        <f>IF(N361="základní",J361,0)</f>
        <v>0</v>
      </c>
      <c r="BF361" s="138">
        <f>IF(N361="snížená",J361,0)</f>
        <v>0</v>
      </c>
      <c r="BG361" s="138">
        <f>IF(N361="zákl. přenesená",J361,0)</f>
        <v>0</v>
      </c>
      <c r="BH361" s="138">
        <f>IF(N361="sníž. přenesená",J361,0)</f>
        <v>0</v>
      </c>
      <c r="BI361" s="138">
        <f>IF(N361="nulová",J361,0)</f>
        <v>0</v>
      </c>
      <c r="BJ361" s="15" t="s">
        <v>81</v>
      </c>
      <c r="BK361" s="138">
        <f>ROUND(I361*H361,2)</f>
        <v>0</v>
      </c>
      <c r="BL361" s="15" t="s">
        <v>226</v>
      </c>
      <c r="BM361" s="137" t="s">
        <v>578</v>
      </c>
    </row>
    <row r="362" spans="2:65" s="1" customFormat="1" ht="19.2">
      <c r="B362" s="27"/>
      <c r="D362" s="139" t="s">
        <v>138</v>
      </c>
      <c r="F362" s="140" t="s">
        <v>579</v>
      </c>
      <c r="L362" s="27"/>
      <c r="M362" s="141"/>
      <c r="T362" s="51"/>
      <c r="AT362" s="15" t="s">
        <v>138</v>
      </c>
      <c r="AU362" s="15" t="s">
        <v>83</v>
      </c>
    </row>
    <row r="363" spans="2:65" s="12" customFormat="1">
      <c r="B363" s="142"/>
      <c r="D363" s="139" t="s">
        <v>144</v>
      </c>
      <c r="E363" s="143" t="s">
        <v>1</v>
      </c>
      <c r="F363" s="144" t="s">
        <v>580</v>
      </c>
      <c r="H363" s="145">
        <v>170.36</v>
      </c>
      <c r="L363" s="142"/>
      <c r="M363" s="146"/>
      <c r="T363" s="147"/>
      <c r="AT363" s="143" t="s">
        <v>144</v>
      </c>
      <c r="AU363" s="143" t="s">
        <v>83</v>
      </c>
      <c r="AV363" s="12" t="s">
        <v>83</v>
      </c>
      <c r="AW363" s="12" t="s">
        <v>29</v>
      </c>
      <c r="AX363" s="12" t="s">
        <v>81</v>
      </c>
      <c r="AY363" s="143" t="s">
        <v>129</v>
      </c>
    </row>
    <row r="364" spans="2:65" s="1" customFormat="1" ht="16.5" customHeight="1">
      <c r="B364" s="126"/>
      <c r="C364" s="154" t="s">
        <v>581</v>
      </c>
      <c r="D364" s="154" t="s">
        <v>215</v>
      </c>
      <c r="E364" s="155" t="s">
        <v>582</v>
      </c>
      <c r="F364" s="156" t="s">
        <v>583</v>
      </c>
      <c r="G364" s="157" t="s">
        <v>218</v>
      </c>
      <c r="H364" s="158">
        <v>7.0000000000000007E-2</v>
      </c>
      <c r="I364" s="159"/>
      <c r="J364" s="159">
        <f>ROUND(I364*H364,2)</f>
        <v>0</v>
      </c>
      <c r="K364" s="156" t="s">
        <v>135</v>
      </c>
      <c r="L364" s="160"/>
      <c r="M364" s="161" t="s">
        <v>1</v>
      </c>
      <c r="N364" s="162" t="s">
        <v>38</v>
      </c>
      <c r="O364" s="135">
        <v>0</v>
      </c>
      <c r="P364" s="135">
        <f>O364*H364</f>
        <v>0</v>
      </c>
      <c r="Q364" s="135">
        <v>1</v>
      </c>
      <c r="R364" s="135">
        <f>Q364*H364</f>
        <v>7.0000000000000007E-2</v>
      </c>
      <c r="S364" s="135">
        <v>0</v>
      </c>
      <c r="T364" s="136">
        <f>S364*H364</f>
        <v>0</v>
      </c>
      <c r="AR364" s="137" t="s">
        <v>324</v>
      </c>
      <c r="AT364" s="137" t="s">
        <v>215</v>
      </c>
      <c r="AU364" s="137" t="s">
        <v>83</v>
      </c>
      <c r="AY364" s="15" t="s">
        <v>129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5" t="s">
        <v>81</v>
      </c>
      <c r="BK364" s="138">
        <f>ROUND(I364*H364,2)</f>
        <v>0</v>
      </c>
      <c r="BL364" s="15" t="s">
        <v>226</v>
      </c>
      <c r="BM364" s="137" t="s">
        <v>584</v>
      </c>
    </row>
    <row r="365" spans="2:65" s="1" customFormat="1">
      <c r="B365" s="27"/>
      <c r="D365" s="139" t="s">
        <v>138</v>
      </c>
      <c r="F365" s="140" t="s">
        <v>583</v>
      </c>
      <c r="L365" s="27"/>
      <c r="M365" s="141"/>
      <c r="T365" s="51"/>
      <c r="AT365" s="15" t="s">
        <v>138</v>
      </c>
      <c r="AU365" s="15" t="s">
        <v>83</v>
      </c>
    </row>
    <row r="366" spans="2:65" s="12" customFormat="1">
      <c r="B366" s="142"/>
      <c r="D366" s="139" t="s">
        <v>144</v>
      </c>
      <c r="F366" s="144" t="s">
        <v>585</v>
      </c>
      <c r="H366" s="145">
        <v>7.0000000000000007E-2</v>
      </c>
      <c r="L366" s="142"/>
      <c r="M366" s="146"/>
      <c r="T366" s="147"/>
      <c r="AT366" s="143" t="s">
        <v>144</v>
      </c>
      <c r="AU366" s="143" t="s">
        <v>83</v>
      </c>
      <c r="AV366" s="12" t="s">
        <v>83</v>
      </c>
      <c r="AW366" s="12" t="s">
        <v>3</v>
      </c>
      <c r="AX366" s="12" t="s">
        <v>81</v>
      </c>
      <c r="AY366" s="143" t="s">
        <v>129</v>
      </c>
    </row>
    <row r="367" spans="2:65" s="1" customFormat="1" ht="24.15" customHeight="1">
      <c r="B367" s="126"/>
      <c r="C367" s="127" t="s">
        <v>586</v>
      </c>
      <c r="D367" s="127" t="s">
        <v>131</v>
      </c>
      <c r="E367" s="128" t="s">
        <v>587</v>
      </c>
      <c r="F367" s="129" t="s">
        <v>588</v>
      </c>
      <c r="G367" s="130" t="s">
        <v>134</v>
      </c>
      <c r="H367" s="131">
        <v>85.18</v>
      </c>
      <c r="I367" s="132"/>
      <c r="J367" s="132">
        <f>ROUND(I367*H367,2)</f>
        <v>0</v>
      </c>
      <c r="K367" s="129" t="s">
        <v>135</v>
      </c>
      <c r="L367" s="27"/>
      <c r="M367" s="133" t="s">
        <v>1</v>
      </c>
      <c r="N367" s="134" t="s">
        <v>38</v>
      </c>
      <c r="O367" s="135">
        <v>6.0999999999999999E-2</v>
      </c>
      <c r="P367" s="135">
        <f>O367*H367</f>
        <v>5.1959800000000005</v>
      </c>
      <c r="Q367" s="135">
        <v>0</v>
      </c>
      <c r="R367" s="135">
        <f>Q367*H367</f>
        <v>0</v>
      </c>
      <c r="S367" s="135">
        <v>0</v>
      </c>
      <c r="T367" s="136">
        <f>S367*H367</f>
        <v>0</v>
      </c>
      <c r="AR367" s="137" t="s">
        <v>226</v>
      </c>
      <c r="AT367" s="137" t="s">
        <v>131</v>
      </c>
      <c r="AU367" s="137" t="s">
        <v>83</v>
      </c>
      <c r="AY367" s="15" t="s">
        <v>129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5" t="s">
        <v>81</v>
      </c>
      <c r="BK367" s="138">
        <f>ROUND(I367*H367,2)</f>
        <v>0</v>
      </c>
      <c r="BL367" s="15" t="s">
        <v>226</v>
      </c>
      <c r="BM367" s="137" t="s">
        <v>589</v>
      </c>
    </row>
    <row r="368" spans="2:65" s="1" customFormat="1" ht="19.2">
      <c r="B368" s="27"/>
      <c r="D368" s="139" t="s">
        <v>138</v>
      </c>
      <c r="F368" s="140" t="s">
        <v>590</v>
      </c>
      <c r="L368" s="27"/>
      <c r="M368" s="141"/>
      <c r="T368" s="51"/>
      <c r="AT368" s="15" t="s">
        <v>138</v>
      </c>
      <c r="AU368" s="15" t="s">
        <v>83</v>
      </c>
    </row>
    <row r="369" spans="2:65" s="12" customFormat="1">
      <c r="B369" s="142"/>
      <c r="D369" s="139" t="s">
        <v>144</v>
      </c>
      <c r="E369" s="143" t="s">
        <v>1</v>
      </c>
      <c r="F369" s="144" t="s">
        <v>591</v>
      </c>
      <c r="H369" s="145">
        <v>85.18</v>
      </c>
      <c r="L369" s="142"/>
      <c r="M369" s="146"/>
      <c r="T369" s="147"/>
      <c r="AT369" s="143" t="s">
        <v>144</v>
      </c>
      <c r="AU369" s="143" t="s">
        <v>83</v>
      </c>
      <c r="AV369" s="12" t="s">
        <v>83</v>
      </c>
      <c r="AW369" s="12" t="s">
        <v>29</v>
      </c>
      <c r="AX369" s="12" t="s">
        <v>81</v>
      </c>
      <c r="AY369" s="143" t="s">
        <v>129</v>
      </c>
    </row>
    <row r="370" spans="2:65" s="1" customFormat="1" ht="16.5" customHeight="1">
      <c r="B370" s="126"/>
      <c r="C370" s="154" t="s">
        <v>592</v>
      </c>
      <c r="D370" s="154" t="s">
        <v>215</v>
      </c>
      <c r="E370" s="155" t="s">
        <v>593</v>
      </c>
      <c r="F370" s="156" t="s">
        <v>594</v>
      </c>
      <c r="G370" s="157" t="s">
        <v>134</v>
      </c>
      <c r="H370" s="158">
        <v>104.005</v>
      </c>
      <c r="I370" s="159"/>
      <c r="J370" s="159">
        <f>ROUND(I370*H370,2)</f>
        <v>0</v>
      </c>
      <c r="K370" s="156" t="s">
        <v>135</v>
      </c>
      <c r="L370" s="160"/>
      <c r="M370" s="161" t="s">
        <v>1</v>
      </c>
      <c r="N370" s="162" t="s">
        <v>38</v>
      </c>
      <c r="O370" s="135">
        <v>0</v>
      </c>
      <c r="P370" s="135">
        <f>O370*H370</f>
        <v>0</v>
      </c>
      <c r="Q370" s="135">
        <v>5.0000000000000001E-4</v>
      </c>
      <c r="R370" s="135">
        <f>Q370*H370</f>
        <v>5.20025E-2</v>
      </c>
      <c r="S370" s="135">
        <v>0</v>
      </c>
      <c r="T370" s="136">
        <f>S370*H370</f>
        <v>0</v>
      </c>
      <c r="AR370" s="137" t="s">
        <v>324</v>
      </c>
      <c r="AT370" s="137" t="s">
        <v>215</v>
      </c>
      <c r="AU370" s="137" t="s">
        <v>83</v>
      </c>
      <c r="AY370" s="15" t="s">
        <v>129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5" t="s">
        <v>81</v>
      </c>
      <c r="BK370" s="138">
        <f>ROUND(I370*H370,2)</f>
        <v>0</v>
      </c>
      <c r="BL370" s="15" t="s">
        <v>226</v>
      </c>
      <c r="BM370" s="137" t="s">
        <v>595</v>
      </c>
    </row>
    <row r="371" spans="2:65" s="1" customFormat="1">
      <c r="B371" s="27"/>
      <c r="D371" s="139" t="s">
        <v>138</v>
      </c>
      <c r="F371" s="140" t="s">
        <v>594</v>
      </c>
      <c r="L371" s="27"/>
      <c r="M371" s="141"/>
      <c r="T371" s="51"/>
      <c r="AT371" s="15" t="s">
        <v>138</v>
      </c>
      <c r="AU371" s="15" t="s">
        <v>83</v>
      </c>
    </row>
    <row r="372" spans="2:65" s="12" customFormat="1">
      <c r="B372" s="142"/>
      <c r="D372" s="139" t="s">
        <v>144</v>
      </c>
      <c r="F372" s="144" t="s">
        <v>596</v>
      </c>
      <c r="H372" s="145">
        <v>104.005</v>
      </c>
      <c r="L372" s="142"/>
      <c r="M372" s="146"/>
      <c r="T372" s="147"/>
      <c r="AT372" s="143" t="s">
        <v>144</v>
      </c>
      <c r="AU372" s="143" t="s">
        <v>83</v>
      </c>
      <c r="AV372" s="12" t="s">
        <v>83</v>
      </c>
      <c r="AW372" s="12" t="s">
        <v>3</v>
      </c>
      <c r="AX372" s="12" t="s">
        <v>81</v>
      </c>
      <c r="AY372" s="143" t="s">
        <v>129</v>
      </c>
    </row>
    <row r="373" spans="2:65" s="1" customFormat="1" ht="24.15" customHeight="1">
      <c r="B373" s="126"/>
      <c r="C373" s="127" t="s">
        <v>597</v>
      </c>
      <c r="D373" s="127" t="s">
        <v>131</v>
      </c>
      <c r="E373" s="128" t="s">
        <v>598</v>
      </c>
      <c r="F373" s="129" t="s">
        <v>599</v>
      </c>
      <c r="G373" s="130" t="s">
        <v>134</v>
      </c>
      <c r="H373" s="131">
        <v>45.8</v>
      </c>
      <c r="I373" s="132"/>
      <c r="J373" s="132">
        <f>ROUND(I373*H373,2)</f>
        <v>0</v>
      </c>
      <c r="K373" s="129" t="s">
        <v>135</v>
      </c>
      <c r="L373" s="27"/>
      <c r="M373" s="133" t="s">
        <v>1</v>
      </c>
      <c r="N373" s="134" t="s">
        <v>38</v>
      </c>
      <c r="O373" s="135">
        <v>2.4E-2</v>
      </c>
      <c r="P373" s="135">
        <f>O373*H373</f>
        <v>1.0992</v>
      </c>
      <c r="Q373" s="135">
        <v>0</v>
      </c>
      <c r="R373" s="135">
        <f>Q373*H373</f>
        <v>0</v>
      </c>
      <c r="S373" s="135">
        <v>0</v>
      </c>
      <c r="T373" s="136">
        <f>S373*H373</f>
        <v>0</v>
      </c>
      <c r="AR373" s="137" t="s">
        <v>226</v>
      </c>
      <c r="AT373" s="137" t="s">
        <v>131</v>
      </c>
      <c r="AU373" s="137" t="s">
        <v>83</v>
      </c>
      <c r="AY373" s="15" t="s">
        <v>129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5" t="s">
        <v>81</v>
      </c>
      <c r="BK373" s="138">
        <f>ROUND(I373*H373,2)</f>
        <v>0</v>
      </c>
      <c r="BL373" s="15" t="s">
        <v>226</v>
      </c>
      <c r="BM373" s="137" t="s">
        <v>600</v>
      </c>
    </row>
    <row r="374" spans="2:65" s="1" customFormat="1" ht="19.2">
      <c r="B374" s="27"/>
      <c r="D374" s="139" t="s">
        <v>138</v>
      </c>
      <c r="F374" s="140" t="s">
        <v>601</v>
      </c>
      <c r="L374" s="27"/>
      <c r="M374" s="141"/>
      <c r="T374" s="51"/>
      <c r="AT374" s="15" t="s">
        <v>138</v>
      </c>
      <c r="AU374" s="15" t="s">
        <v>83</v>
      </c>
    </row>
    <row r="375" spans="2:65" s="1" customFormat="1" ht="16.5" customHeight="1">
      <c r="B375" s="126"/>
      <c r="C375" s="154" t="s">
        <v>602</v>
      </c>
      <c r="D375" s="154" t="s">
        <v>215</v>
      </c>
      <c r="E375" s="155" t="s">
        <v>571</v>
      </c>
      <c r="F375" s="156" t="s">
        <v>572</v>
      </c>
      <c r="G375" s="157" t="s">
        <v>218</v>
      </c>
      <c r="H375" s="158">
        <v>1.4999999999999999E-2</v>
      </c>
      <c r="I375" s="159"/>
      <c r="J375" s="159">
        <f>ROUND(I375*H375,2)</f>
        <v>0</v>
      </c>
      <c r="K375" s="156" t="s">
        <v>135</v>
      </c>
      <c r="L375" s="160"/>
      <c r="M375" s="161" t="s">
        <v>1</v>
      </c>
      <c r="N375" s="162" t="s">
        <v>38</v>
      </c>
      <c r="O375" s="135">
        <v>0</v>
      </c>
      <c r="P375" s="135">
        <f>O375*H375</f>
        <v>0</v>
      </c>
      <c r="Q375" s="135">
        <v>1</v>
      </c>
      <c r="R375" s="135">
        <f>Q375*H375</f>
        <v>1.4999999999999999E-2</v>
      </c>
      <c r="S375" s="135">
        <v>0</v>
      </c>
      <c r="T375" s="136">
        <f>S375*H375</f>
        <v>0</v>
      </c>
      <c r="AR375" s="137" t="s">
        <v>324</v>
      </c>
      <c r="AT375" s="137" t="s">
        <v>215</v>
      </c>
      <c r="AU375" s="137" t="s">
        <v>83</v>
      </c>
      <c r="AY375" s="15" t="s">
        <v>129</v>
      </c>
      <c r="BE375" s="138">
        <f>IF(N375="základní",J375,0)</f>
        <v>0</v>
      </c>
      <c r="BF375" s="138">
        <f>IF(N375="snížená",J375,0)</f>
        <v>0</v>
      </c>
      <c r="BG375" s="138">
        <f>IF(N375="zákl. přenesená",J375,0)</f>
        <v>0</v>
      </c>
      <c r="BH375" s="138">
        <f>IF(N375="sníž. přenesená",J375,0)</f>
        <v>0</v>
      </c>
      <c r="BI375" s="138">
        <f>IF(N375="nulová",J375,0)</f>
        <v>0</v>
      </c>
      <c r="BJ375" s="15" t="s">
        <v>81</v>
      </c>
      <c r="BK375" s="138">
        <f>ROUND(I375*H375,2)</f>
        <v>0</v>
      </c>
      <c r="BL375" s="15" t="s">
        <v>226</v>
      </c>
      <c r="BM375" s="137" t="s">
        <v>603</v>
      </c>
    </row>
    <row r="376" spans="2:65" s="1" customFormat="1">
      <c r="B376" s="27"/>
      <c r="D376" s="139" t="s">
        <v>138</v>
      </c>
      <c r="F376" s="140" t="s">
        <v>572</v>
      </c>
      <c r="L376" s="27"/>
      <c r="M376" s="141"/>
      <c r="T376" s="51"/>
      <c r="AT376" s="15" t="s">
        <v>138</v>
      </c>
      <c r="AU376" s="15" t="s">
        <v>83</v>
      </c>
    </row>
    <row r="377" spans="2:65" s="12" customFormat="1">
      <c r="B377" s="142"/>
      <c r="D377" s="139" t="s">
        <v>144</v>
      </c>
      <c r="F377" s="144" t="s">
        <v>604</v>
      </c>
      <c r="H377" s="145">
        <v>1.4999999999999999E-2</v>
      </c>
      <c r="L377" s="142"/>
      <c r="M377" s="146"/>
      <c r="T377" s="147"/>
      <c r="AT377" s="143" t="s">
        <v>144</v>
      </c>
      <c r="AU377" s="143" t="s">
        <v>83</v>
      </c>
      <c r="AV377" s="12" t="s">
        <v>83</v>
      </c>
      <c r="AW377" s="12" t="s">
        <v>3</v>
      </c>
      <c r="AX377" s="12" t="s">
        <v>81</v>
      </c>
      <c r="AY377" s="143" t="s">
        <v>129</v>
      </c>
    </row>
    <row r="378" spans="2:65" s="1" customFormat="1" ht="24.15" customHeight="1">
      <c r="B378" s="126"/>
      <c r="C378" s="127" t="s">
        <v>605</v>
      </c>
      <c r="D378" s="127" t="s">
        <v>131</v>
      </c>
      <c r="E378" s="128" t="s">
        <v>606</v>
      </c>
      <c r="F378" s="129" t="s">
        <v>607</v>
      </c>
      <c r="G378" s="130" t="s">
        <v>134</v>
      </c>
      <c r="H378" s="131">
        <v>39</v>
      </c>
      <c r="I378" s="132"/>
      <c r="J378" s="132">
        <f>ROUND(I378*H378,2)</f>
        <v>0</v>
      </c>
      <c r="K378" s="129" t="s">
        <v>135</v>
      </c>
      <c r="L378" s="27"/>
      <c r="M378" s="133" t="s">
        <v>1</v>
      </c>
      <c r="N378" s="134" t="s">
        <v>38</v>
      </c>
      <c r="O378" s="135">
        <v>3.5000000000000003E-2</v>
      </c>
      <c r="P378" s="135">
        <f>O378*H378</f>
        <v>1.3650000000000002</v>
      </c>
      <c r="Q378" s="135">
        <v>0</v>
      </c>
      <c r="R378" s="135">
        <f>Q378*H378</f>
        <v>0</v>
      </c>
      <c r="S378" s="135">
        <v>0</v>
      </c>
      <c r="T378" s="136">
        <f>S378*H378</f>
        <v>0</v>
      </c>
      <c r="AR378" s="137" t="s">
        <v>226</v>
      </c>
      <c r="AT378" s="137" t="s">
        <v>131</v>
      </c>
      <c r="AU378" s="137" t="s">
        <v>83</v>
      </c>
      <c r="AY378" s="15" t="s">
        <v>129</v>
      </c>
      <c r="BE378" s="138">
        <f>IF(N378="základní",J378,0)</f>
        <v>0</v>
      </c>
      <c r="BF378" s="138">
        <f>IF(N378="snížená",J378,0)</f>
        <v>0</v>
      </c>
      <c r="BG378" s="138">
        <f>IF(N378="zákl. přenesená",J378,0)</f>
        <v>0</v>
      </c>
      <c r="BH378" s="138">
        <f>IF(N378="sníž. přenesená",J378,0)</f>
        <v>0</v>
      </c>
      <c r="BI378" s="138">
        <f>IF(N378="nulová",J378,0)</f>
        <v>0</v>
      </c>
      <c r="BJ378" s="15" t="s">
        <v>81</v>
      </c>
      <c r="BK378" s="138">
        <f>ROUND(I378*H378,2)</f>
        <v>0</v>
      </c>
      <c r="BL378" s="15" t="s">
        <v>226</v>
      </c>
      <c r="BM378" s="137" t="s">
        <v>608</v>
      </c>
    </row>
    <row r="379" spans="2:65" s="1" customFormat="1">
      <c r="B379" s="27"/>
      <c r="D379" s="139" t="s">
        <v>138</v>
      </c>
      <c r="F379" s="140" t="s">
        <v>609</v>
      </c>
      <c r="L379" s="27"/>
      <c r="M379" s="141"/>
      <c r="T379" s="51"/>
      <c r="AT379" s="15" t="s">
        <v>138</v>
      </c>
      <c r="AU379" s="15" t="s">
        <v>83</v>
      </c>
    </row>
    <row r="380" spans="2:65" s="1" customFormat="1" ht="24.15" customHeight="1">
      <c r="B380" s="126"/>
      <c r="C380" s="154" t="s">
        <v>610</v>
      </c>
      <c r="D380" s="154" t="s">
        <v>215</v>
      </c>
      <c r="E380" s="155" t="s">
        <v>611</v>
      </c>
      <c r="F380" s="156" t="s">
        <v>612</v>
      </c>
      <c r="G380" s="157" t="s">
        <v>134</v>
      </c>
      <c r="H380" s="158">
        <v>45.454999999999998</v>
      </c>
      <c r="I380" s="159"/>
      <c r="J380" s="159">
        <f>ROUND(I380*H380,2)</f>
        <v>0</v>
      </c>
      <c r="K380" s="156" t="s">
        <v>135</v>
      </c>
      <c r="L380" s="160"/>
      <c r="M380" s="161" t="s">
        <v>1</v>
      </c>
      <c r="N380" s="162" t="s">
        <v>38</v>
      </c>
      <c r="O380" s="135">
        <v>0</v>
      </c>
      <c r="P380" s="135">
        <f>O380*H380</f>
        <v>0</v>
      </c>
      <c r="Q380" s="135">
        <v>5.9999999999999995E-4</v>
      </c>
      <c r="R380" s="135">
        <f>Q380*H380</f>
        <v>2.7272999999999995E-2</v>
      </c>
      <c r="S380" s="135">
        <v>0</v>
      </c>
      <c r="T380" s="136">
        <f>S380*H380</f>
        <v>0</v>
      </c>
      <c r="AR380" s="137" t="s">
        <v>324</v>
      </c>
      <c r="AT380" s="137" t="s">
        <v>215</v>
      </c>
      <c r="AU380" s="137" t="s">
        <v>83</v>
      </c>
      <c r="AY380" s="15" t="s">
        <v>129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5" t="s">
        <v>81</v>
      </c>
      <c r="BK380" s="138">
        <f>ROUND(I380*H380,2)</f>
        <v>0</v>
      </c>
      <c r="BL380" s="15" t="s">
        <v>226</v>
      </c>
      <c r="BM380" s="137" t="s">
        <v>613</v>
      </c>
    </row>
    <row r="381" spans="2:65" s="1" customFormat="1" ht="19.2">
      <c r="B381" s="27"/>
      <c r="D381" s="139" t="s">
        <v>138</v>
      </c>
      <c r="F381" s="140" t="s">
        <v>612</v>
      </c>
      <c r="L381" s="27"/>
      <c r="M381" s="141"/>
      <c r="T381" s="51"/>
      <c r="AT381" s="15" t="s">
        <v>138</v>
      </c>
      <c r="AU381" s="15" t="s">
        <v>83</v>
      </c>
    </row>
    <row r="382" spans="2:65" s="12" customFormat="1">
      <c r="B382" s="142"/>
      <c r="D382" s="139" t="s">
        <v>144</v>
      </c>
      <c r="F382" s="144" t="s">
        <v>614</v>
      </c>
      <c r="H382" s="145">
        <v>45.454999999999998</v>
      </c>
      <c r="L382" s="142"/>
      <c r="M382" s="146"/>
      <c r="T382" s="147"/>
      <c r="AT382" s="143" t="s">
        <v>144</v>
      </c>
      <c r="AU382" s="143" t="s">
        <v>83</v>
      </c>
      <c r="AV382" s="12" t="s">
        <v>83</v>
      </c>
      <c r="AW382" s="12" t="s">
        <v>3</v>
      </c>
      <c r="AX382" s="12" t="s">
        <v>81</v>
      </c>
      <c r="AY382" s="143" t="s">
        <v>129</v>
      </c>
    </row>
    <row r="383" spans="2:65" s="1" customFormat="1" ht="21.75" customHeight="1">
      <c r="B383" s="126"/>
      <c r="C383" s="127" t="s">
        <v>615</v>
      </c>
      <c r="D383" s="127" t="s">
        <v>131</v>
      </c>
      <c r="E383" s="128" t="s">
        <v>616</v>
      </c>
      <c r="F383" s="129" t="s">
        <v>617</v>
      </c>
      <c r="G383" s="130" t="s">
        <v>134</v>
      </c>
      <c r="H383" s="131">
        <v>39</v>
      </c>
      <c r="I383" s="132"/>
      <c r="J383" s="132">
        <f>ROUND(I383*H383,2)</f>
        <v>0</v>
      </c>
      <c r="K383" s="129" t="s">
        <v>135</v>
      </c>
      <c r="L383" s="27"/>
      <c r="M383" s="133" t="s">
        <v>1</v>
      </c>
      <c r="N383" s="134" t="s">
        <v>38</v>
      </c>
      <c r="O383" s="135">
        <v>0.183</v>
      </c>
      <c r="P383" s="135">
        <f>O383*H383</f>
        <v>7.1369999999999996</v>
      </c>
      <c r="Q383" s="135">
        <v>3.8000000000000002E-4</v>
      </c>
      <c r="R383" s="135">
        <f>Q383*H383</f>
        <v>1.4820000000000002E-2</v>
      </c>
      <c r="S383" s="135">
        <v>0</v>
      </c>
      <c r="T383" s="136">
        <f>S383*H383</f>
        <v>0</v>
      </c>
      <c r="AR383" s="137" t="s">
        <v>226</v>
      </c>
      <c r="AT383" s="137" t="s">
        <v>131</v>
      </c>
      <c r="AU383" s="137" t="s">
        <v>83</v>
      </c>
      <c r="AY383" s="15" t="s">
        <v>129</v>
      </c>
      <c r="BE383" s="138">
        <f>IF(N383="základní",J383,0)</f>
        <v>0</v>
      </c>
      <c r="BF383" s="138">
        <f>IF(N383="snížená",J383,0)</f>
        <v>0</v>
      </c>
      <c r="BG383" s="138">
        <f>IF(N383="zákl. přenesená",J383,0)</f>
        <v>0</v>
      </c>
      <c r="BH383" s="138">
        <f>IF(N383="sníž. přenesená",J383,0)</f>
        <v>0</v>
      </c>
      <c r="BI383" s="138">
        <f>IF(N383="nulová",J383,0)</f>
        <v>0</v>
      </c>
      <c r="BJ383" s="15" t="s">
        <v>81</v>
      </c>
      <c r="BK383" s="138">
        <f>ROUND(I383*H383,2)</f>
        <v>0</v>
      </c>
      <c r="BL383" s="15" t="s">
        <v>226</v>
      </c>
      <c r="BM383" s="137" t="s">
        <v>618</v>
      </c>
    </row>
    <row r="384" spans="2:65" s="1" customFormat="1">
      <c r="B384" s="27"/>
      <c r="D384" s="139" t="s">
        <v>138</v>
      </c>
      <c r="F384" s="140" t="s">
        <v>619</v>
      </c>
      <c r="L384" s="27"/>
      <c r="M384" s="141"/>
      <c r="T384" s="51"/>
      <c r="AT384" s="15" t="s">
        <v>138</v>
      </c>
      <c r="AU384" s="15" t="s">
        <v>83</v>
      </c>
    </row>
    <row r="385" spans="2:65" s="1" customFormat="1" ht="49.05" customHeight="1">
      <c r="B385" s="126"/>
      <c r="C385" s="154" t="s">
        <v>620</v>
      </c>
      <c r="D385" s="154" t="s">
        <v>215</v>
      </c>
      <c r="E385" s="155" t="s">
        <v>621</v>
      </c>
      <c r="F385" s="156" t="s">
        <v>622</v>
      </c>
      <c r="G385" s="157" t="s">
        <v>134</v>
      </c>
      <c r="H385" s="158">
        <v>45.454999999999998</v>
      </c>
      <c r="I385" s="159"/>
      <c r="J385" s="159">
        <f>ROUND(I385*H385,2)</f>
        <v>0</v>
      </c>
      <c r="K385" s="156" t="s">
        <v>135</v>
      </c>
      <c r="L385" s="160"/>
      <c r="M385" s="161" t="s">
        <v>1</v>
      </c>
      <c r="N385" s="162" t="s">
        <v>38</v>
      </c>
      <c r="O385" s="135">
        <v>0</v>
      </c>
      <c r="P385" s="135">
        <f>O385*H385</f>
        <v>0</v>
      </c>
      <c r="Q385" s="135">
        <v>6.4000000000000003E-3</v>
      </c>
      <c r="R385" s="135">
        <f>Q385*H385</f>
        <v>0.290912</v>
      </c>
      <c r="S385" s="135">
        <v>0</v>
      </c>
      <c r="T385" s="136">
        <f>S385*H385</f>
        <v>0</v>
      </c>
      <c r="AR385" s="137" t="s">
        <v>324</v>
      </c>
      <c r="AT385" s="137" t="s">
        <v>215</v>
      </c>
      <c r="AU385" s="137" t="s">
        <v>83</v>
      </c>
      <c r="AY385" s="15" t="s">
        <v>129</v>
      </c>
      <c r="BE385" s="138">
        <f>IF(N385="základní",J385,0)</f>
        <v>0</v>
      </c>
      <c r="BF385" s="138">
        <f>IF(N385="snížená",J385,0)</f>
        <v>0</v>
      </c>
      <c r="BG385" s="138">
        <f>IF(N385="zákl. přenesená",J385,0)</f>
        <v>0</v>
      </c>
      <c r="BH385" s="138">
        <f>IF(N385="sníž. přenesená",J385,0)</f>
        <v>0</v>
      </c>
      <c r="BI385" s="138">
        <f>IF(N385="nulová",J385,0)</f>
        <v>0</v>
      </c>
      <c r="BJ385" s="15" t="s">
        <v>81</v>
      </c>
      <c r="BK385" s="138">
        <f>ROUND(I385*H385,2)</f>
        <v>0</v>
      </c>
      <c r="BL385" s="15" t="s">
        <v>226</v>
      </c>
      <c r="BM385" s="137" t="s">
        <v>623</v>
      </c>
    </row>
    <row r="386" spans="2:65" s="1" customFormat="1" ht="28.8">
      <c r="B386" s="27"/>
      <c r="D386" s="139" t="s">
        <v>138</v>
      </c>
      <c r="F386" s="140" t="s">
        <v>622</v>
      </c>
      <c r="L386" s="27"/>
      <c r="M386" s="141"/>
      <c r="T386" s="51"/>
      <c r="AT386" s="15" t="s">
        <v>138</v>
      </c>
      <c r="AU386" s="15" t="s">
        <v>83</v>
      </c>
    </row>
    <row r="387" spans="2:65" s="12" customFormat="1">
      <c r="B387" s="142"/>
      <c r="D387" s="139" t="s">
        <v>144</v>
      </c>
      <c r="F387" s="144" t="s">
        <v>614</v>
      </c>
      <c r="H387" s="145">
        <v>45.454999999999998</v>
      </c>
      <c r="L387" s="142"/>
      <c r="M387" s="146"/>
      <c r="T387" s="147"/>
      <c r="AT387" s="143" t="s">
        <v>144</v>
      </c>
      <c r="AU387" s="143" t="s">
        <v>83</v>
      </c>
      <c r="AV387" s="12" t="s">
        <v>83</v>
      </c>
      <c r="AW387" s="12" t="s">
        <v>3</v>
      </c>
      <c r="AX387" s="12" t="s">
        <v>81</v>
      </c>
      <c r="AY387" s="143" t="s">
        <v>129</v>
      </c>
    </row>
    <row r="388" spans="2:65" s="1" customFormat="1" ht="24.15" customHeight="1">
      <c r="B388" s="126"/>
      <c r="C388" s="127" t="s">
        <v>624</v>
      </c>
      <c r="D388" s="127" t="s">
        <v>131</v>
      </c>
      <c r="E388" s="128" t="s">
        <v>625</v>
      </c>
      <c r="F388" s="129" t="s">
        <v>626</v>
      </c>
      <c r="G388" s="130" t="s">
        <v>218</v>
      </c>
      <c r="H388" s="131">
        <v>0.499</v>
      </c>
      <c r="I388" s="132"/>
      <c r="J388" s="132">
        <f>ROUND(I388*H388,2)</f>
        <v>0</v>
      </c>
      <c r="K388" s="129" t="s">
        <v>135</v>
      </c>
      <c r="L388" s="27"/>
      <c r="M388" s="133" t="s">
        <v>1</v>
      </c>
      <c r="N388" s="134" t="s">
        <v>38</v>
      </c>
      <c r="O388" s="135">
        <v>1.4419999999999999</v>
      </c>
      <c r="P388" s="135">
        <f>O388*H388</f>
        <v>0.71955799999999992</v>
      </c>
      <c r="Q388" s="135">
        <v>0</v>
      </c>
      <c r="R388" s="135">
        <f>Q388*H388</f>
        <v>0</v>
      </c>
      <c r="S388" s="135">
        <v>0</v>
      </c>
      <c r="T388" s="136">
        <f>S388*H388</f>
        <v>0</v>
      </c>
      <c r="AR388" s="137" t="s">
        <v>226</v>
      </c>
      <c r="AT388" s="137" t="s">
        <v>131</v>
      </c>
      <c r="AU388" s="137" t="s">
        <v>83</v>
      </c>
      <c r="AY388" s="15" t="s">
        <v>129</v>
      </c>
      <c r="BE388" s="138">
        <f>IF(N388="základní",J388,0)</f>
        <v>0</v>
      </c>
      <c r="BF388" s="138">
        <f>IF(N388="snížená",J388,0)</f>
        <v>0</v>
      </c>
      <c r="BG388" s="138">
        <f>IF(N388="zákl. přenesená",J388,0)</f>
        <v>0</v>
      </c>
      <c r="BH388" s="138">
        <f>IF(N388="sníž. přenesená",J388,0)</f>
        <v>0</v>
      </c>
      <c r="BI388" s="138">
        <f>IF(N388="nulová",J388,0)</f>
        <v>0</v>
      </c>
      <c r="BJ388" s="15" t="s">
        <v>81</v>
      </c>
      <c r="BK388" s="138">
        <f>ROUND(I388*H388,2)</f>
        <v>0</v>
      </c>
      <c r="BL388" s="15" t="s">
        <v>226</v>
      </c>
      <c r="BM388" s="137" t="s">
        <v>627</v>
      </c>
    </row>
    <row r="389" spans="2:65" s="1" customFormat="1" ht="38.4">
      <c r="B389" s="27"/>
      <c r="D389" s="139" t="s">
        <v>138</v>
      </c>
      <c r="F389" s="140" t="s">
        <v>628</v>
      </c>
      <c r="L389" s="27"/>
      <c r="M389" s="141"/>
      <c r="T389" s="51"/>
      <c r="AT389" s="15" t="s">
        <v>138</v>
      </c>
      <c r="AU389" s="15" t="s">
        <v>83</v>
      </c>
    </row>
    <row r="390" spans="2:65" s="11" customFormat="1" ht="22.8" customHeight="1">
      <c r="B390" s="115"/>
      <c r="D390" s="116" t="s">
        <v>72</v>
      </c>
      <c r="E390" s="124" t="s">
        <v>629</v>
      </c>
      <c r="F390" s="124" t="s">
        <v>630</v>
      </c>
      <c r="J390" s="125">
        <f>BK390</f>
        <v>0</v>
      </c>
      <c r="L390" s="115"/>
      <c r="M390" s="119"/>
      <c r="P390" s="120">
        <f>SUM(P391:P398)</f>
        <v>100.611974</v>
      </c>
      <c r="R390" s="120">
        <f>SUM(R391:R398)</f>
        <v>4.2130995000000002</v>
      </c>
      <c r="T390" s="121">
        <f>SUM(T391:T398)</f>
        <v>0</v>
      </c>
      <c r="AR390" s="116" t="s">
        <v>83</v>
      </c>
      <c r="AT390" s="122" t="s">
        <v>72</v>
      </c>
      <c r="AU390" s="122" t="s">
        <v>81</v>
      </c>
      <c r="AY390" s="116" t="s">
        <v>129</v>
      </c>
      <c r="BK390" s="123">
        <f>SUM(BK391:BK398)</f>
        <v>0</v>
      </c>
    </row>
    <row r="391" spans="2:65" s="1" customFormat="1" ht="33" customHeight="1">
      <c r="B391" s="126"/>
      <c r="C391" s="127" t="s">
        <v>631</v>
      </c>
      <c r="D391" s="127" t="s">
        <v>131</v>
      </c>
      <c r="E391" s="128" t="s">
        <v>632</v>
      </c>
      <c r="F391" s="129" t="s">
        <v>633</v>
      </c>
      <c r="G391" s="130" t="s">
        <v>134</v>
      </c>
      <c r="H391" s="131">
        <v>26.315000000000001</v>
      </c>
      <c r="I391" s="132"/>
      <c r="J391" s="132">
        <f>ROUND(I391*H391,2)</f>
        <v>0</v>
      </c>
      <c r="K391" s="129" t="s">
        <v>135</v>
      </c>
      <c r="L391" s="27"/>
      <c r="M391" s="133" t="s">
        <v>1</v>
      </c>
      <c r="N391" s="134" t="s">
        <v>38</v>
      </c>
      <c r="O391" s="135">
        <v>3.6779999999999999</v>
      </c>
      <c r="P391" s="135">
        <f>O391*H391</f>
        <v>96.786569999999998</v>
      </c>
      <c r="Q391" s="135">
        <v>1.0500000000000001E-2</v>
      </c>
      <c r="R391" s="135">
        <f>Q391*H391</f>
        <v>0.27630750000000004</v>
      </c>
      <c r="S391" s="135">
        <v>0</v>
      </c>
      <c r="T391" s="136">
        <f>S391*H391</f>
        <v>0</v>
      </c>
      <c r="AR391" s="137" t="s">
        <v>226</v>
      </c>
      <c r="AT391" s="137" t="s">
        <v>131</v>
      </c>
      <c r="AU391" s="137" t="s">
        <v>83</v>
      </c>
      <c r="AY391" s="15" t="s">
        <v>129</v>
      </c>
      <c r="BE391" s="138">
        <f>IF(N391="základní",J391,0)</f>
        <v>0</v>
      </c>
      <c r="BF391" s="138">
        <f>IF(N391="snížená",J391,0)</f>
        <v>0</v>
      </c>
      <c r="BG391" s="138">
        <f>IF(N391="zákl. přenesená",J391,0)</f>
        <v>0</v>
      </c>
      <c r="BH391" s="138">
        <f>IF(N391="sníž. přenesená",J391,0)</f>
        <v>0</v>
      </c>
      <c r="BI391" s="138">
        <f>IF(N391="nulová",J391,0)</f>
        <v>0</v>
      </c>
      <c r="BJ391" s="15" t="s">
        <v>81</v>
      </c>
      <c r="BK391" s="138">
        <f>ROUND(I391*H391,2)</f>
        <v>0</v>
      </c>
      <c r="BL391" s="15" t="s">
        <v>226</v>
      </c>
      <c r="BM391" s="137" t="s">
        <v>634</v>
      </c>
    </row>
    <row r="392" spans="2:65" s="1" customFormat="1" ht="28.8">
      <c r="B392" s="27"/>
      <c r="D392" s="139" t="s">
        <v>138</v>
      </c>
      <c r="F392" s="140" t="s">
        <v>635</v>
      </c>
      <c r="L392" s="27"/>
      <c r="M392" s="141"/>
      <c r="T392" s="51"/>
      <c r="AT392" s="15" t="s">
        <v>138</v>
      </c>
      <c r="AU392" s="15" t="s">
        <v>83</v>
      </c>
    </row>
    <row r="393" spans="2:65" s="12" customFormat="1">
      <c r="B393" s="142"/>
      <c r="D393" s="139" t="s">
        <v>144</v>
      </c>
      <c r="E393" s="143" t="s">
        <v>1</v>
      </c>
      <c r="F393" s="144" t="s">
        <v>636</v>
      </c>
      <c r="H393" s="145">
        <v>26.315000000000001</v>
      </c>
      <c r="L393" s="142"/>
      <c r="M393" s="146"/>
      <c r="T393" s="147"/>
      <c r="AT393" s="143" t="s">
        <v>144</v>
      </c>
      <c r="AU393" s="143" t="s">
        <v>83</v>
      </c>
      <c r="AV393" s="12" t="s">
        <v>83</v>
      </c>
      <c r="AW393" s="12" t="s">
        <v>29</v>
      </c>
      <c r="AX393" s="12" t="s">
        <v>81</v>
      </c>
      <c r="AY393" s="143" t="s">
        <v>129</v>
      </c>
    </row>
    <row r="394" spans="2:65" s="1" customFormat="1" ht="21.75" customHeight="1">
      <c r="B394" s="126"/>
      <c r="C394" s="154" t="s">
        <v>637</v>
      </c>
      <c r="D394" s="154" t="s">
        <v>215</v>
      </c>
      <c r="E394" s="155" t="s">
        <v>638</v>
      </c>
      <c r="F394" s="156" t="s">
        <v>639</v>
      </c>
      <c r="G394" s="157" t="s">
        <v>134</v>
      </c>
      <c r="H394" s="158">
        <v>28.946999999999999</v>
      </c>
      <c r="I394" s="159"/>
      <c r="J394" s="159">
        <f>ROUND(I394*H394,2)</f>
        <v>0</v>
      </c>
      <c r="K394" s="156" t="s">
        <v>135</v>
      </c>
      <c r="L394" s="160"/>
      <c r="M394" s="161" t="s">
        <v>1</v>
      </c>
      <c r="N394" s="162" t="s">
        <v>38</v>
      </c>
      <c r="O394" s="135">
        <v>0</v>
      </c>
      <c r="P394" s="135">
        <f>O394*H394</f>
        <v>0</v>
      </c>
      <c r="Q394" s="135">
        <v>0.13600000000000001</v>
      </c>
      <c r="R394" s="135">
        <f>Q394*H394</f>
        <v>3.9367920000000001</v>
      </c>
      <c r="S394" s="135">
        <v>0</v>
      </c>
      <c r="T394" s="136">
        <f>S394*H394</f>
        <v>0</v>
      </c>
      <c r="AR394" s="137" t="s">
        <v>324</v>
      </c>
      <c r="AT394" s="137" t="s">
        <v>215</v>
      </c>
      <c r="AU394" s="137" t="s">
        <v>83</v>
      </c>
      <c r="AY394" s="15" t="s">
        <v>129</v>
      </c>
      <c r="BE394" s="138">
        <f>IF(N394="základní",J394,0)</f>
        <v>0</v>
      </c>
      <c r="BF394" s="138">
        <f>IF(N394="snížená",J394,0)</f>
        <v>0</v>
      </c>
      <c r="BG394" s="138">
        <f>IF(N394="zákl. přenesená",J394,0)</f>
        <v>0</v>
      </c>
      <c r="BH394" s="138">
        <f>IF(N394="sníž. přenesená",J394,0)</f>
        <v>0</v>
      </c>
      <c r="BI394" s="138">
        <f>IF(N394="nulová",J394,0)</f>
        <v>0</v>
      </c>
      <c r="BJ394" s="15" t="s">
        <v>81</v>
      </c>
      <c r="BK394" s="138">
        <f>ROUND(I394*H394,2)</f>
        <v>0</v>
      </c>
      <c r="BL394" s="15" t="s">
        <v>226</v>
      </c>
      <c r="BM394" s="137" t="s">
        <v>640</v>
      </c>
    </row>
    <row r="395" spans="2:65" s="1" customFormat="1">
      <c r="B395" s="27"/>
      <c r="D395" s="139" t="s">
        <v>138</v>
      </c>
      <c r="F395" s="140" t="s">
        <v>639</v>
      </c>
      <c r="L395" s="27"/>
      <c r="M395" s="141"/>
      <c r="T395" s="51"/>
      <c r="AT395" s="15" t="s">
        <v>138</v>
      </c>
      <c r="AU395" s="15" t="s">
        <v>83</v>
      </c>
    </row>
    <row r="396" spans="2:65" s="12" customFormat="1">
      <c r="B396" s="142"/>
      <c r="D396" s="139" t="s">
        <v>144</v>
      </c>
      <c r="F396" s="144" t="s">
        <v>641</v>
      </c>
      <c r="H396" s="145">
        <v>28.946999999999999</v>
      </c>
      <c r="L396" s="142"/>
      <c r="M396" s="146"/>
      <c r="T396" s="147"/>
      <c r="AT396" s="143" t="s">
        <v>144</v>
      </c>
      <c r="AU396" s="143" t="s">
        <v>83</v>
      </c>
      <c r="AV396" s="12" t="s">
        <v>83</v>
      </c>
      <c r="AW396" s="12" t="s">
        <v>3</v>
      </c>
      <c r="AX396" s="12" t="s">
        <v>81</v>
      </c>
      <c r="AY396" s="143" t="s">
        <v>129</v>
      </c>
    </row>
    <row r="397" spans="2:65" s="1" customFormat="1" ht="24.15" customHeight="1">
      <c r="B397" s="126"/>
      <c r="C397" s="127" t="s">
        <v>642</v>
      </c>
      <c r="D397" s="127" t="s">
        <v>131</v>
      </c>
      <c r="E397" s="128" t="s">
        <v>643</v>
      </c>
      <c r="F397" s="129" t="s">
        <v>644</v>
      </c>
      <c r="G397" s="130" t="s">
        <v>218</v>
      </c>
      <c r="H397" s="131">
        <v>4.2130000000000001</v>
      </c>
      <c r="I397" s="132"/>
      <c r="J397" s="132">
        <f>ROUND(I397*H397,2)</f>
        <v>0</v>
      </c>
      <c r="K397" s="129" t="s">
        <v>135</v>
      </c>
      <c r="L397" s="27"/>
      <c r="M397" s="133" t="s">
        <v>1</v>
      </c>
      <c r="N397" s="134" t="s">
        <v>38</v>
      </c>
      <c r="O397" s="135">
        <v>0.90800000000000003</v>
      </c>
      <c r="P397" s="135">
        <f>O397*H397</f>
        <v>3.8254040000000002</v>
      </c>
      <c r="Q397" s="135">
        <v>0</v>
      </c>
      <c r="R397" s="135">
        <f>Q397*H397</f>
        <v>0</v>
      </c>
      <c r="S397" s="135">
        <v>0</v>
      </c>
      <c r="T397" s="136">
        <f>S397*H397</f>
        <v>0</v>
      </c>
      <c r="AR397" s="137" t="s">
        <v>226</v>
      </c>
      <c r="AT397" s="137" t="s">
        <v>131</v>
      </c>
      <c r="AU397" s="137" t="s">
        <v>83</v>
      </c>
      <c r="AY397" s="15" t="s">
        <v>129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5" t="s">
        <v>81</v>
      </c>
      <c r="BK397" s="138">
        <f>ROUND(I397*H397,2)</f>
        <v>0</v>
      </c>
      <c r="BL397" s="15" t="s">
        <v>226</v>
      </c>
      <c r="BM397" s="137" t="s">
        <v>645</v>
      </c>
    </row>
    <row r="398" spans="2:65" s="1" customFormat="1" ht="28.8">
      <c r="B398" s="27"/>
      <c r="D398" s="139" t="s">
        <v>138</v>
      </c>
      <c r="F398" s="140" t="s">
        <v>646</v>
      </c>
      <c r="L398" s="27"/>
      <c r="M398" s="164"/>
      <c r="N398" s="165"/>
      <c r="O398" s="165"/>
      <c r="P398" s="165"/>
      <c r="Q398" s="165"/>
      <c r="R398" s="165"/>
      <c r="S398" s="165"/>
      <c r="T398" s="166"/>
      <c r="AT398" s="15" t="s">
        <v>138</v>
      </c>
      <c r="AU398" s="15" t="s">
        <v>83</v>
      </c>
    </row>
    <row r="399" spans="2:65" s="1" customFormat="1" ht="6.9" customHeight="1">
      <c r="B399" s="39"/>
      <c r="C399" s="40"/>
      <c r="D399" s="40"/>
      <c r="E399" s="40"/>
      <c r="F399" s="40"/>
      <c r="G399" s="40"/>
      <c r="H399" s="40"/>
      <c r="I399" s="40"/>
      <c r="J399" s="40"/>
      <c r="K399" s="40"/>
      <c r="L399" s="27"/>
    </row>
  </sheetData>
  <autoFilter ref="C128:K398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5"/>
  <sheetViews>
    <sheetView showGridLines="0" topLeftCell="A119" workbookViewId="0">
      <selection activeCell="I131" sqref="I131:I37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86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" customHeight="1">
      <c r="B4" s="18"/>
      <c r="D4" s="19" t="s">
        <v>93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26.25" customHeight="1">
      <c r="B7" s="18"/>
      <c r="E7" s="202" t="str">
        <f>'Rekapitulace stavby'!K6</f>
        <v>OBNOVA 3 MOSTŮ VE ŠLUKNOVĚ A KRÁLOVSTVÍ ŠL-M-22, KR-M-05 A KR-M-10</v>
      </c>
      <c r="F7" s="203"/>
      <c r="G7" s="203"/>
      <c r="H7" s="203"/>
      <c r="L7" s="18"/>
    </row>
    <row r="8" spans="2:46" s="1" customFormat="1" ht="12" customHeight="1">
      <c r="B8" s="27"/>
      <c r="D8" s="24" t="s">
        <v>94</v>
      </c>
      <c r="L8" s="27"/>
    </row>
    <row r="9" spans="2:46" s="1" customFormat="1" ht="16.5" customHeight="1">
      <c r="B9" s="27"/>
      <c r="E9" s="192" t="s">
        <v>647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27</v>
      </c>
      <c r="I12" s="24" t="s">
        <v>20</v>
      </c>
      <c r="J12" s="47" t="str">
        <f>'Rekapitulace stavby'!AN8</f>
        <v>8. 1. 2025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>Město Šluknov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76" t="str">
        <f>'Rekapitulace stavby'!E14</f>
        <v xml:space="preserve"> </v>
      </c>
      <c r="F18" s="176"/>
      <c r="G18" s="176"/>
      <c r="H18" s="176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28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30</v>
      </c>
      <c r="I23" s="24" t="s">
        <v>23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>J. Nešněra</v>
      </c>
      <c r="I24" s="24" t="s">
        <v>25</v>
      </c>
      <c r="J24" s="22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32</v>
      </c>
      <c r="L26" s="27"/>
    </row>
    <row r="27" spans="2:12" s="7" customFormat="1" ht="16.5" customHeight="1">
      <c r="B27" s="84"/>
      <c r="E27" s="178" t="s">
        <v>1</v>
      </c>
      <c r="F27" s="178"/>
      <c r="G27" s="178"/>
      <c r="H27" s="178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33</v>
      </c>
      <c r="J30" s="61">
        <f>ROUND(J128,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35</v>
      </c>
      <c r="I32" s="30" t="s">
        <v>34</v>
      </c>
      <c r="J32" s="30" t="s">
        <v>36</v>
      </c>
      <c r="L32" s="27"/>
    </row>
    <row r="33" spans="2:12" s="1" customFormat="1" ht="14.4" customHeight="1">
      <c r="B33" s="27"/>
      <c r="D33" s="50" t="s">
        <v>37</v>
      </c>
      <c r="E33" s="24" t="s">
        <v>38</v>
      </c>
      <c r="F33" s="86">
        <f>ROUND((SUM(BE128:BE374)),  2)</f>
        <v>0</v>
      </c>
      <c r="I33" s="87">
        <v>0.21</v>
      </c>
      <c r="J33" s="86">
        <f>ROUND(((SUM(BE128:BE374))*I33),  2)</f>
        <v>0</v>
      </c>
      <c r="L33" s="27"/>
    </row>
    <row r="34" spans="2:12" s="1" customFormat="1" ht="14.4" customHeight="1">
      <c r="B34" s="27"/>
      <c r="E34" s="24" t="s">
        <v>39</v>
      </c>
      <c r="F34" s="86">
        <f>ROUND((SUM(BF128:BF374)),  2)</f>
        <v>0</v>
      </c>
      <c r="I34" s="87">
        <v>0.12</v>
      </c>
      <c r="J34" s="86">
        <f>ROUND(((SUM(BF128:BF374))*I34),  2)</f>
        <v>0</v>
      </c>
      <c r="L34" s="27"/>
    </row>
    <row r="35" spans="2:12" s="1" customFormat="1" ht="14.4" hidden="1" customHeight="1">
      <c r="B35" s="27"/>
      <c r="E35" s="24" t="s">
        <v>40</v>
      </c>
      <c r="F35" s="86">
        <f>ROUND((SUM(BG128:BG374)),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41</v>
      </c>
      <c r="F36" s="86">
        <f>ROUND((SUM(BH128:BH374)),  2)</f>
        <v>0</v>
      </c>
      <c r="I36" s="87">
        <v>0.12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42</v>
      </c>
      <c r="F37" s="86">
        <f>ROUND((SUM(BI128:BI374)),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43</v>
      </c>
      <c r="E39" s="52"/>
      <c r="F39" s="52"/>
      <c r="G39" s="90" t="s">
        <v>44</v>
      </c>
      <c r="H39" s="91" t="s">
        <v>45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48</v>
      </c>
      <c r="E61" s="29"/>
      <c r="F61" s="94" t="s">
        <v>49</v>
      </c>
      <c r="G61" s="38" t="s">
        <v>48</v>
      </c>
      <c r="H61" s="29"/>
      <c r="I61" s="29"/>
      <c r="J61" s="95" t="s">
        <v>49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48</v>
      </c>
      <c r="E76" s="29"/>
      <c r="F76" s="94" t="s">
        <v>49</v>
      </c>
      <c r="G76" s="38" t="s">
        <v>48</v>
      </c>
      <c r="H76" s="29"/>
      <c r="I76" s="29"/>
      <c r="J76" s="95" t="s">
        <v>49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96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26.25" customHeight="1">
      <c r="B85" s="27"/>
      <c r="E85" s="202" t="str">
        <f>E7</f>
        <v>OBNOVA 3 MOSTŮ VE ŠLUKNOVĚ A KRÁLOVSTVÍ ŠL-M-22, KR-M-05 A KR-M-10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94</v>
      </c>
      <c r="L86" s="27"/>
    </row>
    <row r="87" spans="2:47" s="1" customFormat="1" ht="16.5" customHeight="1">
      <c r="B87" s="27"/>
      <c r="E87" s="192" t="str">
        <f>E9</f>
        <v>02 - SO 202 Most M 05</v>
      </c>
      <c r="F87" s="201"/>
      <c r="G87" s="201"/>
      <c r="H87" s="20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 xml:space="preserve"> </v>
      </c>
      <c r="I89" s="24" t="s">
        <v>20</v>
      </c>
      <c r="J89" s="47" t="str">
        <f>IF(J12="","",J12)</f>
        <v>8. 1. 2025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>Město Šluknov</v>
      </c>
      <c r="I91" s="24" t="s">
        <v>28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30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97</v>
      </c>
      <c r="D94" s="88"/>
      <c r="E94" s="88"/>
      <c r="F94" s="88"/>
      <c r="G94" s="88"/>
      <c r="H94" s="88"/>
      <c r="I94" s="88"/>
      <c r="J94" s="97" t="s">
        <v>98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99</v>
      </c>
      <c r="J96" s="61">
        <f>J128</f>
        <v>0</v>
      </c>
      <c r="L96" s="27"/>
      <c r="AU96" s="15" t="s">
        <v>100</v>
      </c>
    </row>
    <row r="97" spans="2:12" s="8" customFormat="1" ht="24.9" customHeight="1">
      <c r="B97" s="99"/>
      <c r="D97" s="100" t="s">
        <v>101</v>
      </c>
      <c r="E97" s="101"/>
      <c r="F97" s="101"/>
      <c r="G97" s="101"/>
      <c r="H97" s="101"/>
      <c r="I97" s="101"/>
      <c r="J97" s="102">
        <f>J129</f>
        <v>0</v>
      </c>
      <c r="L97" s="99"/>
    </row>
    <row r="98" spans="2:12" s="9" customFormat="1" ht="19.95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J130</f>
        <v>0</v>
      </c>
      <c r="L98" s="103"/>
    </row>
    <row r="99" spans="2:12" s="9" customFormat="1" ht="19.95" customHeight="1">
      <c r="B99" s="103"/>
      <c r="D99" s="104" t="s">
        <v>103</v>
      </c>
      <c r="E99" s="105"/>
      <c r="F99" s="105"/>
      <c r="G99" s="105"/>
      <c r="H99" s="105"/>
      <c r="I99" s="105"/>
      <c r="J99" s="106">
        <f>J188</f>
        <v>0</v>
      </c>
      <c r="L99" s="103"/>
    </row>
    <row r="100" spans="2:12" s="9" customFormat="1" ht="19.95" customHeight="1">
      <c r="B100" s="103"/>
      <c r="D100" s="104" t="s">
        <v>104</v>
      </c>
      <c r="E100" s="105"/>
      <c r="F100" s="105"/>
      <c r="G100" s="105"/>
      <c r="H100" s="105"/>
      <c r="I100" s="105"/>
      <c r="J100" s="106">
        <f>J216</f>
        <v>0</v>
      </c>
      <c r="L100" s="103"/>
    </row>
    <row r="101" spans="2:12" s="9" customFormat="1" ht="19.95" customHeight="1">
      <c r="B101" s="103"/>
      <c r="D101" s="104" t="s">
        <v>105</v>
      </c>
      <c r="E101" s="105"/>
      <c r="F101" s="105"/>
      <c r="G101" s="105"/>
      <c r="H101" s="105"/>
      <c r="I101" s="105"/>
      <c r="J101" s="106">
        <f>J242</f>
        <v>0</v>
      </c>
      <c r="L101" s="103"/>
    </row>
    <row r="102" spans="2:12" s="9" customFormat="1" ht="19.95" customHeight="1">
      <c r="B102" s="103"/>
      <c r="D102" s="104" t="s">
        <v>106</v>
      </c>
      <c r="E102" s="105"/>
      <c r="F102" s="105"/>
      <c r="G102" s="105"/>
      <c r="H102" s="105"/>
      <c r="I102" s="105"/>
      <c r="J102" s="106">
        <f>J268</f>
        <v>0</v>
      </c>
      <c r="L102" s="103"/>
    </row>
    <row r="103" spans="2:12" s="9" customFormat="1" ht="19.95" customHeight="1">
      <c r="B103" s="103"/>
      <c r="D103" s="104" t="s">
        <v>107</v>
      </c>
      <c r="E103" s="105"/>
      <c r="F103" s="105"/>
      <c r="G103" s="105"/>
      <c r="H103" s="105"/>
      <c r="I103" s="105"/>
      <c r="J103" s="106">
        <f>J282</f>
        <v>0</v>
      </c>
      <c r="L103" s="103"/>
    </row>
    <row r="104" spans="2:12" s="9" customFormat="1" ht="19.95" customHeight="1">
      <c r="B104" s="103"/>
      <c r="D104" s="104" t="s">
        <v>108</v>
      </c>
      <c r="E104" s="105"/>
      <c r="F104" s="105"/>
      <c r="G104" s="105"/>
      <c r="H104" s="105"/>
      <c r="I104" s="105"/>
      <c r="J104" s="106">
        <f>J288</f>
        <v>0</v>
      </c>
      <c r="L104" s="103"/>
    </row>
    <row r="105" spans="2:12" s="9" customFormat="1" ht="19.95" customHeight="1">
      <c r="B105" s="103"/>
      <c r="D105" s="104" t="s">
        <v>109</v>
      </c>
      <c r="E105" s="105"/>
      <c r="F105" s="105"/>
      <c r="G105" s="105"/>
      <c r="H105" s="105"/>
      <c r="I105" s="105"/>
      <c r="J105" s="106">
        <f>J317</f>
        <v>0</v>
      </c>
      <c r="L105" s="103"/>
    </row>
    <row r="106" spans="2:12" s="9" customFormat="1" ht="19.95" customHeight="1">
      <c r="B106" s="103"/>
      <c r="D106" s="104" t="s">
        <v>110</v>
      </c>
      <c r="E106" s="105"/>
      <c r="F106" s="105"/>
      <c r="G106" s="105"/>
      <c r="H106" s="105"/>
      <c r="I106" s="105"/>
      <c r="J106" s="106">
        <f>J332</f>
        <v>0</v>
      </c>
      <c r="L106" s="103"/>
    </row>
    <row r="107" spans="2:12" s="8" customFormat="1" ht="24.9" customHeight="1">
      <c r="B107" s="99"/>
      <c r="D107" s="100" t="s">
        <v>111</v>
      </c>
      <c r="E107" s="101"/>
      <c r="F107" s="101"/>
      <c r="G107" s="101"/>
      <c r="H107" s="101"/>
      <c r="I107" s="101"/>
      <c r="J107" s="102">
        <f>J335</f>
        <v>0</v>
      </c>
      <c r="L107" s="99"/>
    </row>
    <row r="108" spans="2:12" s="9" customFormat="1" ht="19.95" customHeight="1">
      <c r="B108" s="103"/>
      <c r="D108" s="104" t="s">
        <v>112</v>
      </c>
      <c r="E108" s="105"/>
      <c r="F108" s="105"/>
      <c r="G108" s="105"/>
      <c r="H108" s="105"/>
      <c r="I108" s="105"/>
      <c r="J108" s="106">
        <f>J336</f>
        <v>0</v>
      </c>
      <c r="L108" s="103"/>
    </row>
    <row r="109" spans="2:12" s="1" customFormat="1" ht="21.75" customHeight="1">
      <c r="B109" s="27"/>
      <c r="L109" s="27"/>
    </row>
    <row r="110" spans="2:12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7"/>
    </row>
    <row r="114" spans="2:63" s="1" customFormat="1" ht="6.9" customHeight="1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7"/>
    </row>
    <row r="115" spans="2:63" s="1" customFormat="1" ht="24.9" customHeight="1">
      <c r="B115" s="27"/>
      <c r="C115" s="19" t="s">
        <v>114</v>
      </c>
      <c r="L115" s="27"/>
    </row>
    <row r="116" spans="2:63" s="1" customFormat="1" ht="6.9" customHeight="1">
      <c r="B116" s="27"/>
      <c r="L116" s="27"/>
    </row>
    <row r="117" spans="2:63" s="1" customFormat="1" ht="12" customHeight="1">
      <c r="B117" s="27"/>
      <c r="C117" s="24" t="s">
        <v>14</v>
      </c>
      <c r="L117" s="27"/>
    </row>
    <row r="118" spans="2:63" s="1" customFormat="1" ht="26.25" customHeight="1">
      <c r="B118" s="27"/>
      <c r="E118" s="202" t="str">
        <f>E7</f>
        <v>OBNOVA 3 MOSTŮ VE ŠLUKNOVĚ A KRÁLOVSTVÍ ŠL-M-22, KR-M-05 A KR-M-10</v>
      </c>
      <c r="F118" s="203"/>
      <c r="G118" s="203"/>
      <c r="H118" s="203"/>
      <c r="L118" s="27"/>
    </row>
    <row r="119" spans="2:63" s="1" customFormat="1" ht="12" customHeight="1">
      <c r="B119" s="27"/>
      <c r="C119" s="24" t="s">
        <v>94</v>
      </c>
      <c r="L119" s="27"/>
    </row>
    <row r="120" spans="2:63" s="1" customFormat="1" ht="16.5" customHeight="1">
      <c r="B120" s="27"/>
      <c r="E120" s="192" t="str">
        <f>E9</f>
        <v>02 - SO 202 Most M 05</v>
      </c>
      <c r="F120" s="201"/>
      <c r="G120" s="201"/>
      <c r="H120" s="201"/>
      <c r="L120" s="27"/>
    </row>
    <row r="121" spans="2:63" s="1" customFormat="1" ht="6.9" customHeight="1">
      <c r="B121" s="27"/>
      <c r="L121" s="27"/>
    </row>
    <row r="122" spans="2:63" s="1" customFormat="1" ht="12" customHeight="1">
      <c r="B122" s="27"/>
      <c r="C122" s="24" t="s">
        <v>18</v>
      </c>
      <c r="F122" s="22" t="str">
        <f>F12</f>
        <v xml:space="preserve"> </v>
      </c>
      <c r="I122" s="24" t="s">
        <v>20</v>
      </c>
      <c r="J122" s="47" t="str">
        <f>IF(J12="","",J12)</f>
        <v>8. 1. 2025</v>
      </c>
      <c r="L122" s="27"/>
    </row>
    <row r="123" spans="2:63" s="1" customFormat="1" ht="6.9" customHeight="1">
      <c r="B123" s="27"/>
      <c r="L123" s="27"/>
    </row>
    <row r="124" spans="2:63" s="1" customFormat="1" ht="15.15" customHeight="1">
      <c r="B124" s="27"/>
      <c r="C124" s="24" t="s">
        <v>22</v>
      </c>
      <c r="F124" s="22" t="str">
        <f>E15</f>
        <v>Město Šluknov</v>
      </c>
      <c r="I124" s="24" t="s">
        <v>28</v>
      </c>
      <c r="J124" s="25" t="str">
        <f>E21</f>
        <v xml:space="preserve"> </v>
      </c>
      <c r="L124" s="27"/>
    </row>
    <row r="125" spans="2:63" s="1" customFormat="1" ht="15.15" customHeight="1">
      <c r="B125" s="27"/>
      <c r="C125" s="24" t="s">
        <v>26</v>
      </c>
      <c r="F125" s="22" t="str">
        <f>IF(E18="","",E18)</f>
        <v xml:space="preserve"> </v>
      </c>
      <c r="I125" s="24" t="s">
        <v>30</v>
      </c>
      <c r="J125" s="25" t="str">
        <f>E24</f>
        <v>J. Nešněra</v>
      </c>
      <c r="L125" s="27"/>
    </row>
    <row r="126" spans="2:63" s="1" customFormat="1" ht="10.35" customHeight="1">
      <c r="B126" s="27"/>
      <c r="L126" s="27"/>
    </row>
    <row r="127" spans="2:63" s="10" customFormat="1" ht="29.25" customHeight="1">
      <c r="B127" s="107"/>
      <c r="C127" s="108" t="s">
        <v>115</v>
      </c>
      <c r="D127" s="109" t="s">
        <v>58</v>
      </c>
      <c r="E127" s="109" t="s">
        <v>54</v>
      </c>
      <c r="F127" s="109" t="s">
        <v>55</v>
      </c>
      <c r="G127" s="109" t="s">
        <v>116</v>
      </c>
      <c r="H127" s="109" t="s">
        <v>117</v>
      </c>
      <c r="I127" s="109" t="s">
        <v>118</v>
      </c>
      <c r="J127" s="109" t="s">
        <v>98</v>
      </c>
      <c r="K127" s="110" t="s">
        <v>119</v>
      </c>
      <c r="L127" s="107"/>
      <c r="M127" s="54" t="s">
        <v>1</v>
      </c>
      <c r="N127" s="55" t="s">
        <v>37</v>
      </c>
      <c r="O127" s="55" t="s">
        <v>120</v>
      </c>
      <c r="P127" s="55" t="s">
        <v>121</v>
      </c>
      <c r="Q127" s="55" t="s">
        <v>122</v>
      </c>
      <c r="R127" s="55" t="s">
        <v>123</v>
      </c>
      <c r="S127" s="55" t="s">
        <v>124</v>
      </c>
      <c r="T127" s="56" t="s">
        <v>125</v>
      </c>
    </row>
    <row r="128" spans="2:63" s="1" customFormat="1" ht="22.8" customHeight="1">
      <c r="B128" s="27"/>
      <c r="C128" s="59" t="s">
        <v>126</v>
      </c>
      <c r="J128" s="111">
        <f>BK128</f>
        <v>0</v>
      </c>
      <c r="L128" s="27"/>
      <c r="M128" s="57"/>
      <c r="N128" s="48"/>
      <c r="O128" s="48"/>
      <c r="P128" s="112">
        <f>P129+P335</f>
        <v>806.63416799999993</v>
      </c>
      <c r="Q128" s="48"/>
      <c r="R128" s="112">
        <f>R129+R335</f>
        <v>114.06348405000001</v>
      </c>
      <c r="S128" s="48"/>
      <c r="T128" s="113">
        <f>T129+T335</f>
        <v>107.57610000000001</v>
      </c>
      <c r="AT128" s="15" t="s">
        <v>72</v>
      </c>
      <c r="AU128" s="15" t="s">
        <v>100</v>
      </c>
      <c r="BK128" s="114">
        <f>BK129+BK335</f>
        <v>0</v>
      </c>
    </row>
    <row r="129" spans="2:65" s="11" customFormat="1" ht="25.95" customHeight="1">
      <c r="B129" s="115"/>
      <c r="D129" s="116" t="s">
        <v>72</v>
      </c>
      <c r="E129" s="117" t="s">
        <v>127</v>
      </c>
      <c r="F129" s="117" t="s">
        <v>128</v>
      </c>
      <c r="J129" s="118">
        <f>BK129</f>
        <v>0</v>
      </c>
      <c r="L129" s="115"/>
      <c r="M129" s="119"/>
      <c r="P129" s="120">
        <f>P130+P188+P216+P242+P268+P282+P288+P317+P332</f>
        <v>796.94248399999992</v>
      </c>
      <c r="R129" s="120">
        <f>R130+R188+R216+R242+R268+R282+R288+R317+R332</f>
        <v>113.94784075000001</v>
      </c>
      <c r="T129" s="121">
        <f>T130+T188+T216+T242+T268+T282+T288+T317+T332</f>
        <v>107.57610000000001</v>
      </c>
      <c r="AR129" s="116" t="s">
        <v>81</v>
      </c>
      <c r="AT129" s="122" t="s">
        <v>72</v>
      </c>
      <c r="AU129" s="122" t="s">
        <v>73</v>
      </c>
      <c r="AY129" s="116" t="s">
        <v>129</v>
      </c>
      <c r="BK129" s="123">
        <f>BK130+BK188+BK216+BK242+BK268+BK282+BK288+BK317+BK332</f>
        <v>0</v>
      </c>
    </row>
    <row r="130" spans="2:65" s="11" customFormat="1" ht="22.8" customHeight="1">
      <c r="B130" s="115"/>
      <c r="D130" s="116" t="s">
        <v>72</v>
      </c>
      <c r="E130" s="124" t="s">
        <v>81</v>
      </c>
      <c r="F130" s="124" t="s">
        <v>130</v>
      </c>
      <c r="J130" s="125">
        <f>BK130</f>
        <v>0</v>
      </c>
      <c r="L130" s="115"/>
      <c r="M130" s="119"/>
      <c r="P130" s="120">
        <f>SUM(P131:P187)</f>
        <v>137.74786999999998</v>
      </c>
      <c r="R130" s="120">
        <f>SUM(R131:R187)</f>
        <v>78.795108499999998</v>
      </c>
      <c r="T130" s="121">
        <f>SUM(T131:T187)</f>
        <v>31.402500000000003</v>
      </c>
      <c r="AR130" s="116" t="s">
        <v>81</v>
      </c>
      <c r="AT130" s="122" t="s">
        <v>72</v>
      </c>
      <c r="AU130" s="122" t="s">
        <v>81</v>
      </c>
      <c r="AY130" s="116" t="s">
        <v>129</v>
      </c>
      <c r="BK130" s="123">
        <f>SUM(BK131:BK187)</f>
        <v>0</v>
      </c>
    </row>
    <row r="131" spans="2:65" s="1" customFormat="1" ht="33" customHeight="1">
      <c r="B131" s="126"/>
      <c r="C131" s="127" t="s">
        <v>81</v>
      </c>
      <c r="D131" s="127" t="s">
        <v>131</v>
      </c>
      <c r="E131" s="128" t="s">
        <v>132</v>
      </c>
      <c r="F131" s="129" t="s">
        <v>133</v>
      </c>
      <c r="G131" s="130" t="s">
        <v>134</v>
      </c>
      <c r="H131" s="131">
        <v>20.85</v>
      </c>
      <c r="I131" s="132"/>
      <c r="J131" s="132">
        <f>ROUND(I131*H131,2)</f>
        <v>0</v>
      </c>
      <c r="K131" s="129" t="s">
        <v>135</v>
      </c>
      <c r="L131" s="27"/>
      <c r="M131" s="133" t="s">
        <v>1</v>
      </c>
      <c r="N131" s="134" t="s">
        <v>38</v>
      </c>
      <c r="O131" s="135">
        <v>0.10199999999999999</v>
      </c>
      <c r="P131" s="135">
        <f>O131*H131</f>
        <v>2.1267</v>
      </c>
      <c r="Q131" s="135">
        <v>0</v>
      </c>
      <c r="R131" s="135">
        <f>Q131*H131</f>
        <v>0</v>
      </c>
      <c r="S131" s="135">
        <v>0.28999999999999998</v>
      </c>
      <c r="T131" s="136">
        <f>S131*H131</f>
        <v>6.0465</v>
      </c>
      <c r="AR131" s="137" t="s">
        <v>136</v>
      </c>
      <c r="AT131" s="137" t="s">
        <v>131</v>
      </c>
      <c r="AU131" s="137" t="s">
        <v>83</v>
      </c>
      <c r="AY131" s="15" t="s">
        <v>129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5" t="s">
        <v>81</v>
      </c>
      <c r="BK131" s="138">
        <f>ROUND(I131*H131,2)</f>
        <v>0</v>
      </c>
      <c r="BL131" s="15" t="s">
        <v>136</v>
      </c>
      <c r="BM131" s="137" t="s">
        <v>648</v>
      </c>
    </row>
    <row r="132" spans="2:65" s="1" customFormat="1" ht="48">
      <c r="B132" s="27"/>
      <c r="D132" s="139" t="s">
        <v>138</v>
      </c>
      <c r="F132" s="140" t="s">
        <v>139</v>
      </c>
      <c r="L132" s="27"/>
      <c r="M132" s="141"/>
      <c r="T132" s="51"/>
      <c r="AT132" s="15" t="s">
        <v>138</v>
      </c>
      <c r="AU132" s="15" t="s">
        <v>83</v>
      </c>
    </row>
    <row r="133" spans="2:65" s="12" customFormat="1">
      <c r="B133" s="142"/>
      <c r="D133" s="139" t="s">
        <v>144</v>
      </c>
      <c r="E133" s="143" t="s">
        <v>1</v>
      </c>
      <c r="F133" s="144" t="s">
        <v>649</v>
      </c>
      <c r="H133" s="145">
        <v>20.85</v>
      </c>
      <c r="L133" s="142"/>
      <c r="M133" s="146"/>
      <c r="T133" s="147"/>
      <c r="AT133" s="143" t="s">
        <v>144</v>
      </c>
      <c r="AU133" s="143" t="s">
        <v>83</v>
      </c>
      <c r="AV133" s="12" t="s">
        <v>83</v>
      </c>
      <c r="AW133" s="12" t="s">
        <v>29</v>
      </c>
      <c r="AX133" s="12" t="s">
        <v>81</v>
      </c>
      <c r="AY133" s="143" t="s">
        <v>129</v>
      </c>
    </row>
    <row r="134" spans="2:65" s="1" customFormat="1" ht="33" customHeight="1">
      <c r="B134" s="126"/>
      <c r="C134" s="127" t="s">
        <v>83</v>
      </c>
      <c r="D134" s="127" t="s">
        <v>131</v>
      </c>
      <c r="E134" s="128" t="s">
        <v>140</v>
      </c>
      <c r="F134" s="129" t="s">
        <v>141</v>
      </c>
      <c r="G134" s="130" t="s">
        <v>134</v>
      </c>
      <c r="H134" s="131">
        <v>20.85</v>
      </c>
      <c r="I134" s="132"/>
      <c r="J134" s="132">
        <f>ROUND(I134*H134,2)</f>
        <v>0</v>
      </c>
      <c r="K134" s="129" t="s">
        <v>135</v>
      </c>
      <c r="L134" s="27"/>
      <c r="M134" s="133" t="s">
        <v>1</v>
      </c>
      <c r="N134" s="134" t="s">
        <v>38</v>
      </c>
      <c r="O134" s="135">
        <v>0.46300000000000002</v>
      </c>
      <c r="P134" s="135">
        <f>O134*H134</f>
        <v>9.653550000000001</v>
      </c>
      <c r="Q134" s="135">
        <v>0</v>
      </c>
      <c r="R134" s="135">
        <f>Q134*H134</f>
        <v>0</v>
      </c>
      <c r="S134" s="135">
        <v>0.625</v>
      </c>
      <c r="T134" s="136">
        <f>S134*H134</f>
        <v>13.03125</v>
      </c>
      <c r="AR134" s="137" t="s">
        <v>136</v>
      </c>
      <c r="AT134" s="137" t="s">
        <v>131</v>
      </c>
      <c r="AU134" s="137" t="s">
        <v>83</v>
      </c>
      <c r="AY134" s="15" t="s">
        <v>129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5" t="s">
        <v>81</v>
      </c>
      <c r="BK134" s="138">
        <f>ROUND(I134*H134,2)</f>
        <v>0</v>
      </c>
      <c r="BL134" s="15" t="s">
        <v>136</v>
      </c>
      <c r="BM134" s="137" t="s">
        <v>650</v>
      </c>
    </row>
    <row r="135" spans="2:65" s="1" customFormat="1" ht="38.4">
      <c r="B135" s="27"/>
      <c r="D135" s="139" t="s">
        <v>138</v>
      </c>
      <c r="F135" s="140" t="s">
        <v>143</v>
      </c>
      <c r="L135" s="27"/>
      <c r="M135" s="141"/>
      <c r="T135" s="51"/>
      <c r="AT135" s="15" t="s">
        <v>138</v>
      </c>
      <c r="AU135" s="15" t="s">
        <v>83</v>
      </c>
    </row>
    <row r="136" spans="2:65" s="1" customFormat="1" ht="33" customHeight="1">
      <c r="B136" s="126"/>
      <c r="C136" s="127" t="s">
        <v>146</v>
      </c>
      <c r="D136" s="127" t="s">
        <v>131</v>
      </c>
      <c r="E136" s="128" t="s">
        <v>147</v>
      </c>
      <c r="F136" s="129" t="s">
        <v>148</v>
      </c>
      <c r="G136" s="130" t="s">
        <v>134</v>
      </c>
      <c r="H136" s="131">
        <v>12</v>
      </c>
      <c r="I136" s="132"/>
      <c r="J136" s="132">
        <f>ROUND(I136*H136,2)</f>
        <v>0</v>
      </c>
      <c r="K136" s="129" t="s">
        <v>135</v>
      </c>
      <c r="L136" s="27"/>
      <c r="M136" s="133" t="s">
        <v>1</v>
      </c>
      <c r="N136" s="134" t="s">
        <v>38</v>
      </c>
      <c r="O136" s="135">
        <v>0.31</v>
      </c>
      <c r="P136" s="135">
        <f>O136*H136</f>
        <v>3.7199999999999998</v>
      </c>
      <c r="Q136" s="135">
        <v>0</v>
      </c>
      <c r="R136" s="135">
        <f>Q136*H136</f>
        <v>0</v>
      </c>
      <c r="S136" s="135">
        <v>0.33</v>
      </c>
      <c r="T136" s="136">
        <f>S136*H136</f>
        <v>3.96</v>
      </c>
      <c r="AR136" s="137" t="s">
        <v>136</v>
      </c>
      <c r="AT136" s="137" t="s">
        <v>131</v>
      </c>
      <c r="AU136" s="137" t="s">
        <v>83</v>
      </c>
      <c r="AY136" s="15" t="s">
        <v>129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5" t="s">
        <v>81</v>
      </c>
      <c r="BK136" s="138">
        <f>ROUND(I136*H136,2)</f>
        <v>0</v>
      </c>
      <c r="BL136" s="15" t="s">
        <v>136</v>
      </c>
      <c r="BM136" s="137" t="s">
        <v>651</v>
      </c>
    </row>
    <row r="137" spans="2:65" s="1" customFormat="1" ht="38.4">
      <c r="B137" s="27"/>
      <c r="D137" s="139" t="s">
        <v>138</v>
      </c>
      <c r="F137" s="140" t="s">
        <v>150</v>
      </c>
      <c r="L137" s="27"/>
      <c r="M137" s="141"/>
      <c r="T137" s="51"/>
      <c r="AT137" s="15" t="s">
        <v>138</v>
      </c>
      <c r="AU137" s="15" t="s">
        <v>83</v>
      </c>
    </row>
    <row r="138" spans="2:65" s="1" customFormat="1" ht="24.15" customHeight="1">
      <c r="B138" s="126"/>
      <c r="C138" s="127" t="s">
        <v>136</v>
      </c>
      <c r="D138" s="127" t="s">
        <v>131</v>
      </c>
      <c r="E138" s="128" t="s">
        <v>152</v>
      </c>
      <c r="F138" s="129" t="s">
        <v>153</v>
      </c>
      <c r="G138" s="130" t="s">
        <v>134</v>
      </c>
      <c r="H138" s="131">
        <v>20.85</v>
      </c>
      <c r="I138" s="132"/>
      <c r="J138" s="132">
        <f>ROUND(I138*H138,2)</f>
        <v>0</v>
      </c>
      <c r="K138" s="129" t="s">
        <v>135</v>
      </c>
      <c r="L138" s="27"/>
      <c r="M138" s="133" t="s">
        <v>1</v>
      </c>
      <c r="N138" s="134" t="s">
        <v>38</v>
      </c>
      <c r="O138" s="135">
        <v>0.108</v>
      </c>
      <c r="P138" s="135">
        <f>O138*H138</f>
        <v>2.2518000000000002</v>
      </c>
      <c r="Q138" s="135">
        <v>0</v>
      </c>
      <c r="R138" s="135">
        <f>Q138*H138</f>
        <v>0</v>
      </c>
      <c r="S138" s="135">
        <v>0.22</v>
      </c>
      <c r="T138" s="136">
        <f>S138*H138</f>
        <v>4.5870000000000006</v>
      </c>
      <c r="AR138" s="137" t="s">
        <v>136</v>
      </c>
      <c r="AT138" s="137" t="s">
        <v>131</v>
      </c>
      <c r="AU138" s="137" t="s">
        <v>83</v>
      </c>
      <c r="AY138" s="15" t="s">
        <v>129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5" t="s">
        <v>81</v>
      </c>
      <c r="BK138" s="138">
        <f>ROUND(I138*H138,2)</f>
        <v>0</v>
      </c>
      <c r="BL138" s="15" t="s">
        <v>136</v>
      </c>
      <c r="BM138" s="137" t="s">
        <v>652</v>
      </c>
    </row>
    <row r="139" spans="2:65" s="1" customFormat="1" ht="38.4">
      <c r="B139" s="27"/>
      <c r="D139" s="139" t="s">
        <v>138</v>
      </c>
      <c r="F139" s="140" t="s">
        <v>155</v>
      </c>
      <c r="L139" s="27"/>
      <c r="M139" s="141"/>
      <c r="T139" s="51"/>
      <c r="AT139" s="15" t="s">
        <v>138</v>
      </c>
      <c r="AU139" s="15" t="s">
        <v>83</v>
      </c>
    </row>
    <row r="140" spans="2:65" s="1" customFormat="1" ht="24.15" customHeight="1">
      <c r="B140" s="126"/>
      <c r="C140" s="127" t="s">
        <v>156</v>
      </c>
      <c r="D140" s="127" t="s">
        <v>131</v>
      </c>
      <c r="E140" s="128" t="s">
        <v>157</v>
      </c>
      <c r="F140" s="129" t="s">
        <v>158</v>
      </c>
      <c r="G140" s="130" t="s">
        <v>134</v>
      </c>
      <c r="H140" s="131">
        <v>32.85</v>
      </c>
      <c r="I140" s="132"/>
      <c r="J140" s="132">
        <f>ROUND(I140*H140,2)</f>
        <v>0</v>
      </c>
      <c r="K140" s="129" t="s">
        <v>135</v>
      </c>
      <c r="L140" s="27"/>
      <c r="M140" s="133" t="s">
        <v>1</v>
      </c>
      <c r="N140" s="134" t="s">
        <v>38</v>
      </c>
      <c r="O140" s="135">
        <v>3.5999999999999997E-2</v>
      </c>
      <c r="P140" s="135">
        <f>O140*H140</f>
        <v>1.1825999999999999</v>
      </c>
      <c r="Q140" s="135">
        <v>1.0000000000000001E-5</v>
      </c>
      <c r="R140" s="135">
        <f>Q140*H140</f>
        <v>3.2850000000000002E-4</v>
      </c>
      <c r="S140" s="135">
        <v>0.115</v>
      </c>
      <c r="T140" s="136">
        <f>S140*H140</f>
        <v>3.7777500000000002</v>
      </c>
      <c r="AR140" s="137" t="s">
        <v>136</v>
      </c>
      <c r="AT140" s="137" t="s">
        <v>131</v>
      </c>
      <c r="AU140" s="137" t="s">
        <v>83</v>
      </c>
      <c r="AY140" s="15" t="s">
        <v>129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5" t="s">
        <v>81</v>
      </c>
      <c r="BK140" s="138">
        <f>ROUND(I140*H140,2)</f>
        <v>0</v>
      </c>
      <c r="BL140" s="15" t="s">
        <v>136</v>
      </c>
      <c r="BM140" s="137" t="s">
        <v>653</v>
      </c>
    </row>
    <row r="141" spans="2:65" s="1" customFormat="1" ht="28.8">
      <c r="B141" s="27"/>
      <c r="D141" s="139" t="s">
        <v>138</v>
      </c>
      <c r="F141" s="140" t="s">
        <v>160</v>
      </c>
      <c r="L141" s="27"/>
      <c r="M141" s="141"/>
      <c r="T141" s="51"/>
      <c r="AT141" s="15" t="s">
        <v>138</v>
      </c>
      <c r="AU141" s="15" t="s">
        <v>83</v>
      </c>
    </row>
    <row r="142" spans="2:65" s="1" customFormat="1" ht="16.5" customHeight="1">
      <c r="B142" s="126"/>
      <c r="C142" s="127" t="s">
        <v>162</v>
      </c>
      <c r="D142" s="127" t="s">
        <v>131</v>
      </c>
      <c r="E142" s="128" t="s">
        <v>163</v>
      </c>
      <c r="F142" s="129" t="s">
        <v>164</v>
      </c>
      <c r="G142" s="130" t="s">
        <v>165</v>
      </c>
      <c r="H142" s="131">
        <v>11</v>
      </c>
      <c r="I142" s="132"/>
      <c r="J142" s="132">
        <f>ROUND(I142*H142,2)</f>
        <v>0</v>
      </c>
      <c r="K142" s="129" t="s">
        <v>135</v>
      </c>
      <c r="L142" s="27"/>
      <c r="M142" s="133" t="s">
        <v>1</v>
      </c>
      <c r="N142" s="134" t="s">
        <v>38</v>
      </c>
      <c r="O142" s="135">
        <v>1.5580000000000001</v>
      </c>
      <c r="P142" s="135">
        <f>O142*H142</f>
        <v>17.138000000000002</v>
      </c>
      <c r="Q142" s="135">
        <v>2.6980000000000001E-2</v>
      </c>
      <c r="R142" s="135">
        <f>Q142*H142</f>
        <v>0.29677999999999999</v>
      </c>
      <c r="S142" s="135">
        <v>0</v>
      </c>
      <c r="T142" s="136">
        <f>S142*H142</f>
        <v>0</v>
      </c>
      <c r="AR142" s="137" t="s">
        <v>136</v>
      </c>
      <c r="AT142" s="137" t="s">
        <v>131</v>
      </c>
      <c r="AU142" s="137" t="s">
        <v>83</v>
      </c>
      <c r="AY142" s="15" t="s">
        <v>129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81</v>
      </c>
      <c r="BK142" s="138">
        <f>ROUND(I142*H142,2)</f>
        <v>0</v>
      </c>
      <c r="BL142" s="15" t="s">
        <v>136</v>
      </c>
      <c r="BM142" s="137" t="s">
        <v>654</v>
      </c>
    </row>
    <row r="143" spans="2:65" s="1" customFormat="1">
      <c r="B143" s="27"/>
      <c r="D143" s="139" t="s">
        <v>138</v>
      </c>
      <c r="F143" s="140" t="s">
        <v>167</v>
      </c>
      <c r="L143" s="27"/>
      <c r="M143" s="141"/>
      <c r="T143" s="51"/>
      <c r="AT143" s="15" t="s">
        <v>138</v>
      </c>
      <c r="AU143" s="15" t="s">
        <v>83</v>
      </c>
    </row>
    <row r="144" spans="2:65" s="1" customFormat="1" ht="24.15" customHeight="1">
      <c r="B144" s="126"/>
      <c r="C144" s="127" t="s">
        <v>168</v>
      </c>
      <c r="D144" s="127" t="s">
        <v>131</v>
      </c>
      <c r="E144" s="128" t="s">
        <v>169</v>
      </c>
      <c r="F144" s="129" t="s">
        <v>170</v>
      </c>
      <c r="G144" s="130" t="s">
        <v>171</v>
      </c>
      <c r="H144" s="131">
        <v>200</v>
      </c>
      <c r="I144" s="132"/>
      <c r="J144" s="132">
        <f>ROUND(I144*H144,2)</f>
        <v>0</v>
      </c>
      <c r="K144" s="129" t="s">
        <v>135</v>
      </c>
      <c r="L144" s="27"/>
      <c r="M144" s="133" t="s">
        <v>1</v>
      </c>
      <c r="N144" s="134" t="s">
        <v>38</v>
      </c>
      <c r="O144" s="135">
        <v>0.184</v>
      </c>
      <c r="P144" s="135">
        <f>O144*H144</f>
        <v>36.799999999999997</v>
      </c>
      <c r="Q144" s="135">
        <v>3.0000000000000001E-5</v>
      </c>
      <c r="R144" s="135">
        <f>Q144*H144</f>
        <v>6.0000000000000001E-3</v>
      </c>
      <c r="S144" s="135">
        <v>0</v>
      </c>
      <c r="T144" s="136">
        <f>S144*H144</f>
        <v>0</v>
      </c>
      <c r="AR144" s="137" t="s">
        <v>136</v>
      </c>
      <c r="AT144" s="137" t="s">
        <v>131</v>
      </c>
      <c r="AU144" s="137" t="s">
        <v>83</v>
      </c>
      <c r="AY144" s="15" t="s">
        <v>129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5" t="s">
        <v>81</v>
      </c>
      <c r="BK144" s="138">
        <f>ROUND(I144*H144,2)</f>
        <v>0</v>
      </c>
      <c r="BL144" s="15" t="s">
        <v>136</v>
      </c>
      <c r="BM144" s="137" t="s">
        <v>655</v>
      </c>
    </row>
    <row r="145" spans="2:65" s="1" customFormat="1" ht="19.2">
      <c r="B145" s="27"/>
      <c r="D145" s="139" t="s">
        <v>138</v>
      </c>
      <c r="F145" s="140" t="s">
        <v>173</v>
      </c>
      <c r="L145" s="27"/>
      <c r="M145" s="141"/>
      <c r="T145" s="51"/>
      <c r="AT145" s="15" t="s">
        <v>138</v>
      </c>
      <c r="AU145" s="15" t="s">
        <v>83</v>
      </c>
    </row>
    <row r="146" spans="2:65" s="1" customFormat="1" ht="24.15" customHeight="1">
      <c r="B146" s="126"/>
      <c r="C146" s="127" t="s">
        <v>174</v>
      </c>
      <c r="D146" s="127" t="s">
        <v>131</v>
      </c>
      <c r="E146" s="128" t="s">
        <v>175</v>
      </c>
      <c r="F146" s="129" t="s">
        <v>176</v>
      </c>
      <c r="G146" s="130" t="s">
        <v>177</v>
      </c>
      <c r="H146" s="131">
        <v>60</v>
      </c>
      <c r="I146" s="132"/>
      <c r="J146" s="132">
        <f>ROUND(I146*H146,2)</f>
        <v>0</v>
      </c>
      <c r="K146" s="129" t="s">
        <v>135</v>
      </c>
      <c r="L146" s="27"/>
      <c r="M146" s="133" t="s">
        <v>1</v>
      </c>
      <c r="N146" s="134" t="s">
        <v>38</v>
      </c>
      <c r="O146" s="135">
        <v>0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136</v>
      </c>
      <c r="AT146" s="137" t="s">
        <v>131</v>
      </c>
      <c r="AU146" s="137" t="s">
        <v>83</v>
      </c>
      <c r="AY146" s="15" t="s">
        <v>129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5" t="s">
        <v>81</v>
      </c>
      <c r="BK146" s="138">
        <f>ROUND(I146*H146,2)</f>
        <v>0</v>
      </c>
      <c r="BL146" s="15" t="s">
        <v>136</v>
      </c>
      <c r="BM146" s="137" t="s">
        <v>656</v>
      </c>
    </row>
    <row r="147" spans="2:65" s="1" customFormat="1" ht="19.2">
      <c r="B147" s="27"/>
      <c r="D147" s="139" t="s">
        <v>138</v>
      </c>
      <c r="F147" s="140" t="s">
        <v>179</v>
      </c>
      <c r="L147" s="27"/>
      <c r="M147" s="141"/>
      <c r="T147" s="51"/>
      <c r="AT147" s="15" t="s">
        <v>138</v>
      </c>
      <c r="AU147" s="15" t="s">
        <v>83</v>
      </c>
    </row>
    <row r="148" spans="2:65" s="1" customFormat="1" ht="24.15" customHeight="1">
      <c r="B148" s="126"/>
      <c r="C148" s="127" t="s">
        <v>180</v>
      </c>
      <c r="D148" s="127" t="s">
        <v>131</v>
      </c>
      <c r="E148" s="128" t="s">
        <v>181</v>
      </c>
      <c r="F148" s="129" t="s">
        <v>182</v>
      </c>
      <c r="G148" s="130" t="s">
        <v>183</v>
      </c>
      <c r="H148" s="131">
        <v>2</v>
      </c>
      <c r="I148" s="132"/>
      <c r="J148" s="132">
        <f>ROUND(I148*H148,2)</f>
        <v>0</v>
      </c>
      <c r="K148" s="129" t="s">
        <v>135</v>
      </c>
      <c r="L148" s="27"/>
      <c r="M148" s="133" t="s">
        <v>1</v>
      </c>
      <c r="N148" s="134" t="s">
        <v>38</v>
      </c>
      <c r="O148" s="135">
        <v>3.1480000000000001</v>
      </c>
      <c r="P148" s="135">
        <f>O148*H148</f>
        <v>6.2960000000000003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136</v>
      </c>
      <c r="AT148" s="137" t="s">
        <v>131</v>
      </c>
      <c r="AU148" s="137" t="s">
        <v>83</v>
      </c>
      <c r="AY148" s="15" t="s">
        <v>129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5" t="s">
        <v>81</v>
      </c>
      <c r="BK148" s="138">
        <f>ROUND(I148*H148,2)</f>
        <v>0</v>
      </c>
      <c r="BL148" s="15" t="s">
        <v>136</v>
      </c>
      <c r="BM148" s="137" t="s">
        <v>657</v>
      </c>
    </row>
    <row r="149" spans="2:65" s="1" customFormat="1" ht="19.2">
      <c r="B149" s="27"/>
      <c r="D149" s="139" t="s">
        <v>138</v>
      </c>
      <c r="F149" s="140" t="s">
        <v>185</v>
      </c>
      <c r="L149" s="27"/>
      <c r="M149" s="141"/>
      <c r="T149" s="51"/>
      <c r="AT149" s="15" t="s">
        <v>138</v>
      </c>
      <c r="AU149" s="15" t="s">
        <v>83</v>
      </c>
    </row>
    <row r="150" spans="2:65" s="12" customFormat="1">
      <c r="B150" s="142"/>
      <c r="D150" s="139" t="s">
        <v>144</v>
      </c>
      <c r="F150" s="144" t="s">
        <v>658</v>
      </c>
      <c r="H150" s="145">
        <v>2</v>
      </c>
      <c r="L150" s="142"/>
      <c r="M150" s="146"/>
      <c r="T150" s="147"/>
      <c r="AT150" s="143" t="s">
        <v>144</v>
      </c>
      <c r="AU150" s="143" t="s">
        <v>83</v>
      </c>
      <c r="AV150" s="12" t="s">
        <v>83</v>
      </c>
      <c r="AW150" s="12" t="s">
        <v>3</v>
      </c>
      <c r="AX150" s="12" t="s">
        <v>81</v>
      </c>
      <c r="AY150" s="143" t="s">
        <v>129</v>
      </c>
    </row>
    <row r="151" spans="2:65" s="1" customFormat="1" ht="33" customHeight="1">
      <c r="B151" s="126"/>
      <c r="C151" s="127" t="s">
        <v>187</v>
      </c>
      <c r="D151" s="127" t="s">
        <v>131</v>
      </c>
      <c r="E151" s="128" t="s">
        <v>188</v>
      </c>
      <c r="F151" s="129" t="s">
        <v>189</v>
      </c>
      <c r="G151" s="130" t="s">
        <v>183</v>
      </c>
      <c r="H151" s="131">
        <v>28.22</v>
      </c>
      <c r="I151" s="132"/>
      <c r="J151" s="132">
        <f>ROUND(I151*H151,2)</f>
        <v>0</v>
      </c>
      <c r="K151" s="129" t="s">
        <v>135</v>
      </c>
      <c r="L151" s="27"/>
      <c r="M151" s="133" t="s">
        <v>1</v>
      </c>
      <c r="N151" s="134" t="s">
        <v>38</v>
      </c>
      <c r="O151" s="135">
        <v>0.21199999999999999</v>
      </c>
      <c r="P151" s="135">
        <f>O151*H151</f>
        <v>5.98264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136</v>
      </c>
      <c r="AT151" s="137" t="s">
        <v>131</v>
      </c>
      <c r="AU151" s="137" t="s">
        <v>83</v>
      </c>
      <c r="AY151" s="15" t="s">
        <v>129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81</v>
      </c>
      <c r="BK151" s="138">
        <f>ROUND(I151*H151,2)</f>
        <v>0</v>
      </c>
      <c r="BL151" s="15" t="s">
        <v>136</v>
      </c>
      <c r="BM151" s="137" t="s">
        <v>659</v>
      </c>
    </row>
    <row r="152" spans="2:65" s="1" customFormat="1" ht="19.2">
      <c r="B152" s="27"/>
      <c r="D152" s="139" t="s">
        <v>138</v>
      </c>
      <c r="F152" s="140" t="s">
        <v>191</v>
      </c>
      <c r="L152" s="27"/>
      <c r="M152" s="141"/>
      <c r="T152" s="51"/>
      <c r="AT152" s="15" t="s">
        <v>138</v>
      </c>
      <c r="AU152" s="15" t="s">
        <v>83</v>
      </c>
    </row>
    <row r="153" spans="2:65" s="12" customFormat="1">
      <c r="B153" s="142"/>
      <c r="D153" s="139" t="s">
        <v>144</v>
      </c>
      <c r="E153" s="143" t="s">
        <v>1</v>
      </c>
      <c r="F153" s="144" t="s">
        <v>660</v>
      </c>
      <c r="H153" s="145">
        <v>14.56</v>
      </c>
      <c r="L153" s="142"/>
      <c r="M153" s="146"/>
      <c r="T153" s="147"/>
      <c r="AT153" s="143" t="s">
        <v>144</v>
      </c>
      <c r="AU153" s="143" t="s">
        <v>83</v>
      </c>
      <c r="AV153" s="12" t="s">
        <v>83</v>
      </c>
      <c r="AW153" s="12" t="s">
        <v>29</v>
      </c>
      <c r="AX153" s="12" t="s">
        <v>73</v>
      </c>
      <c r="AY153" s="143" t="s">
        <v>129</v>
      </c>
    </row>
    <row r="154" spans="2:65" s="12" customFormat="1">
      <c r="B154" s="142"/>
      <c r="D154" s="139" t="s">
        <v>144</v>
      </c>
      <c r="E154" s="143" t="s">
        <v>1</v>
      </c>
      <c r="F154" s="144" t="s">
        <v>661</v>
      </c>
      <c r="H154" s="145">
        <v>15.145</v>
      </c>
      <c r="L154" s="142"/>
      <c r="M154" s="146"/>
      <c r="T154" s="147"/>
      <c r="AT154" s="143" t="s">
        <v>144</v>
      </c>
      <c r="AU154" s="143" t="s">
        <v>83</v>
      </c>
      <c r="AV154" s="12" t="s">
        <v>83</v>
      </c>
      <c r="AW154" s="12" t="s">
        <v>29</v>
      </c>
      <c r="AX154" s="12" t="s">
        <v>73</v>
      </c>
      <c r="AY154" s="143" t="s">
        <v>129</v>
      </c>
    </row>
    <row r="155" spans="2:65" s="13" customFormat="1">
      <c r="B155" s="148"/>
      <c r="D155" s="139" t="s">
        <v>144</v>
      </c>
      <c r="E155" s="149" t="s">
        <v>1</v>
      </c>
      <c r="F155" s="150" t="s">
        <v>194</v>
      </c>
      <c r="H155" s="151">
        <v>29.704999999999998</v>
      </c>
      <c r="L155" s="148"/>
      <c r="M155" s="152"/>
      <c r="T155" s="153"/>
      <c r="AT155" s="149" t="s">
        <v>144</v>
      </c>
      <c r="AU155" s="149" t="s">
        <v>83</v>
      </c>
      <c r="AV155" s="13" t="s">
        <v>136</v>
      </c>
      <c r="AW155" s="13" t="s">
        <v>29</v>
      </c>
      <c r="AX155" s="13" t="s">
        <v>81</v>
      </c>
      <c r="AY155" s="149" t="s">
        <v>129</v>
      </c>
    </row>
    <row r="156" spans="2:65" s="12" customFormat="1">
      <c r="B156" s="142"/>
      <c r="D156" s="139" t="s">
        <v>144</v>
      </c>
      <c r="F156" s="144" t="s">
        <v>662</v>
      </c>
      <c r="H156" s="145">
        <v>28.22</v>
      </c>
      <c r="L156" s="142"/>
      <c r="M156" s="146"/>
      <c r="T156" s="147"/>
      <c r="AT156" s="143" t="s">
        <v>144</v>
      </c>
      <c r="AU156" s="143" t="s">
        <v>83</v>
      </c>
      <c r="AV156" s="12" t="s">
        <v>83</v>
      </c>
      <c r="AW156" s="12" t="s">
        <v>3</v>
      </c>
      <c r="AX156" s="12" t="s">
        <v>81</v>
      </c>
      <c r="AY156" s="143" t="s">
        <v>129</v>
      </c>
    </row>
    <row r="157" spans="2:65" s="1" customFormat="1" ht="33" customHeight="1">
      <c r="B157" s="126"/>
      <c r="C157" s="127" t="s">
        <v>196</v>
      </c>
      <c r="D157" s="127" t="s">
        <v>131</v>
      </c>
      <c r="E157" s="128" t="s">
        <v>197</v>
      </c>
      <c r="F157" s="129" t="s">
        <v>198</v>
      </c>
      <c r="G157" s="130" t="s">
        <v>183</v>
      </c>
      <c r="H157" s="131">
        <v>8</v>
      </c>
      <c r="I157" s="132"/>
      <c r="J157" s="132">
        <f>ROUND(I157*H157,2)</f>
        <v>0</v>
      </c>
      <c r="K157" s="129" t="s">
        <v>135</v>
      </c>
      <c r="L157" s="27"/>
      <c r="M157" s="133" t="s">
        <v>1</v>
      </c>
      <c r="N157" s="134" t="s">
        <v>38</v>
      </c>
      <c r="O157" s="135">
        <v>2.94</v>
      </c>
      <c r="P157" s="135">
        <f>O157*H157</f>
        <v>23.52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136</v>
      </c>
      <c r="AT157" s="137" t="s">
        <v>131</v>
      </c>
      <c r="AU157" s="137" t="s">
        <v>83</v>
      </c>
      <c r="AY157" s="15" t="s">
        <v>129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5" t="s">
        <v>81</v>
      </c>
      <c r="BK157" s="138">
        <f>ROUND(I157*H157,2)</f>
        <v>0</v>
      </c>
      <c r="BL157" s="15" t="s">
        <v>136</v>
      </c>
      <c r="BM157" s="137" t="s">
        <v>663</v>
      </c>
    </row>
    <row r="158" spans="2:65" s="1" customFormat="1" ht="38.4">
      <c r="B158" s="27"/>
      <c r="D158" s="139" t="s">
        <v>138</v>
      </c>
      <c r="F158" s="140" t="s">
        <v>200</v>
      </c>
      <c r="L158" s="27"/>
      <c r="M158" s="141"/>
      <c r="T158" s="51"/>
      <c r="AT158" s="15" t="s">
        <v>138</v>
      </c>
      <c r="AU158" s="15" t="s">
        <v>83</v>
      </c>
    </row>
    <row r="159" spans="2:65" s="12" customFormat="1">
      <c r="B159" s="142"/>
      <c r="D159" s="139" t="s">
        <v>144</v>
      </c>
      <c r="E159" s="143" t="s">
        <v>1</v>
      </c>
      <c r="F159" s="144" t="s">
        <v>664</v>
      </c>
      <c r="H159" s="145">
        <v>8</v>
      </c>
      <c r="L159" s="142"/>
      <c r="M159" s="146"/>
      <c r="T159" s="147"/>
      <c r="AT159" s="143" t="s">
        <v>144</v>
      </c>
      <c r="AU159" s="143" t="s">
        <v>83</v>
      </c>
      <c r="AV159" s="12" t="s">
        <v>83</v>
      </c>
      <c r="AW159" s="12" t="s">
        <v>29</v>
      </c>
      <c r="AX159" s="12" t="s">
        <v>81</v>
      </c>
      <c r="AY159" s="143" t="s">
        <v>129</v>
      </c>
    </row>
    <row r="160" spans="2:65" s="1" customFormat="1" ht="33" customHeight="1">
      <c r="B160" s="126"/>
      <c r="C160" s="127" t="s">
        <v>8</v>
      </c>
      <c r="D160" s="127" t="s">
        <v>131</v>
      </c>
      <c r="E160" s="128" t="s">
        <v>202</v>
      </c>
      <c r="F160" s="129" t="s">
        <v>203</v>
      </c>
      <c r="G160" s="130" t="s">
        <v>183</v>
      </c>
      <c r="H160" s="131">
        <v>8.7690000000000001</v>
      </c>
      <c r="I160" s="132"/>
      <c r="J160" s="132">
        <f>ROUND(I160*H160,2)</f>
        <v>0</v>
      </c>
      <c r="K160" s="129" t="s">
        <v>135</v>
      </c>
      <c r="L160" s="27"/>
      <c r="M160" s="133" t="s">
        <v>1</v>
      </c>
      <c r="N160" s="134" t="s">
        <v>38</v>
      </c>
      <c r="O160" s="135">
        <v>0.66500000000000004</v>
      </c>
      <c r="P160" s="135">
        <f>O160*H160</f>
        <v>5.831385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136</v>
      </c>
      <c r="AT160" s="137" t="s">
        <v>131</v>
      </c>
      <c r="AU160" s="137" t="s">
        <v>83</v>
      </c>
      <c r="AY160" s="15" t="s">
        <v>129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5" t="s">
        <v>81</v>
      </c>
      <c r="BK160" s="138">
        <f>ROUND(I160*H160,2)</f>
        <v>0</v>
      </c>
      <c r="BL160" s="15" t="s">
        <v>136</v>
      </c>
      <c r="BM160" s="137" t="s">
        <v>665</v>
      </c>
    </row>
    <row r="161" spans="2:65" s="1" customFormat="1" ht="28.8">
      <c r="B161" s="27"/>
      <c r="D161" s="139" t="s">
        <v>138</v>
      </c>
      <c r="F161" s="140" t="s">
        <v>205</v>
      </c>
      <c r="L161" s="27"/>
      <c r="M161" s="141"/>
      <c r="T161" s="51"/>
      <c r="AT161" s="15" t="s">
        <v>138</v>
      </c>
      <c r="AU161" s="15" t="s">
        <v>83</v>
      </c>
    </row>
    <row r="162" spans="2:65" s="12" customFormat="1">
      <c r="B162" s="142"/>
      <c r="D162" s="139" t="s">
        <v>144</v>
      </c>
      <c r="E162" s="143" t="s">
        <v>1</v>
      </c>
      <c r="F162" s="144" t="s">
        <v>666</v>
      </c>
      <c r="H162" s="145">
        <v>6.8250000000000002</v>
      </c>
      <c r="L162" s="142"/>
      <c r="M162" s="146"/>
      <c r="T162" s="147"/>
      <c r="AT162" s="143" t="s">
        <v>144</v>
      </c>
      <c r="AU162" s="143" t="s">
        <v>83</v>
      </c>
      <c r="AV162" s="12" t="s">
        <v>83</v>
      </c>
      <c r="AW162" s="12" t="s">
        <v>29</v>
      </c>
      <c r="AX162" s="12" t="s">
        <v>73</v>
      </c>
      <c r="AY162" s="143" t="s">
        <v>129</v>
      </c>
    </row>
    <row r="163" spans="2:65" s="12" customFormat="1">
      <c r="B163" s="142"/>
      <c r="D163" s="139" t="s">
        <v>144</v>
      </c>
      <c r="E163" s="143" t="s">
        <v>1</v>
      </c>
      <c r="F163" s="144" t="s">
        <v>667</v>
      </c>
      <c r="H163" s="145">
        <v>1.944</v>
      </c>
      <c r="L163" s="142"/>
      <c r="M163" s="146"/>
      <c r="T163" s="147"/>
      <c r="AT163" s="143" t="s">
        <v>144</v>
      </c>
      <c r="AU163" s="143" t="s">
        <v>83</v>
      </c>
      <c r="AV163" s="12" t="s">
        <v>83</v>
      </c>
      <c r="AW163" s="12" t="s">
        <v>29</v>
      </c>
      <c r="AX163" s="12" t="s">
        <v>73</v>
      </c>
      <c r="AY163" s="143" t="s">
        <v>129</v>
      </c>
    </row>
    <row r="164" spans="2:65" s="13" customFormat="1">
      <c r="B164" s="148"/>
      <c r="D164" s="139" t="s">
        <v>144</v>
      </c>
      <c r="E164" s="149" t="s">
        <v>1</v>
      </c>
      <c r="F164" s="150" t="s">
        <v>194</v>
      </c>
      <c r="H164" s="151">
        <v>8.7690000000000001</v>
      </c>
      <c r="L164" s="148"/>
      <c r="M164" s="152"/>
      <c r="T164" s="153"/>
      <c r="AT164" s="149" t="s">
        <v>144</v>
      </c>
      <c r="AU164" s="149" t="s">
        <v>83</v>
      </c>
      <c r="AV164" s="13" t="s">
        <v>136</v>
      </c>
      <c r="AW164" s="13" t="s">
        <v>29</v>
      </c>
      <c r="AX164" s="13" t="s">
        <v>81</v>
      </c>
      <c r="AY164" s="149" t="s">
        <v>129</v>
      </c>
    </row>
    <row r="165" spans="2:65" s="1" customFormat="1" ht="21.75" customHeight="1">
      <c r="B165" s="126"/>
      <c r="C165" s="127" t="s">
        <v>208</v>
      </c>
      <c r="D165" s="127" t="s">
        <v>131</v>
      </c>
      <c r="E165" s="128" t="s">
        <v>209</v>
      </c>
      <c r="F165" s="129" t="s">
        <v>210</v>
      </c>
      <c r="G165" s="130" t="s">
        <v>183</v>
      </c>
      <c r="H165" s="131">
        <v>2.2000000000000002</v>
      </c>
      <c r="I165" s="132"/>
      <c r="J165" s="132">
        <f>ROUND(I165*H165,2)</f>
        <v>0</v>
      </c>
      <c r="K165" s="129" t="s">
        <v>135</v>
      </c>
      <c r="L165" s="27"/>
      <c r="M165" s="133" t="s">
        <v>1</v>
      </c>
      <c r="N165" s="134" t="s">
        <v>38</v>
      </c>
      <c r="O165" s="135">
        <v>2.2109999999999999</v>
      </c>
      <c r="P165" s="135">
        <f>O165*H165</f>
        <v>4.8642000000000003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136</v>
      </c>
      <c r="AT165" s="137" t="s">
        <v>131</v>
      </c>
      <c r="AU165" s="137" t="s">
        <v>83</v>
      </c>
      <c r="AY165" s="15" t="s">
        <v>129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5" t="s">
        <v>81</v>
      </c>
      <c r="BK165" s="138">
        <f>ROUND(I165*H165,2)</f>
        <v>0</v>
      </c>
      <c r="BL165" s="15" t="s">
        <v>136</v>
      </c>
      <c r="BM165" s="137" t="s">
        <v>668</v>
      </c>
    </row>
    <row r="166" spans="2:65" s="1" customFormat="1" ht="28.8">
      <c r="B166" s="27"/>
      <c r="D166" s="139" t="s">
        <v>138</v>
      </c>
      <c r="F166" s="140" t="s">
        <v>212</v>
      </c>
      <c r="L166" s="27"/>
      <c r="M166" s="141"/>
      <c r="T166" s="51"/>
      <c r="AT166" s="15" t="s">
        <v>138</v>
      </c>
      <c r="AU166" s="15" t="s">
        <v>83</v>
      </c>
    </row>
    <row r="167" spans="2:65" s="12" customFormat="1">
      <c r="B167" s="142"/>
      <c r="D167" s="139" t="s">
        <v>144</v>
      </c>
      <c r="E167" s="143" t="s">
        <v>1</v>
      </c>
      <c r="F167" s="144" t="s">
        <v>669</v>
      </c>
      <c r="H167" s="145">
        <v>2.2000000000000002</v>
      </c>
      <c r="L167" s="142"/>
      <c r="M167" s="146"/>
      <c r="T167" s="147"/>
      <c r="AT167" s="143" t="s">
        <v>144</v>
      </c>
      <c r="AU167" s="143" t="s">
        <v>83</v>
      </c>
      <c r="AV167" s="12" t="s">
        <v>83</v>
      </c>
      <c r="AW167" s="12" t="s">
        <v>29</v>
      </c>
      <c r="AX167" s="12" t="s">
        <v>81</v>
      </c>
      <c r="AY167" s="143" t="s">
        <v>129</v>
      </c>
    </row>
    <row r="168" spans="2:65" s="1" customFormat="1" ht="16.5" customHeight="1">
      <c r="B168" s="126"/>
      <c r="C168" s="154" t="s">
        <v>214</v>
      </c>
      <c r="D168" s="154" t="s">
        <v>215</v>
      </c>
      <c r="E168" s="155" t="s">
        <v>216</v>
      </c>
      <c r="F168" s="156" t="s">
        <v>217</v>
      </c>
      <c r="G168" s="157" t="s">
        <v>218</v>
      </c>
      <c r="H168" s="158">
        <v>4.4000000000000004</v>
      </c>
      <c r="I168" s="159"/>
      <c r="J168" s="159">
        <f>ROUND(I168*H168,2)</f>
        <v>0</v>
      </c>
      <c r="K168" s="156" t="s">
        <v>135</v>
      </c>
      <c r="L168" s="160"/>
      <c r="M168" s="161" t="s">
        <v>1</v>
      </c>
      <c r="N168" s="162" t="s">
        <v>38</v>
      </c>
      <c r="O168" s="135">
        <v>0</v>
      </c>
      <c r="P168" s="135">
        <f>O168*H168</f>
        <v>0</v>
      </c>
      <c r="Q168" s="135">
        <v>1</v>
      </c>
      <c r="R168" s="135">
        <f>Q168*H168</f>
        <v>4.4000000000000004</v>
      </c>
      <c r="S168" s="135">
        <v>0</v>
      </c>
      <c r="T168" s="136">
        <f>S168*H168</f>
        <v>0</v>
      </c>
      <c r="AR168" s="137" t="s">
        <v>174</v>
      </c>
      <c r="AT168" s="137" t="s">
        <v>215</v>
      </c>
      <c r="AU168" s="137" t="s">
        <v>83</v>
      </c>
      <c r="AY168" s="15" t="s">
        <v>129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5" t="s">
        <v>81</v>
      </c>
      <c r="BK168" s="138">
        <f>ROUND(I168*H168,2)</f>
        <v>0</v>
      </c>
      <c r="BL168" s="15" t="s">
        <v>136</v>
      </c>
      <c r="BM168" s="137" t="s">
        <v>670</v>
      </c>
    </row>
    <row r="169" spans="2:65" s="1" customFormat="1">
      <c r="B169" s="27"/>
      <c r="D169" s="139" t="s">
        <v>138</v>
      </c>
      <c r="F169" s="140" t="s">
        <v>217</v>
      </c>
      <c r="L169" s="27"/>
      <c r="M169" s="141"/>
      <c r="T169" s="51"/>
      <c r="AT169" s="15" t="s">
        <v>138</v>
      </c>
      <c r="AU169" s="15" t="s">
        <v>83</v>
      </c>
    </row>
    <row r="170" spans="2:65" s="12" customFormat="1">
      <c r="B170" s="142"/>
      <c r="D170" s="139" t="s">
        <v>144</v>
      </c>
      <c r="F170" s="144" t="s">
        <v>671</v>
      </c>
      <c r="H170" s="145">
        <v>4.4000000000000004</v>
      </c>
      <c r="L170" s="142"/>
      <c r="M170" s="146"/>
      <c r="T170" s="147"/>
      <c r="AT170" s="143" t="s">
        <v>144</v>
      </c>
      <c r="AU170" s="143" t="s">
        <v>83</v>
      </c>
      <c r="AV170" s="12" t="s">
        <v>83</v>
      </c>
      <c r="AW170" s="12" t="s">
        <v>3</v>
      </c>
      <c r="AX170" s="12" t="s">
        <v>81</v>
      </c>
      <c r="AY170" s="143" t="s">
        <v>129</v>
      </c>
    </row>
    <row r="171" spans="2:65" s="1" customFormat="1" ht="24.15" customHeight="1">
      <c r="B171" s="126"/>
      <c r="C171" s="127" t="s">
        <v>221</v>
      </c>
      <c r="D171" s="127" t="s">
        <v>131</v>
      </c>
      <c r="E171" s="128" t="s">
        <v>222</v>
      </c>
      <c r="F171" s="129" t="s">
        <v>223</v>
      </c>
      <c r="G171" s="130" t="s">
        <v>183</v>
      </c>
      <c r="H171" s="131">
        <v>2.2000000000000002</v>
      </c>
      <c r="I171" s="132"/>
      <c r="J171" s="132">
        <f>ROUND(I171*H171,2)</f>
        <v>0</v>
      </c>
      <c r="K171" s="129" t="s">
        <v>135</v>
      </c>
      <c r="L171" s="27"/>
      <c r="M171" s="133" t="s">
        <v>1</v>
      </c>
      <c r="N171" s="134" t="s">
        <v>38</v>
      </c>
      <c r="O171" s="135">
        <v>1.4790000000000001</v>
      </c>
      <c r="P171" s="135">
        <f>O171*H171</f>
        <v>3.2538000000000005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136</v>
      </c>
      <c r="AT171" s="137" t="s">
        <v>131</v>
      </c>
      <c r="AU171" s="137" t="s">
        <v>83</v>
      </c>
      <c r="AY171" s="15" t="s">
        <v>129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5" t="s">
        <v>81</v>
      </c>
      <c r="BK171" s="138">
        <f>ROUND(I171*H171,2)</f>
        <v>0</v>
      </c>
      <c r="BL171" s="15" t="s">
        <v>136</v>
      </c>
      <c r="BM171" s="137" t="s">
        <v>672</v>
      </c>
    </row>
    <row r="172" spans="2:65" s="1" customFormat="1" ht="28.8">
      <c r="B172" s="27"/>
      <c r="D172" s="139" t="s">
        <v>138</v>
      </c>
      <c r="F172" s="140" t="s">
        <v>225</v>
      </c>
      <c r="L172" s="27"/>
      <c r="M172" s="141"/>
      <c r="T172" s="51"/>
      <c r="AT172" s="15" t="s">
        <v>138</v>
      </c>
      <c r="AU172" s="15" t="s">
        <v>83</v>
      </c>
    </row>
    <row r="173" spans="2:65" s="1" customFormat="1" ht="37.799999999999997" customHeight="1">
      <c r="B173" s="126"/>
      <c r="C173" s="127" t="s">
        <v>226</v>
      </c>
      <c r="D173" s="127" t="s">
        <v>131</v>
      </c>
      <c r="E173" s="128" t="s">
        <v>227</v>
      </c>
      <c r="F173" s="129" t="s">
        <v>228</v>
      </c>
      <c r="G173" s="130" t="s">
        <v>183</v>
      </c>
      <c r="H173" s="131">
        <v>47.244999999999997</v>
      </c>
      <c r="I173" s="132"/>
      <c r="J173" s="132">
        <f>ROUND(I173*H173,2)</f>
        <v>0</v>
      </c>
      <c r="K173" s="129" t="s">
        <v>135</v>
      </c>
      <c r="L173" s="27"/>
      <c r="M173" s="133" t="s">
        <v>1</v>
      </c>
      <c r="N173" s="134" t="s">
        <v>38</v>
      </c>
      <c r="O173" s="135">
        <v>6.3E-2</v>
      </c>
      <c r="P173" s="135">
        <f>O173*H173</f>
        <v>2.9764349999999999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136</v>
      </c>
      <c r="AT173" s="137" t="s">
        <v>131</v>
      </c>
      <c r="AU173" s="137" t="s">
        <v>83</v>
      </c>
      <c r="AY173" s="15" t="s">
        <v>129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5" t="s">
        <v>81</v>
      </c>
      <c r="BK173" s="138">
        <f>ROUND(I173*H173,2)</f>
        <v>0</v>
      </c>
      <c r="BL173" s="15" t="s">
        <v>136</v>
      </c>
      <c r="BM173" s="137" t="s">
        <v>673</v>
      </c>
    </row>
    <row r="174" spans="2:65" s="1" customFormat="1" ht="38.4">
      <c r="B174" s="27"/>
      <c r="D174" s="139" t="s">
        <v>138</v>
      </c>
      <c r="F174" s="140" t="s">
        <v>230</v>
      </c>
      <c r="L174" s="27"/>
      <c r="M174" s="141"/>
      <c r="T174" s="51"/>
      <c r="AT174" s="15" t="s">
        <v>138</v>
      </c>
      <c r="AU174" s="15" t="s">
        <v>83</v>
      </c>
    </row>
    <row r="175" spans="2:65" s="1" customFormat="1" ht="19.2">
      <c r="B175" s="27"/>
      <c r="D175" s="139" t="s">
        <v>231</v>
      </c>
      <c r="F175" s="163" t="s">
        <v>232</v>
      </c>
      <c r="L175" s="27"/>
      <c r="M175" s="141"/>
      <c r="T175" s="51"/>
      <c r="AT175" s="15" t="s">
        <v>231</v>
      </c>
      <c r="AU175" s="15" t="s">
        <v>83</v>
      </c>
    </row>
    <row r="176" spans="2:65" s="12" customFormat="1">
      <c r="B176" s="142"/>
      <c r="D176" s="139" t="s">
        <v>144</v>
      </c>
      <c r="E176" s="143" t="s">
        <v>1</v>
      </c>
      <c r="F176" s="144" t="s">
        <v>674</v>
      </c>
      <c r="H176" s="145">
        <v>47.244999999999997</v>
      </c>
      <c r="L176" s="142"/>
      <c r="M176" s="146"/>
      <c r="T176" s="147"/>
      <c r="AT176" s="143" t="s">
        <v>144</v>
      </c>
      <c r="AU176" s="143" t="s">
        <v>83</v>
      </c>
      <c r="AV176" s="12" t="s">
        <v>83</v>
      </c>
      <c r="AW176" s="12" t="s">
        <v>29</v>
      </c>
      <c r="AX176" s="12" t="s">
        <v>81</v>
      </c>
      <c r="AY176" s="143" t="s">
        <v>129</v>
      </c>
    </row>
    <row r="177" spans="2:65" s="1" customFormat="1" ht="24.15" customHeight="1">
      <c r="B177" s="126"/>
      <c r="C177" s="127" t="s">
        <v>234</v>
      </c>
      <c r="D177" s="127" t="s">
        <v>131</v>
      </c>
      <c r="E177" s="128" t="s">
        <v>235</v>
      </c>
      <c r="F177" s="129" t="s">
        <v>236</v>
      </c>
      <c r="G177" s="130" t="s">
        <v>183</v>
      </c>
      <c r="H177" s="131">
        <v>37.045000000000002</v>
      </c>
      <c r="I177" s="132"/>
      <c r="J177" s="132">
        <f>ROUND(I177*H177,2)</f>
        <v>0</v>
      </c>
      <c r="K177" s="129" t="s">
        <v>135</v>
      </c>
      <c r="L177" s="27"/>
      <c r="M177" s="133" t="s">
        <v>1</v>
      </c>
      <c r="N177" s="134" t="s">
        <v>38</v>
      </c>
      <c r="O177" s="135">
        <v>0.32800000000000001</v>
      </c>
      <c r="P177" s="135">
        <f>O177*H177</f>
        <v>12.150760000000002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136</v>
      </c>
      <c r="AT177" s="137" t="s">
        <v>131</v>
      </c>
      <c r="AU177" s="137" t="s">
        <v>83</v>
      </c>
      <c r="AY177" s="15" t="s">
        <v>129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5" t="s">
        <v>81</v>
      </c>
      <c r="BK177" s="138">
        <f>ROUND(I177*H177,2)</f>
        <v>0</v>
      </c>
      <c r="BL177" s="15" t="s">
        <v>136</v>
      </c>
      <c r="BM177" s="137" t="s">
        <v>675</v>
      </c>
    </row>
    <row r="178" spans="2:65" s="1" customFormat="1" ht="28.8">
      <c r="B178" s="27"/>
      <c r="D178" s="139" t="s">
        <v>138</v>
      </c>
      <c r="F178" s="140" t="s">
        <v>238</v>
      </c>
      <c r="L178" s="27"/>
      <c r="M178" s="141"/>
      <c r="T178" s="51"/>
      <c r="AT178" s="15" t="s">
        <v>138</v>
      </c>
      <c r="AU178" s="15" t="s">
        <v>83</v>
      </c>
    </row>
    <row r="179" spans="2:65" s="12" customFormat="1">
      <c r="B179" s="142"/>
      <c r="D179" s="139" t="s">
        <v>144</v>
      </c>
      <c r="E179" s="143" t="s">
        <v>1</v>
      </c>
      <c r="F179" s="144" t="s">
        <v>676</v>
      </c>
      <c r="H179" s="145">
        <v>37.045000000000002</v>
      </c>
      <c r="L179" s="142"/>
      <c r="M179" s="146"/>
      <c r="T179" s="147"/>
      <c r="AT179" s="143" t="s">
        <v>144</v>
      </c>
      <c r="AU179" s="143" t="s">
        <v>83</v>
      </c>
      <c r="AV179" s="12" t="s">
        <v>83</v>
      </c>
      <c r="AW179" s="12" t="s">
        <v>29</v>
      </c>
      <c r="AX179" s="12" t="s">
        <v>81</v>
      </c>
      <c r="AY179" s="143" t="s">
        <v>129</v>
      </c>
    </row>
    <row r="180" spans="2:65" s="1" customFormat="1" ht="16.5" customHeight="1">
      <c r="B180" s="126"/>
      <c r="C180" s="154" t="s">
        <v>241</v>
      </c>
      <c r="D180" s="154" t="s">
        <v>215</v>
      </c>
      <c r="E180" s="155" t="s">
        <v>242</v>
      </c>
      <c r="F180" s="156" t="s">
        <v>243</v>
      </c>
      <c r="G180" s="157" t="s">
        <v>218</v>
      </c>
      <c r="H180" s="158">
        <v>37.045999999999999</v>
      </c>
      <c r="I180" s="159"/>
      <c r="J180" s="159">
        <f>ROUND(I180*H180,2)</f>
        <v>0</v>
      </c>
      <c r="K180" s="156" t="s">
        <v>135</v>
      </c>
      <c r="L180" s="160"/>
      <c r="M180" s="161" t="s">
        <v>1</v>
      </c>
      <c r="N180" s="162" t="s">
        <v>38</v>
      </c>
      <c r="O180" s="135">
        <v>0</v>
      </c>
      <c r="P180" s="135">
        <f>O180*H180</f>
        <v>0</v>
      </c>
      <c r="Q180" s="135">
        <v>1</v>
      </c>
      <c r="R180" s="135">
        <f>Q180*H180</f>
        <v>37.045999999999999</v>
      </c>
      <c r="S180" s="135">
        <v>0</v>
      </c>
      <c r="T180" s="136">
        <f>S180*H180</f>
        <v>0</v>
      </c>
      <c r="AR180" s="137" t="s">
        <v>174</v>
      </c>
      <c r="AT180" s="137" t="s">
        <v>215</v>
      </c>
      <c r="AU180" s="137" t="s">
        <v>83</v>
      </c>
      <c r="AY180" s="15" t="s">
        <v>129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5" t="s">
        <v>81</v>
      </c>
      <c r="BK180" s="138">
        <f>ROUND(I180*H180,2)</f>
        <v>0</v>
      </c>
      <c r="BL180" s="15" t="s">
        <v>136</v>
      </c>
      <c r="BM180" s="137" t="s">
        <v>677</v>
      </c>
    </row>
    <row r="181" spans="2:65" s="1" customFormat="1">
      <c r="B181" s="27"/>
      <c r="D181" s="139" t="s">
        <v>138</v>
      </c>
      <c r="F181" s="140" t="s">
        <v>243</v>
      </c>
      <c r="L181" s="27"/>
      <c r="M181" s="141"/>
      <c r="T181" s="51"/>
      <c r="AT181" s="15" t="s">
        <v>138</v>
      </c>
      <c r="AU181" s="15" t="s">
        <v>83</v>
      </c>
    </row>
    <row r="182" spans="2:65" s="12" customFormat="1">
      <c r="B182" s="142"/>
      <c r="D182" s="139" t="s">
        <v>144</v>
      </c>
      <c r="E182" s="143" t="s">
        <v>1</v>
      </c>
      <c r="F182" s="144" t="s">
        <v>678</v>
      </c>
      <c r="H182" s="145">
        <v>18.523</v>
      </c>
      <c r="L182" s="142"/>
      <c r="M182" s="146"/>
      <c r="T182" s="147"/>
      <c r="AT182" s="143" t="s">
        <v>144</v>
      </c>
      <c r="AU182" s="143" t="s">
        <v>83</v>
      </c>
      <c r="AV182" s="12" t="s">
        <v>83</v>
      </c>
      <c r="AW182" s="12" t="s">
        <v>29</v>
      </c>
      <c r="AX182" s="12" t="s">
        <v>81</v>
      </c>
      <c r="AY182" s="143" t="s">
        <v>129</v>
      </c>
    </row>
    <row r="183" spans="2:65" s="12" customFormat="1">
      <c r="B183" s="142"/>
      <c r="D183" s="139" t="s">
        <v>144</v>
      </c>
      <c r="F183" s="144" t="s">
        <v>679</v>
      </c>
      <c r="H183" s="145">
        <v>37.045999999999999</v>
      </c>
      <c r="L183" s="142"/>
      <c r="M183" s="146"/>
      <c r="T183" s="147"/>
      <c r="AT183" s="143" t="s">
        <v>144</v>
      </c>
      <c r="AU183" s="143" t="s">
        <v>83</v>
      </c>
      <c r="AV183" s="12" t="s">
        <v>83</v>
      </c>
      <c r="AW183" s="12" t="s">
        <v>3</v>
      </c>
      <c r="AX183" s="12" t="s">
        <v>81</v>
      </c>
      <c r="AY183" s="143" t="s">
        <v>129</v>
      </c>
    </row>
    <row r="184" spans="2:65" s="1" customFormat="1" ht="16.5" customHeight="1">
      <c r="B184" s="126"/>
      <c r="C184" s="154" t="s">
        <v>247</v>
      </c>
      <c r="D184" s="154" t="s">
        <v>215</v>
      </c>
      <c r="E184" s="155" t="s">
        <v>216</v>
      </c>
      <c r="F184" s="156" t="s">
        <v>217</v>
      </c>
      <c r="G184" s="157" t="s">
        <v>218</v>
      </c>
      <c r="H184" s="158">
        <v>37.045999999999999</v>
      </c>
      <c r="I184" s="159"/>
      <c r="J184" s="159">
        <f>ROUND(I184*H184,2)</f>
        <v>0</v>
      </c>
      <c r="K184" s="156" t="s">
        <v>135</v>
      </c>
      <c r="L184" s="160"/>
      <c r="M184" s="161" t="s">
        <v>1</v>
      </c>
      <c r="N184" s="162" t="s">
        <v>38</v>
      </c>
      <c r="O184" s="135">
        <v>0</v>
      </c>
      <c r="P184" s="135">
        <f>O184*H184</f>
        <v>0</v>
      </c>
      <c r="Q184" s="135">
        <v>1</v>
      </c>
      <c r="R184" s="135">
        <f>Q184*H184</f>
        <v>37.045999999999999</v>
      </c>
      <c r="S184" s="135">
        <v>0</v>
      </c>
      <c r="T184" s="136">
        <f>S184*H184</f>
        <v>0</v>
      </c>
      <c r="AR184" s="137" t="s">
        <v>174</v>
      </c>
      <c r="AT184" s="137" t="s">
        <v>215</v>
      </c>
      <c r="AU184" s="137" t="s">
        <v>83</v>
      </c>
      <c r="AY184" s="15" t="s">
        <v>129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5" t="s">
        <v>81</v>
      </c>
      <c r="BK184" s="138">
        <f>ROUND(I184*H184,2)</f>
        <v>0</v>
      </c>
      <c r="BL184" s="15" t="s">
        <v>136</v>
      </c>
      <c r="BM184" s="137" t="s">
        <v>680</v>
      </c>
    </row>
    <row r="185" spans="2:65" s="1" customFormat="1">
      <c r="B185" s="27"/>
      <c r="D185" s="139" t="s">
        <v>138</v>
      </c>
      <c r="F185" s="140" t="s">
        <v>217</v>
      </c>
      <c r="L185" s="27"/>
      <c r="M185" s="141"/>
      <c r="T185" s="51"/>
      <c r="AT185" s="15" t="s">
        <v>138</v>
      </c>
      <c r="AU185" s="15" t="s">
        <v>83</v>
      </c>
    </row>
    <row r="186" spans="2:65" s="12" customFormat="1">
      <c r="B186" s="142"/>
      <c r="D186" s="139" t="s">
        <v>144</v>
      </c>
      <c r="E186" s="143" t="s">
        <v>1</v>
      </c>
      <c r="F186" s="144" t="s">
        <v>681</v>
      </c>
      <c r="H186" s="145">
        <v>18.523</v>
      </c>
      <c r="L186" s="142"/>
      <c r="M186" s="146"/>
      <c r="T186" s="147"/>
      <c r="AT186" s="143" t="s">
        <v>144</v>
      </c>
      <c r="AU186" s="143" t="s">
        <v>83</v>
      </c>
      <c r="AV186" s="12" t="s">
        <v>83</v>
      </c>
      <c r="AW186" s="12" t="s">
        <v>29</v>
      </c>
      <c r="AX186" s="12" t="s">
        <v>81</v>
      </c>
      <c r="AY186" s="143" t="s">
        <v>129</v>
      </c>
    </row>
    <row r="187" spans="2:65" s="12" customFormat="1">
      <c r="B187" s="142"/>
      <c r="D187" s="139" t="s">
        <v>144</v>
      </c>
      <c r="F187" s="144" t="s">
        <v>679</v>
      </c>
      <c r="H187" s="145">
        <v>37.045999999999999</v>
      </c>
      <c r="L187" s="142"/>
      <c r="M187" s="146"/>
      <c r="T187" s="147"/>
      <c r="AT187" s="143" t="s">
        <v>144</v>
      </c>
      <c r="AU187" s="143" t="s">
        <v>83</v>
      </c>
      <c r="AV187" s="12" t="s">
        <v>83</v>
      </c>
      <c r="AW187" s="12" t="s">
        <v>3</v>
      </c>
      <c r="AX187" s="12" t="s">
        <v>81</v>
      </c>
      <c r="AY187" s="143" t="s">
        <v>129</v>
      </c>
    </row>
    <row r="188" spans="2:65" s="11" customFormat="1" ht="22.8" customHeight="1">
      <c r="B188" s="115"/>
      <c r="D188" s="116" t="s">
        <v>72</v>
      </c>
      <c r="E188" s="124" t="s">
        <v>83</v>
      </c>
      <c r="F188" s="124" t="s">
        <v>249</v>
      </c>
      <c r="J188" s="125">
        <f>BK188</f>
        <v>0</v>
      </c>
      <c r="L188" s="115"/>
      <c r="M188" s="119"/>
      <c r="P188" s="120">
        <f>SUM(P189:P215)</f>
        <v>51.361306000000006</v>
      </c>
      <c r="R188" s="120">
        <f>SUM(R189:R215)</f>
        <v>0.44860092000000001</v>
      </c>
      <c r="T188" s="121">
        <f>SUM(T189:T215)</f>
        <v>0</v>
      </c>
      <c r="AR188" s="116" t="s">
        <v>81</v>
      </c>
      <c r="AT188" s="122" t="s">
        <v>72</v>
      </c>
      <c r="AU188" s="122" t="s">
        <v>81</v>
      </c>
      <c r="AY188" s="116" t="s">
        <v>129</v>
      </c>
      <c r="BK188" s="123">
        <f>SUM(BK189:BK215)</f>
        <v>0</v>
      </c>
    </row>
    <row r="189" spans="2:65" s="1" customFormat="1" ht="21.75" customHeight="1">
      <c r="B189" s="126"/>
      <c r="C189" s="127" t="s">
        <v>250</v>
      </c>
      <c r="D189" s="127" t="s">
        <v>131</v>
      </c>
      <c r="E189" s="128" t="s">
        <v>251</v>
      </c>
      <c r="F189" s="129" t="s">
        <v>252</v>
      </c>
      <c r="G189" s="130" t="s">
        <v>183</v>
      </c>
      <c r="H189" s="131">
        <v>0.315</v>
      </c>
      <c r="I189" s="132"/>
      <c r="J189" s="132">
        <f>ROUND(I189*H189,2)</f>
        <v>0</v>
      </c>
      <c r="K189" s="129" t="s">
        <v>135</v>
      </c>
      <c r="L189" s="27"/>
      <c r="M189" s="133" t="s">
        <v>1</v>
      </c>
      <c r="N189" s="134" t="s">
        <v>38</v>
      </c>
      <c r="O189" s="135">
        <v>1.32</v>
      </c>
      <c r="P189" s="135">
        <f>O189*H189</f>
        <v>0.4158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136</v>
      </c>
      <c r="AT189" s="137" t="s">
        <v>131</v>
      </c>
      <c r="AU189" s="137" t="s">
        <v>83</v>
      </c>
      <c r="AY189" s="15" t="s">
        <v>129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5" t="s">
        <v>81</v>
      </c>
      <c r="BK189" s="138">
        <f>ROUND(I189*H189,2)</f>
        <v>0</v>
      </c>
      <c r="BL189" s="15" t="s">
        <v>136</v>
      </c>
      <c r="BM189" s="137" t="s">
        <v>682</v>
      </c>
    </row>
    <row r="190" spans="2:65" s="1" customFormat="1">
      <c r="B190" s="27"/>
      <c r="D190" s="139" t="s">
        <v>138</v>
      </c>
      <c r="F190" s="140" t="s">
        <v>252</v>
      </c>
      <c r="L190" s="27"/>
      <c r="M190" s="141"/>
      <c r="T190" s="51"/>
      <c r="AT190" s="15" t="s">
        <v>138</v>
      </c>
      <c r="AU190" s="15" t="s">
        <v>83</v>
      </c>
    </row>
    <row r="191" spans="2:65" s="12" customFormat="1">
      <c r="B191" s="142"/>
      <c r="D191" s="139" t="s">
        <v>144</v>
      </c>
      <c r="E191" s="143" t="s">
        <v>1</v>
      </c>
      <c r="F191" s="144" t="s">
        <v>683</v>
      </c>
      <c r="H191" s="145">
        <v>0.315</v>
      </c>
      <c r="L191" s="142"/>
      <c r="M191" s="146"/>
      <c r="T191" s="147"/>
      <c r="AT191" s="143" t="s">
        <v>144</v>
      </c>
      <c r="AU191" s="143" t="s">
        <v>83</v>
      </c>
      <c r="AV191" s="12" t="s">
        <v>83</v>
      </c>
      <c r="AW191" s="12" t="s">
        <v>29</v>
      </c>
      <c r="AX191" s="12" t="s">
        <v>81</v>
      </c>
      <c r="AY191" s="143" t="s">
        <v>129</v>
      </c>
    </row>
    <row r="192" spans="2:65" s="1" customFormat="1" ht="24.15" customHeight="1">
      <c r="B192" s="126"/>
      <c r="C192" s="127" t="s">
        <v>7</v>
      </c>
      <c r="D192" s="127" t="s">
        <v>131</v>
      </c>
      <c r="E192" s="128" t="s">
        <v>255</v>
      </c>
      <c r="F192" s="129" t="s">
        <v>256</v>
      </c>
      <c r="G192" s="130" t="s">
        <v>165</v>
      </c>
      <c r="H192" s="131">
        <v>10</v>
      </c>
      <c r="I192" s="132"/>
      <c r="J192" s="132">
        <f>ROUND(I192*H192,2)</f>
        <v>0</v>
      </c>
      <c r="K192" s="129" t="s">
        <v>135</v>
      </c>
      <c r="L192" s="27"/>
      <c r="M192" s="133" t="s">
        <v>1</v>
      </c>
      <c r="N192" s="134" t="s">
        <v>38</v>
      </c>
      <c r="O192" s="135">
        <v>0.12</v>
      </c>
      <c r="P192" s="135">
        <f>O192*H192</f>
        <v>1.2</v>
      </c>
      <c r="Q192" s="135">
        <v>7.9000000000000001E-4</v>
      </c>
      <c r="R192" s="135">
        <f>Q192*H192</f>
        <v>7.9000000000000008E-3</v>
      </c>
      <c r="S192" s="135">
        <v>0</v>
      </c>
      <c r="T192" s="136">
        <f>S192*H192</f>
        <v>0</v>
      </c>
      <c r="AR192" s="137" t="s">
        <v>136</v>
      </c>
      <c r="AT192" s="137" t="s">
        <v>131</v>
      </c>
      <c r="AU192" s="137" t="s">
        <v>83</v>
      </c>
      <c r="AY192" s="15" t="s">
        <v>129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5" t="s">
        <v>81</v>
      </c>
      <c r="BK192" s="138">
        <f>ROUND(I192*H192,2)</f>
        <v>0</v>
      </c>
      <c r="BL192" s="15" t="s">
        <v>136</v>
      </c>
      <c r="BM192" s="137" t="s">
        <v>684</v>
      </c>
    </row>
    <row r="193" spans="2:65" s="1" customFormat="1" ht="19.2">
      <c r="B193" s="27"/>
      <c r="D193" s="139" t="s">
        <v>138</v>
      </c>
      <c r="F193" s="140" t="s">
        <v>258</v>
      </c>
      <c r="L193" s="27"/>
      <c r="M193" s="141"/>
      <c r="T193" s="51"/>
      <c r="AT193" s="15" t="s">
        <v>138</v>
      </c>
      <c r="AU193" s="15" t="s">
        <v>83</v>
      </c>
    </row>
    <row r="194" spans="2:65" s="1" customFormat="1" ht="24.15" customHeight="1">
      <c r="B194" s="126"/>
      <c r="C194" s="127" t="s">
        <v>260</v>
      </c>
      <c r="D194" s="127" t="s">
        <v>131</v>
      </c>
      <c r="E194" s="128" t="s">
        <v>261</v>
      </c>
      <c r="F194" s="129" t="s">
        <v>262</v>
      </c>
      <c r="G194" s="130" t="s">
        <v>183</v>
      </c>
      <c r="H194" s="131">
        <v>1.944</v>
      </c>
      <c r="I194" s="132"/>
      <c r="J194" s="132">
        <f>ROUND(I194*H194,2)</f>
        <v>0</v>
      </c>
      <c r="K194" s="129" t="s">
        <v>135</v>
      </c>
      <c r="L194" s="27"/>
      <c r="M194" s="133" t="s">
        <v>1</v>
      </c>
      <c r="N194" s="134" t="s">
        <v>38</v>
      </c>
      <c r="O194" s="135">
        <v>1.2150000000000001</v>
      </c>
      <c r="P194" s="135">
        <f>O194*H194</f>
        <v>2.3619600000000003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136</v>
      </c>
      <c r="AT194" s="137" t="s">
        <v>131</v>
      </c>
      <c r="AU194" s="137" t="s">
        <v>83</v>
      </c>
      <c r="AY194" s="15" t="s">
        <v>129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5" t="s">
        <v>81</v>
      </c>
      <c r="BK194" s="138">
        <f>ROUND(I194*H194,2)</f>
        <v>0</v>
      </c>
      <c r="BL194" s="15" t="s">
        <v>136</v>
      </c>
      <c r="BM194" s="137" t="s">
        <v>685</v>
      </c>
    </row>
    <row r="195" spans="2:65" s="1" customFormat="1" ht="19.2">
      <c r="B195" s="27"/>
      <c r="D195" s="139" t="s">
        <v>138</v>
      </c>
      <c r="F195" s="140" t="s">
        <v>264</v>
      </c>
      <c r="L195" s="27"/>
      <c r="M195" s="141"/>
      <c r="T195" s="51"/>
      <c r="AT195" s="15" t="s">
        <v>138</v>
      </c>
      <c r="AU195" s="15" t="s">
        <v>83</v>
      </c>
    </row>
    <row r="196" spans="2:65" s="12" customFormat="1">
      <c r="B196" s="142"/>
      <c r="D196" s="139" t="s">
        <v>144</v>
      </c>
      <c r="E196" s="143" t="s">
        <v>1</v>
      </c>
      <c r="F196" s="144" t="s">
        <v>667</v>
      </c>
      <c r="H196" s="145">
        <v>1.944</v>
      </c>
      <c r="L196" s="142"/>
      <c r="M196" s="146"/>
      <c r="T196" s="147"/>
      <c r="AT196" s="143" t="s">
        <v>144</v>
      </c>
      <c r="AU196" s="143" t="s">
        <v>83</v>
      </c>
      <c r="AV196" s="12" t="s">
        <v>83</v>
      </c>
      <c r="AW196" s="12" t="s">
        <v>29</v>
      </c>
      <c r="AX196" s="12" t="s">
        <v>81</v>
      </c>
      <c r="AY196" s="143" t="s">
        <v>129</v>
      </c>
    </row>
    <row r="197" spans="2:65" s="1" customFormat="1" ht="16.5" customHeight="1">
      <c r="B197" s="126"/>
      <c r="C197" s="127" t="s">
        <v>265</v>
      </c>
      <c r="D197" s="127" t="s">
        <v>131</v>
      </c>
      <c r="E197" s="128" t="s">
        <v>266</v>
      </c>
      <c r="F197" s="129" t="s">
        <v>267</v>
      </c>
      <c r="G197" s="130" t="s">
        <v>268</v>
      </c>
      <c r="H197" s="131">
        <v>2</v>
      </c>
      <c r="I197" s="132"/>
      <c r="J197" s="132">
        <f>ROUND(I197*H197,2)</f>
        <v>0</v>
      </c>
      <c r="K197" s="129" t="s">
        <v>1</v>
      </c>
      <c r="L197" s="27"/>
      <c r="M197" s="133" t="s">
        <v>1</v>
      </c>
      <c r="N197" s="134" t="s">
        <v>38</v>
      </c>
      <c r="O197" s="135">
        <v>0</v>
      </c>
      <c r="P197" s="135">
        <f>O197*H197</f>
        <v>0</v>
      </c>
      <c r="Q197" s="135">
        <v>0</v>
      </c>
      <c r="R197" s="135">
        <f>Q197*H197</f>
        <v>0</v>
      </c>
      <c r="S197" s="135">
        <v>0</v>
      </c>
      <c r="T197" s="136">
        <f>S197*H197</f>
        <v>0</v>
      </c>
      <c r="AR197" s="137" t="s">
        <v>136</v>
      </c>
      <c r="AT197" s="137" t="s">
        <v>131</v>
      </c>
      <c r="AU197" s="137" t="s">
        <v>83</v>
      </c>
      <c r="AY197" s="15" t="s">
        <v>129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5" t="s">
        <v>81</v>
      </c>
      <c r="BK197" s="138">
        <f>ROUND(I197*H197,2)</f>
        <v>0</v>
      </c>
      <c r="BL197" s="15" t="s">
        <v>136</v>
      </c>
      <c r="BM197" s="137" t="s">
        <v>686</v>
      </c>
    </row>
    <row r="198" spans="2:65" s="1" customFormat="1">
      <c r="B198" s="27"/>
      <c r="D198" s="139" t="s">
        <v>138</v>
      </c>
      <c r="F198" s="140" t="s">
        <v>270</v>
      </c>
      <c r="L198" s="27"/>
      <c r="M198" s="141"/>
      <c r="T198" s="51"/>
      <c r="AT198" s="15" t="s">
        <v>138</v>
      </c>
      <c r="AU198" s="15" t="s">
        <v>83</v>
      </c>
    </row>
    <row r="199" spans="2:65" s="1" customFormat="1" ht="24.15" customHeight="1">
      <c r="B199" s="126"/>
      <c r="C199" s="127" t="s">
        <v>271</v>
      </c>
      <c r="D199" s="127" t="s">
        <v>131</v>
      </c>
      <c r="E199" s="128" t="s">
        <v>272</v>
      </c>
      <c r="F199" s="129" t="s">
        <v>273</v>
      </c>
      <c r="G199" s="130" t="s">
        <v>183</v>
      </c>
      <c r="H199" s="131">
        <v>11.228</v>
      </c>
      <c r="I199" s="132"/>
      <c r="J199" s="132">
        <f>ROUND(I199*H199,2)</f>
        <v>0</v>
      </c>
      <c r="K199" s="129" t="s">
        <v>135</v>
      </c>
      <c r="L199" s="27"/>
      <c r="M199" s="133" t="s">
        <v>1</v>
      </c>
      <c r="N199" s="134" t="s">
        <v>38</v>
      </c>
      <c r="O199" s="135">
        <v>1.4610000000000001</v>
      </c>
      <c r="P199" s="135">
        <f>O199*H199</f>
        <v>16.404108000000001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136</v>
      </c>
      <c r="AT199" s="137" t="s">
        <v>131</v>
      </c>
      <c r="AU199" s="137" t="s">
        <v>83</v>
      </c>
      <c r="AY199" s="15" t="s">
        <v>129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5" t="s">
        <v>81</v>
      </c>
      <c r="BK199" s="138">
        <f>ROUND(I199*H199,2)</f>
        <v>0</v>
      </c>
      <c r="BL199" s="15" t="s">
        <v>136</v>
      </c>
      <c r="BM199" s="137" t="s">
        <v>687</v>
      </c>
    </row>
    <row r="200" spans="2:65" s="1" customFormat="1" ht="19.2">
      <c r="B200" s="27"/>
      <c r="D200" s="139" t="s">
        <v>138</v>
      </c>
      <c r="F200" s="140" t="s">
        <v>275</v>
      </c>
      <c r="L200" s="27"/>
      <c r="M200" s="141"/>
      <c r="T200" s="51"/>
      <c r="AT200" s="15" t="s">
        <v>138</v>
      </c>
      <c r="AU200" s="15" t="s">
        <v>83</v>
      </c>
    </row>
    <row r="201" spans="2:65" s="12" customFormat="1">
      <c r="B201" s="142"/>
      <c r="D201" s="139" t="s">
        <v>144</v>
      </c>
      <c r="E201" s="143" t="s">
        <v>1</v>
      </c>
      <c r="F201" s="144" t="s">
        <v>688</v>
      </c>
      <c r="H201" s="145">
        <v>7.0830000000000002</v>
      </c>
      <c r="L201" s="142"/>
      <c r="M201" s="146"/>
      <c r="T201" s="147"/>
      <c r="AT201" s="143" t="s">
        <v>144</v>
      </c>
      <c r="AU201" s="143" t="s">
        <v>83</v>
      </c>
      <c r="AV201" s="12" t="s">
        <v>83</v>
      </c>
      <c r="AW201" s="12" t="s">
        <v>29</v>
      </c>
      <c r="AX201" s="12" t="s">
        <v>73</v>
      </c>
      <c r="AY201" s="143" t="s">
        <v>129</v>
      </c>
    </row>
    <row r="202" spans="2:65" s="12" customFormat="1">
      <c r="B202" s="142"/>
      <c r="D202" s="139" t="s">
        <v>144</v>
      </c>
      <c r="E202" s="143" t="s">
        <v>1</v>
      </c>
      <c r="F202" s="144" t="s">
        <v>689</v>
      </c>
      <c r="H202" s="145">
        <v>4.1449999999999996</v>
      </c>
      <c r="L202" s="142"/>
      <c r="M202" s="146"/>
      <c r="T202" s="147"/>
      <c r="AT202" s="143" t="s">
        <v>144</v>
      </c>
      <c r="AU202" s="143" t="s">
        <v>83</v>
      </c>
      <c r="AV202" s="12" t="s">
        <v>83</v>
      </c>
      <c r="AW202" s="12" t="s">
        <v>29</v>
      </c>
      <c r="AX202" s="12" t="s">
        <v>73</v>
      </c>
      <c r="AY202" s="143" t="s">
        <v>129</v>
      </c>
    </row>
    <row r="203" spans="2:65" s="13" customFormat="1">
      <c r="B203" s="148"/>
      <c r="D203" s="139" t="s">
        <v>144</v>
      </c>
      <c r="E203" s="149" t="s">
        <v>1</v>
      </c>
      <c r="F203" s="150" t="s">
        <v>194</v>
      </c>
      <c r="H203" s="151">
        <v>11.228</v>
      </c>
      <c r="L203" s="148"/>
      <c r="M203" s="152"/>
      <c r="T203" s="153"/>
      <c r="AT203" s="149" t="s">
        <v>144</v>
      </c>
      <c r="AU203" s="149" t="s">
        <v>83</v>
      </c>
      <c r="AV203" s="13" t="s">
        <v>136</v>
      </c>
      <c r="AW203" s="13" t="s">
        <v>29</v>
      </c>
      <c r="AX203" s="13" t="s">
        <v>81</v>
      </c>
      <c r="AY203" s="149" t="s">
        <v>129</v>
      </c>
    </row>
    <row r="204" spans="2:65" s="1" customFormat="1" ht="16.5" customHeight="1">
      <c r="B204" s="126"/>
      <c r="C204" s="127" t="s">
        <v>277</v>
      </c>
      <c r="D204" s="127" t="s">
        <v>131</v>
      </c>
      <c r="E204" s="128" t="s">
        <v>278</v>
      </c>
      <c r="F204" s="129" t="s">
        <v>279</v>
      </c>
      <c r="G204" s="130" t="s">
        <v>134</v>
      </c>
      <c r="H204" s="131">
        <v>34.438000000000002</v>
      </c>
      <c r="I204" s="132"/>
      <c r="J204" s="132">
        <f>ROUND(I204*H204,2)</f>
        <v>0</v>
      </c>
      <c r="K204" s="129" t="s">
        <v>135</v>
      </c>
      <c r="L204" s="27"/>
      <c r="M204" s="133" t="s">
        <v>1</v>
      </c>
      <c r="N204" s="134" t="s">
        <v>38</v>
      </c>
      <c r="O204" s="135">
        <v>0.39700000000000002</v>
      </c>
      <c r="P204" s="135">
        <f>O204*H204</f>
        <v>13.671886000000002</v>
      </c>
      <c r="Q204" s="135">
        <v>1.2999999999999999E-3</v>
      </c>
      <c r="R204" s="135">
        <f>Q204*H204</f>
        <v>4.4769400000000001E-2</v>
      </c>
      <c r="S204" s="135">
        <v>0</v>
      </c>
      <c r="T204" s="136">
        <f>S204*H204</f>
        <v>0</v>
      </c>
      <c r="AR204" s="137" t="s">
        <v>136</v>
      </c>
      <c r="AT204" s="137" t="s">
        <v>131</v>
      </c>
      <c r="AU204" s="137" t="s">
        <v>83</v>
      </c>
      <c r="AY204" s="15" t="s">
        <v>129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5" t="s">
        <v>81</v>
      </c>
      <c r="BK204" s="138">
        <f>ROUND(I204*H204,2)</f>
        <v>0</v>
      </c>
      <c r="BL204" s="15" t="s">
        <v>136</v>
      </c>
      <c r="BM204" s="137" t="s">
        <v>690</v>
      </c>
    </row>
    <row r="205" spans="2:65" s="1" customFormat="1" ht="19.2">
      <c r="B205" s="27"/>
      <c r="D205" s="139" t="s">
        <v>138</v>
      </c>
      <c r="F205" s="140" t="s">
        <v>281</v>
      </c>
      <c r="L205" s="27"/>
      <c r="M205" s="141"/>
      <c r="T205" s="51"/>
      <c r="AT205" s="15" t="s">
        <v>138</v>
      </c>
      <c r="AU205" s="15" t="s">
        <v>83</v>
      </c>
    </row>
    <row r="206" spans="2:65" s="12" customFormat="1">
      <c r="B206" s="142"/>
      <c r="D206" s="139" t="s">
        <v>144</v>
      </c>
      <c r="E206" s="143" t="s">
        <v>1</v>
      </c>
      <c r="F206" s="144" t="s">
        <v>691</v>
      </c>
      <c r="H206" s="145">
        <v>7.7759999999999998</v>
      </c>
      <c r="L206" s="142"/>
      <c r="M206" s="146"/>
      <c r="T206" s="147"/>
      <c r="AT206" s="143" t="s">
        <v>144</v>
      </c>
      <c r="AU206" s="143" t="s">
        <v>83</v>
      </c>
      <c r="AV206" s="12" t="s">
        <v>83</v>
      </c>
      <c r="AW206" s="12" t="s">
        <v>29</v>
      </c>
      <c r="AX206" s="12" t="s">
        <v>73</v>
      </c>
      <c r="AY206" s="143" t="s">
        <v>129</v>
      </c>
    </row>
    <row r="207" spans="2:65" s="12" customFormat="1">
      <c r="B207" s="142"/>
      <c r="D207" s="139" t="s">
        <v>144</v>
      </c>
      <c r="E207" s="143" t="s">
        <v>1</v>
      </c>
      <c r="F207" s="144" t="s">
        <v>285</v>
      </c>
      <c r="H207" s="145">
        <v>1.6</v>
      </c>
      <c r="L207" s="142"/>
      <c r="M207" s="146"/>
      <c r="T207" s="147"/>
      <c r="AT207" s="143" t="s">
        <v>144</v>
      </c>
      <c r="AU207" s="143" t="s">
        <v>83</v>
      </c>
      <c r="AV207" s="12" t="s">
        <v>83</v>
      </c>
      <c r="AW207" s="12" t="s">
        <v>29</v>
      </c>
      <c r="AX207" s="12" t="s">
        <v>73</v>
      </c>
      <c r="AY207" s="143" t="s">
        <v>129</v>
      </c>
    </row>
    <row r="208" spans="2:65" s="12" customFormat="1">
      <c r="B208" s="142"/>
      <c r="D208" s="139" t="s">
        <v>144</v>
      </c>
      <c r="E208" s="143" t="s">
        <v>1</v>
      </c>
      <c r="F208" s="144" t="s">
        <v>692</v>
      </c>
      <c r="H208" s="145">
        <v>14.166</v>
      </c>
      <c r="L208" s="142"/>
      <c r="M208" s="146"/>
      <c r="T208" s="147"/>
      <c r="AT208" s="143" t="s">
        <v>144</v>
      </c>
      <c r="AU208" s="143" t="s">
        <v>83</v>
      </c>
      <c r="AV208" s="12" t="s">
        <v>83</v>
      </c>
      <c r="AW208" s="12" t="s">
        <v>29</v>
      </c>
      <c r="AX208" s="12" t="s">
        <v>73</v>
      </c>
      <c r="AY208" s="143" t="s">
        <v>129</v>
      </c>
    </row>
    <row r="209" spans="2:65" s="12" customFormat="1">
      <c r="B209" s="142"/>
      <c r="D209" s="139" t="s">
        <v>144</v>
      </c>
      <c r="E209" s="143" t="s">
        <v>1</v>
      </c>
      <c r="F209" s="144" t="s">
        <v>693</v>
      </c>
      <c r="H209" s="145">
        <v>7.5359999999999996</v>
      </c>
      <c r="L209" s="142"/>
      <c r="M209" s="146"/>
      <c r="T209" s="147"/>
      <c r="AT209" s="143" t="s">
        <v>144</v>
      </c>
      <c r="AU209" s="143" t="s">
        <v>83</v>
      </c>
      <c r="AV209" s="12" t="s">
        <v>83</v>
      </c>
      <c r="AW209" s="12" t="s">
        <v>29</v>
      </c>
      <c r="AX209" s="12" t="s">
        <v>73</v>
      </c>
      <c r="AY209" s="143" t="s">
        <v>129</v>
      </c>
    </row>
    <row r="210" spans="2:65" s="12" customFormat="1">
      <c r="B210" s="142"/>
      <c r="D210" s="139" t="s">
        <v>144</v>
      </c>
      <c r="E210" s="143" t="s">
        <v>1</v>
      </c>
      <c r="F210" s="144" t="s">
        <v>694</v>
      </c>
      <c r="H210" s="145">
        <v>3.36</v>
      </c>
      <c r="L210" s="142"/>
      <c r="M210" s="146"/>
      <c r="T210" s="147"/>
      <c r="AT210" s="143" t="s">
        <v>144</v>
      </c>
      <c r="AU210" s="143" t="s">
        <v>83</v>
      </c>
      <c r="AV210" s="12" t="s">
        <v>83</v>
      </c>
      <c r="AW210" s="12" t="s">
        <v>29</v>
      </c>
      <c r="AX210" s="12" t="s">
        <v>73</v>
      </c>
      <c r="AY210" s="143" t="s">
        <v>129</v>
      </c>
    </row>
    <row r="211" spans="2:65" s="13" customFormat="1">
      <c r="B211" s="148"/>
      <c r="D211" s="139" t="s">
        <v>144</v>
      </c>
      <c r="E211" s="149" t="s">
        <v>1</v>
      </c>
      <c r="F211" s="150" t="s">
        <v>194</v>
      </c>
      <c r="H211" s="151">
        <v>34.438000000000002</v>
      </c>
      <c r="L211" s="148"/>
      <c r="M211" s="152"/>
      <c r="T211" s="153"/>
      <c r="AT211" s="149" t="s">
        <v>144</v>
      </c>
      <c r="AU211" s="149" t="s">
        <v>83</v>
      </c>
      <c r="AV211" s="13" t="s">
        <v>136</v>
      </c>
      <c r="AW211" s="13" t="s">
        <v>29</v>
      </c>
      <c r="AX211" s="13" t="s">
        <v>81</v>
      </c>
      <c r="AY211" s="149" t="s">
        <v>129</v>
      </c>
    </row>
    <row r="212" spans="2:65" s="1" customFormat="1" ht="16.5" customHeight="1">
      <c r="B212" s="126"/>
      <c r="C212" s="127" t="s">
        <v>286</v>
      </c>
      <c r="D212" s="127" t="s">
        <v>131</v>
      </c>
      <c r="E212" s="128" t="s">
        <v>287</v>
      </c>
      <c r="F212" s="129" t="s">
        <v>288</v>
      </c>
      <c r="G212" s="130" t="s">
        <v>134</v>
      </c>
      <c r="H212" s="131">
        <v>34.438000000000002</v>
      </c>
      <c r="I212" s="132"/>
      <c r="J212" s="132">
        <f>ROUND(I212*H212,2)</f>
        <v>0</v>
      </c>
      <c r="K212" s="129" t="s">
        <v>135</v>
      </c>
      <c r="L212" s="27"/>
      <c r="M212" s="133" t="s">
        <v>1</v>
      </c>
      <c r="N212" s="134" t="s">
        <v>38</v>
      </c>
      <c r="O212" s="135">
        <v>0.14399999999999999</v>
      </c>
      <c r="P212" s="135">
        <f>O212*H212</f>
        <v>4.9590719999999999</v>
      </c>
      <c r="Q212" s="135">
        <v>4.0000000000000003E-5</v>
      </c>
      <c r="R212" s="135">
        <f>Q212*H212</f>
        <v>1.3775200000000001E-3</v>
      </c>
      <c r="S212" s="135">
        <v>0</v>
      </c>
      <c r="T212" s="136">
        <f>S212*H212</f>
        <v>0</v>
      </c>
      <c r="AR212" s="137" t="s">
        <v>136</v>
      </c>
      <c r="AT212" s="137" t="s">
        <v>131</v>
      </c>
      <c r="AU212" s="137" t="s">
        <v>83</v>
      </c>
      <c r="AY212" s="15" t="s">
        <v>129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5" t="s">
        <v>81</v>
      </c>
      <c r="BK212" s="138">
        <f>ROUND(I212*H212,2)</f>
        <v>0</v>
      </c>
      <c r="BL212" s="15" t="s">
        <v>136</v>
      </c>
      <c r="BM212" s="137" t="s">
        <v>695</v>
      </c>
    </row>
    <row r="213" spans="2:65" s="1" customFormat="1" ht="19.2">
      <c r="B213" s="27"/>
      <c r="D213" s="139" t="s">
        <v>138</v>
      </c>
      <c r="F213" s="140" t="s">
        <v>290</v>
      </c>
      <c r="L213" s="27"/>
      <c r="M213" s="141"/>
      <c r="T213" s="51"/>
      <c r="AT213" s="15" t="s">
        <v>138</v>
      </c>
      <c r="AU213" s="15" t="s">
        <v>83</v>
      </c>
    </row>
    <row r="214" spans="2:65" s="1" customFormat="1" ht="24.15" customHeight="1">
      <c r="B214" s="126"/>
      <c r="C214" s="127" t="s">
        <v>291</v>
      </c>
      <c r="D214" s="127" t="s">
        <v>131</v>
      </c>
      <c r="E214" s="128" t="s">
        <v>292</v>
      </c>
      <c r="F214" s="129" t="s">
        <v>293</v>
      </c>
      <c r="G214" s="130" t="s">
        <v>218</v>
      </c>
      <c r="H214" s="131">
        <v>0.38</v>
      </c>
      <c r="I214" s="132"/>
      <c r="J214" s="132">
        <f>ROUND(I214*H214,2)</f>
        <v>0</v>
      </c>
      <c r="K214" s="129" t="s">
        <v>135</v>
      </c>
      <c r="L214" s="27"/>
      <c r="M214" s="133" t="s">
        <v>1</v>
      </c>
      <c r="N214" s="134" t="s">
        <v>38</v>
      </c>
      <c r="O214" s="135">
        <v>32.496000000000002</v>
      </c>
      <c r="P214" s="135">
        <f>O214*H214</f>
        <v>12.34848</v>
      </c>
      <c r="Q214" s="135">
        <v>1.0383</v>
      </c>
      <c r="R214" s="135">
        <f>Q214*H214</f>
        <v>0.39455400000000002</v>
      </c>
      <c r="S214" s="135">
        <v>0</v>
      </c>
      <c r="T214" s="136">
        <f>S214*H214</f>
        <v>0</v>
      </c>
      <c r="AR214" s="137" t="s">
        <v>136</v>
      </c>
      <c r="AT214" s="137" t="s">
        <v>131</v>
      </c>
      <c r="AU214" s="137" t="s">
        <v>83</v>
      </c>
      <c r="AY214" s="15" t="s">
        <v>129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5" t="s">
        <v>81</v>
      </c>
      <c r="BK214" s="138">
        <f>ROUND(I214*H214,2)</f>
        <v>0</v>
      </c>
      <c r="BL214" s="15" t="s">
        <v>136</v>
      </c>
      <c r="BM214" s="137" t="s">
        <v>696</v>
      </c>
    </row>
    <row r="215" spans="2:65" s="1" customFormat="1" ht="19.2">
      <c r="B215" s="27"/>
      <c r="D215" s="139" t="s">
        <v>138</v>
      </c>
      <c r="F215" s="140" t="s">
        <v>295</v>
      </c>
      <c r="L215" s="27"/>
      <c r="M215" s="141"/>
      <c r="T215" s="51"/>
      <c r="AT215" s="15" t="s">
        <v>138</v>
      </c>
      <c r="AU215" s="15" t="s">
        <v>83</v>
      </c>
    </row>
    <row r="216" spans="2:65" s="11" customFormat="1" ht="22.8" customHeight="1">
      <c r="B216" s="115"/>
      <c r="D216" s="116" t="s">
        <v>72</v>
      </c>
      <c r="E216" s="124" t="s">
        <v>146</v>
      </c>
      <c r="F216" s="124" t="s">
        <v>297</v>
      </c>
      <c r="J216" s="125">
        <f>BK216</f>
        <v>0</v>
      </c>
      <c r="L216" s="115"/>
      <c r="M216" s="119"/>
      <c r="P216" s="120">
        <f>SUM(P217:P241)</f>
        <v>196.79396199999999</v>
      </c>
      <c r="R216" s="120">
        <f>SUM(R217:R241)</f>
        <v>25.914509299999999</v>
      </c>
      <c r="T216" s="121">
        <f>SUM(T217:T241)</f>
        <v>0</v>
      </c>
      <c r="AR216" s="116" t="s">
        <v>81</v>
      </c>
      <c r="AT216" s="122" t="s">
        <v>72</v>
      </c>
      <c r="AU216" s="122" t="s">
        <v>81</v>
      </c>
      <c r="AY216" s="116" t="s">
        <v>129</v>
      </c>
      <c r="BK216" s="123">
        <f>SUM(BK217:BK241)</f>
        <v>0</v>
      </c>
    </row>
    <row r="217" spans="2:65" s="1" customFormat="1" ht="24.15" customHeight="1">
      <c r="B217" s="126"/>
      <c r="C217" s="127" t="s">
        <v>298</v>
      </c>
      <c r="D217" s="127" t="s">
        <v>131</v>
      </c>
      <c r="E217" s="128" t="s">
        <v>299</v>
      </c>
      <c r="F217" s="129" t="s">
        <v>300</v>
      </c>
      <c r="G217" s="130" t="s">
        <v>183</v>
      </c>
      <c r="H217" s="131">
        <v>8.6199999999999992</v>
      </c>
      <c r="I217" s="132"/>
      <c r="J217" s="132">
        <f>ROUND(I217*H217,2)</f>
        <v>0</v>
      </c>
      <c r="K217" s="129" t="s">
        <v>135</v>
      </c>
      <c r="L217" s="27"/>
      <c r="M217" s="133" t="s">
        <v>1</v>
      </c>
      <c r="N217" s="134" t="s">
        <v>38</v>
      </c>
      <c r="O217" s="135">
        <v>15.196999999999999</v>
      </c>
      <c r="P217" s="135">
        <f>O217*H217</f>
        <v>130.99813999999998</v>
      </c>
      <c r="Q217" s="135">
        <v>2.8832599999999999</v>
      </c>
      <c r="R217" s="135">
        <f>Q217*H217</f>
        <v>24.853701199999996</v>
      </c>
      <c r="S217" s="135">
        <v>0</v>
      </c>
      <c r="T217" s="136">
        <f>S217*H217</f>
        <v>0</v>
      </c>
      <c r="AR217" s="137" t="s">
        <v>136</v>
      </c>
      <c r="AT217" s="137" t="s">
        <v>131</v>
      </c>
      <c r="AU217" s="137" t="s">
        <v>83</v>
      </c>
      <c r="AY217" s="15" t="s">
        <v>129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5" t="s">
        <v>81</v>
      </c>
      <c r="BK217" s="138">
        <f>ROUND(I217*H217,2)</f>
        <v>0</v>
      </c>
      <c r="BL217" s="15" t="s">
        <v>136</v>
      </c>
      <c r="BM217" s="137" t="s">
        <v>697</v>
      </c>
    </row>
    <row r="218" spans="2:65" s="1" customFormat="1" ht="28.8">
      <c r="B218" s="27"/>
      <c r="D218" s="139" t="s">
        <v>138</v>
      </c>
      <c r="F218" s="140" t="s">
        <v>302</v>
      </c>
      <c r="L218" s="27"/>
      <c r="M218" s="141"/>
      <c r="T218" s="51"/>
      <c r="AT218" s="15" t="s">
        <v>138</v>
      </c>
      <c r="AU218" s="15" t="s">
        <v>83</v>
      </c>
    </row>
    <row r="219" spans="2:65" s="12" customFormat="1">
      <c r="B219" s="142"/>
      <c r="D219" s="139" t="s">
        <v>144</v>
      </c>
      <c r="E219" s="143" t="s">
        <v>1</v>
      </c>
      <c r="F219" s="144" t="s">
        <v>698</v>
      </c>
      <c r="H219" s="145">
        <v>2.2000000000000002</v>
      </c>
      <c r="L219" s="142"/>
      <c r="M219" s="146"/>
      <c r="T219" s="147"/>
      <c r="AT219" s="143" t="s">
        <v>144</v>
      </c>
      <c r="AU219" s="143" t="s">
        <v>83</v>
      </c>
      <c r="AV219" s="12" t="s">
        <v>83</v>
      </c>
      <c r="AW219" s="12" t="s">
        <v>29</v>
      </c>
      <c r="AX219" s="12" t="s">
        <v>73</v>
      </c>
      <c r="AY219" s="143" t="s">
        <v>129</v>
      </c>
    </row>
    <row r="220" spans="2:65" s="12" customFormat="1">
      <c r="B220" s="142"/>
      <c r="D220" s="139" t="s">
        <v>144</v>
      </c>
      <c r="E220" s="143" t="s">
        <v>1</v>
      </c>
      <c r="F220" s="144" t="s">
        <v>699</v>
      </c>
      <c r="H220" s="145">
        <v>2.64</v>
      </c>
      <c r="L220" s="142"/>
      <c r="M220" s="146"/>
      <c r="T220" s="147"/>
      <c r="AT220" s="143" t="s">
        <v>144</v>
      </c>
      <c r="AU220" s="143" t="s">
        <v>83</v>
      </c>
      <c r="AV220" s="12" t="s">
        <v>83</v>
      </c>
      <c r="AW220" s="12" t="s">
        <v>29</v>
      </c>
      <c r="AX220" s="12" t="s">
        <v>73</v>
      </c>
      <c r="AY220" s="143" t="s">
        <v>129</v>
      </c>
    </row>
    <row r="221" spans="2:65" s="12" customFormat="1">
      <c r="B221" s="142"/>
      <c r="D221" s="139" t="s">
        <v>144</v>
      </c>
      <c r="E221" s="143" t="s">
        <v>1</v>
      </c>
      <c r="F221" s="144" t="s">
        <v>700</v>
      </c>
      <c r="H221" s="145">
        <v>3.78</v>
      </c>
      <c r="L221" s="142"/>
      <c r="M221" s="146"/>
      <c r="T221" s="147"/>
      <c r="AT221" s="143" t="s">
        <v>144</v>
      </c>
      <c r="AU221" s="143" t="s">
        <v>83</v>
      </c>
      <c r="AV221" s="12" t="s">
        <v>83</v>
      </c>
      <c r="AW221" s="12" t="s">
        <v>29</v>
      </c>
      <c r="AX221" s="12" t="s">
        <v>73</v>
      </c>
      <c r="AY221" s="143" t="s">
        <v>129</v>
      </c>
    </row>
    <row r="222" spans="2:65" s="13" customFormat="1">
      <c r="B222" s="148"/>
      <c r="D222" s="139" t="s">
        <v>144</v>
      </c>
      <c r="E222" s="149" t="s">
        <v>1</v>
      </c>
      <c r="F222" s="150" t="s">
        <v>194</v>
      </c>
      <c r="H222" s="151">
        <v>8.6199999999999992</v>
      </c>
      <c r="L222" s="148"/>
      <c r="M222" s="152"/>
      <c r="T222" s="153"/>
      <c r="AT222" s="149" t="s">
        <v>144</v>
      </c>
      <c r="AU222" s="149" t="s">
        <v>83</v>
      </c>
      <c r="AV222" s="13" t="s">
        <v>136</v>
      </c>
      <c r="AW222" s="13" t="s">
        <v>29</v>
      </c>
      <c r="AX222" s="13" t="s">
        <v>81</v>
      </c>
      <c r="AY222" s="149" t="s">
        <v>129</v>
      </c>
    </row>
    <row r="223" spans="2:65" s="1" customFormat="1" ht="16.5" customHeight="1">
      <c r="B223" s="126"/>
      <c r="C223" s="127" t="s">
        <v>304</v>
      </c>
      <c r="D223" s="127" t="s">
        <v>131</v>
      </c>
      <c r="E223" s="128" t="s">
        <v>305</v>
      </c>
      <c r="F223" s="129" t="s">
        <v>306</v>
      </c>
      <c r="G223" s="130" t="s">
        <v>183</v>
      </c>
      <c r="H223" s="131">
        <v>8.7650000000000006</v>
      </c>
      <c r="I223" s="132"/>
      <c r="J223" s="132">
        <f>ROUND(I223*H223,2)</f>
        <v>0</v>
      </c>
      <c r="K223" s="129" t="s">
        <v>135</v>
      </c>
      <c r="L223" s="27"/>
      <c r="M223" s="133" t="s">
        <v>1</v>
      </c>
      <c r="N223" s="134" t="s">
        <v>38</v>
      </c>
      <c r="O223" s="135">
        <v>1.56</v>
      </c>
      <c r="P223" s="135">
        <f>O223*H223</f>
        <v>13.673400000000001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136</v>
      </c>
      <c r="AT223" s="137" t="s">
        <v>131</v>
      </c>
      <c r="AU223" s="137" t="s">
        <v>83</v>
      </c>
      <c r="AY223" s="15" t="s">
        <v>129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5" t="s">
        <v>81</v>
      </c>
      <c r="BK223" s="138">
        <f>ROUND(I223*H223,2)</f>
        <v>0</v>
      </c>
      <c r="BL223" s="15" t="s">
        <v>136</v>
      </c>
      <c r="BM223" s="137" t="s">
        <v>701</v>
      </c>
    </row>
    <row r="224" spans="2:65" s="1" customFormat="1">
      <c r="B224" s="27"/>
      <c r="D224" s="139" t="s">
        <v>138</v>
      </c>
      <c r="F224" s="140" t="s">
        <v>308</v>
      </c>
      <c r="L224" s="27"/>
      <c r="M224" s="141"/>
      <c r="T224" s="51"/>
      <c r="AT224" s="15" t="s">
        <v>138</v>
      </c>
      <c r="AU224" s="15" t="s">
        <v>83</v>
      </c>
    </row>
    <row r="225" spans="2:65" s="12" customFormat="1">
      <c r="B225" s="142"/>
      <c r="D225" s="139" t="s">
        <v>144</v>
      </c>
      <c r="E225" s="143" t="s">
        <v>1</v>
      </c>
      <c r="F225" s="144" t="s">
        <v>702</v>
      </c>
      <c r="H225" s="145">
        <v>8.7650000000000006</v>
      </c>
      <c r="L225" s="142"/>
      <c r="M225" s="146"/>
      <c r="T225" s="147"/>
      <c r="AT225" s="143" t="s">
        <v>144</v>
      </c>
      <c r="AU225" s="143" t="s">
        <v>83</v>
      </c>
      <c r="AV225" s="12" t="s">
        <v>83</v>
      </c>
      <c r="AW225" s="12" t="s">
        <v>29</v>
      </c>
      <c r="AX225" s="12" t="s">
        <v>81</v>
      </c>
      <c r="AY225" s="143" t="s">
        <v>129</v>
      </c>
    </row>
    <row r="226" spans="2:65" s="1" customFormat="1" ht="24.15" customHeight="1">
      <c r="B226" s="126"/>
      <c r="C226" s="127" t="s">
        <v>311</v>
      </c>
      <c r="D226" s="127" t="s">
        <v>131</v>
      </c>
      <c r="E226" s="128" t="s">
        <v>312</v>
      </c>
      <c r="F226" s="129" t="s">
        <v>313</v>
      </c>
      <c r="G226" s="130" t="s">
        <v>134</v>
      </c>
      <c r="H226" s="131">
        <v>35.834000000000003</v>
      </c>
      <c r="I226" s="132"/>
      <c r="J226" s="132">
        <f>ROUND(I226*H226,2)</f>
        <v>0</v>
      </c>
      <c r="K226" s="129" t="s">
        <v>135</v>
      </c>
      <c r="L226" s="27"/>
      <c r="M226" s="133" t="s">
        <v>1</v>
      </c>
      <c r="N226" s="134" t="s">
        <v>38</v>
      </c>
      <c r="O226" s="135">
        <v>0.41599999999999998</v>
      </c>
      <c r="P226" s="135">
        <f>O226*H226</f>
        <v>14.906944000000001</v>
      </c>
      <c r="Q226" s="135">
        <v>1.66E-3</v>
      </c>
      <c r="R226" s="135">
        <f>Q226*H226</f>
        <v>5.9484440000000006E-2</v>
      </c>
      <c r="S226" s="135">
        <v>0</v>
      </c>
      <c r="T226" s="136">
        <f>S226*H226</f>
        <v>0</v>
      </c>
      <c r="AR226" s="137" t="s">
        <v>136</v>
      </c>
      <c r="AT226" s="137" t="s">
        <v>131</v>
      </c>
      <c r="AU226" s="137" t="s">
        <v>83</v>
      </c>
      <c r="AY226" s="15" t="s">
        <v>129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5" t="s">
        <v>81</v>
      </c>
      <c r="BK226" s="138">
        <f>ROUND(I226*H226,2)</f>
        <v>0</v>
      </c>
      <c r="BL226" s="15" t="s">
        <v>136</v>
      </c>
      <c r="BM226" s="137" t="s">
        <v>703</v>
      </c>
    </row>
    <row r="227" spans="2:65" s="1" customFormat="1" ht="19.2">
      <c r="B227" s="27"/>
      <c r="D227" s="139" t="s">
        <v>138</v>
      </c>
      <c r="F227" s="140" t="s">
        <v>315</v>
      </c>
      <c r="L227" s="27"/>
      <c r="M227" s="141"/>
      <c r="T227" s="51"/>
      <c r="AT227" s="15" t="s">
        <v>138</v>
      </c>
      <c r="AU227" s="15" t="s">
        <v>83</v>
      </c>
    </row>
    <row r="228" spans="2:65" s="12" customFormat="1">
      <c r="B228" s="142"/>
      <c r="D228" s="139" t="s">
        <v>144</v>
      </c>
      <c r="E228" s="143" t="s">
        <v>1</v>
      </c>
      <c r="F228" s="144" t="s">
        <v>704</v>
      </c>
      <c r="H228" s="145">
        <v>31.873999999999999</v>
      </c>
      <c r="L228" s="142"/>
      <c r="M228" s="146"/>
      <c r="T228" s="147"/>
      <c r="AT228" s="143" t="s">
        <v>144</v>
      </c>
      <c r="AU228" s="143" t="s">
        <v>83</v>
      </c>
      <c r="AV228" s="12" t="s">
        <v>83</v>
      </c>
      <c r="AW228" s="12" t="s">
        <v>29</v>
      </c>
      <c r="AX228" s="12" t="s">
        <v>73</v>
      </c>
      <c r="AY228" s="143" t="s">
        <v>129</v>
      </c>
    </row>
    <row r="229" spans="2:65" s="12" customFormat="1">
      <c r="B229" s="142"/>
      <c r="D229" s="139" t="s">
        <v>144</v>
      </c>
      <c r="E229" s="143" t="s">
        <v>1</v>
      </c>
      <c r="F229" s="144" t="s">
        <v>705</v>
      </c>
      <c r="H229" s="145">
        <v>3.96</v>
      </c>
      <c r="L229" s="142"/>
      <c r="M229" s="146"/>
      <c r="T229" s="147"/>
      <c r="AT229" s="143" t="s">
        <v>144</v>
      </c>
      <c r="AU229" s="143" t="s">
        <v>83</v>
      </c>
      <c r="AV229" s="12" t="s">
        <v>83</v>
      </c>
      <c r="AW229" s="12" t="s">
        <v>29</v>
      </c>
      <c r="AX229" s="12" t="s">
        <v>73</v>
      </c>
      <c r="AY229" s="143" t="s">
        <v>129</v>
      </c>
    </row>
    <row r="230" spans="2:65" s="13" customFormat="1">
      <c r="B230" s="148"/>
      <c r="D230" s="139" t="s">
        <v>144</v>
      </c>
      <c r="E230" s="149" t="s">
        <v>1</v>
      </c>
      <c r="F230" s="150" t="s">
        <v>194</v>
      </c>
      <c r="H230" s="151">
        <v>35.833999999999996</v>
      </c>
      <c r="L230" s="148"/>
      <c r="M230" s="152"/>
      <c r="T230" s="153"/>
      <c r="AT230" s="149" t="s">
        <v>144</v>
      </c>
      <c r="AU230" s="149" t="s">
        <v>83</v>
      </c>
      <c r="AV230" s="13" t="s">
        <v>136</v>
      </c>
      <c r="AW230" s="13" t="s">
        <v>29</v>
      </c>
      <c r="AX230" s="13" t="s">
        <v>81</v>
      </c>
      <c r="AY230" s="149" t="s">
        <v>129</v>
      </c>
    </row>
    <row r="231" spans="2:65" s="1" customFormat="1" ht="24.15" customHeight="1">
      <c r="B231" s="126"/>
      <c r="C231" s="127" t="s">
        <v>319</v>
      </c>
      <c r="D231" s="127" t="s">
        <v>131</v>
      </c>
      <c r="E231" s="128" t="s">
        <v>320</v>
      </c>
      <c r="F231" s="129" t="s">
        <v>321</v>
      </c>
      <c r="G231" s="130" t="s">
        <v>134</v>
      </c>
      <c r="H231" s="131">
        <v>35.834000000000003</v>
      </c>
      <c r="I231" s="132"/>
      <c r="J231" s="132">
        <f>ROUND(I231*H231,2)</f>
        <v>0</v>
      </c>
      <c r="K231" s="129" t="s">
        <v>135</v>
      </c>
      <c r="L231" s="27"/>
      <c r="M231" s="133" t="s">
        <v>1</v>
      </c>
      <c r="N231" s="134" t="s">
        <v>38</v>
      </c>
      <c r="O231" s="135">
        <v>0.192</v>
      </c>
      <c r="P231" s="135">
        <f>O231*H231</f>
        <v>6.8801280000000009</v>
      </c>
      <c r="Q231" s="135">
        <v>4.0000000000000003E-5</v>
      </c>
      <c r="R231" s="135">
        <f>Q231*H231</f>
        <v>1.4333600000000003E-3</v>
      </c>
      <c r="S231" s="135">
        <v>0</v>
      </c>
      <c r="T231" s="136">
        <f>S231*H231</f>
        <v>0</v>
      </c>
      <c r="AR231" s="137" t="s">
        <v>136</v>
      </c>
      <c r="AT231" s="137" t="s">
        <v>131</v>
      </c>
      <c r="AU231" s="137" t="s">
        <v>83</v>
      </c>
      <c r="AY231" s="15" t="s">
        <v>129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5" t="s">
        <v>81</v>
      </c>
      <c r="BK231" s="138">
        <f>ROUND(I231*H231,2)</f>
        <v>0</v>
      </c>
      <c r="BL231" s="15" t="s">
        <v>136</v>
      </c>
      <c r="BM231" s="137" t="s">
        <v>706</v>
      </c>
    </row>
    <row r="232" spans="2:65" s="1" customFormat="1" ht="19.2">
      <c r="B232" s="27"/>
      <c r="D232" s="139" t="s">
        <v>138</v>
      </c>
      <c r="F232" s="140" t="s">
        <v>323</v>
      </c>
      <c r="L232" s="27"/>
      <c r="M232" s="141"/>
      <c r="T232" s="51"/>
      <c r="AT232" s="15" t="s">
        <v>138</v>
      </c>
      <c r="AU232" s="15" t="s">
        <v>83</v>
      </c>
    </row>
    <row r="233" spans="2:65" s="1" customFormat="1" ht="16.5" customHeight="1">
      <c r="B233" s="126"/>
      <c r="C233" s="127" t="s">
        <v>324</v>
      </c>
      <c r="D233" s="127" t="s">
        <v>131</v>
      </c>
      <c r="E233" s="128" t="s">
        <v>325</v>
      </c>
      <c r="F233" s="129" t="s">
        <v>326</v>
      </c>
      <c r="G233" s="130" t="s">
        <v>218</v>
      </c>
      <c r="H233" s="131">
        <v>0.38</v>
      </c>
      <c r="I233" s="132"/>
      <c r="J233" s="132">
        <f>ROUND(I233*H233,2)</f>
        <v>0</v>
      </c>
      <c r="K233" s="129" t="s">
        <v>135</v>
      </c>
      <c r="L233" s="27"/>
      <c r="M233" s="133" t="s">
        <v>1</v>
      </c>
      <c r="N233" s="134" t="s">
        <v>38</v>
      </c>
      <c r="O233" s="135">
        <v>33.767000000000003</v>
      </c>
      <c r="P233" s="135">
        <f>O233*H233</f>
        <v>12.831460000000002</v>
      </c>
      <c r="Q233" s="135">
        <v>1.0384500000000001</v>
      </c>
      <c r="R233" s="135">
        <f>Q233*H233</f>
        <v>0.39461100000000005</v>
      </c>
      <c r="S233" s="135">
        <v>0</v>
      </c>
      <c r="T233" s="136">
        <f>S233*H233</f>
        <v>0</v>
      </c>
      <c r="AR233" s="137" t="s">
        <v>136</v>
      </c>
      <c r="AT233" s="137" t="s">
        <v>131</v>
      </c>
      <c r="AU233" s="137" t="s">
        <v>83</v>
      </c>
      <c r="AY233" s="15" t="s">
        <v>129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5" t="s">
        <v>81</v>
      </c>
      <c r="BK233" s="138">
        <f>ROUND(I233*H233,2)</f>
        <v>0</v>
      </c>
      <c r="BL233" s="15" t="s">
        <v>136</v>
      </c>
      <c r="BM233" s="137" t="s">
        <v>707</v>
      </c>
    </row>
    <row r="234" spans="2:65" s="1" customFormat="1" ht="28.8">
      <c r="B234" s="27"/>
      <c r="D234" s="139" t="s">
        <v>138</v>
      </c>
      <c r="F234" s="140" t="s">
        <v>328</v>
      </c>
      <c r="L234" s="27"/>
      <c r="M234" s="141"/>
      <c r="T234" s="51"/>
      <c r="AT234" s="15" t="s">
        <v>138</v>
      </c>
      <c r="AU234" s="15" t="s">
        <v>83</v>
      </c>
    </row>
    <row r="235" spans="2:65" s="1" customFormat="1" ht="24.15" customHeight="1">
      <c r="B235" s="126"/>
      <c r="C235" s="127" t="s">
        <v>329</v>
      </c>
      <c r="D235" s="127" t="s">
        <v>131</v>
      </c>
      <c r="E235" s="128" t="s">
        <v>708</v>
      </c>
      <c r="F235" s="129" t="s">
        <v>709</v>
      </c>
      <c r="G235" s="130" t="s">
        <v>218</v>
      </c>
      <c r="H235" s="131">
        <v>0.56899999999999995</v>
      </c>
      <c r="I235" s="132"/>
      <c r="J235" s="132">
        <f>ROUND(I235*H235,2)</f>
        <v>0</v>
      </c>
      <c r="K235" s="129" t="s">
        <v>135</v>
      </c>
      <c r="L235" s="27"/>
      <c r="M235" s="133" t="s">
        <v>1</v>
      </c>
      <c r="N235" s="134" t="s">
        <v>38</v>
      </c>
      <c r="O235" s="135">
        <v>13.81</v>
      </c>
      <c r="P235" s="135">
        <f>O235*H235</f>
        <v>7.8578899999999994</v>
      </c>
      <c r="Q235" s="135">
        <v>1.0597000000000001</v>
      </c>
      <c r="R235" s="135">
        <f>Q235*H235</f>
        <v>0.60296930000000004</v>
      </c>
      <c r="S235" s="135">
        <v>0</v>
      </c>
      <c r="T235" s="136">
        <f>S235*H235</f>
        <v>0</v>
      </c>
      <c r="AR235" s="137" t="s">
        <v>136</v>
      </c>
      <c r="AT235" s="137" t="s">
        <v>131</v>
      </c>
      <c r="AU235" s="137" t="s">
        <v>83</v>
      </c>
      <c r="AY235" s="15" t="s">
        <v>129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5" t="s">
        <v>81</v>
      </c>
      <c r="BK235" s="138">
        <f>ROUND(I235*H235,2)</f>
        <v>0</v>
      </c>
      <c r="BL235" s="15" t="s">
        <v>136</v>
      </c>
      <c r="BM235" s="137" t="s">
        <v>710</v>
      </c>
    </row>
    <row r="236" spans="2:65" s="1" customFormat="1" ht="28.8">
      <c r="B236" s="27"/>
      <c r="D236" s="139" t="s">
        <v>138</v>
      </c>
      <c r="F236" s="140" t="s">
        <v>711</v>
      </c>
      <c r="L236" s="27"/>
      <c r="M236" s="141"/>
      <c r="T236" s="51"/>
      <c r="AT236" s="15" t="s">
        <v>138</v>
      </c>
      <c r="AU236" s="15" t="s">
        <v>83</v>
      </c>
    </row>
    <row r="237" spans="2:65" s="1" customFormat="1" ht="16.5" customHeight="1">
      <c r="B237" s="126"/>
      <c r="C237" s="127" t="s">
        <v>334</v>
      </c>
      <c r="D237" s="127" t="s">
        <v>131</v>
      </c>
      <c r="E237" s="128" t="s">
        <v>330</v>
      </c>
      <c r="F237" s="129" t="s">
        <v>331</v>
      </c>
      <c r="G237" s="130" t="s">
        <v>165</v>
      </c>
      <c r="H237" s="131">
        <v>7</v>
      </c>
      <c r="I237" s="132"/>
      <c r="J237" s="132">
        <f>ROUND(I237*H237,2)</f>
        <v>0</v>
      </c>
      <c r="K237" s="129" t="s">
        <v>135</v>
      </c>
      <c r="L237" s="27"/>
      <c r="M237" s="133" t="s">
        <v>1</v>
      </c>
      <c r="N237" s="134" t="s">
        <v>38</v>
      </c>
      <c r="O237" s="135">
        <v>1.3779999999999999</v>
      </c>
      <c r="P237" s="135">
        <f>O237*H237</f>
        <v>9.645999999999999</v>
      </c>
      <c r="Q237" s="135">
        <v>3.3E-4</v>
      </c>
      <c r="R237" s="135">
        <f>Q237*H237</f>
        <v>2.31E-3</v>
      </c>
      <c r="S237" s="135">
        <v>0</v>
      </c>
      <c r="T237" s="136">
        <f>S237*H237</f>
        <v>0</v>
      </c>
      <c r="AR237" s="137" t="s">
        <v>136</v>
      </c>
      <c r="AT237" s="137" t="s">
        <v>131</v>
      </c>
      <c r="AU237" s="137" t="s">
        <v>83</v>
      </c>
      <c r="AY237" s="15" t="s">
        <v>129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5" t="s">
        <v>81</v>
      </c>
      <c r="BK237" s="138">
        <f>ROUND(I237*H237,2)</f>
        <v>0</v>
      </c>
      <c r="BL237" s="15" t="s">
        <v>136</v>
      </c>
      <c r="BM237" s="137" t="s">
        <v>712</v>
      </c>
    </row>
    <row r="238" spans="2:65" s="1" customFormat="1">
      <c r="B238" s="27"/>
      <c r="D238" s="139" t="s">
        <v>138</v>
      </c>
      <c r="F238" s="140" t="s">
        <v>331</v>
      </c>
      <c r="L238" s="27"/>
      <c r="M238" s="141"/>
      <c r="T238" s="51"/>
      <c r="AT238" s="15" t="s">
        <v>138</v>
      </c>
      <c r="AU238" s="15" t="s">
        <v>83</v>
      </c>
    </row>
    <row r="239" spans="2:65" s="1" customFormat="1" ht="16.5" customHeight="1">
      <c r="B239" s="126"/>
      <c r="C239" s="154" t="s">
        <v>340</v>
      </c>
      <c r="D239" s="154" t="s">
        <v>215</v>
      </c>
      <c r="E239" s="155" t="s">
        <v>335</v>
      </c>
      <c r="F239" s="156" t="s">
        <v>336</v>
      </c>
      <c r="G239" s="157" t="s">
        <v>165</v>
      </c>
      <c r="H239" s="158">
        <v>7</v>
      </c>
      <c r="I239" s="159"/>
      <c r="J239" s="159">
        <f>ROUND(I239*H239,2)</f>
        <v>0</v>
      </c>
      <c r="K239" s="156" t="s">
        <v>1</v>
      </c>
      <c r="L239" s="160"/>
      <c r="M239" s="161" t="s">
        <v>1</v>
      </c>
      <c r="N239" s="162" t="s">
        <v>38</v>
      </c>
      <c r="O239" s="135">
        <v>0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174</v>
      </c>
      <c r="AT239" s="137" t="s">
        <v>215</v>
      </c>
      <c r="AU239" s="137" t="s">
        <v>83</v>
      </c>
      <c r="AY239" s="15" t="s">
        <v>129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5" t="s">
        <v>81</v>
      </c>
      <c r="BK239" s="138">
        <f>ROUND(I239*H239,2)</f>
        <v>0</v>
      </c>
      <c r="BL239" s="15" t="s">
        <v>136</v>
      </c>
      <c r="BM239" s="137" t="s">
        <v>713</v>
      </c>
    </row>
    <row r="240" spans="2:65" s="1" customFormat="1">
      <c r="B240" s="27"/>
      <c r="D240" s="139" t="s">
        <v>138</v>
      </c>
      <c r="F240" s="140" t="s">
        <v>336</v>
      </c>
      <c r="L240" s="27"/>
      <c r="M240" s="141"/>
      <c r="T240" s="51"/>
      <c r="AT240" s="15" t="s">
        <v>138</v>
      </c>
      <c r="AU240" s="15" t="s">
        <v>83</v>
      </c>
    </row>
    <row r="241" spans="2:65" s="1" customFormat="1" ht="144">
      <c r="B241" s="27"/>
      <c r="D241" s="139" t="s">
        <v>231</v>
      </c>
      <c r="F241" s="163" t="s">
        <v>338</v>
      </c>
      <c r="L241" s="27"/>
      <c r="M241" s="141"/>
      <c r="T241" s="51"/>
      <c r="AT241" s="15" t="s">
        <v>231</v>
      </c>
      <c r="AU241" s="15" t="s">
        <v>83</v>
      </c>
    </row>
    <row r="242" spans="2:65" s="11" customFormat="1" ht="22.8" customHeight="1">
      <c r="B242" s="115"/>
      <c r="D242" s="116" t="s">
        <v>72</v>
      </c>
      <c r="E242" s="124" t="s">
        <v>136</v>
      </c>
      <c r="F242" s="124" t="s">
        <v>339</v>
      </c>
      <c r="J242" s="125">
        <f>BK242</f>
        <v>0</v>
      </c>
      <c r="L242" s="115"/>
      <c r="M242" s="119"/>
      <c r="P242" s="120">
        <f>SUM(P243:P267)</f>
        <v>100.35077199999999</v>
      </c>
      <c r="R242" s="120">
        <f>SUM(R243:R267)</f>
        <v>4.9098788500000001</v>
      </c>
      <c r="T242" s="121">
        <f>SUM(T243:T267)</f>
        <v>0</v>
      </c>
      <c r="AR242" s="116" t="s">
        <v>81</v>
      </c>
      <c r="AT242" s="122" t="s">
        <v>72</v>
      </c>
      <c r="AU242" s="122" t="s">
        <v>81</v>
      </c>
      <c r="AY242" s="116" t="s">
        <v>129</v>
      </c>
      <c r="BK242" s="123">
        <f>SUM(BK243:BK267)</f>
        <v>0</v>
      </c>
    </row>
    <row r="243" spans="2:65" s="1" customFormat="1" ht="21.75" customHeight="1">
      <c r="B243" s="126"/>
      <c r="C243" s="127" t="s">
        <v>346</v>
      </c>
      <c r="D243" s="127" t="s">
        <v>131</v>
      </c>
      <c r="E243" s="128" t="s">
        <v>341</v>
      </c>
      <c r="F243" s="129" t="s">
        <v>342</v>
      </c>
      <c r="G243" s="130" t="s">
        <v>183</v>
      </c>
      <c r="H243" s="131">
        <v>15.871</v>
      </c>
      <c r="I243" s="132"/>
      <c r="J243" s="132">
        <f>ROUND(I243*H243,2)</f>
        <v>0</v>
      </c>
      <c r="K243" s="129" t="s">
        <v>135</v>
      </c>
      <c r="L243" s="27"/>
      <c r="M243" s="133" t="s">
        <v>1</v>
      </c>
      <c r="N243" s="134" t="s">
        <v>38</v>
      </c>
      <c r="O243" s="135">
        <v>2.367</v>
      </c>
      <c r="P243" s="135">
        <f>O243*H243</f>
        <v>37.566656999999999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136</v>
      </c>
      <c r="AT243" s="137" t="s">
        <v>131</v>
      </c>
      <c r="AU243" s="137" t="s">
        <v>83</v>
      </c>
      <c r="AY243" s="15" t="s">
        <v>129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5" t="s">
        <v>81</v>
      </c>
      <c r="BK243" s="138">
        <f>ROUND(I243*H243,2)</f>
        <v>0</v>
      </c>
      <c r="BL243" s="15" t="s">
        <v>136</v>
      </c>
      <c r="BM243" s="137" t="s">
        <v>714</v>
      </c>
    </row>
    <row r="244" spans="2:65" s="1" customFormat="1" ht="19.2">
      <c r="B244" s="27"/>
      <c r="D244" s="139" t="s">
        <v>138</v>
      </c>
      <c r="F244" s="140" t="s">
        <v>344</v>
      </c>
      <c r="L244" s="27"/>
      <c r="M244" s="141"/>
      <c r="T244" s="51"/>
      <c r="AT244" s="15" t="s">
        <v>138</v>
      </c>
      <c r="AU244" s="15" t="s">
        <v>83</v>
      </c>
    </row>
    <row r="245" spans="2:65" s="12" customFormat="1">
      <c r="B245" s="142"/>
      <c r="D245" s="139" t="s">
        <v>144</v>
      </c>
      <c r="E245" s="143" t="s">
        <v>1</v>
      </c>
      <c r="F245" s="144" t="s">
        <v>715</v>
      </c>
      <c r="H245" s="145">
        <v>15.68</v>
      </c>
      <c r="L245" s="142"/>
      <c r="M245" s="146"/>
      <c r="T245" s="147"/>
      <c r="AT245" s="143" t="s">
        <v>144</v>
      </c>
      <c r="AU245" s="143" t="s">
        <v>83</v>
      </c>
      <c r="AV245" s="12" t="s">
        <v>83</v>
      </c>
      <c r="AW245" s="12" t="s">
        <v>29</v>
      </c>
      <c r="AX245" s="12" t="s">
        <v>73</v>
      </c>
      <c r="AY245" s="143" t="s">
        <v>129</v>
      </c>
    </row>
    <row r="246" spans="2:65" s="12" customFormat="1">
      <c r="B246" s="142"/>
      <c r="D246" s="139" t="s">
        <v>144</v>
      </c>
      <c r="E246" s="143" t="s">
        <v>1</v>
      </c>
      <c r="F246" s="144" t="s">
        <v>716</v>
      </c>
      <c r="H246" s="145">
        <v>0.191</v>
      </c>
      <c r="L246" s="142"/>
      <c r="M246" s="146"/>
      <c r="T246" s="147"/>
      <c r="AT246" s="143" t="s">
        <v>144</v>
      </c>
      <c r="AU246" s="143" t="s">
        <v>83</v>
      </c>
      <c r="AV246" s="12" t="s">
        <v>83</v>
      </c>
      <c r="AW246" s="12" t="s">
        <v>29</v>
      </c>
      <c r="AX246" s="12" t="s">
        <v>73</v>
      </c>
      <c r="AY246" s="143" t="s">
        <v>129</v>
      </c>
    </row>
    <row r="247" spans="2:65" s="13" customFormat="1">
      <c r="B247" s="148"/>
      <c r="D247" s="139" t="s">
        <v>144</v>
      </c>
      <c r="E247" s="149" t="s">
        <v>1</v>
      </c>
      <c r="F247" s="150" t="s">
        <v>194</v>
      </c>
      <c r="H247" s="151">
        <v>15.871</v>
      </c>
      <c r="L247" s="148"/>
      <c r="M247" s="152"/>
      <c r="T247" s="153"/>
      <c r="AT247" s="149" t="s">
        <v>144</v>
      </c>
      <c r="AU247" s="149" t="s">
        <v>83</v>
      </c>
      <c r="AV247" s="13" t="s">
        <v>136</v>
      </c>
      <c r="AW247" s="13" t="s">
        <v>29</v>
      </c>
      <c r="AX247" s="13" t="s">
        <v>81</v>
      </c>
      <c r="AY247" s="149" t="s">
        <v>129</v>
      </c>
    </row>
    <row r="248" spans="2:65" s="1" customFormat="1" ht="24.15" customHeight="1">
      <c r="B248" s="126"/>
      <c r="C248" s="127" t="s">
        <v>352</v>
      </c>
      <c r="D248" s="127" t="s">
        <v>131</v>
      </c>
      <c r="E248" s="128" t="s">
        <v>347</v>
      </c>
      <c r="F248" s="129" t="s">
        <v>348</v>
      </c>
      <c r="G248" s="130" t="s">
        <v>134</v>
      </c>
      <c r="H248" s="131">
        <v>6.056</v>
      </c>
      <c r="I248" s="132"/>
      <c r="J248" s="132">
        <f>ROUND(I248*H248,2)</f>
        <v>0</v>
      </c>
      <c r="K248" s="129" t="s">
        <v>135</v>
      </c>
      <c r="L248" s="27"/>
      <c r="M248" s="133" t="s">
        <v>1</v>
      </c>
      <c r="N248" s="134" t="s">
        <v>38</v>
      </c>
      <c r="O248" s="135">
        <v>1.3140000000000001</v>
      </c>
      <c r="P248" s="135">
        <f>O248*H248</f>
        <v>7.9575840000000007</v>
      </c>
      <c r="Q248" s="135">
        <v>1.7639999999999999E-2</v>
      </c>
      <c r="R248" s="135">
        <f>Q248*H248</f>
        <v>0.10682783999999999</v>
      </c>
      <c r="S248" s="135">
        <v>0</v>
      </c>
      <c r="T248" s="136">
        <f>S248*H248</f>
        <v>0</v>
      </c>
      <c r="AR248" s="137" t="s">
        <v>136</v>
      </c>
      <c r="AT248" s="137" t="s">
        <v>131</v>
      </c>
      <c r="AU248" s="137" t="s">
        <v>83</v>
      </c>
      <c r="AY248" s="15" t="s">
        <v>129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5" t="s">
        <v>81</v>
      </c>
      <c r="BK248" s="138">
        <f>ROUND(I248*H248,2)</f>
        <v>0</v>
      </c>
      <c r="BL248" s="15" t="s">
        <v>136</v>
      </c>
      <c r="BM248" s="137" t="s">
        <v>717</v>
      </c>
    </row>
    <row r="249" spans="2:65" s="1" customFormat="1" ht="19.2">
      <c r="B249" s="27"/>
      <c r="D249" s="139" t="s">
        <v>138</v>
      </c>
      <c r="F249" s="140" t="s">
        <v>350</v>
      </c>
      <c r="L249" s="27"/>
      <c r="M249" s="141"/>
      <c r="T249" s="51"/>
      <c r="AT249" s="15" t="s">
        <v>138</v>
      </c>
      <c r="AU249" s="15" t="s">
        <v>83</v>
      </c>
    </row>
    <row r="250" spans="2:65" s="12" customFormat="1">
      <c r="B250" s="142"/>
      <c r="D250" s="139" t="s">
        <v>144</v>
      </c>
      <c r="E250" s="143" t="s">
        <v>1</v>
      </c>
      <c r="F250" s="144" t="s">
        <v>718</v>
      </c>
      <c r="H250" s="145">
        <v>4.7809999999999997</v>
      </c>
      <c r="L250" s="142"/>
      <c r="M250" s="146"/>
      <c r="T250" s="147"/>
      <c r="AT250" s="143" t="s">
        <v>144</v>
      </c>
      <c r="AU250" s="143" t="s">
        <v>83</v>
      </c>
      <c r="AV250" s="12" t="s">
        <v>83</v>
      </c>
      <c r="AW250" s="12" t="s">
        <v>29</v>
      </c>
      <c r="AX250" s="12" t="s">
        <v>73</v>
      </c>
      <c r="AY250" s="143" t="s">
        <v>129</v>
      </c>
    </row>
    <row r="251" spans="2:65" s="12" customFormat="1">
      <c r="B251" s="142"/>
      <c r="D251" s="139" t="s">
        <v>144</v>
      </c>
      <c r="E251" s="143" t="s">
        <v>1</v>
      </c>
      <c r="F251" s="144" t="s">
        <v>719</v>
      </c>
      <c r="H251" s="145">
        <v>1.2749999999999999</v>
      </c>
      <c r="L251" s="142"/>
      <c r="M251" s="146"/>
      <c r="T251" s="147"/>
      <c r="AT251" s="143" t="s">
        <v>144</v>
      </c>
      <c r="AU251" s="143" t="s">
        <v>83</v>
      </c>
      <c r="AV251" s="12" t="s">
        <v>83</v>
      </c>
      <c r="AW251" s="12" t="s">
        <v>29</v>
      </c>
      <c r="AX251" s="12" t="s">
        <v>73</v>
      </c>
      <c r="AY251" s="143" t="s">
        <v>129</v>
      </c>
    </row>
    <row r="252" spans="2:65" s="13" customFormat="1">
      <c r="B252" s="148"/>
      <c r="D252" s="139" t="s">
        <v>144</v>
      </c>
      <c r="E252" s="149" t="s">
        <v>1</v>
      </c>
      <c r="F252" s="150" t="s">
        <v>194</v>
      </c>
      <c r="H252" s="151">
        <v>6.0559999999999992</v>
      </c>
      <c r="L252" s="148"/>
      <c r="M252" s="152"/>
      <c r="T252" s="153"/>
      <c r="AT252" s="149" t="s">
        <v>144</v>
      </c>
      <c r="AU252" s="149" t="s">
        <v>83</v>
      </c>
      <c r="AV252" s="13" t="s">
        <v>136</v>
      </c>
      <c r="AW252" s="13" t="s">
        <v>29</v>
      </c>
      <c r="AX252" s="13" t="s">
        <v>81</v>
      </c>
      <c r="AY252" s="149" t="s">
        <v>129</v>
      </c>
    </row>
    <row r="253" spans="2:65" s="1" customFormat="1" ht="24.15" customHeight="1">
      <c r="B253" s="126"/>
      <c r="C253" s="127" t="s">
        <v>357</v>
      </c>
      <c r="D253" s="127" t="s">
        <v>131</v>
      </c>
      <c r="E253" s="128" t="s">
        <v>353</v>
      </c>
      <c r="F253" s="129" t="s">
        <v>354</v>
      </c>
      <c r="G253" s="130" t="s">
        <v>134</v>
      </c>
      <c r="H253" s="131">
        <v>6.056</v>
      </c>
      <c r="I253" s="132"/>
      <c r="J253" s="132">
        <f>ROUND(I253*H253,2)</f>
        <v>0</v>
      </c>
      <c r="K253" s="129" t="s">
        <v>135</v>
      </c>
      <c r="L253" s="27"/>
      <c r="M253" s="133" t="s">
        <v>1</v>
      </c>
      <c r="N253" s="134" t="s">
        <v>38</v>
      </c>
      <c r="O253" s="135">
        <v>0.36</v>
      </c>
      <c r="P253" s="135">
        <f>O253*H253</f>
        <v>2.1801599999999999</v>
      </c>
      <c r="Q253" s="135">
        <v>0</v>
      </c>
      <c r="R253" s="135">
        <f>Q253*H253</f>
        <v>0</v>
      </c>
      <c r="S253" s="135">
        <v>0</v>
      </c>
      <c r="T253" s="136">
        <f>S253*H253</f>
        <v>0</v>
      </c>
      <c r="AR253" s="137" t="s">
        <v>136</v>
      </c>
      <c r="AT253" s="137" t="s">
        <v>131</v>
      </c>
      <c r="AU253" s="137" t="s">
        <v>83</v>
      </c>
      <c r="AY253" s="15" t="s">
        <v>129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5" t="s">
        <v>81</v>
      </c>
      <c r="BK253" s="138">
        <f>ROUND(I253*H253,2)</f>
        <v>0</v>
      </c>
      <c r="BL253" s="15" t="s">
        <v>136</v>
      </c>
      <c r="BM253" s="137" t="s">
        <v>720</v>
      </c>
    </row>
    <row r="254" spans="2:65" s="1" customFormat="1" ht="19.2">
      <c r="B254" s="27"/>
      <c r="D254" s="139" t="s">
        <v>138</v>
      </c>
      <c r="F254" s="140" t="s">
        <v>356</v>
      </c>
      <c r="L254" s="27"/>
      <c r="M254" s="141"/>
      <c r="T254" s="51"/>
      <c r="AT254" s="15" t="s">
        <v>138</v>
      </c>
      <c r="AU254" s="15" t="s">
        <v>83</v>
      </c>
    </row>
    <row r="255" spans="2:65" s="1" customFormat="1" ht="21.75" customHeight="1">
      <c r="B255" s="126"/>
      <c r="C255" s="127" t="s">
        <v>363</v>
      </c>
      <c r="D255" s="127" t="s">
        <v>131</v>
      </c>
      <c r="E255" s="128" t="s">
        <v>358</v>
      </c>
      <c r="F255" s="129" t="s">
        <v>359</v>
      </c>
      <c r="G255" s="130" t="s">
        <v>218</v>
      </c>
      <c r="H255" s="131">
        <v>0.14599999999999999</v>
      </c>
      <c r="I255" s="132"/>
      <c r="J255" s="132">
        <f>ROUND(I255*H255,2)</f>
        <v>0</v>
      </c>
      <c r="K255" s="129" t="s">
        <v>135</v>
      </c>
      <c r="L255" s="27"/>
      <c r="M255" s="133" t="s">
        <v>1</v>
      </c>
      <c r="N255" s="134" t="s">
        <v>38</v>
      </c>
      <c r="O255" s="135">
        <v>51.771000000000001</v>
      </c>
      <c r="P255" s="135">
        <f>O255*H255</f>
        <v>7.5585659999999999</v>
      </c>
      <c r="Q255" s="135">
        <v>1.0492699999999999</v>
      </c>
      <c r="R255" s="135">
        <f>Q255*H255</f>
        <v>0.15319341999999997</v>
      </c>
      <c r="S255" s="135">
        <v>0</v>
      </c>
      <c r="T255" s="136">
        <f>S255*H255</f>
        <v>0</v>
      </c>
      <c r="AR255" s="137" t="s">
        <v>136</v>
      </c>
      <c r="AT255" s="137" t="s">
        <v>131</v>
      </c>
      <c r="AU255" s="137" t="s">
        <v>83</v>
      </c>
      <c r="AY255" s="15" t="s">
        <v>129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5" t="s">
        <v>81</v>
      </c>
      <c r="BK255" s="138">
        <f>ROUND(I255*H255,2)</f>
        <v>0</v>
      </c>
      <c r="BL255" s="15" t="s">
        <v>136</v>
      </c>
      <c r="BM255" s="137" t="s">
        <v>721</v>
      </c>
    </row>
    <row r="256" spans="2:65" s="1" customFormat="1" ht="19.2">
      <c r="B256" s="27"/>
      <c r="D256" s="139" t="s">
        <v>138</v>
      </c>
      <c r="F256" s="140" t="s">
        <v>361</v>
      </c>
      <c r="L256" s="27"/>
      <c r="M256" s="141"/>
      <c r="T256" s="51"/>
      <c r="AT256" s="15" t="s">
        <v>138</v>
      </c>
      <c r="AU256" s="15" t="s">
        <v>83</v>
      </c>
    </row>
    <row r="257" spans="2:65" s="12" customFormat="1">
      <c r="B257" s="142"/>
      <c r="D257" s="139" t="s">
        <v>144</v>
      </c>
      <c r="E257" s="143" t="s">
        <v>1</v>
      </c>
      <c r="F257" s="144" t="s">
        <v>722</v>
      </c>
      <c r="H257" s="145">
        <v>0.14599999999999999</v>
      </c>
      <c r="L257" s="142"/>
      <c r="M257" s="146"/>
      <c r="T257" s="147"/>
      <c r="AT257" s="143" t="s">
        <v>144</v>
      </c>
      <c r="AU257" s="143" t="s">
        <v>83</v>
      </c>
      <c r="AV257" s="12" t="s">
        <v>83</v>
      </c>
      <c r="AW257" s="12" t="s">
        <v>29</v>
      </c>
      <c r="AX257" s="12" t="s">
        <v>81</v>
      </c>
      <c r="AY257" s="143" t="s">
        <v>129</v>
      </c>
    </row>
    <row r="258" spans="2:65" s="1" customFormat="1" ht="16.5" customHeight="1">
      <c r="B258" s="126"/>
      <c r="C258" s="127" t="s">
        <v>368</v>
      </c>
      <c r="D258" s="127" t="s">
        <v>131</v>
      </c>
      <c r="E258" s="128" t="s">
        <v>364</v>
      </c>
      <c r="F258" s="129" t="s">
        <v>365</v>
      </c>
      <c r="G258" s="130" t="s">
        <v>134</v>
      </c>
      <c r="H258" s="131">
        <v>13.329000000000001</v>
      </c>
      <c r="I258" s="132"/>
      <c r="J258" s="132">
        <f>ROUND(I258*H258,2)</f>
        <v>0</v>
      </c>
      <c r="K258" s="129" t="s">
        <v>135</v>
      </c>
      <c r="L258" s="27"/>
      <c r="M258" s="133" t="s">
        <v>1</v>
      </c>
      <c r="N258" s="134" t="s">
        <v>38</v>
      </c>
      <c r="O258" s="135">
        <v>0.95</v>
      </c>
      <c r="P258" s="135">
        <f>O258*H258</f>
        <v>12.66255</v>
      </c>
      <c r="Q258" s="135">
        <v>1.0710000000000001E-2</v>
      </c>
      <c r="R258" s="135">
        <f>Q258*H258</f>
        <v>0.14275359000000001</v>
      </c>
      <c r="S258" s="135">
        <v>0</v>
      </c>
      <c r="T258" s="136">
        <f>S258*H258</f>
        <v>0</v>
      </c>
      <c r="AR258" s="137" t="s">
        <v>136</v>
      </c>
      <c r="AT258" s="137" t="s">
        <v>131</v>
      </c>
      <c r="AU258" s="137" t="s">
        <v>83</v>
      </c>
      <c r="AY258" s="15" t="s">
        <v>129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5" t="s">
        <v>81</v>
      </c>
      <c r="BK258" s="138">
        <f>ROUND(I258*H258,2)</f>
        <v>0</v>
      </c>
      <c r="BL258" s="15" t="s">
        <v>136</v>
      </c>
      <c r="BM258" s="137" t="s">
        <v>723</v>
      </c>
    </row>
    <row r="259" spans="2:65" s="1" customFormat="1">
      <c r="B259" s="27"/>
      <c r="D259" s="139" t="s">
        <v>138</v>
      </c>
      <c r="F259" s="140" t="s">
        <v>367</v>
      </c>
      <c r="L259" s="27"/>
      <c r="M259" s="141"/>
      <c r="T259" s="51"/>
      <c r="AT259" s="15" t="s">
        <v>138</v>
      </c>
      <c r="AU259" s="15" t="s">
        <v>83</v>
      </c>
    </row>
    <row r="260" spans="2:65" s="12" customFormat="1">
      <c r="B260" s="142"/>
      <c r="D260" s="139" t="s">
        <v>144</v>
      </c>
      <c r="E260" s="143" t="s">
        <v>1</v>
      </c>
      <c r="F260" s="144" t="s">
        <v>724</v>
      </c>
      <c r="H260" s="145">
        <v>13.329000000000001</v>
      </c>
      <c r="L260" s="142"/>
      <c r="M260" s="146"/>
      <c r="T260" s="147"/>
      <c r="AT260" s="143" t="s">
        <v>144</v>
      </c>
      <c r="AU260" s="143" t="s">
        <v>83</v>
      </c>
      <c r="AV260" s="12" t="s">
        <v>83</v>
      </c>
      <c r="AW260" s="12" t="s">
        <v>29</v>
      </c>
      <c r="AX260" s="12" t="s">
        <v>81</v>
      </c>
      <c r="AY260" s="143" t="s">
        <v>129</v>
      </c>
    </row>
    <row r="261" spans="2:65" s="1" customFormat="1" ht="21.75" customHeight="1">
      <c r="B261" s="126"/>
      <c r="C261" s="127" t="s">
        <v>373</v>
      </c>
      <c r="D261" s="127" t="s">
        <v>131</v>
      </c>
      <c r="E261" s="128" t="s">
        <v>369</v>
      </c>
      <c r="F261" s="129" t="s">
        <v>370</v>
      </c>
      <c r="G261" s="130" t="s">
        <v>134</v>
      </c>
      <c r="H261" s="131">
        <v>13.329000000000001</v>
      </c>
      <c r="I261" s="132"/>
      <c r="J261" s="132">
        <f>ROUND(I261*H261,2)</f>
        <v>0</v>
      </c>
      <c r="K261" s="129" t="s">
        <v>135</v>
      </c>
      <c r="L261" s="27"/>
      <c r="M261" s="133" t="s">
        <v>1</v>
      </c>
      <c r="N261" s="134" t="s">
        <v>38</v>
      </c>
      <c r="O261" s="135">
        <v>0.69499999999999995</v>
      </c>
      <c r="P261" s="135">
        <f>O261*H261</f>
        <v>9.263655</v>
      </c>
      <c r="Q261" s="135">
        <v>0</v>
      </c>
      <c r="R261" s="135">
        <f>Q261*H261</f>
        <v>0</v>
      </c>
      <c r="S261" s="135">
        <v>0</v>
      </c>
      <c r="T261" s="136">
        <f>S261*H261</f>
        <v>0</v>
      </c>
      <c r="AR261" s="137" t="s">
        <v>136</v>
      </c>
      <c r="AT261" s="137" t="s">
        <v>131</v>
      </c>
      <c r="AU261" s="137" t="s">
        <v>83</v>
      </c>
      <c r="AY261" s="15" t="s">
        <v>129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5" t="s">
        <v>81</v>
      </c>
      <c r="BK261" s="138">
        <f>ROUND(I261*H261,2)</f>
        <v>0</v>
      </c>
      <c r="BL261" s="15" t="s">
        <v>136</v>
      </c>
      <c r="BM261" s="137" t="s">
        <v>725</v>
      </c>
    </row>
    <row r="262" spans="2:65" s="1" customFormat="1">
      <c r="B262" s="27"/>
      <c r="D262" s="139" t="s">
        <v>138</v>
      </c>
      <c r="F262" s="140" t="s">
        <v>372</v>
      </c>
      <c r="L262" s="27"/>
      <c r="M262" s="141"/>
      <c r="T262" s="51"/>
      <c r="AT262" s="15" t="s">
        <v>138</v>
      </c>
      <c r="AU262" s="15" t="s">
        <v>83</v>
      </c>
    </row>
    <row r="263" spans="2:65" s="1" customFormat="1" ht="24.15" customHeight="1">
      <c r="B263" s="126"/>
      <c r="C263" s="127" t="s">
        <v>379</v>
      </c>
      <c r="D263" s="127" t="s">
        <v>131</v>
      </c>
      <c r="E263" s="128" t="s">
        <v>380</v>
      </c>
      <c r="F263" s="129" t="s">
        <v>381</v>
      </c>
      <c r="G263" s="130" t="s">
        <v>134</v>
      </c>
      <c r="H263" s="131">
        <v>11.2</v>
      </c>
      <c r="I263" s="132"/>
      <c r="J263" s="132">
        <f>ROUND(I263*H263,2)</f>
        <v>0</v>
      </c>
      <c r="K263" s="129" t="s">
        <v>135</v>
      </c>
      <c r="L263" s="27"/>
      <c r="M263" s="133" t="s">
        <v>1</v>
      </c>
      <c r="N263" s="134" t="s">
        <v>38</v>
      </c>
      <c r="O263" s="135">
        <v>0.23799999999999999</v>
      </c>
      <c r="P263" s="135">
        <f>O263*H263</f>
        <v>2.6655999999999995</v>
      </c>
      <c r="Q263" s="135">
        <v>0</v>
      </c>
      <c r="R263" s="135">
        <f>Q263*H263</f>
        <v>0</v>
      </c>
      <c r="S263" s="135">
        <v>0</v>
      </c>
      <c r="T263" s="136">
        <f>S263*H263</f>
        <v>0</v>
      </c>
      <c r="AR263" s="137" t="s">
        <v>136</v>
      </c>
      <c r="AT263" s="137" t="s">
        <v>131</v>
      </c>
      <c r="AU263" s="137" t="s">
        <v>83</v>
      </c>
      <c r="AY263" s="15" t="s">
        <v>129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5" t="s">
        <v>81</v>
      </c>
      <c r="BK263" s="138">
        <f>ROUND(I263*H263,2)</f>
        <v>0</v>
      </c>
      <c r="BL263" s="15" t="s">
        <v>136</v>
      </c>
      <c r="BM263" s="137" t="s">
        <v>726</v>
      </c>
    </row>
    <row r="264" spans="2:65" s="1" customFormat="1" ht="19.2">
      <c r="B264" s="27"/>
      <c r="D264" s="139" t="s">
        <v>138</v>
      </c>
      <c r="F264" s="140" t="s">
        <v>383</v>
      </c>
      <c r="L264" s="27"/>
      <c r="M264" s="141"/>
      <c r="T264" s="51"/>
      <c r="AT264" s="15" t="s">
        <v>138</v>
      </c>
      <c r="AU264" s="15" t="s">
        <v>83</v>
      </c>
    </row>
    <row r="265" spans="2:65" s="12" customFormat="1">
      <c r="B265" s="142"/>
      <c r="D265" s="139" t="s">
        <v>144</v>
      </c>
      <c r="E265" s="143" t="s">
        <v>1</v>
      </c>
      <c r="F265" s="144" t="s">
        <v>727</v>
      </c>
      <c r="H265" s="145">
        <v>11.2</v>
      </c>
      <c r="L265" s="142"/>
      <c r="M265" s="146"/>
      <c r="T265" s="147"/>
      <c r="AT265" s="143" t="s">
        <v>144</v>
      </c>
      <c r="AU265" s="143" t="s">
        <v>83</v>
      </c>
      <c r="AV265" s="12" t="s">
        <v>83</v>
      </c>
      <c r="AW265" s="12" t="s">
        <v>29</v>
      </c>
      <c r="AX265" s="12" t="s">
        <v>81</v>
      </c>
      <c r="AY265" s="143" t="s">
        <v>129</v>
      </c>
    </row>
    <row r="266" spans="2:65" s="1" customFormat="1" ht="33" customHeight="1">
      <c r="B266" s="126"/>
      <c r="C266" s="127" t="s">
        <v>385</v>
      </c>
      <c r="D266" s="127" t="s">
        <v>131</v>
      </c>
      <c r="E266" s="128" t="s">
        <v>386</v>
      </c>
      <c r="F266" s="129" t="s">
        <v>387</v>
      </c>
      <c r="G266" s="130" t="s">
        <v>134</v>
      </c>
      <c r="H266" s="131">
        <v>11.2</v>
      </c>
      <c r="I266" s="132"/>
      <c r="J266" s="132">
        <f>ROUND(I266*H266,2)</f>
        <v>0</v>
      </c>
      <c r="K266" s="129" t="s">
        <v>135</v>
      </c>
      <c r="L266" s="27"/>
      <c r="M266" s="133" t="s">
        <v>1</v>
      </c>
      <c r="N266" s="134" t="s">
        <v>38</v>
      </c>
      <c r="O266" s="135">
        <v>1.83</v>
      </c>
      <c r="P266" s="135">
        <f>O266*H266</f>
        <v>20.495999999999999</v>
      </c>
      <c r="Q266" s="135">
        <v>0.40242</v>
      </c>
      <c r="R266" s="135">
        <f>Q266*H266</f>
        <v>4.507104</v>
      </c>
      <c r="S266" s="135">
        <v>0</v>
      </c>
      <c r="T266" s="136">
        <f>S266*H266</f>
        <v>0</v>
      </c>
      <c r="AR266" s="137" t="s">
        <v>136</v>
      </c>
      <c r="AT266" s="137" t="s">
        <v>131</v>
      </c>
      <c r="AU266" s="137" t="s">
        <v>83</v>
      </c>
      <c r="AY266" s="15" t="s">
        <v>129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5" t="s">
        <v>81</v>
      </c>
      <c r="BK266" s="138">
        <f>ROUND(I266*H266,2)</f>
        <v>0</v>
      </c>
      <c r="BL266" s="15" t="s">
        <v>136</v>
      </c>
      <c r="BM266" s="137" t="s">
        <v>728</v>
      </c>
    </row>
    <row r="267" spans="2:65" s="1" customFormat="1" ht="28.8">
      <c r="B267" s="27"/>
      <c r="D267" s="139" t="s">
        <v>138</v>
      </c>
      <c r="F267" s="140" t="s">
        <v>389</v>
      </c>
      <c r="L267" s="27"/>
      <c r="M267" s="141"/>
      <c r="T267" s="51"/>
      <c r="AT267" s="15" t="s">
        <v>138</v>
      </c>
      <c r="AU267" s="15" t="s">
        <v>83</v>
      </c>
    </row>
    <row r="268" spans="2:65" s="11" customFormat="1" ht="22.8" customHeight="1">
      <c r="B268" s="115"/>
      <c r="D268" s="116" t="s">
        <v>72</v>
      </c>
      <c r="E268" s="124" t="s">
        <v>156</v>
      </c>
      <c r="F268" s="124" t="s">
        <v>390</v>
      </c>
      <c r="J268" s="125">
        <f>BK268</f>
        <v>0</v>
      </c>
      <c r="L268" s="115"/>
      <c r="M268" s="119"/>
      <c r="P268" s="120">
        <f>SUM(P269:P281)</f>
        <v>6.3379500000000011</v>
      </c>
      <c r="R268" s="120">
        <f>SUM(R269:R281)</f>
        <v>0</v>
      </c>
      <c r="T268" s="121">
        <f>SUM(T269:T281)</f>
        <v>0</v>
      </c>
      <c r="AR268" s="116" t="s">
        <v>81</v>
      </c>
      <c r="AT268" s="122" t="s">
        <v>72</v>
      </c>
      <c r="AU268" s="122" t="s">
        <v>81</v>
      </c>
      <c r="AY268" s="116" t="s">
        <v>129</v>
      </c>
      <c r="BK268" s="123">
        <f>SUM(BK269:BK281)</f>
        <v>0</v>
      </c>
    </row>
    <row r="269" spans="2:65" s="1" customFormat="1" ht="21.75" customHeight="1">
      <c r="B269" s="126"/>
      <c r="C269" s="127" t="s">
        <v>391</v>
      </c>
      <c r="D269" s="127" t="s">
        <v>131</v>
      </c>
      <c r="E269" s="128" t="s">
        <v>729</v>
      </c>
      <c r="F269" s="129" t="s">
        <v>730</v>
      </c>
      <c r="G269" s="130" t="s">
        <v>134</v>
      </c>
      <c r="H269" s="131">
        <v>20.85</v>
      </c>
      <c r="I269" s="132"/>
      <c r="J269" s="132">
        <f>ROUND(I269*H269,2)</f>
        <v>0</v>
      </c>
      <c r="K269" s="129" t="s">
        <v>135</v>
      </c>
      <c r="L269" s="27"/>
      <c r="M269" s="133" t="s">
        <v>1</v>
      </c>
      <c r="N269" s="134" t="s">
        <v>38</v>
      </c>
      <c r="O269" s="135">
        <v>0.109</v>
      </c>
      <c r="P269" s="135">
        <f>O269*H269</f>
        <v>2.2726500000000001</v>
      </c>
      <c r="Q269" s="135">
        <v>0</v>
      </c>
      <c r="R269" s="135">
        <f>Q269*H269</f>
        <v>0</v>
      </c>
      <c r="S269" s="135">
        <v>0</v>
      </c>
      <c r="T269" s="136">
        <f>S269*H269</f>
        <v>0</v>
      </c>
      <c r="AR269" s="137" t="s">
        <v>136</v>
      </c>
      <c r="AT269" s="137" t="s">
        <v>131</v>
      </c>
      <c r="AU269" s="137" t="s">
        <v>83</v>
      </c>
      <c r="AY269" s="15" t="s">
        <v>129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5" t="s">
        <v>81</v>
      </c>
      <c r="BK269" s="138">
        <f>ROUND(I269*H269,2)</f>
        <v>0</v>
      </c>
      <c r="BL269" s="15" t="s">
        <v>136</v>
      </c>
      <c r="BM269" s="137" t="s">
        <v>731</v>
      </c>
    </row>
    <row r="270" spans="2:65" s="1" customFormat="1" ht="19.2">
      <c r="B270" s="27"/>
      <c r="D270" s="139" t="s">
        <v>138</v>
      </c>
      <c r="F270" s="140" t="s">
        <v>732</v>
      </c>
      <c r="L270" s="27"/>
      <c r="M270" s="141"/>
      <c r="T270" s="51"/>
      <c r="AT270" s="15" t="s">
        <v>138</v>
      </c>
      <c r="AU270" s="15" t="s">
        <v>83</v>
      </c>
    </row>
    <row r="271" spans="2:65" s="1" customFormat="1" ht="24.15" customHeight="1">
      <c r="B271" s="126"/>
      <c r="C271" s="127" t="s">
        <v>396</v>
      </c>
      <c r="D271" s="127" t="s">
        <v>131</v>
      </c>
      <c r="E271" s="128" t="s">
        <v>733</v>
      </c>
      <c r="F271" s="129" t="s">
        <v>734</v>
      </c>
      <c r="G271" s="130" t="s">
        <v>134</v>
      </c>
      <c r="H271" s="131">
        <v>20.85</v>
      </c>
      <c r="I271" s="132"/>
      <c r="J271" s="132">
        <f>ROUND(I271*H271,2)</f>
        <v>0</v>
      </c>
      <c r="K271" s="129" t="s">
        <v>135</v>
      </c>
      <c r="L271" s="27"/>
      <c r="M271" s="133" t="s">
        <v>1</v>
      </c>
      <c r="N271" s="134" t="s">
        <v>38</v>
      </c>
      <c r="O271" s="135">
        <v>2.7E-2</v>
      </c>
      <c r="P271" s="135">
        <f>O271*H271</f>
        <v>0.56295000000000006</v>
      </c>
      <c r="Q271" s="135">
        <v>0</v>
      </c>
      <c r="R271" s="135">
        <f>Q271*H271</f>
        <v>0</v>
      </c>
      <c r="S271" s="135">
        <v>0</v>
      </c>
      <c r="T271" s="136">
        <f>S271*H271</f>
        <v>0</v>
      </c>
      <c r="AR271" s="137" t="s">
        <v>136</v>
      </c>
      <c r="AT271" s="137" t="s">
        <v>131</v>
      </c>
      <c r="AU271" s="137" t="s">
        <v>83</v>
      </c>
      <c r="AY271" s="15" t="s">
        <v>129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5" t="s">
        <v>81</v>
      </c>
      <c r="BK271" s="138">
        <f>ROUND(I271*H271,2)</f>
        <v>0</v>
      </c>
      <c r="BL271" s="15" t="s">
        <v>136</v>
      </c>
      <c r="BM271" s="137" t="s">
        <v>735</v>
      </c>
    </row>
    <row r="272" spans="2:65" s="1" customFormat="1" ht="28.8">
      <c r="B272" s="27"/>
      <c r="D272" s="139" t="s">
        <v>138</v>
      </c>
      <c r="F272" s="140" t="s">
        <v>736</v>
      </c>
      <c r="L272" s="27"/>
      <c r="M272" s="141"/>
      <c r="T272" s="51"/>
      <c r="AT272" s="15" t="s">
        <v>138</v>
      </c>
      <c r="AU272" s="15" t="s">
        <v>83</v>
      </c>
    </row>
    <row r="273" spans="2:65" s="1" customFormat="1" ht="21.75" customHeight="1">
      <c r="B273" s="126"/>
      <c r="C273" s="127" t="s">
        <v>401</v>
      </c>
      <c r="D273" s="127" t="s">
        <v>131</v>
      </c>
      <c r="E273" s="128" t="s">
        <v>402</v>
      </c>
      <c r="F273" s="129" t="s">
        <v>403</v>
      </c>
      <c r="G273" s="130" t="s">
        <v>134</v>
      </c>
      <c r="H273" s="131">
        <v>32.85</v>
      </c>
      <c r="I273" s="132"/>
      <c r="J273" s="132">
        <f>ROUND(I273*H273,2)</f>
        <v>0</v>
      </c>
      <c r="K273" s="129" t="s">
        <v>135</v>
      </c>
      <c r="L273" s="27"/>
      <c r="M273" s="133" t="s">
        <v>1</v>
      </c>
      <c r="N273" s="134" t="s">
        <v>38</v>
      </c>
      <c r="O273" s="135">
        <v>2E-3</v>
      </c>
      <c r="P273" s="135">
        <f>O273*H273</f>
        <v>6.5700000000000008E-2</v>
      </c>
      <c r="Q273" s="135">
        <v>0</v>
      </c>
      <c r="R273" s="135">
        <f>Q273*H273</f>
        <v>0</v>
      </c>
      <c r="S273" s="135">
        <v>0</v>
      </c>
      <c r="T273" s="136">
        <f>S273*H273</f>
        <v>0</v>
      </c>
      <c r="AR273" s="137" t="s">
        <v>136</v>
      </c>
      <c r="AT273" s="137" t="s">
        <v>131</v>
      </c>
      <c r="AU273" s="137" t="s">
        <v>83</v>
      </c>
      <c r="AY273" s="15" t="s">
        <v>129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5" t="s">
        <v>81</v>
      </c>
      <c r="BK273" s="138">
        <f>ROUND(I273*H273,2)</f>
        <v>0</v>
      </c>
      <c r="BL273" s="15" t="s">
        <v>136</v>
      </c>
      <c r="BM273" s="137" t="s">
        <v>737</v>
      </c>
    </row>
    <row r="274" spans="2:65" s="1" customFormat="1" ht="19.2">
      <c r="B274" s="27"/>
      <c r="D274" s="139" t="s">
        <v>138</v>
      </c>
      <c r="F274" s="140" t="s">
        <v>405</v>
      </c>
      <c r="L274" s="27"/>
      <c r="M274" s="141"/>
      <c r="T274" s="51"/>
      <c r="AT274" s="15" t="s">
        <v>138</v>
      </c>
      <c r="AU274" s="15" t="s">
        <v>83</v>
      </c>
    </row>
    <row r="275" spans="2:65" s="1" customFormat="1" ht="24.15" customHeight="1">
      <c r="B275" s="126"/>
      <c r="C275" s="127" t="s">
        <v>406</v>
      </c>
      <c r="D275" s="127" t="s">
        <v>131</v>
      </c>
      <c r="E275" s="128" t="s">
        <v>407</v>
      </c>
      <c r="F275" s="129" t="s">
        <v>408</v>
      </c>
      <c r="G275" s="130" t="s">
        <v>134</v>
      </c>
      <c r="H275" s="131">
        <v>20.85</v>
      </c>
      <c r="I275" s="132"/>
      <c r="J275" s="132">
        <f>ROUND(I275*H275,2)</f>
        <v>0</v>
      </c>
      <c r="K275" s="129" t="s">
        <v>135</v>
      </c>
      <c r="L275" s="27"/>
      <c r="M275" s="133" t="s">
        <v>1</v>
      </c>
      <c r="N275" s="134" t="s">
        <v>38</v>
      </c>
      <c r="O275" s="135">
        <v>1.2999999999999999E-2</v>
      </c>
      <c r="P275" s="135">
        <f>O275*H275</f>
        <v>0.27105000000000001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136</v>
      </c>
      <c r="AT275" s="137" t="s">
        <v>131</v>
      </c>
      <c r="AU275" s="137" t="s">
        <v>83</v>
      </c>
      <c r="AY275" s="15" t="s">
        <v>129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5" t="s">
        <v>81</v>
      </c>
      <c r="BK275" s="138">
        <f>ROUND(I275*H275,2)</f>
        <v>0</v>
      </c>
      <c r="BL275" s="15" t="s">
        <v>136</v>
      </c>
      <c r="BM275" s="137" t="s">
        <v>738</v>
      </c>
    </row>
    <row r="276" spans="2:65" s="1" customFormat="1" ht="28.8">
      <c r="B276" s="27"/>
      <c r="D276" s="139" t="s">
        <v>138</v>
      </c>
      <c r="F276" s="140" t="s">
        <v>410</v>
      </c>
      <c r="L276" s="27"/>
      <c r="M276" s="141"/>
      <c r="T276" s="51"/>
      <c r="AT276" s="15" t="s">
        <v>138</v>
      </c>
      <c r="AU276" s="15" t="s">
        <v>83</v>
      </c>
    </row>
    <row r="277" spans="2:65" s="1" customFormat="1" ht="24.15" customHeight="1">
      <c r="B277" s="126"/>
      <c r="C277" s="127" t="s">
        <v>411</v>
      </c>
      <c r="D277" s="127" t="s">
        <v>131</v>
      </c>
      <c r="E277" s="128" t="s">
        <v>412</v>
      </c>
      <c r="F277" s="129" t="s">
        <v>413</v>
      </c>
      <c r="G277" s="130" t="s">
        <v>134</v>
      </c>
      <c r="H277" s="131">
        <v>32.85</v>
      </c>
      <c r="I277" s="132"/>
      <c r="J277" s="132">
        <f>ROUND(I277*H277,2)</f>
        <v>0</v>
      </c>
      <c r="K277" s="129" t="s">
        <v>135</v>
      </c>
      <c r="L277" s="27"/>
      <c r="M277" s="133" t="s">
        <v>1</v>
      </c>
      <c r="N277" s="134" t="s">
        <v>38</v>
      </c>
      <c r="O277" s="135">
        <v>1.6E-2</v>
      </c>
      <c r="P277" s="135">
        <f>O277*H277</f>
        <v>0.52560000000000007</v>
      </c>
      <c r="Q277" s="135">
        <v>0</v>
      </c>
      <c r="R277" s="135">
        <f>Q277*H277</f>
        <v>0</v>
      </c>
      <c r="S277" s="135">
        <v>0</v>
      </c>
      <c r="T277" s="136">
        <f>S277*H277</f>
        <v>0</v>
      </c>
      <c r="AR277" s="137" t="s">
        <v>136</v>
      </c>
      <c r="AT277" s="137" t="s">
        <v>131</v>
      </c>
      <c r="AU277" s="137" t="s">
        <v>83</v>
      </c>
      <c r="AY277" s="15" t="s">
        <v>129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5" t="s">
        <v>81</v>
      </c>
      <c r="BK277" s="138">
        <f>ROUND(I277*H277,2)</f>
        <v>0</v>
      </c>
      <c r="BL277" s="15" t="s">
        <v>136</v>
      </c>
      <c r="BM277" s="137" t="s">
        <v>739</v>
      </c>
    </row>
    <row r="278" spans="2:65" s="1" customFormat="1" ht="28.8">
      <c r="B278" s="27"/>
      <c r="D278" s="139" t="s">
        <v>138</v>
      </c>
      <c r="F278" s="140" t="s">
        <v>415</v>
      </c>
      <c r="L278" s="27"/>
      <c r="M278" s="141"/>
      <c r="T278" s="51"/>
      <c r="AT278" s="15" t="s">
        <v>138</v>
      </c>
      <c r="AU278" s="15" t="s">
        <v>83</v>
      </c>
    </row>
    <row r="279" spans="2:65" s="1" customFormat="1" ht="24.15" customHeight="1">
      <c r="B279" s="126"/>
      <c r="C279" s="127" t="s">
        <v>417</v>
      </c>
      <c r="D279" s="127" t="s">
        <v>131</v>
      </c>
      <c r="E279" s="128" t="s">
        <v>418</v>
      </c>
      <c r="F279" s="129" t="s">
        <v>419</v>
      </c>
      <c r="G279" s="130" t="s">
        <v>134</v>
      </c>
      <c r="H279" s="131">
        <v>12</v>
      </c>
      <c r="I279" s="132"/>
      <c r="J279" s="132">
        <f>ROUND(I279*H279,2)</f>
        <v>0</v>
      </c>
      <c r="K279" s="129" t="s">
        <v>135</v>
      </c>
      <c r="L279" s="27"/>
      <c r="M279" s="133" t="s">
        <v>1</v>
      </c>
      <c r="N279" s="134" t="s">
        <v>38</v>
      </c>
      <c r="O279" s="135">
        <v>0.22</v>
      </c>
      <c r="P279" s="135">
        <f>O279*H279</f>
        <v>2.64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136</v>
      </c>
      <c r="AT279" s="137" t="s">
        <v>131</v>
      </c>
      <c r="AU279" s="137" t="s">
        <v>83</v>
      </c>
      <c r="AY279" s="15" t="s">
        <v>129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5" t="s">
        <v>81</v>
      </c>
      <c r="BK279" s="138">
        <f>ROUND(I279*H279,2)</f>
        <v>0</v>
      </c>
      <c r="BL279" s="15" t="s">
        <v>136</v>
      </c>
      <c r="BM279" s="137" t="s">
        <v>740</v>
      </c>
    </row>
    <row r="280" spans="2:65" s="1" customFormat="1" ht="19.2">
      <c r="B280" s="27"/>
      <c r="D280" s="139" t="s">
        <v>138</v>
      </c>
      <c r="F280" s="140" t="s">
        <v>421</v>
      </c>
      <c r="L280" s="27"/>
      <c r="M280" s="141"/>
      <c r="T280" s="51"/>
      <c r="AT280" s="15" t="s">
        <v>138</v>
      </c>
      <c r="AU280" s="15" t="s">
        <v>83</v>
      </c>
    </row>
    <row r="281" spans="2:65" s="1" customFormat="1" ht="19.2">
      <c r="B281" s="27"/>
      <c r="D281" s="139" t="s">
        <v>231</v>
      </c>
      <c r="F281" s="163" t="s">
        <v>422</v>
      </c>
      <c r="L281" s="27"/>
      <c r="M281" s="141"/>
      <c r="T281" s="51"/>
      <c r="AT281" s="15" t="s">
        <v>231</v>
      </c>
      <c r="AU281" s="15" t="s">
        <v>83</v>
      </c>
    </row>
    <row r="282" spans="2:65" s="11" customFormat="1" ht="22.8" customHeight="1">
      <c r="B282" s="115"/>
      <c r="D282" s="116" t="s">
        <v>72</v>
      </c>
      <c r="E282" s="124" t="s">
        <v>162</v>
      </c>
      <c r="F282" s="124" t="s">
        <v>423</v>
      </c>
      <c r="J282" s="125">
        <f>BK282</f>
        <v>0</v>
      </c>
      <c r="L282" s="115"/>
      <c r="M282" s="119"/>
      <c r="P282" s="120">
        <f>SUM(P283:P287)</f>
        <v>0</v>
      </c>
      <c r="R282" s="120">
        <f>SUM(R283:R287)</f>
        <v>0</v>
      </c>
      <c r="T282" s="121">
        <f>SUM(T283:T287)</f>
        <v>0</v>
      </c>
      <c r="AR282" s="116" t="s">
        <v>81</v>
      </c>
      <c r="AT282" s="122" t="s">
        <v>72</v>
      </c>
      <c r="AU282" s="122" t="s">
        <v>81</v>
      </c>
      <c r="AY282" s="116" t="s">
        <v>129</v>
      </c>
      <c r="BK282" s="123">
        <f>SUM(BK283:BK287)</f>
        <v>0</v>
      </c>
    </row>
    <row r="283" spans="2:65" s="1" customFormat="1" ht="16.5" customHeight="1">
      <c r="B283" s="126"/>
      <c r="C283" s="127" t="s">
        <v>424</v>
      </c>
      <c r="D283" s="127" t="s">
        <v>131</v>
      </c>
      <c r="E283" s="128" t="s">
        <v>425</v>
      </c>
      <c r="F283" s="129" t="s">
        <v>426</v>
      </c>
      <c r="G283" s="130" t="s">
        <v>165</v>
      </c>
      <c r="H283" s="131">
        <v>4</v>
      </c>
      <c r="I283" s="132"/>
      <c r="J283" s="132">
        <f>ROUND(I283*H283,2)</f>
        <v>0</v>
      </c>
      <c r="K283" s="129" t="s">
        <v>1</v>
      </c>
      <c r="L283" s="27"/>
      <c r="M283" s="133" t="s">
        <v>1</v>
      </c>
      <c r="N283" s="134" t="s">
        <v>38</v>
      </c>
      <c r="O283" s="135">
        <v>0</v>
      </c>
      <c r="P283" s="135">
        <f>O283*H283</f>
        <v>0</v>
      </c>
      <c r="Q283" s="135">
        <v>0</v>
      </c>
      <c r="R283" s="135">
        <f>Q283*H283</f>
        <v>0</v>
      </c>
      <c r="S283" s="135">
        <v>0</v>
      </c>
      <c r="T283" s="136">
        <f>S283*H283</f>
        <v>0</v>
      </c>
      <c r="AR283" s="137" t="s">
        <v>136</v>
      </c>
      <c r="AT283" s="137" t="s">
        <v>131</v>
      </c>
      <c r="AU283" s="137" t="s">
        <v>83</v>
      </c>
      <c r="AY283" s="15" t="s">
        <v>129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5" t="s">
        <v>81</v>
      </c>
      <c r="BK283" s="138">
        <f>ROUND(I283*H283,2)</f>
        <v>0</v>
      </c>
      <c r="BL283" s="15" t="s">
        <v>136</v>
      </c>
      <c r="BM283" s="137" t="s">
        <v>741</v>
      </c>
    </row>
    <row r="284" spans="2:65" s="1" customFormat="1">
      <c r="B284" s="27"/>
      <c r="D284" s="139" t="s">
        <v>138</v>
      </c>
      <c r="F284" s="140" t="s">
        <v>426</v>
      </c>
      <c r="L284" s="27"/>
      <c r="M284" s="141"/>
      <c r="T284" s="51"/>
      <c r="AT284" s="15" t="s">
        <v>138</v>
      </c>
      <c r="AU284" s="15" t="s">
        <v>83</v>
      </c>
    </row>
    <row r="285" spans="2:65" s="1" customFormat="1" ht="19.2">
      <c r="B285" s="27"/>
      <c r="D285" s="139" t="s">
        <v>231</v>
      </c>
      <c r="F285" s="163" t="s">
        <v>428</v>
      </c>
      <c r="L285" s="27"/>
      <c r="M285" s="141"/>
      <c r="T285" s="51"/>
      <c r="AT285" s="15" t="s">
        <v>231</v>
      </c>
      <c r="AU285" s="15" t="s">
        <v>83</v>
      </c>
    </row>
    <row r="286" spans="2:65" s="1" customFormat="1" ht="16.5" customHeight="1">
      <c r="B286" s="126"/>
      <c r="C286" s="127" t="s">
        <v>430</v>
      </c>
      <c r="D286" s="127" t="s">
        <v>131</v>
      </c>
      <c r="E286" s="128" t="s">
        <v>742</v>
      </c>
      <c r="F286" s="129" t="s">
        <v>743</v>
      </c>
      <c r="G286" s="130" t="s">
        <v>744</v>
      </c>
      <c r="H286" s="131">
        <v>1</v>
      </c>
      <c r="I286" s="132"/>
      <c r="J286" s="132">
        <f>ROUND(I286*H286,2)</f>
        <v>0</v>
      </c>
      <c r="K286" s="129" t="s">
        <v>1</v>
      </c>
      <c r="L286" s="27"/>
      <c r="M286" s="133" t="s">
        <v>1</v>
      </c>
      <c r="N286" s="134" t="s">
        <v>38</v>
      </c>
      <c r="O286" s="135">
        <v>0</v>
      </c>
      <c r="P286" s="135">
        <f>O286*H286</f>
        <v>0</v>
      </c>
      <c r="Q286" s="135">
        <v>0</v>
      </c>
      <c r="R286" s="135">
        <f>Q286*H286</f>
        <v>0</v>
      </c>
      <c r="S286" s="135">
        <v>0</v>
      </c>
      <c r="T286" s="136">
        <f>S286*H286</f>
        <v>0</v>
      </c>
      <c r="AR286" s="137" t="s">
        <v>136</v>
      </c>
      <c r="AT286" s="137" t="s">
        <v>131</v>
      </c>
      <c r="AU286" s="137" t="s">
        <v>83</v>
      </c>
      <c r="AY286" s="15" t="s">
        <v>129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5" t="s">
        <v>81</v>
      </c>
      <c r="BK286" s="138">
        <f>ROUND(I286*H286,2)</f>
        <v>0</v>
      </c>
      <c r="BL286" s="15" t="s">
        <v>136</v>
      </c>
      <c r="BM286" s="137" t="s">
        <v>745</v>
      </c>
    </row>
    <row r="287" spans="2:65" s="1" customFormat="1">
      <c r="B287" s="27"/>
      <c r="D287" s="139" t="s">
        <v>138</v>
      </c>
      <c r="F287" s="140" t="s">
        <v>743</v>
      </c>
      <c r="L287" s="27"/>
      <c r="M287" s="141"/>
      <c r="T287" s="51"/>
      <c r="AT287" s="15" t="s">
        <v>138</v>
      </c>
      <c r="AU287" s="15" t="s">
        <v>83</v>
      </c>
    </row>
    <row r="288" spans="2:65" s="11" customFormat="1" ht="22.8" customHeight="1">
      <c r="B288" s="115"/>
      <c r="D288" s="116" t="s">
        <v>72</v>
      </c>
      <c r="E288" s="124" t="s">
        <v>180</v>
      </c>
      <c r="F288" s="124" t="s">
        <v>429</v>
      </c>
      <c r="J288" s="125">
        <f>BK288</f>
        <v>0</v>
      </c>
      <c r="L288" s="115"/>
      <c r="M288" s="119"/>
      <c r="P288" s="120">
        <f>SUM(P289:P316)</f>
        <v>196.67871199999996</v>
      </c>
      <c r="R288" s="120">
        <f>SUM(R289:R316)</f>
        <v>3.8797431800000002</v>
      </c>
      <c r="T288" s="121">
        <f>SUM(T289:T316)</f>
        <v>76.173600000000008</v>
      </c>
      <c r="AR288" s="116" t="s">
        <v>81</v>
      </c>
      <c r="AT288" s="122" t="s">
        <v>72</v>
      </c>
      <c r="AU288" s="122" t="s">
        <v>81</v>
      </c>
      <c r="AY288" s="116" t="s">
        <v>129</v>
      </c>
      <c r="BK288" s="123">
        <f>SUM(BK289:BK316)</f>
        <v>0</v>
      </c>
    </row>
    <row r="289" spans="2:65" s="1" customFormat="1" ht="16.5" customHeight="1">
      <c r="B289" s="126"/>
      <c r="C289" s="127" t="s">
        <v>435</v>
      </c>
      <c r="D289" s="127" t="s">
        <v>131</v>
      </c>
      <c r="E289" s="128" t="s">
        <v>431</v>
      </c>
      <c r="F289" s="129" t="s">
        <v>432</v>
      </c>
      <c r="G289" s="130" t="s">
        <v>268</v>
      </c>
      <c r="H289" s="131">
        <v>2</v>
      </c>
      <c r="I289" s="132"/>
      <c r="J289" s="132">
        <f>ROUND(I289*H289,2)</f>
        <v>0</v>
      </c>
      <c r="K289" s="129" t="s">
        <v>135</v>
      </c>
      <c r="L289" s="27"/>
      <c r="M289" s="133" t="s">
        <v>1</v>
      </c>
      <c r="N289" s="134" t="s">
        <v>38</v>
      </c>
      <c r="O289" s="135">
        <v>0.38300000000000001</v>
      </c>
      <c r="P289" s="135">
        <f>O289*H289</f>
        <v>0.76600000000000001</v>
      </c>
      <c r="Q289" s="135">
        <v>8.1119999999999998E-2</v>
      </c>
      <c r="R289" s="135">
        <f>Q289*H289</f>
        <v>0.16224</v>
      </c>
      <c r="S289" s="135">
        <v>0</v>
      </c>
      <c r="T289" s="136">
        <f>S289*H289</f>
        <v>0</v>
      </c>
      <c r="AR289" s="137" t="s">
        <v>136</v>
      </c>
      <c r="AT289" s="137" t="s">
        <v>131</v>
      </c>
      <c r="AU289" s="137" t="s">
        <v>83</v>
      </c>
      <c r="AY289" s="15" t="s">
        <v>129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81</v>
      </c>
      <c r="BK289" s="138">
        <f>ROUND(I289*H289,2)</f>
        <v>0</v>
      </c>
      <c r="BL289" s="15" t="s">
        <v>136</v>
      </c>
      <c r="BM289" s="137" t="s">
        <v>746</v>
      </c>
    </row>
    <row r="290" spans="2:65" s="1" customFormat="1">
      <c r="B290" s="27"/>
      <c r="D290" s="139" t="s">
        <v>138</v>
      </c>
      <c r="F290" s="140" t="s">
        <v>434</v>
      </c>
      <c r="L290" s="27"/>
      <c r="M290" s="141"/>
      <c r="T290" s="51"/>
      <c r="AT290" s="15" t="s">
        <v>138</v>
      </c>
      <c r="AU290" s="15" t="s">
        <v>83</v>
      </c>
    </row>
    <row r="291" spans="2:65" s="1" customFormat="1" ht="24.15" customHeight="1">
      <c r="B291" s="126"/>
      <c r="C291" s="127" t="s">
        <v>441</v>
      </c>
      <c r="D291" s="127" t="s">
        <v>131</v>
      </c>
      <c r="E291" s="128" t="s">
        <v>436</v>
      </c>
      <c r="F291" s="129" t="s">
        <v>437</v>
      </c>
      <c r="G291" s="130" t="s">
        <v>165</v>
      </c>
      <c r="H291" s="131">
        <v>22.326000000000001</v>
      </c>
      <c r="I291" s="132"/>
      <c r="J291" s="132">
        <f>ROUND(I291*H291,2)</f>
        <v>0</v>
      </c>
      <c r="K291" s="129" t="s">
        <v>135</v>
      </c>
      <c r="L291" s="27"/>
      <c r="M291" s="133" t="s">
        <v>1</v>
      </c>
      <c r="N291" s="134" t="s">
        <v>38</v>
      </c>
      <c r="O291" s="135">
        <v>0.13900000000000001</v>
      </c>
      <c r="P291" s="135">
        <f>O291*H291</f>
        <v>3.1033140000000001</v>
      </c>
      <c r="Q291" s="135">
        <v>0</v>
      </c>
      <c r="R291" s="135">
        <f>Q291*H291</f>
        <v>0</v>
      </c>
      <c r="S291" s="135">
        <v>0</v>
      </c>
      <c r="T291" s="136">
        <f>S291*H291</f>
        <v>0</v>
      </c>
      <c r="AR291" s="137" t="s">
        <v>136</v>
      </c>
      <c r="AT291" s="137" t="s">
        <v>131</v>
      </c>
      <c r="AU291" s="137" t="s">
        <v>83</v>
      </c>
      <c r="AY291" s="15" t="s">
        <v>129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5" t="s">
        <v>81</v>
      </c>
      <c r="BK291" s="138">
        <f>ROUND(I291*H291,2)</f>
        <v>0</v>
      </c>
      <c r="BL291" s="15" t="s">
        <v>136</v>
      </c>
      <c r="BM291" s="137" t="s">
        <v>747</v>
      </c>
    </row>
    <row r="292" spans="2:65" s="1" customFormat="1" ht="19.2">
      <c r="B292" s="27"/>
      <c r="D292" s="139" t="s">
        <v>138</v>
      </c>
      <c r="F292" s="140" t="s">
        <v>439</v>
      </c>
      <c r="L292" s="27"/>
      <c r="M292" s="141"/>
      <c r="T292" s="51"/>
      <c r="AT292" s="15" t="s">
        <v>138</v>
      </c>
      <c r="AU292" s="15" t="s">
        <v>83</v>
      </c>
    </row>
    <row r="293" spans="2:65" s="12" customFormat="1">
      <c r="B293" s="142"/>
      <c r="D293" s="139" t="s">
        <v>144</v>
      </c>
      <c r="E293" s="143" t="s">
        <v>1</v>
      </c>
      <c r="F293" s="144" t="s">
        <v>748</v>
      </c>
      <c r="H293" s="145">
        <v>22.326000000000001</v>
      </c>
      <c r="L293" s="142"/>
      <c r="M293" s="146"/>
      <c r="T293" s="147"/>
      <c r="AT293" s="143" t="s">
        <v>144</v>
      </c>
      <c r="AU293" s="143" t="s">
        <v>83</v>
      </c>
      <c r="AV293" s="12" t="s">
        <v>83</v>
      </c>
      <c r="AW293" s="12" t="s">
        <v>29</v>
      </c>
      <c r="AX293" s="12" t="s">
        <v>81</v>
      </c>
      <c r="AY293" s="143" t="s">
        <v>129</v>
      </c>
    </row>
    <row r="294" spans="2:65" s="1" customFormat="1" ht="24.15" customHeight="1">
      <c r="B294" s="126"/>
      <c r="C294" s="127" t="s">
        <v>446</v>
      </c>
      <c r="D294" s="127" t="s">
        <v>131</v>
      </c>
      <c r="E294" s="128" t="s">
        <v>442</v>
      </c>
      <c r="F294" s="129" t="s">
        <v>443</v>
      </c>
      <c r="G294" s="130" t="s">
        <v>165</v>
      </c>
      <c r="H294" s="131">
        <v>22.326000000000001</v>
      </c>
      <c r="I294" s="132"/>
      <c r="J294" s="132">
        <f>ROUND(I294*H294,2)</f>
        <v>0</v>
      </c>
      <c r="K294" s="129" t="s">
        <v>135</v>
      </c>
      <c r="L294" s="27"/>
      <c r="M294" s="133" t="s">
        <v>1</v>
      </c>
      <c r="N294" s="134" t="s">
        <v>38</v>
      </c>
      <c r="O294" s="135">
        <v>7.6999999999999999E-2</v>
      </c>
      <c r="P294" s="135">
        <f>O294*H294</f>
        <v>1.7191019999999999</v>
      </c>
      <c r="Q294" s="135">
        <v>9.0000000000000006E-5</v>
      </c>
      <c r="R294" s="135">
        <f>Q294*H294</f>
        <v>2.0093400000000001E-3</v>
      </c>
      <c r="S294" s="135">
        <v>0</v>
      </c>
      <c r="T294" s="136">
        <f>S294*H294</f>
        <v>0</v>
      </c>
      <c r="AR294" s="137" t="s">
        <v>136</v>
      </c>
      <c r="AT294" s="137" t="s">
        <v>131</v>
      </c>
      <c r="AU294" s="137" t="s">
        <v>83</v>
      </c>
      <c r="AY294" s="15" t="s">
        <v>129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5" t="s">
        <v>81</v>
      </c>
      <c r="BK294" s="138">
        <f>ROUND(I294*H294,2)</f>
        <v>0</v>
      </c>
      <c r="BL294" s="15" t="s">
        <v>136</v>
      </c>
      <c r="BM294" s="137" t="s">
        <v>749</v>
      </c>
    </row>
    <row r="295" spans="2:65" s="1" customFormat="1" ht="38.4">
      <c r="B295" s="27"/>
      <c r="D295" s="139" t="s">
        <v>138</v>
      </c>
      <c r="F295" s="140" t="s">
        <v>445</v>
      </c>
      <c r="L295" s="27"/>
      <c r="M295" s="141"/>
      <c r="T295" s="51"/>
      <c r="AT295" s="15" t="s">
        <v>138</v>
      </c>
      <c r="AU295" s="15" t="s">
        <v>83</v>
      </c>
    </row>
    <row r="296" spans="2:65" s="1" customFormat="1" ht="24.15" customHeight="1">
      <c r="B296" s="126"/>
      <c r="C296" s="127" t="s">
        <v>451</v>
      </c>
      <c r="D296" s="127" t="s">
        <v>131</v>
      </c>
      <c r="E296" s="128" t="s">
        <v>447</v>
      </c>
      <c r="F296" s="129" t="s">
        <v>448</v>
      </c>
      <c r="G296" s="130" t="s">
        <v>268</v>
      </c>
      <c r="H296" s="131">
        <v>1</v>
      </c>
      <c r="I296" s="132"/>
      <c r="J296" s="132">
        <f>ROUND(I296*H296,2)</f>
        <v>0</v>
      </c>
      <c r="K296" s="129" t="s">
        <v>135</v>
      </c>
      <c r="L296" s="27"/>
      <c r="M296" s="133" t="s">
        <v>1</v>
      </c>
      <c r="N296" s="134" t="s">
        <v>38</v>
      </c>
      <c r="O296" s="135">
        <v>1.2649999999999999</v>
      </c>
      <c r="P296" s="135">
        <f>O296*H296</f>
        <v>1.2649999999999999</v>
      </c>
      <c r="Q296" s="135">
        <v>6.4900000000000001E-3</v>
      </c>
      <c r="R296" s="135">
        <f>Q296*H296</f>
        <v>6.4900000000000001E-3</v>
      </c>
      <c r="S296" s="135">
        <v>0</v>
      </c>
      <c r="T296" s="136">
        <f>S296*H296</f>
        <v>0</v>
      </c>
      <c r="AR296" s="137" t="s">
        <v>136</v>
      </c>
      <c r="AT296" s="137" t="s">
        <v>131</v>
      </c>
      <c r="AU296" s="137" t="s">
        <v>83</v>
      </c>
      <c r="AY296" s="15" t="s">
        <v>129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5" t="s">
        <v>81</v>
      </c>
      <c r="BK296" s="138">
        <f>ROUND(I296*H296,2)</f>
        <v>0</v>
      </c>
      <c r="BL296" s="15" t="s">
        <v>136</v>
      </c>
      <c r="BM296" s="137" t="s">
        <v>750</v>
      </c>
    </row>
    <row r="297" spans="2:65" s="1" customFormat="1" ht="19.2">
      <c r="B297" s="27"/>
      <c r="D297" s="139" t="s">
        <v>138</v>
      </c>
      <c r="F297" s="140" t="s">
        <v>450</v>
      </c>
      <c r="L297" s="27"/>
      <c r="M297" s="141"/>
      <c r="T297" s="51"/>
      <c r="AT297" s="15" t="s">
        <v>138</v>
      </c>
      <c r="AU297" s="15" t="s">
        <v>83</v>
      </c>
    </row>
    <row r="298" spans="2:65" s="1" customFormat="1" ht="24.15" customHeight="1">
      <c r="B298" s="126"/>
      <c r="C298" s="127" t="s">
        <v>457</v>
      </c>
      <c r="D298" s="127" t="s">
        <v>131</v>
      </c>
      <c r="E298" s="128" t="s">
        <v>469</v>
      </c>
      <c r="F298" s="129" t="s">
        <v>470</v>
      </c>
      <c r="G298" s="130" t="s">
        <v>183</v>
      </c>
      <c r="H298" s="131">
        <v>18</v>
      </c>
      <c r="I298" s="132"/>
      <c r="J298" s="132">
        <f>ROUND(I298*H298,2)</f>
        <v>0</v>
      </c>
      <c r="K298" s="129" t="s">
        <v>135</v>
      </c>
      <c r="L298" s="27"/>
      <c r="M298" s="133" t="s">
        <v>1</v>
      </c>
      <c r="N298" s="134" t="s">
        <v>38</v>
      </c>
      <c r="O298" s="135">
        <v>1.34</v>
      </c>
      <c r="P298" s="135">
        <f>O298*H298</f>
        <v>24.12</v>
      </c>
      <c r="Q298" s="135">
        <v>8.8000000000000003E-4</v>
      </c>
      <c r="R298" s="135">
        <f>Q298*H298</f>
        <v>1.584E-2</v>
      </c>
      <c r="S298" s="135">
        <v>0</v>
      </c>
      <c r="T298" s="136">
        <f>S298*H298</f>
        <v>0</v>
      </c>
      <c r="AR298" s="137" t="s">
        <v>136</v>
      </c>
      <c r="AT298" s="137" t="s">
        <v>131</v>
      </c>
      <c r="AU298" s="137" t="s">
        <v>83</v>
      </c>
      <c r="AY298" s="15" t="s">
        <v>129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5" t="s">
        <v>81</v>
      </c>
      <c r="BK298" s="138">
        <f>ROUND(I298*H298,2)</f>
        <v>0</v>
      </c>
      <c r="BL298" s="15" t="s">
        <v>136</v>
      </c>
      <c r="BM298" s="137" t="s">
        <v>751</v>
      </c>
    </row>
    <row r="299" spans="2:65" s="1" customFormat="1" ht="19.2">
      <c r="B299" s="27"/>
      <c r="D299" s="139" t="s">
        <v>138</v>
      </c>
      <c r="F299" s="140" t="s">
        <v>472</v>
      </c>
      <c r="L299" s="27"/>
      <c r="M299" s="141"/>
      <c r="T299" s="51"/>
      <c r="AT299" s="15" t="s">
        <v>138</v>
      </c>
      <c r="AU299" s="15" t="s">
        <v>83</v>
      </c>
    </row>
    <row r="300" spans="2:65" s="12" customFormat="1">
      <c r="B300" s="142"/>
      <c r="D300" s="139" t="s">
        <v>144</v>
      </c>
      <c r="E300" s="143" t="s">
        <v>1</v>
      </c>
      <c r="F300" s="144" t="s">
        <v>752</v>
      </c>
      <c r="H300" s="145">
        <v>18</v>
      </c>
      <c r="L300" s="142"/>
      <c r="M300" s="146"/>
      <c r="T300" s="147"/>
      <c r="AT300" s="143" t="s">
        <v>144</v>
      </c>
      <c r="AU300" s="143" t="s">
        <v>83</v>
      </c>
      <c r="AV300" s="12" t="s">
        <v>83</v>
      </c>
      <c r="AW300" s="12" t="s">
        <v>29</v>
      </c>
      <c r="AX300" s="12" t="s">
        <v>81</v>
      </c>
      <c r="AY300" s="143" t="s">
        <v>129</v>
      </c>
    </row>
    <row r="301" spans="2:65" s="1" customFormat="1" ht="24.15" customHeight="1">
      <c r="B301" s="126"/>
      <c r="C301" s="127" t="s">
        <v>463</v>
      </c>
      <c r="D301" s="127" t="s">
        <v>131</v>
      </c>
      <c r="E301" s="128" t="s">
        <v>475</v>
      </c>
      <c r="F301" s="129" t="s">
        <v>476</v>
      </c>
      <c r="G301" s="130" t="s">
        <v>183</v>
      </c>
      <c r="H301" s="131">
        <v>18</v>
      </c>
      <c r="I301" s="132"/>
      <c r="J301" s="132">
        <f>ROUND(I301*H301,2)</f>
        <v>0</v>
      </c>
      <c r="K301" s="129" t="s">
        <v>135</v>
      </c>
      <c r="L301" s="27"/>
      <c r="M301" s="133" t="s">
        <v>1</v>
      </c>
      <c r="N301" s="134" t="s">
        <v>38</v>
      </c>
      <c r="O301" s="135">
        <v>0.3</v>
      </c>
      <c r="P301" s="135">
        <f>O301*H301</f>
        <v>5.3999999999999995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AR301" s="137" t="s">
        <v>136</v>
      </c>
      <c r="AT301" s="137" t="s">
        <v>131</v>
      </c>
      <c r="AU301" s="137" t="s">
        <v>83</v>
      </c>
      <c r="AY301" s="15" t="s">
        <v>129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5" t="s">
        <v>81</v>
      </c>
      <c r="BK301" s="138">
        <f>ROUND(I301*H301,2)</f>
        <v>0</v>
      </c>
      <c r="BL301" s="15" t="s">
        <v>136</v>
      </c>
      <c r="BM301" s="137" t="s">
        <v>753</v>
      </c>
    </row>
    <row r="302" spans="2:65" s="1" customFormat="1" ht="19.2">
      <c r="B302" s="27"/>
      <c r="D302" s="139" t="s">
        <v>138</v>
      </c>
      <c r="F302" s="140" t="s">
        <v>478</v>
      </c>
      <c r="L302" s="27"/>
      <c r="M302" s="141"/>
      <c r="T302" s="51"/>
      <c r="AT302" s="15" t="s">
        <v>138</v>
      </c>
      <c r="AU302" s="15" t="s">
        <v>83</v>
      </c>
    </row>
    <row r="303" spans="2:65" s="1" customFormat="1" ht="24.15" customHeight="1">
      <c r="B303" s="126"/>
      <c r="C303" s="127" t="s">
        <v>468</v>
      </c>
      <c r="D303" s="127" t="s">
        <v>131</v>
      </c>
      <c r="E303" s="128" t="s">
        <v>480</v>
      </c>
      <c r="F303" s="129" t="s">
        <v>481</v>
      </c>
      <c r="G303" s="130" t="s">
        <v>183</v>
      </c>
      <c r="H303" s="131">
        <v>36</v>
      </c>
      <c r="I303" s="132"/>
      <c r="J303" s="132">
        <f>ROUND(I303*H303,2)</f>
        <v>0</v>
      </c>
      <c r="K303" s="129" t="s">
        <v>135</v>
      </c>
      <c r="L303" s="27"/>
      <c r="M303" s="133" t="s">
        <v>1</v>
      </c>
      <c r="N303" s="134" t="s">
        <v>38</v>
      </c>
      <c r="O303" s="135">
        <v>0</v>
      </c>
      <c r="P303" s="135">
        <f>O303*H303</f>
        <v>0</v>
      </c>
      <c r="Q303" s="135">
        <v>0</v>
      </c>
      <c r="R303" s="135">
        <f>Q303*H303</f>
        <v>0</v>
      </c>
      <c r="S303" s="135">
        <v>0</v>
      </c>
      <c r="T303" s="136">
        <f>S303*H303</f>
        <v>0</v>
      </c>
      <c r="AR303" s="137" t="s">
        <v>136</v>
      </c>
      <c r="AT303" s="137" t="s">
        <v>131</v>
      </c>
      <c r="AU303" s="137" t="s">
        <v>83</v>
      </c>
      <c r="AY303" s="15" t="s">
        <v>129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5" t="s">
        <v>81</v>
      </c>
      <c r="BK303" s="138">
        <f>ROUND(I303*H303,2)</f>
        <v>0</v>
      </c>
      <c r="BL303" s="15" t="s">
        <v>136</v>
      </c>
      <c r="BM303" s="137" t="s">
        <v>754</v>
      </c>
    </row>
    <row r="304" spans="2:65" s="1" customFormat="1" ht="19.2">
      <c r="B304" s="27"/>
      <c r="D304" s="139" t="s">
        <v>138</v>
      </c>
      <c r="F304" s="140" t="s">
        <v>483</v>
      </c>
      <c r="L304" s="27"/>
      <c r="M304" s="141"/>
      <c r="T304" s="51"/>
      <c r="AT304" s="15" t="s">
        <v>138</v>
      </c>
      <c r="AU304" s="15" t="s">
        <v>83</v>
      </c>
    </row>
    <row r="305" spans="2:65" s="12" customFormat="1">
      <c r="B305" s="142"/>
      <c r="D305" s="139" t="s">
        <v>144</v>
      </c>
      <c r="F305" s="144" t="s">
        <v>755</v>
      </c>
      <c r="H305" s="145">
        <v>36</v>
      </c>
      <c r="L305" s="142"/>
      <c r="M305" s="146"/>
      <c r="T305" s="147"/>
      <c r="AT305" s="143" t="s">
        <v>144</v>
      </c>
      <c r="AU305" s="143" t="s">
        <v>83</v>
      </c>
      <c r="AV305" s="12" t="s">
        <v>83</v>
      </c>
      <c r="AW305" s="12" t="s">
        <v>3</v>
      </c>
      <c r="AX305" s="12" t="s">
        <v>81</v>
      </c>
      <c r="AY305" s="143" t="s">
        <v>129</v>
      </c>
    </row>
    <row r="306" spans="2:65" s="1" customFormat="1" ht="33" customHeight="1">
      <c r="B306" s="126"/>
      <c r="C306" s="127" t="s">
        <v>474</v>
      </c>
      <c r="D306" s="127" t="s">
        <v>131</v>
      </c>
      <c r="E306" s="128" t="s">
        <v>756</v>
      </c>
      <c r="F306" s="129" t="s">
        <v>757</v>
      </c>
      <c r="G306" s="130" t="s">
        <v>134</v>
      </c>
      <c r="H306" s="131">
        <v>10</v>
      </c>
      <c r="I306" s="132"/>
      <c r="J306" s="132">
        <f>ROUND(I306*H306,2)</f>
        <v>0</v>
      </c>
      <c r="K306" s="129" t="s">
        <v>135</v>
      </c>
      <c r="L306" s="27"/>
      <c r="M306" s="133" t="s">
        <v>1</v>
      </c>
      <c r="N306" s="134" t="s">
        <v>38</v>
      </c>
      <c r="O306" s="135">
        <v>0.105</v>
      </c>
      <c r="P306" s="135">
        <f>O306*H306</f>
        <v>1.05</v>
      </c>
      <c r="Q306" s="135">
        <v>0</v>
      </c>
      <c r="R306" s="135">
        <f>Q306*H306</f>
        <v>0</v>
      </c>
      <c r="S306" s="135">
        <v>0</v>
      </c>
      <c r="T306" s="136">
        <f>S306*H306</f>
        <v>0</v>
      </c>
      <c r="AR306" s="137" t="s">
        <v>136</v>
      </c>
      <c r="AT306" s="137" t="s">
        <v>131</v>
      </c>
      <c r="AU306" s="137" t="s">
        <v>83</v>
      </c>
      <c r="AY306" s="15" t="s">
        <v>129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5" t="s">
        <v>81</v>
      </c>
      <c r="BK306" s="138">
        <f>ROUND(I306*H306,2)</f>
        <v>0</v>
      </c>
      <c r="BL306" s="15" t="s">
        <v>136</v>
      </c>
      <c r="BM306" s="137" t="s">
        <v>758</v>
      </c>
    </row>
    <row r="307" spans="2:65" s="1" customFormat="1" ht="19.2">
      <c r="B307" s="27"/>
      <c r="D307" s="139" t="s">
        <v>138</v>
      </c>
      <c r="F307" s="140" t="s">
        <v>759</v>
      </c>
      <c r="L307" s="27"/>
      <c r="M307" s="141"/>
      <c r="T307" s="51"/>
      <c r="AT307" s="15" t="s">
        <v>138</v>
      </c>
      <c r="AU307" s="15" t="s">
        <v>83</v>
      </c>
    </row>
    <row r="308" spans="2:65" s="1" customFormat="1" ht="16.5" customHeight="1">
      <c r="B308" s="126"/>
      <c r="C308" s="127" t="s">
        <v>479</v>
      </c>
      <c r="D308" s="127" t="s">
        <v>131</v>
      </c>
      <c r="E308" s="128" t="s">
        <v>486</v>
      </c>
      <c r="F308" s="129" t="s">
        <v>487</v>
      </c>
      <c r="G308" s="130" t="s">
        <v>183</v>
      </c>
      <c r="H308" s="131">
        <v>9</v>
      </c>
      <c r="I308" s="132"/>
      <c r="J308" s="132">
        <f>ROUND(I308*H308,2)</f>
        <v>0</v>
      </c>
      <c r="K308" s="129" t="s">
        <v>135</v>
      </c>
      <c r="L308" s="27"/>
      <c r="M308" s="133" t="s">
        <v>1</v>
      </c>
      <c r="N308" s="134" t="s">
        <v>38</v>
      </c>
      <c r="O308" s="135">
        <v>2.976</v>
      </c>
      <c r="P308" s="135">
        <f>O308*H308</f>
        <v>26.783999999999999</v>
      </c>
      <c r="Q308" s="135">
        <v>0.12</v>
      </c>
      <c r="R308" s="135">
        <f>Q308*H308</f>
        <v>1.08</v>
      </c>
      <c r="S308" s="135">
        <v>2.4900000000000002</v>
      </c>
      <c r="T308" s="136">
        <f>S308*H308</f>
        <v>22.410000000000004</v>
      </c>
      <c r="AR308" s="137" t="s">
        <v>136</v>
      </c>
      <c r="AT308" s="137" t="s">
        <v>131</v>
      </c>
      <c r="AU308" s="137" t="s">
        <v>83</v>
      </c>
      <c r="AY308" s="15" t="s">
        <v>129</v>
      </c>
      <c r="BE308" s="138">
        <f>IF(N308="základní",J308,0)</f>
        <v>0</v>
      </c>
      <c r="BF308" s="138">
        <f>IF(N308="snížená",J308,0)</f>
        <v>0</v>
      </c>
      <c r="BG308" s="138">
        <f>IF(N308="zákl. přenesená",J308,0)</f>
        <v>0</v>
      </c>
      <c r="BH308" s="138">
        <f>IF(N308="sníž. přenesená",J308,0)</f>
        <v>0</v>
      </c>
      <c r="BI308" s="138">
        <f>IF(N308="nulová",J308,0)</f>
        <v>0</v>
      </c>
      <c r="BJ308" s="15" t="s">
        <v>81</v>
      </c>
      <c r="BK308" s="138">
        <f>ROUND(I308*H308,2)</f>
        <v>0</v>
      </c>
      <c r="BL308" s="15" t="s">
        <v>136</v>
      </c>
      <c r="BM308" s="137" t="s">
        <v>760</v>
      </c>
    </row>
    <row r="309" spans="2:65" s="1" customFormat="1">
      <c r="B309" s="27"/>
      <c r="D309" s="139" t="s">
        <v>138</v>
      </c>
      <c r="F309" s="140" t="s">
        <v>489</v>
      </c>
      <c r="L309" s="27"/>
      <c r="M309" s="141"/>
      <c r="T309" s="51"/>
      <c r="AT309" s="15" t="s">
        <v>138</v>
      </c>
      <c r="AU309" s="15" t="s">
        <v>83</v>
      </c>
    </row>
    <row r="310" spans="2:65" s="1" customFormat="1" ht="16.5" customHeight="1">
      <c r="B310" s="126"/>
      <c r="C310" s="127" t="s">
        <v>485</v>
      </c>
      <c r="D310" s="127" t="s">
        <v>131</v>
      </c>
      <c r="E310" s="128" t="s">
        <v>492</v>
      </c>
      <c r="F310" s="129" t="s">
        <v>493</v>
      </c>
      <c r="G310" s="130" t="s">
        <v>183</v>
      </c>
      <c r="H310" s="131">
        <v>17</v>
      </c>
      <c r="I310" s="132"/>
      <c r="J310" s="132">
        <f>ROUND(I310*H310,2)</f>
        <v>0</v>
      </c>
      <c r="K310" s="129" t="s">
        <v>135</v>
      </c>
      <c r="L310" s="27"/>
      <c r="M310" s="133" t="s">
        <v>1</v>
      </c>
      <c r="N310" s="134" t="s">
        <v>38</v>
      </c>
      <c r="O310" s="135">
        <v>2.976</v>
      </c>
      <c r="P310" s="135">
        <f>O310*H310</f>
        <v>50.591999999999999</v>
      </c>
      <c r="Q310" s="135">
        <v>0.12</v>
      </c>
      <c r="R310" s="135">
        <f>Q310*H310</f>
        <v>2.04</v>
      </c>
      <c r="S310" s="135">
        <v>2.4900000000000002</v>
      </c>
      <c r="T310" s="136">
        <f>S310*H310</f>
        <v>42.330000000000005</v>
      </c>
      <c r="AR310" s="137" t="s">
        <v>136</v>
      </c>
      <c r="AT310" s="137" t="s">
        <v>131</v>
      </c>
      <c r="AU310" s="137" t="s">
        <v>83</v>
      </c>
      <c r="AY310" s="15" t="s">
        <v>129</v>
      </c>
      <c r="BE310" s="138">
        <f>IF(N310="základní",J310,0)</f>
        <v>0</v>
      </c>
      <c r="BF310" s="138">
        <f>IF(N310="snížená",J310,0)</f>
        <v>0</v>
      </c>
      <c r="BG310" s="138">
        <f>IF(N310="zákl. přenesená",J310,0)</f>
        <v>0</v>
      </c>
      <c r="BH310" s="138">
        <f>IF(N310="sníž. přenesená",J310,0)</f>
        <v>0</v>
      </c>
      <c r="BI310" s="138">
        <f>IF(N310="nulová",J310,0)</f>
        <v>0</v>
      </c>
      <c r="BJ310" s="15" t="s">
        <v>81</v>
      </c>
      <c r="BK310" s="138">
        <f>ROUND(I310*H310,2)</f>
        <v>0</v>
      </c>
      <c r="BL310" s="15" t="s">
        <v>136</v>
      </c>
      <c r="BM310" s="137" t="s">
        <v>761</v>
      </c>
    </row>
    <row r="311" spans="2:65" s="1" customFormat="1" ht="19.2">
      <c r="B311" s="27"/>
      <c r="D311" s="139" t="s">
        <v>138</v>
      </c>
      <c r="F311" s="140" t="s">
        <v>495</v>
      </c>
      <c r="L311" s="27"/>
      <c r="M311" s="141"/>
      <c r="T311" s="51"/>
      <c r="AT311" s="15" t="s">
        <v>138</v>
      </c>
      <c r="AU311" s="15" t="s">
        <v>83</v>
      </c>
    </row>
    <row r="312" spans="2:65" s="1" customFormat="1" ht="16.5" customHeight="1">
      <c r="B312" s="126"/>
      <c r="C312" s="127" t="s">
        <v>491</v>
      </c>
      <c r="D312" s="127" t="s">
        <v>131</v>
      </c>
      <c r="E312" s="128" t="s">
        <v>504</v>
      </c>
      <c r="F312" s="129" t="s">
        <v>505</v>
      </c>
      <c r="G312" s="130" t="s">
        <v>183</v>
      </c>
      <c r="H312" s="131">
        <v>4.7039999999999997</v>
      </c>
      <c r="I312" s="132"/>
      <c r="J312" s="132">
        <f>ROUND(I312*H312,2)</f>
        <v>0</v>
      </c>
      <c r="K312" s="129" t="s">
        <v>135</v>
      </c>
      <c r="L312" s="27"/>
      <c r="M312" s="133" t="s">
        <v>1</v>
      </c>
      <c r="N312" s="134" t="s">
        <v>38</v>
      </c>
      <c r="O312" s="135">
        <v>16.373999999999999</v>
      </c>
      <c r="P312" s="135">
        <f>O312*H312</f>
        <v>77.023295999999988</v>
      </c>
      <c r="Q312" s="135">
        <v>0.12171</v>
      </c>
      <c r="R312" s="135">
        <f>Q312*H312</f>
        <v>0.57252384000000001</v>
      </c>
      <c r="S312" s="135">
        <v>2.4</v>
      </c>
      <c r="T312" s="136">
        <f>S312*H312</f>
        <v>11.289599999999998</v>
      </c>
      <c r="AR312" s="137" t="s">
        <v>136</v>
      </c>
      <c r="AT312" s="137" t="s">
        <v>131</v>
      </c>
      <c r="AU312" s="137" t="s">
        <v>83</v>
      </c>
      <c r="AY312" s="15" t="s">
        <v>129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5" t="s">
        <v>81</v>
      </c>
      <c r="BK312" s="138">
        <f>ROUND(I312*H312,2)</f>
        <v>0</v>
      </c>
      <c r="BL312" s="15" t="s">
        <v>136</v>
      </c>
      <c r="BM312" s="137" t="s">
        <v>762</v>
      </c>
    </row>
    <row r="313" spans="2:65" s="1" customFormat="1" ht="19.2">
      <c r="B313" s="27"/>
      <c r="D313" s="139" t="s">
        <v>138</v>
      </c>
      <c r="F313" s="140" t="s">
        <v>507</v>
      </c>
      <c r="L313" s="27"/>
      <c r="M313" s="141"/>
      <c r="T313" s="51"/>
      <c r="AT313" s="15" t="s">
        <v>138</v>
      </c>
      <c r="AU313" s="15" t="s">
        <v>83</v>
      </c>
    </row>
    <row r="314" spans="2:65" s="12" customFormat="1">
      <c r="B314" s="142"/>
      <c r="D314" s="139" t="s">
        <v>144</v>
      </c>
      <c r="E314" s="143" t="s">
        <v>1</v>
      </c>
      <c r="F314" s="144" t="s">
        <v>763</v>
      </c>
      <c r="H314" s="145">
        <v>4.7039999999999997</v>
      </c>
      <c r="L314" s="142"/>
      <c r="M314" s="146"/>
      <c r="T314" s="147"/>
      <c r="AT314" s="143" t="s">
        <v>144</v>
      </c>
      <c r="AU314" s="143" t="s">
        <v>83</v>
      </c>
      <c r="AV314" s="12" t="s">
        <v>83</v>
      </c>
      <c r="AW314" s="12" t="s">
        <v>29</v>
      </c>
      <c r="AX314" s="12" t="s">
        <v>81</v>
      </c>
      <c r="AY314" s="143" t="s">
        <v>129</v>
      </c>
    </row>
    <row r="315" spans="2:65" s="1" customFormat="1" ht="16.5" customHeight="1">
      <c r="B315" s="126"/>
      <c r="C315" s="127" t="s">
        <v>497</v>
      </c>
      <c r="D315" s="127" t="s">
        <v>131</v>
      </c>
      <c r="E315" s="128" t="s">
        <v>511</v>
      </c>
      <c r="F315" s="129" t="s">
        <v>512</v>
      </c>
      <c r="G315" s="130" t="s">
        <v>165</v>
      </c>
      <c r="H315" s="131">
        <v>8</v>
      </c>
      <c r="I315" s="132"/>
      <c r="J315" s="132">
        <f>ROUND(I315*H315,2)</f>
        <v>0</v>
      </c>
      <c r="K315" s="129" t="s">
        <v>135</v>
      </c>
      <c r="L315" s="27"/>
      <c r="M315" s="133" t="s">
        <v>1</v>
      </c>
      <c r="N315" s="134" t="s">
        <v>38</v>
      </c>
      <c r="O315" s="135">
        <v>0.60699999999999998</v>
      </c>
      <c r="P315" s="135">
        <f>O315*H315</f>
        <v>4.8559999999999999</v>
      </c>
      <c r="Q315" s="135">
        <v>8.0000000000000007E-5</v>
      </c>
      <c r="R315" s="135">
        <f>Q315*H315</f>
        <v>6.4000000000000005E-4</v>
      </c>
      <c r="S315" s="135">
        <v>1.7999999999999999E-2</v>
      </c>
      <c r="T315" s="136">
        <f>S315*H315</f>
        <v>0.14399999999999999</v>
      </c>
      <c r="AR315" s="137" t="s">
        <v>136</v>
      </c>
      <c r="AT315" s="137" t="s">
        <v>131</v>
      </c>
      <c r="AU315" s="137" t="s">
        <v>83</v>
      </c>
      <c r="AY315" s="15" t="s">
        <v>129</v>
      </c>
      <c r="BE315" s="138">
        <f>IF(N315="základní",J315,0)</f>
        <v>0</v>
      </c>
      <c r="BF315" s="138">
        <f>IF(N315="snížená",J315,0)</f>
        <v>0</v>
      </c>
      <c r="BG315" s="138">
        <f>IF(N315="zákl. přenesená",J315,0)</f>
        <v>0</v>
      </c>
      <c r="BH315" s="138">
        <f>IF(N315="sníž. přenesená",J315,0)</f>
        <v>0</v>
      </c>
      <c r="BI315" s="138">
        <f>IF(N315="nulová",J315,0)</f>
        <v>0</v>
      </c>
      <c r="BJ315" s="15" t="s">
        <v>81</v>
      </c>
      <c r="BK315" s="138">
        <f>ROUND(I315*H315,2)</f>
        <v>0</v>
      </c>
      <c r="BL315" s="15" t="s">
        <v>136</v>
      </c>
      <c r="BM315" s="137" t="s">
        <v>764</v>
      </c>
    </row>
    <row r="316" spans="2:65" s="1" customFormat="1" ht="19.2">
      <c r="B316" s="27"/>
      <c r="D316" s="139" t="s">
        <v>138</v>
      </c>
      <c r="F316" s="140" t="s">
        <v>514</v>
      </c>
      <c r="L316" s="27"/>
      <c r="M316" s="141"/>
      <c r="T316" s="51"/>
      <c r="AT316" s="15" t="s">
        <v>138</v>
      </c>
      <c r="AU316" s="15" t="s">
        <v>83</v>
      </c>
    </row>
    <row r="317" spans="2:65" s="11" customFormat="1" ht="22.8" customHeight="1">
      <c r="B317" s="115"/>
      <c r="D317" s="116" t="s">
        <v>72</v>
      </c>
      <c r="E317" s="124" t="s">
        <v>515</v>
      </c>
      <c r="F317" s="124" t="s">
        <v>516</v>
      </c>
      <c r="J317" s="125">
        <f>BK317</f>
        <v>0</v>
      </c>
      <c r="L317" s="115"/>
      <c r="M317" s="119"/>
      <c r="P317" s="120">
        <f>SUM(P318:P331)</f>
        <v>55.939520000000002</v>
      </c>
      <c r="R317" s="120">
        <f>SUM(R318:R331)</f>
        <v>0</v>
      </c>
      <c r="T317" s="121">
        <f>SUM(T318:T331)</f>
        <v>0</v>
      </c>
      <c r="AR317" s="116" t="s">
        <v>81</v>
      </c>
      <c r="AT317" s="122" t="s">
        <v>72</v>
      </c>
      <c r="AU317" s="122" t="s">
        <v>81</v>
      </c>
      <c r="AY317" s="116" t="s">
        <v>129</v>
      </c>
      <c r="BK317" s="123">
        <f>SUM(BK318:BK331)</f>
        <v>0</v>
      </c>
    </row>
    <row r="318" spans="2:65" s="1" customFormat="1" ht="37.799999999999997" customHeight="1">
      <c r="B318" s="126"/>
      <c r="C318" s="127" t="s">
        <v>503</v>
      </c>
      <c r="D318" s="127" t="s">
        <v>131</v>
      </c>
      <c r="E318" s="128" t="s">
        <v>518</v>
      </c>
      <c r="F318" s="129" t="s">
        <v>519</v>
      </c>
      <c r="G318" s="130" t="s">
        <v>218</v>
      </c>
      <c r="H318" s="131">
        <v>13.031000000000001</v>
      </c>
      <c r="I318" s="132"/>
      <c r="J318" s="132">
        <f>ROUND(I318*H318,2)</f>
        <v>0</v>
      </c>
      <c r="K318" s="129" t="s">
        <v>135</v>
      </c>
      <c r="L318" s="27"/>
      <c r="M318" s="133" t="s">
        <v>1</v>
      </c>
      <c r="N318" s="134" t="s">
        <v>38</v>
      </c>
      <c r="O318" s="135">
        <v>0</v>
      </c>
      <c r="P318" s="135">
        <f>O318*H318</f>
        <v>0</v>
      </c>
      <c r="Q318" s="135">
        <v>0</v>
      </c>
      <c r="R318" s="135">
        <f>Q318*H318</f>
        <v>0</v>
      </c>
      <c r="S318" s="135">
        <v>0</v>
      </c>
      <c r="T318" s="136">
        <f>S318*H318</f>
        <v>0</v>
      </c>
      <c r="AR318" s="137" t="s">
        <v>136</v>
      </c>
      <c r="AT318" s="137" t="s">
        <v>131</v>
      </c>
      <c r="AU318" s="137" t="s">
        <v>83</v>
      </c>
      <c r="AY318" s="15" t="s">
        <v>129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5" t="s">
        <v>81</v>
      </c>
      <c r="BK318" s="138">
        <f>ROUND(I318*H318,2)</f>
        <v>0</v>
      </c>
      <c r="BL318" s="15" t="s">
        <v>136</v>
      </c>
      <c r="BM318" s="137" t="s">
        <v>765</v>
      </c>
    </row>
    <row r="319" spans="2:65" s="1" customFormat="1" ht="28.8">
      <c r="B319" s="27"/>
      <c r="D319" s="139" t="s">
        <v>138</v>
      </c>
      <c r="F319" s="140" t="s">
        <v>521</v>
      </c>
      <c r="L319" s="27"/>
      <c r="M319" s="141"/>
      <c r="T319" s="51"/>
      <c r="AT319" s="15" t="s">
        <v>138</v>
      </c>
      <c r="AU319" s="15" t="s">
        <v>83</v>
      </c>
    </row>
    <row r="320" spans="2:65" s="1" customFormat="1" ht="37.799999999999997" customHeight="1">
      <c r="B320" s="126"/>
      <c r="C320" s="127" t="s">
        <v>510</v>
      </c>
      <c r="D320" s="127" t="s">
        <v>131</v>
      </c>
      <c r="E320" s="128" t="s">
        <v>524</v>
      </c>
      <c r="F320" s="129" t="s">
        <v>525</v>
      </c>
      <c r="G320" s="130" t="s">
        <v>218</v>
      </c>
      <c r="H320" s="131">
        <v>11.29</v>
      </c>
      <c r="I320" s="132"/>
      <c r="J320" s="132">
        <f>ROUND(I320*H320,2)</f>
        <v>0</v>
      </c>
      <c r="K320" s="129" t="s">
        <v>135</v>
      </c>
      <c r="L320" s="27"/>
      <c r="M320" s="133" t="s">
        <v>1</v>
      </c>
      <c r="N320" s="134" t="s">
        <v>38</v>
      </c>
      <c r="O320" s="135">
        <v>0</v>
      </c>
      <c r="P320" s="135">
        <f>O320*H320</f>
        <v>0</v>
      </c>
      <c r="Q320" s="135">
        <v>0</v>
      </c>
      <c r="R320" s="135">
        <f>Q320*H320</f>
        <v>0</v>
      </c>
      <c r="S320" s="135">
        <v>0</v>
      </c>
      <c r="T320" s="136">
        <f>S320*H320</f>
        <v>0</v>
      </c>
      <c r="AR320" s="137" t="s">
        <v>136</v>
      </c>
      <c r="AT320" s="137" t="s">
        <v>131</v>
      </c>
      <c r="AU320" s="137" t="s">
        <v>83</v>
      </c>
      <c r="AY320" s="15" t="s">
        <v>129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5" t="s">
        <v>81</v>
      </c>
      <c r="BK320" s="138">
        <f>ROUND(I320*H320,2)</f>
        <v>0</v>
      </c>
      <c r="BL320" s="15" t="s">
        <v>136</v>
      </c>
      <c r="BM320" s="137" t="s">
        <v>766</v>
      </c>
    </row>
    <row r="321" spans="2:65" s="1" customFormat="1" ht="28.8">
      <c r="B321" s="27"/>
      <c r="D321" s="139" t="s">
        <v>138</v>
      </c>
      <c r="F321" s="140" t="s">
        <v>527</v>
      </c>
      <c r="L321" s="27"/>
      <c r="M321" s="141"/>
      <c r="T321" s="51"/>
      <c r="AT321" s="15" t="s">
        <v>138</v>
      </c>
      <c r="AU321" s="15" t="s">
        <v>83</v>
      </c>
    </row>
    <row r="322" spans="2:65" s="1" customFormat="1" ht="44.25" customHeight="1">
      <c r="B322" s="126"/>
      <c r="C322" s="127" t="s">
        <v>523</v>
      </c>
      <c r="D322" s="127" t="s">
        <v>131</v>
      </c>
      <c r="E322" s="128" t="s">
        <v>531</v>
      </c>
      <c r="F322" s="129" t="s">
        <v>532</v>
      </c>
      <c r="G322" s="130" t="s">
        <v>218</v>
      </c>
      <c r="H322" s="131">
        <v>8.3650000000000002</v>
      </c>
      <c r="I322" s="132"/>
      <c r="J322" s="132">
        <f>ROUND(I322*H322,2)</f>
        <v>0</v>
      </c>
      <c r="K322" s="129" t="s">
        <v>135</v>
      </c>
      <c r="L322" s="27"/>
      <c r="M322" s="133" t="s">
        <v>1</v>
      </c>
      <c r="N322" s="134" t="s">
        <v>38</v>
      </c>
      <c r="O322" s="135">
        <v>0</v>
      </c>
      <c r="P322" s="135">
        <f>O322*H322</f>
        <v>0</v>
      </c>
      <c r="Q322" s="135">
        <v>0</v>
      </c>
      <c r="R322" s="135">
        <f>Q322*H322</f>
        <v>0</v>
      </c>
      <c r="S322" s="135">
        <v>0</v>
      </c>
      <c r="T322" s="136">
        <f>S322*H322</f>
        <v>0</v>
      </c>
      <c r="AR322" s="137" t="s">
        <v>136</v>
      </c>
      <c r="AT322" s="137" t="s">
        <v>131</v>
      </c>
      <c r="AU322" s="137" t="s">
        <v>83</v>
      </c>
      <c r="AY322" s="15" t="s">
        <v>129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5" t="s">
        <v>81</v>
      </c>
      <c r="BK322" s="138">
        <f>ROUND(I322*H322,2)</f>
        <v>0</v>
      </c>
      <c r="BL322" s="15" t="s">
        <v>136</v>
      </c>
      <c r="BM322" s="137" t="s">
        <v>767</v>
      </c>
    </row>
    <row r="323" spans="2:65" s="1" customFormat="1" ht="28.8">
      <c r="B323" s="27"/>
      <c r="D323" s="139" t="s">
        <v>138</v>
      </c>
      <c r="F323" s="140" t="s">
        <v>532</v>
      </c>
      <c r="L323" s="27"/>
      <c r="M323" s="141"/>
      <c r="T323" s="51"/>
      <c r="AT323" s="15" t="s">
        <v>138</v>
      </c>
      <c r="AU323" s="15" t="s">
        <v>83</v>
      </c>
    </row>
    <row r="324" spans="2:65" s="12" customFormat="1">
      <c r="B324" s="142"/>
      <c r="D324" s="139" t="s">
        <v>144</v>
      </c>
      <c r="E324" s="143" t="s">
        <v>1</v>
      </c>
      <c r="F324" s="144" t="s">
        <v>768</v>
      </c>
      <c r="H324" s="145">
        <v>8.3650000000000002</v>
      </c>
      <c r="L324" s="142"/>
      <c r="M324" s="146"/>
      <c r="T324" s="147"/>
      <c r="AT324" s="143" t="s">
        <v>144</v>
      </c>
      <c r="AU324" s="143" t="s">
        <v>83</v>
      </c>
      <c r="AV324" s="12" t="s">
        <v>83</v>
      </c>
      <c r="AW324" s="12" t="s">
        <v>29</v>
      </c>
      <c r="AX324" s="12" t="s">
        <v>81</v>
      </c>
      <c r="AY324" s="143" t="s">
        <v>129</v>
      </c>
    </row>
    <row r="325" spans="2:65" s="1" customFormat="1" ht="24.15" customHeight="1">
      <c r="B325" s="126"/>
      <c r="C325" s="127" t="s">
        <v>529</v>
      </c>
      <c r="D325" s="127" t="s">
        <v>131</v>
      </c>
      <c r="E325" s="128" t="s">
        <v>536</v>
      </c>
      <c r="F325" s="129" t="s">
        <v>537</v>
      </c>
      <c r="G325" s="130" t="s">
        <v>218</v>
      </c>
      <c r="H325" s="131">
        <v>107.57599999999999</v>
      </c>
      <c r="I325" s="132"/>
      <c r="J325" s="132">
        <f>ROUND(I325*H325,2)</f>
        <v>0</v>
      </c>
      <c r="K325" s="129" t="s">
        <v>135</v>
      </c>
      <c r="L325" s="27"/>
      <c r="M325" s="133" t="s">
        <v>1</v>
      </c>
      <c r="N325" s="134" t="s">
        <v>38</v>
      </c>
      <c r="O325" s="135">
        <v>0.24</v>
      </c>
      <c r="P325" s="135">
        <f>O325*H325</f>
        <v>25.818239999999996</v>
      </c>
      <c r="Q325" s="135">
        <v>0</v>
      </c>
      <c r="R325" s="135">
        <f>Q325*H325</f>
        <v>0</v>
      </c>
      <c r="S325" s="135">
        <v>0</v>
      </c>
      <c r="T325" s="136">
        <f>S325*H325</f>
        <v>0</v>
      </c>
      <c r="AR325" s="137" t="s">
        <v>136</v>
      </c>
      <c r="AT325" s="137" t="s">
        <v>131</v>
      </c>
      <c r="AU325" s="137" t="s">
        <v>83</v>
      </c>
      <c r="AY325" s="15" t="s">
        <v>129</v>
      </c>
      <c r="BE325" s="138">
        <f>IF(N325="základní",J325,0)</f>
        <v>0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5" t="s">
        <v>81</v>
      </c>
      <c r="BK325" s="138">
        <f>ROUND(I325*H325,2)</f>
        <v>0</v>
      </c>
      <c r="BL325" s="15" t="s">
        <v>136</v>
      </c>
      <c r="BM325" s="137" t="s">
        <v>769</v>
      </c>
    </row>
    <row r="326" spans="2:65" s="1" customFormat="1" ht="19.2">
      <c r="B326" s="27"/>
      <c r="D326" s="139" t="s">
        <v>138</v>
      </c>
      <c r="F326" s="140" t="s">
        <v>539</v>
      </c>
      <c r="L326" s="27"/>
      <c r="M326" s="141"/>
      <c r="T326" s="51"/>
      <c r="AT326" s="15" t="s">
        <v>138</v>
      </c>
      <c r="AU326" s="15" t="s">
        <v>83</v>
      </c>
    </row>
    <row r="327" spans="2:65" s="1" customFormat="1" ht="16.5" customHeight="1">
      <c r="B327" s="126"/>
      <c r="C327" s="127" t="s">
        <v>530</v>
      </c>
      <c r="D327" s="127" t="s">
        <v>131</v>
      </c>
      <c r="E327" s="128" t="s">
        <v>541</v>
      </c>
      <c r="F327" s="129" t="s">
        <v>542</v>
      </c>
      <c r="G327" s="130" t="s">
        <v>218</v>
      </c>
      <c r="H327" s="131">
        <v>3119.7040000000002</v>
      </c>
      <c r="I327" s="132"/>
      <c r="J327" s="132">
        <f>ROUND(I327*H327,2)</f>
        <v>0</v>
      </c>
      <c r="K327" s="129" t="s">
        <v>135</v>
      </c>
      <c r="L327" s="27"/>
      <c r="M327" s="133" t="s">
        <v>1</v>
      </c>
      <c r="N327" s="134" t="s">
        <v>38</v>
      </c>
      <c r="O327" s="135">
        <v>4.0000000000000001E-3</v>
      </c>
      <c r="P327" s="135">
        <f>O327*H327</f>
        <v>12.478816</v>
      </c>
      <c r="Q327" s="135">
        <v>0</v>
      </c>
      <c r="R327" s="135">
        <f>Q327*H327</f>
        <v>0</v>
      </c>
      <c r="S327" s="135">
        <v>0</v>
      </c>
      <c r="T327" s="136">
        <f>S327*H327</f>
        <v>0</v>
      </c>
      <c r="AR327" s="137" t="s">
        <v>136</v>
      </c>
      <c r="AT327" s="137" t="s">
        <v>131</v>
      </c>
      <c r="AU327" s="137" t="s">
        <v>83</v>
      </c>
      <c r="AY327" s="15" t="s">
        <v>129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5" t="s">
        <v>81</v>
      </c>
      <c r="BK327" s="138">
        <f>ROUND(I327*H327,2)</f>
        <v>0</v>
      </c>
      <c r="BL327" s="15" t="s">
        <v>136</v>
      </c>
      <c r="BM327" s="137" t="s">
        <v>770</v>
      </c>
    </row>
    <row r="328" spans="2:65" s="1" customFormat="1" ht="28.8">
      <c r="B328" s="27"/>
      <c r="D328" s="139" t="s">
        <v>138</v>
      </c>
      <c r="F328" s="140" t="s">
        <v>544</v>
      </c>
      <c r="L328" s="27"/>
      <c r="M328" s="141"/>
      <c r="T328" s="51"/>
      <c r="AT328" s="15" t="s">
        <v>138</v>
      </c>
      <c r="AU328" s="15" t="s">
        <v>83</v>
      </c>
    </row>
    <row r="329" spans="2:65" s="12" customFormat="1">
      <c r="B329" s="142"/>
      <c r="D329" s="139" t="s">
        <v>144</v>
      </c>
      <c r="F329" s="144" t="s">
        <v>771</v>
      </c>
      <c r="H329" s="145">
        <v>3119.7040000000002</v>
      </c>
      <c r="L329" s="142"/>
      <c r="M329" s="146"/>
      <c r="T329" s="147"/>
      <c r="AT329" s="143" t="s">
        <v>144</v>
      </c>
      <c r="AU329" s="143" t="s">
        <v>83</v>
      </c>
      <c r="AV329" s="12" t="s">
        <v>83</v>
      </c>
      <c r="AW329" s="12" t="s">
        <v>3</v>
      </c>
      <c r="AX329" s="12" t="s">
        <v>81</v>
      </c>
      <c r="AY329" s="143" t="s">
        <v>129</v>
      </c>
    </row>
    <row r="330" spans="2:65" s="1" customFormat="1" ht="24.15" customHeight="1">
      <c r="B330" s="126"/>
      <c r="C330" s="127" t="s">
        <v>535</v>
      </c>
      <c r="D330" s="127" t="s">
        <v>131</v>
      </c>
      <c r="E330" s="128" t="s">
        <v>547</v>
      </c>
      <c r="F330" s="129" t="s">
        <v>548</v>
      </c>
      <c r="G330" s="130" t="s">
        <v>218</v>
      </c>
      <c r="H330" s="131">
        <v>107.57599999999999</v>
      </c>
      <c r="I330" s="132"/>
      <c r="J330" s="132">
        <f>ROUND(I330*H330,2)</f>
        <v>0</v>
      </c>
      <c r="K330" s="129" t="s">
        <v>135</v>
      </c>
      <c r="L330" s="27"/>
      <c r="M330" s="133" t="s">
        <v>1</v>
      </c>
      <c r="N330" s="134" t="s">
        <v>38</v>
      </c>
      <c r="O330" s="135">
        <v>0.16400000000000001</v>
      </c>
      <c r="P330" s="135">
        <f>O330*H330</f>
        <v>17.642464</v>
      </c>
      <c r="Q330" s="135">
        <v>0</v>
      </c>
      <c r="R330" s="135">
        <f>Q330*H330</f>
        <v>0</v>
      </c>
      <c r="S330" s="135">
        <v>0</v>
      </c>
      <c r="T330" s="136">
        <f>S330*H330</f>
        <v>0</v>
      </c>
      <c r="AR330" s="137" t="s">
        <v>136</v>
      </c>
      <c r="AT330" s="137" t="s">
        <v>131</v>
      </c>
      <c r="AU330" s="137" t="s">
        <v>83</v>
      </c>
      <c r="AY330" s="15" t="s">
        <v>129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5" t="s">
        <v>81</v>
      </c>
      <c r="BK330" s="138">
        <f>ROUND(I330*H330,2)</f>
        <v>0</v>
      </c>
      <c r="BL330" s="15" t="s">
        <v>136</v>
      </c>
      <c r="BM330" s="137" t="s">
        <v>772</v>
      </c>
    </row>
    <row r="331" spans="2:65" s="1" customFormat="1" ht="19.2">
      <c r="B331" s="27"/>
      <c r="D331" s="139" t="s">
        <v>138</v>
      </c>
      <c r="F331" s="140" t="s">
        <v>550</v>
      </c>
      <c r="L331" s="27"/>
      <c r="M331" s="141"/>
      <c r="T331" s="51"/>
      <c r="AT331" s="15" t="s">
        <v>138</v>
      </c>
      <c r="AU331" s="15" t="s">
        <v>83</v>
      </c>
    </row>
    <row r="332" spans="2:65" s="11" customFormat="1" ht="22.8" customHeight="1">
      <c r="B332" s="115"/>
      <c r="D332" s="116" t="s">
        <v>72</v>
      </c>
      <c r="E332" s="124" t="s">
        <v>551</v>
      </c>
      <c r="F332" s="124" t="s">
        <v>552</v>
      </c>
      <c r="J332" s="125">
        <f>BK332</f>
        <v>0</v>
      </c>
      <c r="L332" s="115"/>
      <c r="M332" s="119"/>
      <c r="P332" s="120">
        <f>SUM(P333:P334)</f>
        <v>51.732391999999997</v>
      </c>
      <c r="R332" s="120">
        <f>SUM(R333:R334)</f>
        <v>0</v>
      </c>
      <c r="T332" s="121">
        <f>SUM(T333:T334)</f>
        <v>0</v>
      </c>
      <c r="AR332" s="116" t="s">
        <v>81</v>
      </c>
      <c r="AT332" s="122" t="s">
        <v>72</v>
      </c>
      <c r="AU332" s="122" t="s">
        <v>81</v>
      </c>
      <c r="AY332" s="116" t="s">
        <v>129</v>
      </c>
      <c r="BK332" s="123">
        <f>SUM(BK333:BK334)</f>
        <v>0</v>
      </c>
    </row>
    <row r="333" spans="2:65" s="1" customFormat="1" ht="24.15" customHeight="1">
      <c r="B333" s="126"/>
      <c r="C333" s="127" t="s">
        <v>540</v>
      </c>
      <c r="D333" s="127" t="s">
        <v>131</v>
      </c>
      <c r="E333" s="128" t="s">
        <v>554</v>
      </c>
      <c r="F333" s="129" t="s">
        <v>555</v>
      </c>
      <c r="G333" s="130" t="s">
        <v>218</v>
      </c>
      <c r="H333" s="131">
        <v>113.94799999999999</v>
      </c>
      <c r="I333" s="132"/>
      <c r="J333" s="132">
        <f>ROUND(I333*H333,2)</f>
        <v>0</v>
      </c>
      <c r="K333" s="129" t="s">
        <v>135</v>
      </c>
      <c r="L333" s="27"/>
      <c r="M333" s="133" t="s">
        <v>1</v>
      </c>
      <c r="N333" s="134" t="s">
        <v>38</v>
      </c>
      <c r="O333" s="135">
        <v>0.45400000000000001</v>
      </c>
      <c r="P333" s="135">
        <f>O333*H333</f>
        <v>51.732391999999997</v>
      </c>
      <c r="Q333" s="135">
        <v>0</v>
      </c>
      <c r="R333" s="135">
        <f>Q333*H333</f>
        <v>0</v>
      </c>
      <c r="S333" s="135">
        <v>0</v>
      </c>
      <c r="T333" s="136">
        <f>S333*H333</f>
        <v>0</v>
      </c>
      <c r="AR333" s="137" t="s">
        <v>136</v>
      </c>
      <c r="AT333" s="137" t="s">
        <v>131</v>
      </c>
      <c r="AU333" s="137" t="s">
        <v>83</v>
      </c>
      <c r="AY333" s="15" t="s">
        <v>129</v>
      </c>
      <c r="BE333" s="138">
        <f>IF(N333="základní",J333,0)</f>
        <v>0</v>
      </c>
      <c r="BF333" s="138">
        <f>IF(N333="snížená",J333,0)</f>
        <v>0</v>
      </c>
      <c r="BG333" s="138">
        <f>IF(N333="zákl. přenesená",J333,0)</f>
        <v>0</v>
      </c>
      <c r="BH333" s="138">
        <f>IF(N333="sníž. přenesená",J333,0)</f>
        <v>0</v>
      </c>
      <c r="BI333" s="138">
        <f>IF(N333="nulová",J333,0)</f>
        <v>0</v>
      </c>
      <c r="BJ333" s="15" t="s">
        <v>81</v>
      </c>
      <c r="BK333" s="138">
        <f>ROUND(I333*H333,2)</f>
        <v>0</v>
      </c>
      <c r="BL333" s="15" t="s">
        <v>136</v>
      </c>
      <c r="BM333" s="137" t="s">
        <v>773</v>
      </c>
    </row>
    <row r="334" spans="2:65" s="1" customFormat="1" ht="28.8">
      <c r="B334" s="27"/>
      <c r="D334" s="139" t="s">
        <v>138</v>
      </c>
      <c r="F334" s="140" t="s">
        <v>557</v>
      </c>
      <c r="L334" s="27"/>
      <c r="M334" s="141"/>
      <c r="T334" s="51"/>
      <c r="AT334" s="15" t="s">
        <v>138</v>
      </c>
      <c r="AU334" s="15" t="s">
        <v>83</v>
      </c>
    </row>
    <row r="335" spans="2:65" s="11" customFormat="1" ht="25.95" customHeight="1">
      <c r="B335" s="115"/>
      <c r="D335" s="116" t="s">
        <v>72</v>
      </c>
      <c r="E335" s="117" t="s">
        <v>558</v>
      </c>
      <c r="F335" s="117" t="s">
        <v>559</v>
      </c>
      <c r="J335" s="118">
        <f>BK335</f>
        <v>0</v>
      </c>
      <c r="L335" s="115"/>
      <c r="M335" s="119"/>
      <c r="P335" s="120">
        <f>P336</f>
        <v>9.6916840000000004</v>
      </c>
      <c r="R335" s="120">
        <f>R336</f>
        <v>0.1156433</v>
      </c>
      <c r="T335" s="121">
        <f>T336</f>
        <v>0</v>
      </c>
      <c r="AR335" s="116" t="s">
        <v>83</v>
      </c>
      <c r="AT335" s="122" t="s">
        <v>72</v>
      </c>
      <c r="AU335" s="122" t="s">
        <v>73</v>
      </c>
      <c r="AY335" s="116" t="s">
        <v>129</v>
      </c>
      <c r="BK335" s="123">
        <f>BK336</f>
        <v>0</v>
      </c>
    </row>
    <row r="336" spans="2:65" s="11" customFormat="1" ht="22.8" customHeight="1">
      <c r="B336" s="115"/>
      <c r="D336" s="116" t="s">
        <v>72</v>
      </c>
      <c r="E336" s="124" t="s">
        <v>560</v>
      </c>
      <c r="F336" s="124" t="s">
        <v>561</v>
      </c>
      <c r="J336" s="125">
        <f>BK336</f>
        <v>0</v>
      </c>
      <c r="L336" s="115"/>
      <c r="M336" s="119"/>
      <c r="P336" s="120">
        <f>SUM(P337:P374)</f>
        <v>9.6916840000000004</v>
      </c>
      <c r="R336" s="120">
        <f>SUM(R337:R374)</f>
        <v>0.1156433</v>
      </c>
      <c r="T336" s="121">
        <f>SUM(T337:T374)</f>
        <v>0</v>
      </c>
      <c r="AR336" s="116" t="s">
        <v>83</v>
      </c>
      <c r="AT336" s="122" t="s">
        <v>72</v>
      </c>
      <c r="AU336" s="122" t="s">
        <v>81</v>
      </c>
      <c r="AY336" s="116" t="s">
        <v>129</v>
      </c>
      <c r="BK336" s="123">
        <f>SUM(BK337:BK374)</f>
        <v>0</v>
      </c>
    </row>
    <row r="337" spans="2:65" s="1" customFormat="1" ht="24.15" customHeight="1">
      <c r="B337" s="126"/>
      <c r="C337" s="127" t="s">
        <v>546</v>
      </c>
      <c r="D337" s="127" t="s">
        <v>131</v>
      </c>
      <c r="E337" s="128" t="s">
        <v>563</v>
      </c>
      <c r="F337" s="129" t="s">
        <v>564</v>
      </c>
      <c r="G337" s="130" t="s">
        <v>134</v>
      </c>
      <c r="H337" s="131">
        <v>32.332999999999998</v>
      </c>
      <c r="I337" s="132"/>
      <c r="J337" s="132">
        <f>ROUND(I337*H337,2)</f>
        <v>0</v>
      </c>
      <c r="K337" s="129" t="s">
        <v>135</v>
      </c>
      <c r="L337" s="27"/>
      <c r="M337" s="133" t="s">
        <v>1</v>
      </c>
      <c r="N337" s="134" t="s">
        <v>38</v>
      </c>
      <c r="O337" s="135">
        <v>5.3999999999999999E-2</v>
      </c>
      <c r="P337" s="135">
        <f>O337*H337</f>
        <v>1.7459819999999999</v>
      </c>
      <c r="Q337" s="135">
        <v>0</v>
      </c>
      <c r="R337" s="135">
        <f>Q337*H337</f>
        <v>0</v>
      </c>
      <c r="S337" s="135">
        <v>0</v>
      </c>
      <c r="T337" s="136">
        <f>S337*H337</f>
        <v>0</v>
      </c>
      <c r="AR337" s="137" t="s">
        <v>226</v>
      </c>
      <c r="AT337" s="137" t="s">
        <v>131</v>
      </c>
      <c r="AU337" s="137" t="s">
        <v>83</v>
      </c>
      <c r="AY337" s="15" t="s">
        <v>129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5" t="s">
        <v>81</v>
      </c>
      <c r="BK337" s="138">
        <f>ROUND(I337*H337,2)</f>
        <v>0</v>
      </c>
      <c r="BL337" s="15" t="s">
        <v>226</v>
      </c>
      <c r="BM337" s="137" t="s">
        <v>774</v>
      </c>
    </row>
    <row r="338" spans="2:65" s="1" customFormat="1" ht="19.2">
      <c r="B338" s="27"/>
      <c r="D338" s="139" t="s">
        <v>138</v>
      </c>
      <c r="F338" s="140" t="s">
        <v>566</v>
      </c>
      <c r="L338" s="27"/>
      <c r="M338" s="141"/>
      <c r="T338" s="51"/>
      <c r="AT338" s="15" t="s">
        <v>138</v>
      </c>
      <c r="AU338" s="15" t="s">
        <v>83</v>
      </c>
    </row>
    <row r="339" spans="2:65" s="12" customFormat="1">
      <c r="B339" s="142"/>
      <c r="D339" s="139" t="s">
        <v>144</v>
      </c>
      <c r="E339" s="143" t="s">
        <v>1</v>
      </c>
      <c r="F339" s="144" t="s">
        <v>775</v>
      </c>
      <c r="H339" s="145">
        <v>16.027999999999999</v>
      </c>
      <c r="L339" s="142"/>
      <c r="M339" s="146"/>
      <c r="T339" s="147"/>
      <c r="AT339" s="143" t="s">
        <v>144</v>
      </c>
      <c r="AU339" s="143" t="s">
        <v>83</v>
      </c>
      <c r="AV339" s="12" t="s">
        <v>83</v>
      </c>
      <c r="AW339" s="12" t="s">
        <v>29</v>
      </c>
      <c r="AX339" s="12" t="s">
        <v>73</v>
      </c>
      <c r="AY339" s="143" t="s">
        <v>129</v>
      </c>
    </row>
    <row r="340" spans="2:65" s="12" customFormat="1">
      <c r="B340" s="142"/>
      <c r="D340" s="139" t="s">
        <v>144</v>
      </c>
      <c r="E340" s="143" t="s">
        <v>1</v>
      </c>
      <c r="F340" s="144" t="s">
        <v>776</v>
      </c>
      <c r="H340" s="145">
        <v>16.305</v>
      </c>
      <c r="L340" s="142"/>
      <c r="M340" s="146"/>
      <c r="T340" s="147"/>
      <c r="AT340" s="143" t="s">
        <v>144</v>
      </c>
      <c r="AU340" s="143" t="s">
        <v>83</v>
      </c>
      <c r="AV340" s="12" t="s">
        <v>83</v>
      </c>
      <c r="AW340" s="12" t="s">
        <v>29</v>
      </c>
      <c r="AX340" s="12" t="s">
        <v>73</v>
      </c>
      <c r="AY340" s="143" t="s">
        <v>129</v>
      </c>
    </row>
    <row r="341" spans="2:65" s="13" customFormat="1">
      <c r="B341" s="148"/>
      <c r="D341" s="139" t="s">
        <v>144</v>
      </c>
      <c r="E341" s="149" t="s">
        <v>1</v>
      </c>
      <c r="F341" s="150" t="s">
        <v>194</v>
      </c>
      <c r="H341" s="151">
        <v>32.332999999999998</v>
      </c>
      <c r="L341" s="148"/>
      <c r="M341" s="152"/>
      <c r="T341" s="153"/>
      <c r="AT341" s="149" t="s">
        <v>144</v>
      </c>
      <c r="AU341" s="149" t="s">
        <v>83</v>
      </c>
      <c r="AV341" s="13" t="s">
        <v>136</v>
      </c>
      <c r="AW341" s="13" t="s">
        <v>29</v>
      </c>
      <c r="AX341" s="13" t="s">
        <v>81</v>
      </c>
      <c r="AY341" s="149" t="s">
        <v>129</v>
      </c>
    </row>
    <row r="342" spans="2:65" s="1" customFormat="1" ht="16.5" customHeight="1">
      <c r="B342" s="126"/>
      <c r="C342" s="154" t="s">
        <v>553</v>
      </c>
      <c r="D342" s="154" t="s">
        <v>215</v>
      </c>
      <c r="E342" s="155" t="s">
        <v>571</v>
      </c>
      <c r="F342" s="156" t="s">
        <v>572</v>
      </c>
      <c r="G342" s="157" t="s">
        <v>218</v>
      </c>
      <c r="H342" s="158">
        <v>1.0999999999999999E-2</v>
      </c>
      <c r="I342" s="159"/>
      <c r="J342" s="159">
        <f>ROUND(I342*H342,2)</f>
        <v>0</v>
      </c>
      <c r="K342" s="156" t="s">
        <v>135</v>
      </c>
      <c r="L342" s="160"/>
      <c r="M342" s="161" t="s">
        <v>1</v>
      </c>
      <c r="N342" s="162" t="s">
        <v>38</v>
      </c>
      <c r="O342" s="135">
        <v>0</v>
      </c>
      <c r="P342" s="135">
        <f>O342*H342</f>
        <v>0</v>
      </c>
      <c r="Q342" s="135">
        <v>1</v>
      </c>
      <c r="R342" s="135">
        <f>Q342*H342</f>
        <v>1.0999999999999999E-2</v>
      </c>
      <c r="S342" s="135">
        <v>0</v>
      </c>
      <c r="T342" s="136">
        <f>S342*H342</f>
        <v>0</v>
      </c>
      <c r="AR342" s="137" t="s">
        <v>324</v>
      </c>
      <c r="AT342" s="137" t="s">
        <v>215</v>
      </c>
      <c r="AU342" s="137" t="s">
        <v>83</v>
      </c>
      <c r="AY342" s="15" t="s">
        <v>129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5" t="s">
        <v>81</v>
      </c>
      <c r="BK342" s="138">
        <f>ROUND(I342*H342,2)</f>
        <v>0</v>
      </c>
      <c r="BL342" s="15" t="s">
        <v>226</v>
      </c>
      <c r="BM342" s="137" t="s">
        <v>777</v>
      </c>
    </row>
    <row r="343" spans="2:65" s="1" customFormat="1">
      <c r="B343" s="27"/>
      <c r="D343" s="139" t="s">
        <v>138</v>
      </c>
      <c r="F343" s="140" t="s">
        <v>572</v>
      </c>
      <c r="L343" s="27"/>
      <c r="M343" s="141"/>
      <c r="T343" s="51"/>
      <c r="AT343" s="15" t="s">
        <v>138</v>
      </c>
      <c r="AU343" s="15" t="s">
        <v>83</v>
      </c>
    </row>
    <row r="344" spans="2:65" s="12" customFormat="1">
      <c r="B344" s="142"/>
      <c r="D344" s="139" t="s">
        <v>144</v>
      </c>
      <c r="F344" s="144" t="s">
        <v>778</v>
      </c>
      <c r="H344" s="145">
        <v>1.0999999999999999E-2</v>
      </c>
      <c r="L344" s="142"/>
      <c r="M344" s="146"/>
      <c r="T344" s="147"/>
      <c r="AT344" s="143" t="s">
        <v>144</v>
      </c>
      <c r="AU344" s="143" t="s">
        <v>83</v>
      </c>
      <c r="AV344" s="12" t="s">
        <v>83</v>
      </c>
      <c r="AW344" s="12" t="s">
        <v>3</v>
      </c>
      <c r="AX344" s="12" t="s">
        <v>81</v>
      </c>
      <c r="AY344" s="143" t="s">
        <v>129</v>
      </c>
    </row>
    <row r="345" spans="2:65" s="1" customFormat="1" ht="24.15" customHeight="1">
      <c r="B345" s="126"/>
      <c r="C345" s="127" t="s">
        <v>562</v>
      </c>
      <c r="D345" s="127" t="s">
        <v>131</v>
      </c>
      <c r="E345" s="128" t="s">
        <v>576</v>
      </c>
      <c r="F345" s="129" t="s">
        <v>577</v>
      </c>
      <c r="G345" s="130" t="s">
        <v>134</v>
      </c>
      <c r="H345" s="131">
        <v>64.66</v>
      </c>
      <c r="I345" s="132"/>
      <c r="J345" s="132">
        <f>ROUND(I345*H345,2)</f>
        <v>0</v>
      </c>
      <c r="K345" s="129" t="s">
        <v>135</v>
      </c>
      <c r="L345" s="27"/>
      <c r="M345" s="133" t="s">
        <v>1</v>
      </c>
      <c r="N345" s="134" t="s">
        <v>38</v>
      </c>
      <c r="O345" s="135">
        <v>5.8999999999999997E-2</v>
      </c>
      <c r="P345" s="135">
        <f>O345*H345</f>
        <v>3.8149399999999996</v>
      </c>
      <c r="Q345" s="135">
        <v>0</v>
      </c>
      <c r="R345" s="135">
        <f>Q345*H345</f>
        <v>0</v>
      </c>
      <c r="S345" s="135">
        <v>0</v>
      </c>
      <c r="T345" s="136">
        <f>S345*H345</f>
        <v>0</v>
      </c>
      <c r="AR345" s="137" t="s">
        <v>226</v>
      </c>
      <c r="AT345" s="137" t="s">
        <v>131</v>
      </c>
      <c r="AU345" s="137" t="s">
        <v>83</v>
      </c>
      <c r="AY345" s="15" t="s">
        <v>129</v>
      </c>
      <c r="BE345" s="138">
        <f>IF(N345="základní",J345,0)</f>
        <v>0</v>
      </c>
      <c r="BF345" s="138">
        <f>IF(N345="snížená",J345,0)</f>
        <v>0</v>
      </c>
      <c r="BG345" s="138">
        <f>IF(N345="zákl. přenesená",J345,0)</f>
        <v>0</v>
      </c>
      <c r="BH345" s="138">
        <f>IF(N345="sníž. přenesená",J345,0)</f>
        <v>0</v>
      </c>
      <c r="BI345" s="138">
        <f>IF(N345="nulová",J345,0)</f>
        <v>0</v>
      </c>
      <c r="BJ345" s="15" t="s">
        <v>81</v>
      </c>
      <c r="BK345" s="138">
        <f>ROUND(I345*H345,2)</f>
        <v>0</v>
      </c>
      <c r="BL345" s="15" t="s">
        <v>226</v>
      </c>
      <c r="BM345" s="137" t="s">
        <v>779</v>
      </c>
    </row>
    <row r="346" spans="2:65" s="1" customFormat="1" ht="19.2">
      <c r="B346" s="27"/>
      <c r="D346" s="139" t="s">
        <v>138</v>
      </c>
      <c r="F346" s="140" t="s">
        <v>579</v>
      </c>
      <c r="L346" s="27"/>
      <c r="M346" s="141"/>
      <c r="T346" s="51"/>
      <c r="AT346" s="15" t="s">
        <v>138</v>
      </c>
      <c r="AU346" s="15" t="s">
        <v>83</v>
      </c>
    </row>
    <row r="347" spans="2:65" s="12" customFormat="1">
      <c r="B347" s="142"/>
      <c r="D347" s="139" t="s">
        <v>144</v>
      </c>
      <c r="E347" s="143" t="s">
        <v>1</v>
      </c>
      <c r="F347" s="144" t="s">
        <v>780</v>
      </c>
      <c r="H347" s="145">
        <v>64.66</v>
      </c>
      <c r="L347" s="142"/>
      <c r="M347" s="146"/>
      <c r="T347" s="147"/>
      <c r="AT347" s="143" t="s">
        <v>144</v>
      </c>
      <c r="AU347" s="143" t="s">
        <v>83</v>
      </c>
      <c r="AV347" s="12" t="s">
        <v>83</v>
      </c>
      <c r="AW347" s="12" t="s">
        <v>29</v>
      </c>
      <c r="AX347" s="12" t="s">
        <v>81</v>
      </c>
      <c r="AY347" s="143" t="s">
        <v>129</v>
      </c>
    </row>
    <row r="348" spans="2:65" s="1" customFormat="1" ht="16.5" customHeight="1">
      <c r="B348" s="126"/>
      <c r="C348" s="154" t="s">
        <v>570</v>
      </c>
      <c r="D348" s="154" t="s">
        <v>215</v>
      </c>
      <c r="E348" s="155" t="s">
        <v>582</v>
      </c>
      <c r="F348" s="156" t="s">
        <v>583</v>
      </c>
      <c r="G348" s="157" t="s">
        <v>218</v>
      </c>
      <c r="H348" s="158">
        <v>2.7E-2</v>
      </c>
      <c r="I348" s="159"/>
      <c r="J348" s="159">
        <f>ROUND(I348*H348,2)</f>
        <v>0</v>
      </c>
      <c r="K348" s="156" t="s">
        <v>135</v>
      </c>
      <c r="L348" s="160"/>
      <c r="M348" s="161" t="s">
        <v>1</v>
      </c>
      <c r="N348" s="162" t="s">
        <v>38</v>
      </c>
      <c r="O348" s="135">
        <v>0</v>
      </c>
      <c r="P348" s="135">
        <f>O348*H348</f>
        <v>0</v>
      </c>
      <c r="Q348" s="135">
        <v>1</v>
      </c>
      <c r="R348" s="135">
        <f>Q348*H348</f>
        <v>2.7E-2</v>
      </c>
      <c r="S348" s="135">
        <v>0</v>
      </c>
      <c r="T348" s="136">
        <f>S348*H348</f>
        <v>0</v>
      </c>
      <c r="AR348" s="137" t="s">
        <v>324</v>
      </c>
      <c r="AT348" s="137" t="s">
        <v>215</v>
      </c>
      <c r="AU348" s="137" t="s">
        <v>83</v>
      </c>
      <c r="AY348" s="15" t="s">
        <v>129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5" t="s">
        <v>81</v>
      </c>
      <c r="BK348" s="138">
        <f>ROUND(I348*H348,2)</f>
        <v>0</v>
      </c>
      <c r="BL348" s="15" t="s">
        <v>226</v>
      </c>
      <c r="BM348" s="137" t="s">
        <v>781</v>
      </c>
    </row>
    <row r="349" spans="2:65" s="1" customFormat="1">
      <c r="B349" s="27"/>
      <c r="D349" s="139" t="s">
        <v>138</v>
      </c>
      <c r="F349" s="140" t="s">
        <v>583</v>
      </c>
      <c r="L349" s="27"/>
      <c r="M349" s="141"/>
      <c r="T349" s="51"/>
      <c r="AT349" s="15" t="s">
        <v>138</v>
      </c>
      <c r="AU349" s="15" t="s">
        <v>83</v>
      </c>
    </row>
    <row r="350" spans="2:65" s="12" customFormat="1">
      <c r="B350" s="142"/>
      <c r="D350" s="139" t="s">
        <v>144</v>
      </c>
      <c r="F350" s="144" t="s">
        <v>782</v>
      </c>
      <c r="H350" s="145">
        <v>2.7E-2</v>
      </c>
      <c r="L350" s="142"/>
      <c r="M350" s="146"/>
      <c r="T350" s="147"/>
      <c r="AT350" s="143" t="s">
        <v>144</v>
      </c>
      <c r="AU350" s="143" t="s">
        <v>83</v>
      </c>
      <c r="AV350" s="12" t="s">
        <v>83</v>
      </c>
      <c r="AW350" s="12" t="s">
        <v>3</v>
      </c>
      <c r="AX350" s="12" t="s">
        <v>81</v>
      </c>
      <c r="AY350" s="143" t="s">
        <v>129</v>
      </c>
    </row>
    <row r="351" spans="2:65" s="1" customFormat="1" ht="24.15" customHeight="1">
      <c r="B351" s="126"/>
      <c r="C351" s="127" t="s">
        <v>575</v>
      </c>
      <c r="D351" s="127" t="s">
        <v>131</v>
      </c>
      <c r="E351" s="128" t="s">
        <v>587</v>
      </c>
      <c r="F351" s="129" t="s">
        <v>588</v>
      </c>
      <c r="G351" s="130" t="s">
        <v>134</v>
      </c>
      <c r="H351" s="131">
        <v>32.33</v>
      </c>
      <c r="I351" s="132"/>
      <c r="J351" s="132">
        <f>ROUND(I351*H351,2)</f>
        <v>0</v>
      </c>
      <c r="K351" s="129" t="s">
        <v>135</v>
      </c>
      <c r="L351" s="27"/>
      <c r="M351" s="133" t="s">
        <v>1</v>
      </c>
      <c r="N351" s="134" t="s">
        <v>38</v>
      </c>
      <c r="O351" s="135">
        <v>6.0999999999999999E-2</v>
      </c>
      <c r="P351" s="135">
        <f>O351*H351</f>
        <v>1.9721299999999999</v>
      </c>
      <c r="Q351" s="135">
        <v>0</v>
      </c>
      <c r="R351" s="135">
        <f>Q351*H351</f>
        <v>0</v>
      </c>
      <c r="S351" s="135">
        <v>0</v>
      </c>
      <c r="T351" s="136">
        <f>S351*H351</f>
        <v>0</v>
      </c>
      <c r="AR351" s="137" t="s">
        <v>226</v>
      </c>
      <c r="AT351" s="137" t="s">
        <v>131</v>
      </c>
      <c r="AU351" s="137" t="s">
        <v>83</v>
      </c>
      <c r="AY351" s="15" t="s">
        <v>129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5" t="s">
        <v>81</v>
      </c>
      <c r="BK351" s="138">
        <f>ROUND(I351*H351,2)</f>
        <v>0</v>
      </c>
      <c r="BL351" s="15" t="s">
        <v>226</v>
      </c>
      <c r="BM351" s="137" t="s">
        <v>783</v>
      </c>
    </row>
    <row r="352" spans="2:65" s="1" customFormat="1" ht="19.2">
      <c r="B352" s="27"/>
      <c r="D352" s="139" t="s">
        <v>138</v>
      </c>
      <c r="F352" s="140" t="s">
        <v>590</v>
      </c>
      <c r="L352" s="27"/>
      <c r="M352" s="141"/>
      <c r="T352" s="51"/>
      <c r="AT352" s="15" t="s">
        <v>138</v>
      </c>
      <c r="AU352" s="15" t="s">
        <v>83</v>
      </c>
    </row>
    <row r="353" spans="2:65" s="1" customFormat="1" ht="16.5" customHeight="1">
      <c r="B353" s="126"/>
      <c r="C353" s="154" t="s">
        <v>581</v>
      </c>
      <c r="D353" s="154" t="s">
        <v>215</v>
      </c>
      <c r="E353" s="155" t="s">
        <v>593</v>
      </c>
      <c r="F353" s="156" t="s">
        <v>594</v>
      </c>
      <c r="G353" s="157" t="s">
        <v>134</v>
      </c>
      <c r="H353" s="158">
        <v>39.475000000000001</v>
      </c>
      <c r="I353" s="159"/>
      <c r="J353" s="159">
        <f>ROUND(I353*H353,2)</f>
        <v>0</v>
      </c>
      <c r="K353" s="156" t="s">
        <v>135</v>
      </c>
      <c r="L353" s="160"/>
      <c r="M353" s="161" t="s">
        <v>1</v>
      </c>
      <c r="N353" s="162" t="s">
        <v>38</v>
      </c>
      <c r="O353" s="135">
        <v>0</v>
      </c>
      <c r="P353" s="135">
        <f>O353*H353</f>
        <v>0</v>
      </c>
      <c r="Q353" s="135">
        <v>5.0000000000000001E-4</v>
      </c>
      <c r="R353" s="135">
        <f>Q353*H353</f>
        <v>1.9737500000000002E-2</v>
      </c>
      <c r="S353" s="135">
        <v>0</v>
      </c>
      <c r="T353" s="136">
        <f>S353*H353</f>
        <v>0</v>
      </c>
      <c r="AR353" s="137" t="s">
        <v>324</v>
      </c>
      <c r="AT353" s="137" t="s">
        <v>215</v>
      </c>
      <c r="AU353" s="137" t="s">
        <v>83</v>
      </c>
      <c r="AY353" s="15" t="s">
        <v>129</v>
      </c>
      <c r="BE353" s="138">
        <f>IF(N353="základní",J353,0)</f>
        <v>0</v>
      </c>
      <c r="BF353" s="138">
        <f>IF(N353="snížená",J353,0)</f>
        <v>0</v>
      </c>
      <c r="BG353" s="138">
        <f>IF(N353="zákl. přenesená",J353,0)</f>
        <v>0</v>
      </c>
      <c r="BH353" s="138">
        <f>IF(N353="sníž. přenesená",J353,0)</f>
        <v>0</v>
      </c>
      <c r="BI353" s="138">
        <f>IF(N353="nulová",J353,0)</f>
        <v>0</v>
      </c>
      <c r="BJ353" s="15" t="s">
        <v>81</v>
      </c>
      <c r="BK353" s="138">
        <f>ROUND(I353*H353,2)</f>
        <v>0</v>
      </c>
      <c r="BL353" s="15" t="s">
        <v>226</v>
      </c>
      <c r="BM353" s="137" t="s">
        <v>784</v>
      </c>
    </row>
    <row r="354" spans="2:65" s="1" customFormat="1">
      <c r="B354" s="27"/>
      <c r="D354" s="139" t="s">
        <v>138</v>
      </c>
      <c r="F354" s="140" t="s">
        <v>594</v>
      </c>
      <c r="L354" s="27"/>
      <c r="M354" s="141"/>
      <c r="T354" s="51"/>
      <c r="AT354" s="15" t="s">
        <v>138</v>
      </c>
      <c r="AU354" s="15" t="s">
        <v>83</v>
      </c>
    </row>
    <row r="355" spans="2:65" s="12" customFormat="1">
      <c r="B355" s="142"/>
      <c r="D355" s="139" t="s">
        <v>144</v>
      </c>
      <c r="F355" s="144" t="s">
        <v>785</v>
      </c>
      <c r="H355" s="145">
        <v>39.475000000000001</v>
      </c>
      <c r="L355" s="142"/>
      <c r="M355" s="146"/>
      <c r="T355" s="147"/>
      <c r="AT355" s="143" t="s">
        <v>144</v>
      </c>
      <c r="AU355" s="143" t="s">
        <v>83</v>
      </c>
      <c r="AV355" s="12" t="s">
        <v>83</v>
      </c>
      <c r="AW355" s="12" t="s">
        <v>3</v>
      </c>
      <c r="AX355" s="12" t="s">
        <v>81</v>
      </c>
      <c r="AY355" s="143" t="s">
        <v>129</v>
      </c>
    </row>
    <row r="356" spans="2:65" s="1" customFormat="1" ht="24.15" customHeight="1">
      <c r="B356" s="126"/>
      <c r="C356" s="127" t="s">
        <v>586</v>
      </c>
      <c r="D356" s="127" t="s">
        <v>131</v>
      </c>
      <c r="E356" s="128" t="s">
        <v>598</v>
      </c>
      <c r="F356" s="129" t="s">
        <v>599</v>
      </c>
      <c r="G356" s="130" t="s">
        <v>134</v>
      </c>
      <c r="H356" s="131">
        <v>15.68</v>
      </c>
      <c r="I356" s="132"/>
      <c r="J356" s="132">
        <f>ROUND(I356*H356,2)</f>
        <v>0</v>
      </c>
      <c r="K356" s="129" t="s">
        <v>135</v>
      </c>
      <c r="L356" s="27"/>
      <c r="M356" s="133" t="s">
        <v>1</v>
      </c>
      <c r="N356" s="134" t="s">
        <v>38</v>
      </c>
      <c r="O356" s="135">
        <v>2.4E-2</v>
      </c>
      <c r="P356" s="135">
        <f>O356*H356</f>
        <v>0.37631999999999999</v>
      </c>
      <c r="Q356" s="135">
        <v>0</v>
      </c>
      <c r="R356" s="135">
        <f>Q356*H356</f>
        <v>0</v>
      </c>
      <c r="S356" s="135">
        <v>0</v>
      </c>
      <c r="T356" s="136">
        <f>S356*H356</f>
        <v>0</v>
      </c>
      <c r="AR356" s="137" t="s">
        <v>226</v>
      </c>
      <c r="AT356" s="137" t="s">
        <v>131</v>
      </c>
      <c r="AU356" s="137" t="s">
        <v>83</v>
      </c>
      <c r="AY356" s="15" t="s">
        <v>129</v>
      </c>
      <c r="BE356" s="138">
        <f>IF(N356="základní",J356,0)</f>
        <v>0</v>
      </c>
      <c r="BF356" s="138">
        <f>IF(N356="snížená",J356,0)</f>
        <v>0</v>
      </c>
      <c r="BG356" s="138">
        <f>IF(N356="zákl. přenesená",J356,0)</f>
        <v>0</v>
      </c>
      <c r="BH356" s="138">
        <f>IF(N356="sníž. přenesená",J356,0)</f>
        <v>0</v>
      </c>
      <c r="BI356" s="138">
        <f>IF(N356="nulová",J356,0)</f>
        <v>0</v>
      </c>
      <c r="BJ356" s="15" t="s">
        <v>81</v>
      </c>
      <c r="BK356" s="138">
        <f>ROUND(I356*H356,2)</f>
        <v>0</v>
      </c>
      <c r="BL356" s="15" t="s">
        <v>226</v>
      </c>
      <c r="BM356" s="137" t="s">
        <v>786</v>
      </c>
    </row>
    <row r="357" spans="2:65" s="1" customFormat="1" ht="19.2">
      <c r="B357" s="27"/>
      <c r="D357" s="139" t="s">
        <v>138</v>
      </c>
      <c r="F357" s="140" t="s">
        <v>601</v>
      </c>
      <c r="L357" s="27"/>
      <c r="M357" s="141"/>
      <c r="T357" s="51"/>
      <c r="AT357" s="15" t="s">
        <v>138</v>
      </c>
      <c r="AU357" s="15" t="s">
        <v>83</v>
      </c>
    </row>
    <row r="358" spans="2:65" s="12" customFormat="1">
      <c r="B358" s="142"/>
      <c r="D358" s="139" t="s">
        <v>144</v>
      </c>
      <c r="E358" s="143" t="s">
        <v>1</v>
      </c>
      <c r="F358" s="144" t="s">
        <v>787</v>
      </c>
      <c r="H358" s="145">
        <v>15.68</v>
      </c>
      <c r="L358" s="142"/>
      <c r="M358" s="146"/>
      <c r="T358" s="147"/>
      <c r="AT358" s="143" t="s">
        <v>144</v>
      </c>
      <c r="AU358" s="143" t="s">
        <v>83</v>
      </c>
      <c r="AV358" s="12" t="s">
        <v>83</v>
      </c>
      <c r="AW358" s="12" t="s">
        <v>29</v>
      </c>
      <c r="AX358" s="12" t="s">
        <v>81</v>
      </c>
      <c r="AY358" s="143" t="s">
        <v>129</v>
      </c>
    </row>
    <row r="359" spans="2:65" s="1" customFormat="1" ht="16.5" customHeight="1">
      <c r="B359" s="126"/>
      <c r="C359" s="154" t="s">
        <v>592</v>
      </c>
      <c r="D359" s="154" t="s">
        <v>215</v>
      </c>
      <c r="E359" s="155" t="s">
        <v>571</v>
      </c>
      <c r="F359" s="156" t="s">
        <v>572</v>
      </c>
      <c r="G359" s="157" t="s">
        <v>218</v>
      </c>
      <c r="H359" s="158">
        <v>5.0000000000000001E-3</v>
      </c>
      <c r="I359" s="159"/>
      <c r="J359" s="159">
        <f>ROUND(I359*H359,2)</f>
        <v>0</v>
      </c>
      <c r="K359" s="156" t="s">
        <v>135</v>
      </c>
      <c r="L359" s="160"/>
      <c r="M359" s="161" t="s">
        <v>1</v>
      </c>
      <c r="N359" s="162" t="s">
        <v>38</v>
      </c>
      <c r="O359" s="135">
        <v>0</v>
      </c>
      <c r="P359" s="135">
        <f>O359*H359</f>
        <v>0</v>
      </c>
      <c r="Q359" s="135">
        <v>1</v>
      </c>
      <c r="R359" s="135">
        <f>Q359*H359</f>
        <v>5.0000000000000001E-3</v>
      </c>
      <c r="S359" s="135">
        <v>0</v>
      </c>
      <c r="T359" s="136">
        <f>S359*H359</f>
        <v>0</v>
      </c>
      <c r="AR359" s="137" t="s">
        <v>324</v>
      </c>
      <c r="AT359" s="137" t="s">
        <v>215</v>
      </c>
      <c r="AU359" s="137" t="s">
        <v>83</v>
      </c>
      <c r="AY359" s="15" t="s">
        <v>129</v>
      </c>
      <c r="BE359" s="138">
        <f>IF(N359="základní",J359,0)</f>
        <v>0</v>
      </c>
      <c r="BF359" s="138">
        <f>IF(N359="snížená",J359,0)</f>
        <v>0</v>
      </c>
      <c r="BG359" s="138">
        <f>IF(N359="zákl. přenesená",J359,0)</f>
        <v>0</v>
      </c>
      <c r="BH359" s="138">
        <f>IF(N359="sníž. přenesená",J359,0)</f>
        <v>0</v>
      </c>
      <c r="BI359" s="138">
        <f>IF(N359="nulová",J359,0)</f>
        <v>0</v>
      </c>
      <c r="BJ359" s="15" t="s">
        <v>81</v>
      </c>
      <c r="BK359" s="138">
        <f>ROUND(I359*H359,2)</f>
        <v>0</v>
      </c>
      <c r="BL359" s="15" t="s">
        <v>226</v>
      </c>
      <c r="BM359" s="137" t="s">
        <v>788</v>
      </c>
    </row>
    <row r="360" spans="2:65" s="1" customFormat="1">
      <c r="B360" s="27"/>
      <c r="D360" s="139" t="s">
        <v>138</v>
      </c>
      <c r="F360" s="140" t="s">
        <v>572</v>
      </c>
      <c r="L360" s="27"/>
      <c r="M360" s="141"/>
      <c r="T360" s="51"/>
      <c r="AT360" s="15" t="s">
        <v>138</v>
      </c>
      <c r="AU360" s="15" t="s">
        <v>83</v>
      </c>
    </row>
    <row r="361" spans="2:65" s="12" customFormat="1">
      <c r="B361" s="142"/>
      <c r="D361" s="139" t="s">
        <v>144</v>
      </c>
      <c r="F361" s="144" t="s">
        <v>789</v>
      </c>
      <c r="H361" s="145">
        <v>5.0000000000000001E-3</v>
      </c>
      <c r="L361" s="142"/>
      <c r="M361" s="146"/>
      <c r="T361" s="147"/>
      <c r="AT361" s="143" t="s">
        <v>144</v>
      </c>
      <c r="AU361" s="143" t="s">
        <v>83</v>
      </c>
      <c r="AV361" s="12" t="s">
        <v>83</v>
      </c>
      <c r="AW361" s="12" t="s">
        <v>3</v>
      </c>
      <c r="AX361" s="12" t="s">
        <v>81</v>
      </c>
      <c r="AY361" s="143" t="s">
        <v>129</v>
      </c>
    </row>
    <row r="362" spans="2:65" s="1" customFormat="1" ht="24.15" customHeight="1">
      <c r="B362" s="126"/>
      <c r="C362" s="127" t="s">
        <v>597</v>
      </c>
      <c r="D362" s="127" t="s">
        <v>131</v>
      </c>
      <c r="E362" s="128" t="s">
        <v>790</v>
      </c>
      <c r="F362" s="129" t="s">
        <v>791</v>
      </c>
      <c r="G362" s="130" t="s">
        <v>134</v>
      </c>
      <c r="H362" s="131">
        <v>15.68</v>
      </c>
      <c r="I362" s="132"/>
      <c r="J362" s="132">
        <f>ROUND(I362*H362,2)</f>
        <v>0</v>
      </c>
      <c r="K362" s="129" t="s">
        <v>135</v>
      </c>
      <c r="L362" s="27"/>
      <c r="M362" s="133" t="s">
        <v>1</v>
      </c>
      <c r="N362" s="134" t="s">
        <v>38</v>
      </c>
      <c r="O362" s="135">
        <v>6.8000000000000005E-2</v>
      </c>
      <c r="P362" s="135">
        <f>O362*H362</f>
        <v>1.0662400000000001</v>
      </c>
      <c r="Q362" s="135">
        <v>6.0000000000000002E-5</v>
      </c>
      <c r="R362" s="135">
        <f>Q362*H362</f>
        <v>9.4079999999999999E-4</v>
      </c>
      <c r="S362" s="135">
        <v>0</v>
      </c>
      <c r="T362" s="136">
        <f>S362*H362</f>
        <v>0</v>
      </c>
      <c r="AR362" s="137" t="s">
        <v>226</v>
      </c>
      <c r="AT362" s="137" t="s">
        <v>131</v>
      </c>
      <c r="AU362" s="137" t="s">
        <v>83</v>
      </c>
      <c r="AY362" s="15" t="s">
        <v>129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5" t="s">
        <v>81</v>
      </c>
      <c r="BK362" s="138">
        <f>ROUND(I362*H362,2)</f>
        <v>0</v>
      </c>
      <c r="BL362" s="15" t="s">
        <v>226</v>
      </c>
      <c r="BM362" s="137" t="s">
        <v>792</v>
      </c>
    </row>
    <row r="363" spans="2:65" s="1" customFormat="1" ht="19.2">
      <c r="B363" s="27"/>
      <c r="D363" s="139" t="s">
        <v>138</v>
      </c>
      <c r="F363" s="140" t="s">
        <v>793</v>
      </c>
      <c r="L363" s="27"/>
      <c r="M363" s="141"/>
      <c r="T363" s="51"/>
      <c r="AT363" s="15" t="s">
        <v>138</v>
      </c>
      <c r="AU363" s="15" t="s">
        <v>83</v>
      </c>
    </row>
    <row r="364" spans="2:65" s="12" customFormat="1">
      <c r="B364" s="142"/>
      <c r="D364" s="139" t="s">
        <v>144</v>
      </c>
      <c r="E364" s="143" t="s">
        <v>1</v>
      </c>
      <c r="F364" s="144" t="s">
        <v>794</v>
      </c>
      <c r="H364" s="145">
        <v>15.68</v>
      </c>
      <c r="L364" s="142"/>
      <c r="M364" s="146"/>
      <c r="T364" s="147"/>
      <c r="AT364" s="143" t="s">
        <v>144</v>
      </c>
      <c r="AU364" s="143" t="s">
        <v>83</v>
      </c>
      <c r="AV364" s="12" t="s">
        <v>83</v>
      </c>
      <c r="AW364" s="12" t="s">
        <v>29</v>
      </c>
      <c r="AX364" s="12" t="s">
        <v>81</v>
      </c>
      <c r="AY364" s="143" t="s">
        <v>129</v>
      </c>
    </row>
    <row r="365" spans="2:65" s="1" customFormat="1" ht="16.5" customHeight="1">
      <c r="B365" s="126"/>
      <c r="C365" s="154" t="s">
        <v>602</v>
      </c>
      <c r="D365" s="154" t="s">
        <v>215</v>
      </c>
      <c r="E365" s="155" t="s">
        <v>795</v>
      </c>
      <c r="F365" s="156" t="s">
        <v>796</v>
      </c>
      <c r="G365" s="157" t="s">
        <v>218</v>
      </c>
      <c r="H365" s="158">
        <v>4.1000000000000002E-2</v>
      </c>
      <c r="I365" s="159"/>
      <c r="J365" s="159">
        <f>ROUND(I365*H365,2)</f>
        <v>0</v>
      </c>
      <c r="K365" s="156" t="s">
        <v>135</v>
      </c>
      <c r="L365" s="160"/>
      <c r="M365" s="161" t="s">
        <v>1</v>
      </c>
      <c r="N365" s="162" t="s">
        <v>38</v>
      </c>
      <c r="O365" s="135">
        <v>0</v>
      </c>
      <c r="P365" s="135">
        <f>O365*H365</f>
        <v>0</v>
      </c>
      <c r="Q365" s="135">
        <v>1</v>
      </c>
      <c r="R365" s="135">
        <f>Q365*H365</f>
        <v>4.1000000000000002E-2</v>
      </c>
      <c r="S365" s="135">
        <v>0</v>
      </c>
      <c r="T365" s="136">
        <f>S365*H365</f>
        <v>0</v>
      </c>
      <c r="AR365" s="137" t="s">
        <v>324</v>
      </c>
      <c r="AT365" s="137" t="s">
        <v>215</v>
      </c>
      <c r="AU365" s="137" t="s">
        <v>83</v>
      </c>
      <c r="AY365" s="15" t="s">
        <v>129</v>
      </c>
      <c r="BE365" s="138">
        <f>IF(N365="základní",J365,0)</f>
        <v>0</v>
      </c>
      <c r="BF365" s="138">
        <f>IF(N365="snížená",J365,0)</f>
        <v>0</v>
      </c>
      <c r="BG365" s="138">
        <f>IF(N365="zákl. přenesená",J365,0)</f>
        <v>0</v>
      </c>
      <c r="BH365" s="138">
        <f>IF(N365="sníž. přenesená",J365,0)</f>
        <v>0</v>
      </c>
      <c r="BI365" s="138">
        <f>IF(N365="nulová",J365,0)</f>
        <v>0</v>
      </c>
      <c r="BJ365" s="15" t="s">
        <v>81</v>
      </c>
      <c r="BK365" s="138">
        <f>ROUND(I365*H365,2)</f>
        <v>0</v>
      </c>
      <c r="BL365" s="15" t="s">
        <v>226</v>
      </c>
      <c r="BM365" s="137" t="s">
        <v>797</v>
      </c>
    </row>
    <row r="366" spans="2:65" s="1" customFormat="1">
      <c r="B366" s="27"/>
      <c r="D366" s="139" t="s">
        <v>138</v>
      </c>
      <c r="F366" s="140" t="s">
        <v>796</v>
      </c>
      <c r="L366" s="27"/>
      <c r="M366" s="141"/>
      <c r="T366" s="51"/>
      <c r="AT366" s="15" t="s">
        <v>138</v>
      </c>
      <c r="AU366" s="15" t="s">
        <v>83</v>
      </c>
    </row>
    <row r="367" spans="2:65" s="12" customFormat="1">
      <c r="B367" s="142"/>
      <c r="D367" s="139" t="s">
        <v>144</v>
      </c>
      <c r="F367" s="144" t="s">
        <v>798</v>
      </c>
      <c r="H367" s="145">
        <v>4.1000000000000002E-2</v>
      </c>
      <c r="L367" s="142"/>
      <c r="M367" s="146"/>
      <c r="T367" s="147"/>
      <c r="AT367" s="143" t="s">
        <v>144</v>
      </c>
      <c r="AU367" s="143" t="s">
        <v>83</v>
      </c>
      <c r="AV367" s="12" t="s">
        <v>83</v>
      </c>
      <c r="AW367" s="12" t="s">
        <v>3</v>
      </c>
      <c r="AX367" s="12" t="s">
        <v>81</v>
      </c>
      <c r="AY367" s="143" t="s">
        <v>129</v>
      </c>
    </row>
    <row r="368" spans="2:65" s="1" customFormat="1" ht="24.15" customHeight="1">
      <c r="B368" s="126"/>
      <c r="C368" s="127" t="s">
        <v>605</v>
      </c>
      <c r="D368" s="127" t="s">
        <v>131</v>
      </c>
      <c r="E368" s="128" t="s">
        <v>606</v>
      </c>
      <c r="F368" s="129" t="s">
        <v>607</v>
      </c>
      <c r="G368" s="130" t="s">
        <v>134</v>
      </c>
      <c r="H368" s="131">
        <v>15.68</v>
      </c>
      <c r="I368" s="132"/>
      <c r="J368" s="132">
        <f>ROUND(I368*H368,2)</f>
        <v>0</v>
      </c>
      <c r="K368" s="129" t="s">
        <v>135</v>
      </c>
      <c r="L368" s="27"/>
      <c r="M368" s="133" t="s">
        <v>1</v>
      </c>
      <c r="N368" s="134" t="s">
        <v>38</v>
      </c>
      <c r="O368" s="135">
        <v>3.5000000000000003E-2</v>
      </c>
      <c r="P368" s="135">
        <f>O368*H368</f>
        <v>0.54880000000000007</v>
      </c>
      <c r="Q368" s="135">
        <v>0</v>
      </c>
      <c r="R368" s="135">
        <f>Q368*H368</f>
        <v>0</v>
      </c>
      <c r="S368" s="135">
        <v>0</v>
      </c>
      <c r="T368" s="136">
        <f>S368*H368</f>
        <v>0</v>
      </c>
      <c r="AR368" s="137" t="s">
        <v>226</v>
      </c>
      <c r="AT368" s="137" t="s">
        <v>131</v>
      </c>
      <c r="AU368" s="137" t="s">
        <v>83</v>
      </c>
      <c r="AY368" s="15" t="s">
        <v>129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5" t="s">
        <v>81</v>
      </c>
      <c r="BK368" s="138">
        <f>ROUND(I368*H368,2)</f>
        <v>0</v>
      </c>
      <c r="BL368" s="15" t="s">
        <v>226</v>
      </c>
      <c r="BM368" s="137" t="s">
        <v>799</v>
      </c>
    </row>
    <row r="369" spans="2:65" s="1" customFormat="1">
      <c r="B369" s="27"/>
      <c r="D369" s="139" t="s">
        <v>138</v>
      </c>
      <c r="F369" s="140" t="s">
        <v>609</v>
      </c>
      <c r="L369" s="27"/>
      <c r="M369" s="141"/>
      <c r="T369" s="51"/>
      <c r="AT369" s="15" t="s">
        <v>138</v>
      </c>
      <c r="AU369" s="15" t="s">
        <v>83</v>
      </c>
    </row>
    <row r="370" spans="2:65" s="1" customFormat="1" ht="24.15" customHeight="1">
      <c r="B370" s="126"/>
      <c r="C370" s="154" t="s">
        <v>610</v>
      </c>
      <c r="D370" s="154" t="s">
        <v>215</v>
      </c>
      <c r="E370" s="155" t="s">
        <v>611</v>
      </c>
      <c r="F370" s="156" t="s">
        <v>612</v>
      </c>
      <c r="G370" s="157" t="s">
        <v>134</v>
      </c>
      <c r="H370" s="158">
        <v>18.274999999999999</v>
      </c>
      <c r="I370" s="159"/>
      <c r="J370" s="159">
        <f>ROUND(I370*H370,2)</f>
        <v>0</v>
      </c>
      <c r="K370" s="156" t="s">
        <v>135</v>
      </c>
      <c r="L370" s="160"/>
      <c r="M370" s="161" t="s">
        <v>1</v>
      </c>
      <c r="N370" s="162" t="s">
        <v>38</v>
      </c>
      <c r="O370" s="135">
        <v>0</v>
      </c>
      <c r="P370" s="135">
        <f>O370*H370</f>
        <v>0</v>
      </c>
      <c r="Q370" s="135">
        <v>5.9999999999999995E-4</v>
      </c>
      <c r="R370" s="135">
        <f>Q370*H370</f>
        <v>1.0964999999999999E-2</v>
      </c>
      <c r="S370" s="135">
        <v>0</v>
      </c>
      <c r="T370" s="136">
        <f>S370*H370</f>
        <v>0</v>
      </c>
      <c r="AR370" s="137" t="s">
        <v>324</v>
      </c>
      <c r="AT370" s="137" t="s">
        <v>215</v>
      </c>
      <c r="AU370" s="137" t="s">
        <v>83</v>
      </c>
      <c r="AY370" s="15" t="s">
        <v>129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5" t="s">
        <v>81</v>
      </c>
      <c r="BK370" s="138">
        <f>ROUND(I370*H370,2)</f>
        <v>0</v>
      </c>
      <c r="BL370" s="15" t="s">
        <v>226</v>
      </c>
      <c r="BM370" s="137" t="s">
        <v>800</v>
      </c>
    </row>
    <row r="371" spans="2:65" s="1" customFormat="1" ht="19.2">
      <c r="B371" s="27"/>
      <c r="D371" s="139" t="s">
        <v>138</v>
      </c>
      <c r="F371" s="140" t="s">
        <v>612</v>
      </c>
      <c r="L371" s="27"/>
      <c r="M371" s="141"/>
      <c r="T371" s="51"/>
      <c r="AT371" s="15" t="s">
        <v>138</v>
      </c>
      <c r="AU371" s="15" t="s">
        <v>83</v>
      </c>
    </row>
    <row r="372" spans="2:65" s="12" customFormat="1">
      <c r="B372" s="142"/>
      <c r="D372" s="139" t="s">
        <v>144</v>
      </c>
      <c r="F372" s="144" t="s">
        <v>801</v>
      </c>
      <c r="H372" s="145">
        <v>18.274999999999999</v>
      </c>
      <c r="L372" s="142"/>
      <c r="M372" s="146"/>
      <c r="T372" s="147"/>
      <c r="AT372" s="143" t="s">
        <v>144</v>
      </c>
      <c r="AU372" s="143" t="s">
        <v>83</v>
      </c>
      <c r="AV372" s="12" t="s">
        <v>83</v>
      </c>
      <c r="AW372" s="12" t="s">
        <v>3</v>
      </c>
      <c r="AX372" s="12" t="s">
        <v>81</v>
      </c>
      <c r="AY372" s="143" t="s">
        <v>129</v>
      </c>
    </row>
    <row r="373" spans="2:65" s="1" customFormat="1" ht="24.15" customHeight="1">
      <c r="B373" s="126"/>
      <c r="C373" s="127" t="s">
        <v>615</v>
      </c>
      <c r="D373" s="127" t="s">
        <v>131</v>
      </c>
      <c r="E373" s="128" t="s">
        <v>625</v>
      </c>
      <c r="F373" s="129" t="s">
        <v>626</v>
      </c>
      <c r="G373" s="130" t="s">
        <v>218</v>
      </c>
      <c r="H373" s="131">
        <v>0.11600000000000001</v>
      </c>
      <c r="I373" s="132"/>
      <c r="J373" s="132">
        <f>ROUND(I373*H373,2)</f>
        <v>0</v>
      </c>
      <c r="K373" s="129" t="s">
        <v>135</v>
      </c>
      <c r="L373" s="27"/>
      <c r="M373" s="133" t="s">
        <v>1</v>
      </c>
      <c r="N373" s="134" t="s">
        <v>38</v>
      </c>
      <c r="O373" s="135">
        <v>1.4419999999999999</v>
      </c>
      <c r="P373" s="135">
        <f>O373*H373</f>
        <v>0.167272</v>
      </c>
      <c r="Q373" s="135">
        <v>0</v>
      </c>
      <c r="R373" s="135">
        <f>Q373*H373</f>
        <v>0</v>
      </c>
      <c r="S373" s="135">
        <v>0</v>
      </c>
      <c r="T373" s="136">
        <f>S373*H373</f>
        <v>0</v>
      </c>
      <c r="AR373" s="137" t="s">
        <v>226</v>
      </c>
      <c r="AT373" s="137" t="s">
        <v>131</v>
      </c>
      <c r="AU373" s="137" t="s">
        <v>83</v>
      </c>
      <c r="AY373" s="15" t="s">
        <v>129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5" t="s">
        <v>81</v>
      </c>
      <c r="BK373" s="138">
        <f>ROUND(I373*H373,2)</f>
        <v>0</v>
      </c>
      <c r="BL373" s="15" t="s">
        <v>226</v>
      </c>
      <c r="BM373" s="137" t="s">
        <v>802</v>
      </c>
    </row>
    <row r="374" spans="2:65" s="1" customFormat="1" ht="38.4">
      <c r="B374" s="27"/>
      <c r="D374" s="139" t="s">
        <v>138</v>
      </c>
      <c r="F374" s="140" t="s">
        <v>628</v>
      </c>
      <c r="L374" s="27"/>
      <c r="M374" s="164"/>
      <c r="N374" s="165"/>
      <c r="O374" s="165"/>
      <c r="P374" s="165"/>
      <c r="Q374" s="165"/>
      <c r="R374" s="165"/>
      <c r="S374" s="165"/>
      <c r="T374" s="166"/>
      <c r="AT374" s="15" t="s">
        <v>138</v>
      </c>
      <c r="AU374" s="15" t="s">
        <v>83</v>
      </c>
    </row>
    <row r="375" spans="2:65" s="1" customFormat="1" ht="6.9" customHeight="1">
      <c r="B375" s="39"/>
      <c r="C375" s="40"/>
      <c r="D375" s="40"/>
      <c r="E375" s="40"/>
      <c r="F375" s="40"/>
      <c r="G375" s="40"/>
      <c r="H375" s="40"/>
      <c r="I375" s="40"/>
      <c r="J375" s="40"/>
      <c r="K375" s="40"/>
      <c r="L375" s="27"/>
    </row>
  </sheetData>
  <autoFilter ref="C127:K37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81"/>
  <sheetViews>
    <sheetView showGridLines="0" topLeftCell="A119" workbookViewId="0">
      <selection activeCell="I131" sqref="I131:I37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89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" customHeight="1">
      <c r="B4" s="18"/>
      <c r="D4" s="19" t="s">
        <v>93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26.25" customHeight="1">
      <c r="B7" s="18"/>
      <c r="E7" s="202" t="str">
        <f>'Rekapitulace stavby'!K6</f>
        <v>OBNOVA 3 MOSTŮ VE ŠLUKNOVĚ A KRÁLOVSTVÍ ŠL-M-22, KR-M-05 A KR-M-10</v>
      </c>
      <c r="F7" s="203"/>
      <c r="G7" s="203"/>
      <c r="H7" s="203"/>
      <c r="L7" s="18"/>
    </row>
    <row r="8" spans="2:46" s="1" customFormat="1" ht="12" customHeight="1">
      <c r="B8" s="27"/>
      <c r="D8" s="24" t="s">
        <v>94</v>
      </c>
      <c r="L8" s="27"/>
    </row>
    <row r="9" spans="2:46" s="1" customFormat="1" ht="16.5" customHeight="1">
      <c r="B9" s="27"/>
      <c r="E9" s="192" t="s">
        <v>803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27</v>
      </c>
      <c r="I12" s="24" t="s">
        <v>20</v>
      </c>
      <c r="J12" s="47" t="str">
        <f>'Rekapitulace stavby'!AN8</f>
        <v>8. 1. 2025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>Město Šluknov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76" t="str">
        <f>'Rekapitulace stavby'!E14</f>
        <v xml:space="preserve"> </v>
      </c>
      <c r="F18" s="176"/>
      <c r="G18" s="176"/>
      <c r="H18" s="176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28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30</v>
      </c>
      <c r="I23" s="24" t="s">
        <v>23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>J. Nešněra</v>
      </c>
      <c r="I24" s="24" t="s">
        <v>25</v>
      </c>
      <c r="J24" s="22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32</v>
      </c>
      <c r="L26" s="27"/>
    </row>
    <row r="27" spans="2:12" s="7" customFormat="1" ht="16.5" customHeight="1">
      <c r="B27" s="84"/>
      <c r="E27" s="178" t="s">
        <v>1</v>
      </c>
      <c r="F27" s="178"/>
      <c r="G27" s="178"/>
      <c r="H27" s="178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33</v>
      </c>
      <c r="J30" s="61">
        <f>ROUND(J128,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35</v>
      </c>
      <c r="I32" s="30" t="s">
        <v>34</v>
      </c>
      <c r="J32" s="30" t="s">
        <v>36</v>
      </c>
      <c r="L32" s="27"/>
    </row>
    <row r="33" spans="2:12" s="1" customFormat="1" ht="14.4" customHeight="1">
      <c r="B33" s="27"/>
      <c r="D33" s="50" t="s">
        <v>37</v>
      </c>
      <c r="E33" s="24" t="s">
        <v>38</v>
      </c>
      <c r="F33" s="86">
        <f>ROUND((SUM(BE128:BE380)),  2)</f>
        <v>0</v>
      </c>
      <c r="I33" s="87">
        <v>0.21</v>
      </c>
      <c r="J33" s="86">
        <f>ROUND(((SUM(BE128:BE380))*I33),  2)</f>
        <v>0</v>
      </c>
      <c r="L33" s="27"/>
    </row>
    <row r="34" spans="2:12" s="1" customFormat="1" ht="14.4" customHeight="1">
      <c r="B34" s="27"/>
      <c r="E34" s="24" t="s">
        <v>39</v>
      </c>
      <c r="F34" s="86">
        <f>ROUND((SUM(BF128:BF380)),  2)</f>
        <v>0</v>
      </c>
      <c r="I34" s="87">
        <v>0.12</v>
      </c>
      <c r="J34" s="86">
        <f>ROUND(((SUM(BF128:BF380))*I34),  2)</f>
        <v>0</v>
      </c>
      <c r="L34" s="27"/>
    </row>
    <row r="35" spans="2:12" s="1" customFormat="1" ht="14.4" hidden="1" customHeight="1">
      <c r="B35" s="27"/>
      <c r="E35" s="24" t="s">
        <v>40</v>
      </c>
      <c r="F35" s="86">
        <f>ROUND((SUM(BG128:BG380)),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41</v>
      </c>
      <c r="F36" s="86">
        <f>ROUND((SUM(BH128:BH380)),  2)</f>
        <v>0</v>
      </c>
      <c r="I36" s="87">
        <v>0.12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42</v>
      </c>
      <c r="F37" s="86">
        <f>ROUND((SUM(BI128:BI380)),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43</v>
      </c>
      <c r="E39" s="52"/>
      <c r="F39" s="52"/>
      <c r="G39" s="90" t="s">
        <v>44</v>
      </c>
      <c r="H39" s="91" t="s">
        <v>45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48</v>
      </c>
      <c r="E61" s="29"/>
      <c r="F61" s="94" t="s">
        <v>49</v>
      </c>
      <c r="G61" s="38" t="s">
        <v>48</v>
      </c>
      <c r="H61" s="29"/>
      <c r="I61" s="29"/>
      <c r="J61" s="95" t="s">
        <v>49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48</v>
      </c>
      <c r="E76" s="29"/>
      <c r="F76" s="94" t="s">
        <v>49</v>
      </c>
      <c r="G76" s="38" t="s">
        <v>48</v>
      </c>
      <c r="H76" s="29"/>
      <c r="I76" s="29"/>
      <c r="J76" s="95" t="s">
        <v>49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96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26.25" customHeight="1">
      <c r="B85" s="27"/>
      <c r="E85" s="202" t="str">
        <f>E7</f>
        <v>OBNOVA 3 MOSTŮ VE ŠLUKNOVĚ A KRÁLOVSTVÍ ŠL-M-22, KR-M-05 A KR-M-10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94</v>
      </c>
      <c r="L86" s="27"/>
    </row>
    <row r="87" spans="2:47" s="1" customFormat="1" ht="16.5" customHeight="1">
      <c r="B87" s="27"/>
      <c r="E87" s="192" t="str">
        <f>E9</f>
        <v>03 - SO 203 Most M 10</v>
      </c>
      <c r="F87" s="201"/>
      <c r="G87" s="201"/>
      <c r="H87" s="20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 xml:space="preserve"> </v>
      </c>
      <c r="I89" s="24" t="s">
        <v>20</v>
      </c>
      <c r="J89" s="47" t="str">
        <f>IF(J12="","",J12)</f>
        <v>8. 1. 2025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>Město Šluknov</v>
      </c>
      <c r="I91" s="24" t="s">
        <v>28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30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97</v>
      </c>
      <c r="D94" s="88"/>
      <c r="E94" s="88"/>
      <c r="F94" s="88"/>
      <c r="G94" s="88"/>
      <c r="H94" s="88"/>
      <c r="I94" s="88"/>
      <c r="J94" s="97" t="s">
        <v>98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99</v>
      </c>
      <c r="J96" s="61">
        <f>J128</f>
        <v>0</v>
      </c>
      <c r="L96" s="27"/>
      <c r="AU96" s="15" t="s">
        <v>100</v>
      </c>
    </row>
    <row r="97" spans="2:12" s="8" customFormat="1" ht="24.9" customHeight="1">
      <c r="B97" s="99"/>
      <c r="D97" s="100" t="s">
        <v>101</v>
      </c>
      <c r="E97" s="101"/>
      <c r="F97" s="101"/>
      <c r="G97" s="101"/>
      <c r="H97" s="101"/>
      <c r="I97" s="101"/>
      <c r="J97" s="102">
        <f>J129</f>
        <v>0</v>
      </c>
      <c r="L97" s="99"/>
    </row>
    <row r="98" spans="2:12" s="9" customFormat="1" ht="19.95" customHeight="1">
      <c r="B98" s="103"/>
      <c r="D98" s="104" t="s">
        <v>102</v>
      </c>
      <c r="E98" s="105"/>
      <c r="F98" s="105"/>
      <c r="G98" s="105"/>
      <c r="H98" s="105"/>
      <c r="I98" s="105"/>
      <c r="J98" s="106">
        <f>J130</f>
        <v>0</v>
      </c>
      <c r="L98" s="103"/>
    </row>
    <row r="99" spans="2:12" s="9" customFormat="1" ht="19.95" customHeight="1">
      <c r="B99" s="103"/>
      <c r="D99" s="104" t="s">
        <v>103</v>
      </c>
      <c r="E99" s="105"/>
      <c r="F99" s="105"/>
      <c r="G99" s="105"/>
      <c r="H99" s="105"/>
      <c r="I99" s="105"/>
      <c r="J99" s="106">
        <f>J191</f>
        <v>0</v>
      </c>
      <c r="L99" s="103"/>
    </row>
    <row r="100" spans="2:12" s="9" customFormat="1" ht="19.95" customHeight="1">
      <c r="B100" s="103"/>
      <c r="D100" s="104" t="s">
        <v>104</v>
      </c>
      <c r="E100" s="105"/>
      <c r="F100" s="105"/>
      <c r="G100" s="105"/>
      <c r="H100" s="105"/>
      <c r="I100" s="105"/>
      <c r="J100" s="106">
        <f>J217</f>
        <v>0</v>
      </c>
      <c r="L100" s="103"/>
    </row>
    <row r="101" spans="2:12" s="9" customFormat="1" ht="19.95" customHeight="1">
      <c r="B101" s="103"/>
      <c r="D101" s="104" t="s">
        <v>105</v>
      </c>
      <c r="E101" s="105"/>
      <c r="F101" s="105"/>
      <c r="G101" s="105"/>
      <c r="H101" s="105"/>
      <c r="I101" s="105"/>
      <c r="J101" s="106">
        <f>J245</f>
        <v>0</v>
      </c>
      <c r="L101" s="103"/>
    </row>
    <row r="102" spans="2:12" s="9" customFormat="1" ht="19.95" customHeight="1">
      <c r="B102" s="103"/>
      <c r="D102" s="104" t="s">
        <v>106</v>
      </c>
      <c r="E102" s="105"/>
      <c r="F102" s="105"/>
      <c r="G102" s="105"/>
      <c r="H102" s="105"/>
      <c r="I102" s="105"/>
      <c r="J102" s="106">
        <f>J270</f>
        <v>0</v>
      </c>
      <c r="L102" s="103"/>
    </row>
    <row r="103" spans="2:12" s="9" customFormat="1" ht="19.95" customHeight="1">
      <c r="B103" s="103"/>
      <c r="D103" s="104" t="s">
        <v>107</v>
      </c>
      <c r="E103" s="105"/>
      <c r="F103" s="105"/>
      <c r="G103" s="105"/>
      <c r="H103" s="105"/>
      <c r="I103" s="105"/>
      <c r="J103" s="106">
        <f>J284</f>
        <v>0</v>
      </c>
      <c r="L103" s="103"/>
    </row>
    <row r="104" spans="2:12" s="9" customFormat="1" ht="19.95" customHeight="1">
      <c r="B104" s="103"/>
      <c r="D104" s="104" t="s">
        <v>108</v>
      </c>
      <c r="E104" s="105"/>
      <c r="F104" s="105"/>
      <c r="G104" s="105"/>
      <c r="H104" s="105"/>
      <c r="I104" s="105"/>
      <c r="J104" s="106">
        <f>J288</f>
        <v>0</v>
      </c>
      <c r="L104" s="103"/>
    </row>
    <row r="105" spans="2:12" s="9" customFormat="1" ht="19.95" customHeight="1">
      <c r="B105" s="103"/>
      <c r="D105" s="104" t="s">
        <v>109</v>
      </c>
      <c r="E105" s="105"/>
      <c r="F105" s="105"/>
      <c r="G105" s="105"/>
      <c r="H105" s="105"/>
      <c r="I105" s="105"/>
      <c r="J105" s="106">
        <f>J322</f>
        <v>0</v>
      </c>
      <c r="L105" s="103"/>
    </row>
    <row r="106" spans="2:12" s="9" customFormat="1" ht="19.95" customHeight="1">
      <c r="B106" s="103"/>
      <c r="D106" s="104" t="s">
        <v>110</v>
      </c>
      <c r="E106" s="105"/>
      <c r="F106" s="105"/>
      <c r="G106" s="105"/>
      <c r="H106" s="105"/>
      <c r="I106" s="105"/>
      <c r="J106" s="106">
        <f>J339</f>
        <v>0</v>
      </c>
      <c r="L106" s="103"/>
    </row>
    <row r="107" spans="2:12" s="8" customFormat="1" ht="24.9" customHeight="1">
      <c r="B107" s="99"/>
      <c r="D107" s="100" t="s">
        <v>111</v>
      </c>
      <c r="E107" s="101"/>
      <c r="F107" s="101"/>
      <c r="G107" s="101"/>
      <c r="H107" s="101"/>
      <c r="I107" s="101"/>
      <c r="J107" s="102">
        <f>J342</f>
        <v>0</v>
      </c>
      <c r="L107" s="99"/>
    </row>
    <row r="108" spans="2:12" s="9" customFormat="1" ht="19.95" customHeight="1">
      <c r="B108" s="103"/>
      <c r="D108" s="104" t="s">
        <v>112</v>
      </c>
      <c r="E108" s="105"/>
      <c r="F108" s="105"/>
      <c r="G108" s="105"/>
      <c r="H108" s="105"/>
      <c r="I108" s="105"/>
      <c r="J108" s="106">
        <f>J343</f>
        <v>0</v>
      </c>
      <c r="L108" s="103"/>
    </row>
    <row r="109" spans="2:12" s="1" customFormat="1" ht="21.75" customHeight="1">
      <c r="B109" s="27"/>
      <c r="L109" s="27"/>
    </row>
    <row r="110" spans="2:12" s="1" customFormat="1" ht="6.9" customHeight="1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7"/>
    </row>
    <row r="114" spans="2:63" s="1" customFormat="1" ht="6.9" customHeight="1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7"/>
    </row>
    <row r="115" spans="2:63" s="1" customFormat="1" ht="24.9" customHeight="1">
      <c r="B115" s="27"/>
      <c r="C115" s="19" t="s">
        <v>114</v>
      </c>
      <c r="L115" s="27"/>
    </row>
    <row r="116" spans="2:63" s="1" customFormat="1" ht="6.9" customHeight="1">
      <c r="B116" s="27"/>
      <c r="L116" s="27"/>
    </row>
    <row r="117" spans="2:63" s="1" customFormat="1" ht="12" customHeight="1">
      <c r="B117" s="27"/>
      <c r="C117" s="24" t="s">
        <v>14</v>
      </c>
      <c r="L117" s="27"/>
    </row>
    <row r="118" spans="2:63" s="1" customFormat="1" ht="26.25" customHeight="1">
      <c r="B118" s="27"/>
      <c r="E118" s="202" t="str">
        <f>E7</f>
        <v>OBNOVA 3 MOSTŮ VE ŠLUKNOVĚ A KRÁLOVSTVÍ ŠL-M-22, KR-M-05 A KR-M-10</v>
      </c>
      <c r="F118" s="203"/>
      <c r="G118" s="203"/>
      <c r="H118" s="203"/>
      <c r="L118" s="27"/>
    </row>
    <row r="119" spans="2:63" s="1" customFormat="1" ht="12" customHeight="1">
      <c r="B119" s="27"/>
      <c r="C119" s="24" t="s">
        <v>94</v>
      </c>
      <c r="L119" s="27"/>
    </row>
    <row r="120" spans="2:63" s="1" customFormat="1" ht="16.5" customHeight="1">
      <c r="B120" s="27"/>
      <c r="E120" s="192" t="str">
        <f>E9</f>
        <v>03 - SO 203 Most M 10</v>
      </c>
      <c r="F120" s="201"/>
      <c r="G120" s="201"/>
      <c r="H120" s="201"/>
      <c r="L120" s="27"/>
    </row>
    <row r="121" spans="2:63" s="1" customFormat="1" ht="6.9" customHeight="1">
      <c r="B121" s="27"/>
      <c r="L121" s="27"/>
    </row>
    <row r="122" spans="2:63" s="1" customFormat="1" ht="12" customHeight="1">
      <c r="B122" s="27"/>
      <c r="C122" s="24" t="s">
        <v>18</v>
      </c>
      <c r="F122" s="22" t="str">
        <f>F12</f>
        <v xml:space="preserve"> </v>
      </c>
      <c r="I122" s="24" t="s">
        <v>20</v>
      </c>
      <c r="J122" s="47" t="str">
        <f>IF(J12="","",J12)</f>
        <v>8. 1. 2025</v>
      </c>
      <c r="L122" s="27"/>
    </row>
    <row r="123" spans="2:63" s="1" customFormat="1" ht="6.9" customHeight="1">
      <c r="B123" s="27"/>
      <c r="L123" s="27"/>
    </row>
    <row r="124" spans="2:63" s="1" customFormat="1" ht="15.15" customHeight="1">
      <c r="B124" s="27"/>
      <c r="C124" s="24" t="s">
        <v>22</v>
      </c>
      <c r="F124" s="22" t="str">
        <f>E15</f>
        <v>Město Šluknov</v>
      </c>
      <c r="I124" s="24" t="s">
        <v>28</v>
      </c>
      <c r="J124" s="25" t="str">
        <f>E21</f>
        <v xml:space="preserve"> </v>
      </c>
      <c r="L124" s="27"/>
    </row>
    <row r="125" spans="2:63" s="1" customFormat="1" ht="15.15" customHeight="1">
      <c r="B125" s="27"/>
      <c r="C125" s="24" t="s">
        <v>26</v>
      </c>
      <c r="F125" s="22" t="str">
        <f>IF(E18="","",E18)</f>
        <v xml:space="preserve"> </v>
      </c>
      <c r="I125" s="24" t="s">
        <v>30</v>
      </c>
      <c r="J125" s="25" t="str">
        <f>E24</f>
        <v>J. Nešněra</v>
      </c>
      <c r="L125" s="27"/>
    </row>
    <row r="126" spans="2:63" s="1" customFormat="1" ht="10.35" customHeight="1">
      <c r="B126" s="27"/>
      <c r="L126" s="27"/>
    </row>
    <row r="127" spans="2:63" s="10" customFormat="1" ht="29.25" customHeight="1">
      <c r="B127" s="107"/>
      <c r="C127" s="108" t="s">
        <v>115</v>
      </c>
      <c r="D127" s="109" t="s">
        <v>58</v>
      </c>
      <c r="E127" s="109" t="s">
        <v>54</v>
      </c>
      <c r="F127" s="109" t="s">
        <v>55</v>
      </c>
      <c r="G127" s="109" t="s">
        <v>116</v>
      </c>
      <c r="H127" s="109" t="s">
        <v>117</v>
      </c>
      <c r="I127" s="109" t="s">
        <v>118</v>
      </c>
      <c r="J127" s="109" t="s">
        <v>98</v>
      </c>
      <c r="K127" s="110" t="s">
        <v>119</v>
      </c>
      <c r="L127" s="107"/>
      <c r="M127" s="54" t="s">
        <v>1</v>
      </c>
      <c r="N127" s="55" t="s">
        <v>37</v>
      </c>
      <c r="O127" s="55" t="s">
        <v>120</v>
      </c>
      <c r="P127" s="55" t="s">
        <v>121</v>
      </c>
      <c r="Q127" s="55" t="s">
        <v>122</v>
      </c>
      <c r="R127" s="55" t="s">
        <v>123</v>
      </c>
      <c r="S127" s="55" t="s">
        <v>124</v>
      </c>
      <c r="T127" s="56" t="s">
        <v>125</v>
      </c>
    </row>
    <row r="128" spans="2:63" s="1" customFormat="1" ht="22.8" customHeight="1">
      <c r="B128" s="27"/>
      <c r="C128" s="59" t="s">
        <v>126</v>
      </c>
      <c r="J128" s="111">
        <f>BK128</f>
        <v>0</v>
      </c>
      <c r="L128" s="27"/>
      <c r="M128" s="57"/>
      <c r="N128" s="48"/>
      <c r="O128" s="48"/>
      <c r="P128" s="112">
        <f>P129+P342</f>
        <v>611.56148900000005</v>
      </c>
      <c r="Q128" s="48"/>
      <c r="R128" s="112">
        <f>R129+R342</f>
        <v>72.610931359999995</v>
      </c>
      <c r="S128" s="48"/>
      <c r="T128" s="113">
        <f>T129+T342</f>
        <v>85.740600000000001</v>
      </c>
      <c r="AT128" s="15" t="s">
        <v>72</v>
      </c>
      <c r="AU128" s="15" t="s">
        <v>100</v>
      </c>
      <c r="BK128" s="114">
        <f>BK129+BK342</f>
        <v>0</v>
      </c>
    </row>
    <row r="129" spans="2:65" s="11" customFormat="1" ht="25.95" customHeight="1">
      <c r="B129" s="115"/>
      <c r="D129" s="116" t="s">
        <v>72</v>
      </c>
      <c r="E129" s="117" t="s">
        <v>127</v>
      </c>
      <c r="F129" s="117" t="s">
        <v>128</v>
      </c>
      <c r="J129" s="118">
        <f>BK129</f>
        <v>0</v>
      </c>
      <c r="L129" s="115"/>
      <c r="M129" s="119"/>
      <c r="P129" s="120">
        <f>P130+P191+P217+P245+P270+P284+P288+P322+P339</f>
        <v>602.90476000000001</v>
      </c>
      <c r="R129" s="120">
        <f>R130+R191+R217+R245+R270+R284+R288+R322+R339</f>
        <v>72.50765724</v>
      </c>
      <c r="T129" s="121">
        <f>T130+T191+T217+T245+T270+T284+T288+T322+T339</f>
        <v>85.740600000000001</v>
      </c>
      <c r="AR129" s="116" t="s">
        <v>81</v>
      </c>
      <c r="AT129" s="122" t="s">
        <v>72</v>
      </c>
      <c r="AU129" s="122" t="s">
        <v>73</v>
      </c>
      <c r="AY129" s="116" t="s">
        <v>129</v>
      </c>
      <c r="BK129" s="123">
        <f>BK130+BK191+BK217+BK245+BK270+BK284+BK288+BK322+BK339</f>
        <v>0</v>
      </c>
    </row>
    <row r="130" spans="2:65" s="11" customFormat="1" ht="22.8" customHeight="1">
      <c r="B130" s="115"/>
      <c r="D130" s="116" t="s">
        <v>72</v>
      </c>
      <c r="E130" s="124" t="s">
        <v>81</v>
      </c>
      <c r="F130" s="124" t="s">
        <v>130</v>
      </c>
      <c r="J130" s="125">
        <f>BK130</f>
        <v>0</v>
      </c>
      <c r="L130" s="115"/>
      <c r="M130" s="119"/>
      <c r="P130" s="120">
        <f>SUM(P131:P190)</f>
        <v>127.104795</v>
      </c>
      <c r="R130" s="120">
        <f>SUM(R131:R190)</f>
        <v>54.949148999999998</v>
      </c>
      <c r="T130" s="121">
        <f>SUM(T131:T190)</f>
        <v>27.762000000000004</v>
      </c>
      <c r="AR130" s="116" t="s">
        <v>81</v>
      </c>
      <c r="AT130" s="122" t="s">
        <v>72</v>
      </c>
      <c r="AU130" s="122" t="s">
        <v>81</v>
      </c>
      <c r="AY130" s="116" t="s">
        <v>129</v>
      </c>
      <c r="BK130" s="123">
        <f>SUM(BK131:BK190)</f>
        <v>0</v>
      </c>
    </row>
    <row r="131" spans="2:65" s="1" customFormat="1" ht="33" customHeight="1">
      <c r="B131" s="126"/>
      <c r="C131" s="127" t="s">
        <v>81</v>
      </c>
      <c r="D131" s="127" t="s">
        <v>131</v>
      </c>
      <c r="E131" s="128" t="s">
        <v>132</v>
      </c>
      <c r="F131" s="129" t="s">
        <v>133</v>
      </c>
      <c r="G131" s="130" t="s">
        <v>134</v>
      </c>
      <c r="H131" s="131">
        <v>16.3</v>
      </c>
      <c r="I131" s="132"/>
      <c r="J131" s="132">
        <f>ROUND(I131*H131,2)</f>
        <v>0</v>
      </c>
      <c r="K131" s="129" t="s">
        <v>135</v>
      </c>
      <c r="L131" s="27"/>
      <c r="M131" s="133" t="s">
        <v>1</v>
      </c>
      <c r="N131" s="134" t="s">
        <v>38</v>
      </c>
      <c r="O131" s="135">
        <v>0.10199999999999999</v>
      </c>
      <c r="P131" s="135">
        <f>O131*H131</f>
        <v>1.6625999999999999</v>
      </c>
      <c r="Q131" s="135">
        <v>0</v>
      </c>
      <c r="R131" s="135">
        <f>Q131*H131</f>
        <v>0</v>
      </c>
      <c r="S131" s="135">
        <v>0.28999999999999998</v>
      </c>
      <c r="T131" s="136">
        <f>S131*H131</f>
        <v>4.7270000000000003</v>
      </c>
      <c r="AR131" s="137" t="s">
        <v>136</v>
      </c>
      <c r="AT131" s="137" t="s">
        <v>131</v>
      </c>
      <c r="AU131" s="137" t="s">
        <v>83</v>
      </c>
      <c r="AY131" s="15" t="s">
        <v>129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5" t="s">
        <v>81</v>
      </c>
      <c r="BK131" s="138">
        <f>ROUND(I131*H131,2)</f>
        <v>0</v>
      </c>
      <c r="BL131" s="15" t="s">
        <v>136</v>
      </c>
      <c r="BM131" s="137" t="s">
        <v>804</v>
      </c>
    </row>
    <row r="132" spans="2:65" s="1" customFormat="1" ht="48">
      <c r="B132" s="27"/>
      <c r="D132" s="139" t="s">
        <v>138</v>
      </c>
      <c r="F132" s="140" t="s">
        <v>139</v>
      </c>
      <c r="L132" s="27"/>
      <c r="M132" s="141"/>
      <c r="T132" s="51"/>
      <c r="AT132" s="15" t="s">
        <v>138</v>
      </c>
      <c r="AU132" s="15" t="s">
        <v>83</v>
      </c>
    </row>
    <row r="133" spans="2:65" s="12" customFormat="1">
      <c r="B133" s="142"/>
      <c r="D133" s="139" t="s">
        <v>144</v>
      </c>
      <c r="E133" s="143" t="s">
        <v>1</v>
      </c>
      <c r="F133" s="144" t="s">
        <v>805</v>
      </c>
      <c r="H133" s="145">
        <v>16.3</v>
      </c>
      <c r="L133" s="142"/>
      <c r="M133" s="146"/>
      <c r="T133" s="147"/>
      <c r="AT133" s="143" t="s">
        <v>144</v>
      </c>
      <c r="AU133" s="143" t="s">
        <v>83</v>
      </c>
      <c r="AV133" s="12" t="s">
        <v>83</v>
      </c>
      <c r="AW133" s="12" t="s">
        <v>29</v>
      </c>
      <c r="AX133" s="12" t="s">
        <v>81</v>
      </c>
      <c r="AY133" s="143" t="s">
        <v>129</v>
      </c>
    </row>
    <row r="134" spans="2:65" s="1" customFormat="1" ht="33" customHeight="1">
      <c r="B134" s="126"/>
      <c r="C134" s="127" t="s">
        <v>83</v>
      </c>
      <c r="D134" s="127" t="s">
        <v>131</v>
      </c>
      <c r="E134" s="128" t="s">
        <v>140</v>
      </c>
      <c r="F134" s="129" t="s">
        <v>141</v>
      </c>
      <c r="G134" s="130" t="s">
        <v>134</v>
      </c>
      <c r="H134" s="131">
        <v>16.3</v>
      </c>
      <c r="I134" s="132"/>
      <c r="J134" s="132">
        <f>ROUND(I134*H134,2)</f>
        <v>0</v>
      </c>
      <c r="K134" s="129" t="s">
        <v>135</v>
      </c>
      <c r="L134" s="27"/>
      <c r="M134" s="133" t="s">
        <v>1</v>
      </c>
      <c r="N134" s="134" t="s">
        <v>38</v>
      </c>
      <c r="O134" s="135">
        <v>0.46300000000000002</v>
      </c>
      <c r="P134" s="135">
        <f>O134*H134</f>
        <v>7.5469000000000008</v>
      </c>
      <c r="Q134" s="135">
        <v>0</v>
      </c>
      <c r="R134" s="135">
        <f>Q134*H134</f>
        <v>0</v>
      </c>
      <c r="S134" s="135">
        <v>0.625</v>
      </c>
      <c r="T134" s="136">
        <f>S134*H134</f>
        <v>10.1875</v>
      </c>
      <c r="AR134" s="137" t="s">
        <v>136</v>
      </c>
      <c r="AT134" s="137" t="s">
        <v>131</v>
      </c>
      <c r="AU134" s="137" t="s">
        <v>83</v>
      </c>
      <c r="AY134" s="15" t="s">
        <v>129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5" t="s">
        <v>81</v>
      </c>
      <c r="BK134" s="138">
        <f>ROUND(I134*H134,2)</f>
        <v>0</v>
      </c>
      <c r="BL134" s="15" t="s">
        <v>136</v>
      </c>
      <c r="BM134" s="137" t="s">
        <v>806</v>
      </c>
    </row>
    <row r="135" spans="2:65" s="1" customFormat="1" ht="38.4">
      <c r="B135" s="27"/>
      <c r="D135" s="139" t="s">
        <v>138</v>
      </c>
      <c r="F135" s="140" t="s">
        <v>143</v>
      </c>
      <c r="L135" s="27"/>
      <c r="M135" s="141"/>
      <c r="T135" s="51"/>
      <c r="AT135" s="15" t="s">
        <v>138</v>
      </c>
      <c r="AU135" s="15" t="s">
        <v>83</v>
      </c>
    </row>
    <row r="136" spans="2:65" s="1" customFormat="1" ht="33" customHeight="1">
      <c r="B136" s="126"/>
      <c r="C136" s="127" t="s">
        <v>146</v>
      </c>
      <c r="D136" s="127" t="s">
        <v>131</v>
      </c>
      <c r="E136" s="128" t="s">
        <v>147</v>
      </c>
      <c r="F136" s="129" t="s">
        <v>148</v>
      </c>
      <c r="G136" s="130" t="s">
        <v>134</v>
      </c>
      <c r="H136" s="131">
        <v>16.600000000000001</v>
      </c>
      <c r="I136" s="132"/>
      <c r="J136" s="132">
        <f>ROUND(I136*H136,2)</f>
        <v>0</v>
      </c>
      <c r="K136" s="129" t="s">
        <v>135</v>
      </c>
      <c r="L136" s="27"/>
      <c r="M136" s="133" t="s">
        <v>1</v>
      </c>
      <c r="N136" s="134" t="s">
        <v>38</v>
      </c>
      <c r="O136" s="135">
        <v>0.31</v>
      </c>
      <c r="P136" s="135">
        <f>O136*H136</f>
        <v>5.1460000000000008</v>
      </c>
      <c r="Q136" s="135">
        <v>0</v>
      </c>
      <c r="R136" s="135">
        <f>Q136*H136</f>
        <v>0</v>
      </c>
      <c r="S136" s="135">
        <v>0.33</v>
      </c>
      <c r="T136" s="136">
        <f>S136*H136</f>
        <v>5.4780000000000006</v>
      </c>
      <c r="AR136" s="137" t="s">
        <v>136</v>
      </c>
      <c r="AT136" s="137" t="s">
        <v>131</v>
      </c>
      <c r="AU136" s="137" t="s">
        <v>83</v>
      </c>
      <c r="AY136" s="15" t="s">
        <v>129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5" t="s">
        <v>81</v>
      </c>
      <c r="BK136" s="138">
        <f>ROUND(I136*H136,2)</f>
        <v>0</v>
      </c>
      <c r="BL136" s="15" t="s">
        <v>136</v>
      </c>
      <c r="BM136" s="137" t="s">
        <v>807</v>
      </c>
    </row>
    <row r="137" spans="2:65" s="1" customFormat="1" ht="38.4">
      <c r="B137" s="27"/>
      <c r="D137" s="139" t="s">
        <v>138</v>
      </c>
      <c r="F137" s="140" t="s">
        <v>150</v>
      </c>
      <c r="L137" s="27"/>
      <c r="M137" s="141"/>
      <c r="T137" s="51"/>
      <c r="AT137" s="15" t="s">
        <v>138</v>
      </c>
      <c r="AU137" s="15" t="s">
        <v>83</v>
      </c>
    </row>
    <row r="138" spans="2:65" s="1" customFormat="1" ht="24.15" customHeight="1">
      <c r="B138" s="126"/>
      <c r="C138" s="127" t="s">
        <v>136</v>
      </c>
      <c r="D138" s="127" t="s">
        <v>131</v>
      </c>
      <c r="E138" s="128" t="s">
        <v>152</v>
      </c>
      <c r="F138" s="129" t="s">
        <v>153</v>
      </c>
      <c r="G138" s="130" t="s">
        <v>134</v>
      </c>
      <c r="H138" s="131">
        <v>16.3</v>
      </c>
      <c r="I138" s="132"/>
      <c r="J138" s="132">
        <f>ROUND(I138*H138,2)</f>
        <v>0</v>
      </c>
      <c r="K138" s="129" t="s">
        <v>135</v>
      </c>
      <c r="L138" s="27"/>
      <c r="M138" s="133" t="s">
        <v>1</v>
      </c>
      <c r="N138" s="134" t="s">
        <v>38</v>
      </c>
      <c r="O138" s="135">
        <v>0.108</v>
      </c>
      <c r="P138" s="135">
        <f>O138*H138</f>
        <v>1.7604</v>
      </c>
      <c r="Q138" s="135">
        <v>0</v>
      </c>
      <c r="R138" s="135">
        <f>Q138*H138</f>
        <v>0</v>
      </c>
      <c r="S138" s="135">
        <v>0.22</v>
      </c>
      <c r="T138" s="136">
        <f>S138*H138</f>
        <v>3.5860000000000003</v>
      </c>
      <c r="AR138" s="137" t="s">
        <v>136</v>
      </c>
      <c r="AT138" s="137" t="s">
        <v>131</v>
      </c>
      <c r="AU138" s="137" t="s">
        <v>83</v>
      </c>
      <c r="AY138" s="15" t="s">
        <v>129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5" t="s">
        <v>81</v>
      </c>
      <c r="BK138" s="138">
        <f>ROUND(I138*H138,2)</f>
        <v>0</v>
      </c>
      <c r="BL138" s="15" t="s">
        <v>136</v>
      </c>
      <c r="BM138" s="137" t="s">
        <v>808</v>
      </c>
    </row>
    <row r="139" spans="2:65" s="1" customFormat="1" ht="38.4">
      <c r="B139" s="27"/>
      <c r="D139" s="139" t="s">
        <v>138</v>
      </c>
      <c r="F139" s="140" t="s">
        <v>155</v>
      </c>
      <c r="L139" s="27"/>
      <c r="M139" s="141"/>
      <c r="T139" s="51"/>
      <c r="AT139" s="15" t="s">
        <v>138</v>
      </c>
      <c r="AU139" s="15" t="s">
        <v>83</v>
      </c>
    </row>
    <row r="140" spans="2:65" s="1" customFormat="1" ht="24.15" customHeight="1">
      <c r="B140" s="126"/>
      <c r="C140" s="127" t="s">
        <v>156</v>
      </c>
      <c r="D140" s="127" t="s">
        <v>131</v>
      </c>
      <c r="E140" s="128" t="s">
        <v>157</v>
      </c>
      <c r="F140" s="129" t="s">
        <v>158</v>
      </c>
      <c r="G140" s="130" t="s">
        <v>134</v>
      </c>
      <c r="H140" s="131">
        <v>32.9</v>
      </c>
      <c r="I140" s="132"/>
      <c r="J140" s="132">
        <f>ROUND(I140*H140,2)</f>
        <v>0</v>
      </c>
      <c r="K140" s="129" t="s">
        <v>135</v>
      </c>
      <c r="L140" s="27"/>
      <c r="M140" s="133" t="s">
        <v>1</v>
      </c>
      <c r="N140" s="134" t="s">
        <v>38</v>
      </c>
      <c r="O140" s="135">
        <v>3.5999999999999997E-2</v>
      </c>
      <c r="P140" s="135">
        <f>O140*H140</f>
        <v>1.1843999999999999</v>
      </c>
      <c r="Q140" s="135">
        <v>1.0000000000000001E-5</v>
      </c>
      <c r="R140" s="135">
        <f>Q140*H140</f>
        <v>3.2900000000000003E-4</v>
      </c>
      <c r="S140" s="135">
        <v>0.115</v>
      </c>
      <c r="T140" s="136">
        <f>S140*H140</f>
        <v>3.7835000000000001</v>
      </c>
      <c r="AR140" s="137" t="s">
        <v>136</v>
      </c>
      <c r="AT140" s="137" t="s">
        <v>131</v>
      </c>
      <c r="AU140" s="137" t="s">
        <v>83</v>
      </c>
      <c r="AY140" s="15" t="s">
        <v>129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5" t="s">
        <v>81</v>
      </c>
      <c r="BK140" s="138">
        <f>ROUND(I140*H140,2)</f>
        <v>0</v>
      </c>
      <c r="BL140" s="15" t="s">
        <v>136</v>
      </c>
      <c r="BM140" s="137" t="s">
        <v>809</v>
      </c>
    </row>
    <row r="141" spans="2:65" s="1" customFormat="1" ht="28.8">
      <c r="B141" s="27"/>
      <c r="D141" s="139" t="s">
        <v>138</v>
      </c>
      <c r="F141" s="140" t="s">
        <v>160</v>
      </c>
      <c r="L141" s="27"/>
      <c r="M141" s="141"/>
      <c r="T141" s="51"/>
      <c r="AT141" s="15" t="s">
        <v>138</v>
      </c>
      <c r="AU141" s="15" t="s">
        <v>83</v>
      </c>
    </row>
    <row r="142" spans="2:65" s="1" customFormat="1" ht="16.5" customHeight="1">
      <c r="B142" s="126"/>
      <c r="C142" s="127" t="s">
        <v>162</v>
      </c>
      <c r="D142" s="127" t="s">
        <v>131</v>
      </c>
      <c r="E142" s="128" t="s">
        <v>163</v>
      </c>
      <c r="F142" s="129" t="s">
        <v>164</v>
      </c>
      <c r="G142" s="130" t="s">
        <v>165</v>
      </c>
      <c r="H142" s="131">
        <v>9</v>
      </c>
      <c r="I142" s="132"/>
      <c r="J142" s="132">
        <f>ROUND(I142*H142,2)</f>
        <v>0</v>
      </c>
      <c r="K142" s="129" t="s">
        <v>135</v>
      </c>
      <c r="L142" s="27"/>
      <c r="M142" s="133" t="s">
        <v>1</v>
      </c>
      <c r="N142" s="134" t="s">
        <v>38</v>
      </c>
      <c r="O142" s="135">
        <v>1.5580000000000001</v>
      </c>
      <c r="P142" s="135">
        <f>O142*H142</f>
        <v>14.022</v>
      </c>
      <c r="Q142" s="135">
        <v>2.6980000000000001E-2</v>
      </c>
      <c r="R142" s="135">
        <f>Q142*H142</f>
        <v>0.24282000000000001</v>
      </c>
      <c r="S142" s="135">
        <v>0</v>
      </c>
      <c r="T142" s="136">
        <f>S142*H142</f>
        <v>0</v>
      </c>
      <c r="AR142" s="137" t="s">
        <v>136</v>
      </c>
      <c r="AT142" s="137" t="s">
        <v>131</v>
      </c>
      <c r="AU142" s="137" t="s">
        <v>83</v>
      </c>
      <c r="AY142" s="15" t="s">
        <v>129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81</v>
      </c>
      <c r="BK142" s="138">
        <f>ROUND(I142*H142,2)</f>
        <v>0</v>
      </c>
      <c r="BL142" s="15" t="s">
        <v>136</v>
      </c>
      <c r="BM142" s="137" t="s">
        <v>810</v>
      </c>
    </row>
    <row r="143" spans="2:65" s="1" customFormat="1">
      <c r="B143" s="27"/>
      <c r="D143" s="139" t="s">
        <v>138</v>
      </c>
      <c r="F143" s="140" t="s">
        <v>167</v>
      </c>
      <c r="L143" s="27"/>
      <c r="M143" s="141"/>
      <c r="T143" s="51"/>
      <c r="AT143" s="15" t="s">
        <v>138</v>
      </c>
      <c r="AU143" s="15" t="s">
        <v>83</v>
      </c>
    </row>
    <row r="144" spans="2:65" s="1" customFormat="1" ht="24.15" customHeight="1">
      <c r="B144" s="126"/>
      <c r="C144" s="127" t="s">
        <v>168</v>
      </c>
      <c r="D144" s="127" t="s">
        <v>131</v>
      </c>
      <c r="E144" s="128" t="s">
        <v>169</v>
      </c>
      <c r="F144" s="129" t="s">
        <v>170</v>
      </c>
      <c r="G144" s="130" t="s">
        <v>171</v>
      </c>
      <c r="H144" s="131">
        <v>200</v>
      </c>
      <c r="I144" s="132"/>
      <c r="J144" s="132">
        <f>ROUND(I144*H144,2)</f>
        <v>0</v>
      </c>
      <c r="K144" s="129" t="s">
        <v>135</v>
      </c>
      <c r="L144" s="27"/>
      <c r="M144" s="133" t="s">
        <v>1</v>
      </c>
      <c r="N144" s="134" t="s">
        <v>38</v>
      </c>
      <c r="O144" s="135">
        <v>0.184</v>
      </c>
      <c r="P144" s="135">
        <f>O144*H144</f>
        <v>36.799999999999997</v>
      </c>
      <c r="Q144" s="135">
        <v>3.0000000000000001E-5</v>
      </c>
      <c r="R144" s="135">
        <f>Q144*H144</f>
        <v>6.0000000000000001E-3</v>
      </c>
      <c r="S144" s="135">
        <v>0</v>
      </c>
      <c r="T144" s="136">
        <f>S144*H144</f>
        <v>0</v>
      </c>
      <c r="AR144" s="137" t="s">
        <v>136</v>
      </c>
      <c r="AT144" s="137" t="s">
        <v>131</v>
      </c>
      <c r="AU144" s="137" t="s">
        <v>83</v>
      </c>
      <c r="AY144" s="15" t="s">
        <v>129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5" t="s">
        <v>81</v>
      </c>
      <c r="BK144" s="138">
        <f>ROUND(I144*H144,2)</f>
        <v>0</v>
      </c>
      <c r="BL144" s="15" t="s">
        <v>136</v>
      </c>
      <c r="BM144" s="137" t="s">
        <v>811</v>
      </c>
    </row>
    <row r="145" spans="2:65" s="1" customFormat="1" ht="19.2">
      <c r="B145" s="27"/>
      <c r="D145" s="139" t="s">
        <v>138</v>
      </c>
      <c r="F145" s="140" t="s">
        <v>173</v>
      </c>
      <c r="L145" s="27"/>
      <c r="M145" s="141"/>
      <c r="T145" s="51"/>
      <c r="AT145" s="15" t="s">
        <v>138</v>
      </c>
      <c r="AU145" s="15" t="s">
        <v>83</v>
      </c>
    </row>
    <row r="146" spans="2:65" s="1" customFormat="1" ht="24.15" customHeight="1">
      <c r="B146" s="126"/>
      <c r="C146" s="127" t="s">
        <v>174</v>
      </c>
      <c r="D146" s="127" t="s">
        <v>131</v>
      </c>
      <c r="E146" s="128" t="s">
        <v>175</v>
      </c>
      <c r="F146" s="129" t="s">
        <v>176</v>
      </c>
      <c r="G146" s="130" t="s">
        <v>177</v>
      </c>
      <c r="H146" s="131">
        <v>60</v>
      </c>
      <c r="I146" s="132"/>
      <c r="J146" s="132">
        <f>ROUND(I146*H146,2)</f>
        <v>0</v>
      </c>
      <c r="K146" s="129" t="s">
        <v>135</v>
      </c>
      <c r="L146" s="27"/>
      <c r="M146" s="133" t="s">
        <v>1</v>
      </c>
      <c r="N146" s="134" t="s">
        <v>38</v>
      </c>
      <c r="O146" s="135">
        <v>0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136</v>
      </c>
      <c r="AT146" s="137" t="s">
        <v>131</v>
      </c>
      <c r="AU146" s="137" t="s">
        <v>83</v>
      </c>
      <c r="AY146" s="15" t="s">
        <v>129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5" t="s">
        <v>81</v>
      </c>
      <c r="BK146" s="138">
        <f>ROUND(I146*H146,2)</f>
        <v>0</v>
      </c>
      <c r="BL146" s="15" t="s">
        <v>136</v>
      </c>
      <c r="BM146" s="137" t="s">
        <v>812</v>
      </c>
    </row>
    <row r="147" spans="2:65" s="1" customFormat="1" ht="19.2">
      <c r="B147" s="27"/>
      <c r="D147" s="139" t="s">
        <v>138</v>
      </c>
      <c r="F147" s="140" t="s">
        <v>179</v>
      </c>
      <c r="L147" s="27"/>
      <c r="M147" s="141"/>
      <c r="T147" s="51"/>
      <c r="AT147" s="15" t="s">
        <v>138</v>
      </c>
      <c r="AU147" s="15" t="s">
        <v>83</v>
      </c>
    </row>
    <row r="148" spans="2:65" s="1" customFormat="1" ht="24.15" customHeight="1">
      <c r="B148" s="126"/>
      <c r="C148" s="127" t="s">
        <v>180</v>
      </c>
      <c r="D148" s="127" t="s">
        <v>131</v>
      </c>
      <c r="E148" s="128" t="s">
        <v>181</v>
      </c>
      <c r="F148" s="129" t="s">
        <v>182</v>
      </c>
      <c r="G148" s="130" t="s">
        <v>183</v>
      </c>
      <c r="H148" s="131">
        <v>2</v>
      </c>
      <c r="I148" s="132"/>
      <c r="J148" s="132">
        <f>ROUND(I148*H148,2)</f>
        <v>0</v>
      </c>
      <c r="K148" s="129" t="s">
        <v>135</v>
      </c>
      <c r="L148" s="27"/>
      <c r="M148" s="133" t="s">
        <v>1</v>
      </c>
      <c r="N148" s="134" t="s">
        <v>38</v>
      </c>
      <c r="O148" s="135">
        <v>3.1480000000000001</v>
      </c>
      <c r="P148" s="135">
        <f>O148*H148</f>
        <v>6.2960000000000003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136</v>
      </c>
      <c r="AT148" s="137" t="s">
        <v>131</v>
      </c>
      <c r="AU148" s="137" t="s">
        <v>83</v>
      </c>
      <c r="AY148" s="15" t="s">
        <v>129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5" t="s">
        <v>81</v>
      </c>
      <c r="BK148" s="138">
        <f>ROUND(I148*H148,2)</f>
        <v>0</v>
      </c>
      <c r="BL148" s="15" t="s">
        <v>136</v>
      </c>
      <c r="BM148" s="137" t="s">
        <v>813</v>
      </c>
    </row>
    <row r="149" spans="2:65" s="1" customFormat="1" ht="19.2">
      <c r="B149" s="27"/>
      <c r="D149" s="139" t="s">
        <v>138</v>
      </c>
      <c r="F149" s="140" t="s">
        <v>185</v>
      </c>
      <c r="L149" s="27"/>
      <c r="M149" s="141"/>
      <c r="T149" s="51"/>
      <c r="AT149" s="15" t="s">
        <v>138</v>
      </c>
      <c r="AU149" s="15" t="s">
        <v>83</v>
      </c>
    </row>
    <row r="150" spans="2:65" s="12" customFormat="1">
      <c r="B150" s="142"/>
      <c r="D150" s="139" t="s">
        <v>144</v>
      </c>
      <c r="F150" s="144" t="s">
        <v>658</v>
      </c>
      <c r="H150" s="145">
        <v>2</v>
      </c>
      <c r="L150" s="142"/>
      <c r="M150" s="146"/>
      <c r="T150" s="147"/>
      <c r="AT150" s="143" t="s">
        <v>144</v>
      </c>
      <c r="AU150" s="143" t="s">
        <v>83</v>
      </c>
      <c r="AV150" s="12" t="s">
        <v>83</v>
      </c>
      <c r="AW150" s="12" t="s">
        <v>3</v>
      </c>
      <c r="AX150" s="12" t="s">
        <v>81</v>
      </c>
      <c r="AY150" s="143" t="s">
        <v>129</v>
      </c>
    </row>
    <row r="151" spans="2:65" s="1" customFormat="1" ht="33" customHeight="1">
      <c r="B151" s="126"/>
      <c r="C151" s="127" t="s">
        <v>187</v>
      </c>
      <c r="D151" s="127" t="s">
        <v>131</v>
      </c>
      <c r="E151" s="128" t="s">
        <v>188</v>
      </c>
      <c r="F151" s="129" t="s">
        <v>189</v>
      </c>
      <c r="G151" s="130" t="s">
        <v>183</v>
      </c>
      <c r="H151" s="131">
        <v>17.812999999999999</v>
      </c>
      <c r="I151" s="132"/>
      <c r="J151" s="132">
        <f>ROUND(I151*H151,2)</f>
        <v>0</v>
      </c>
      <c r="K151" s="129" t="s">
        <v>135</v>
      </c>
      <c r="L151" s="27"/>
      <c r="M151" s="133" t="s">
        <v>1</v>
      </c>
      <c r="N151" s="134" t="s">
        <v>38</v>
      </c>
      <c r="O151" s="135">
        <v>0.21199999999999999</v>
      </c>
      <c r="P151" s="135">
        <f>O151*H151</f>
        <v>3.7763559999999998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136</v>
      </c>
      <c r="AT151" s="137" t="s">
        <v>131</v>
      </c>
      <c r="AU151" s="137" t="s">
        <v>83</v>
      </c>
      <c r="AY151" s="15" t="s">
        <v>129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81</v>
      </c>
      <c r="BK151" s="138">
        <f>ROUND(I151*H151,2)</f>
        <v>0</v>
      </c>
      <c r="BL151" s="15" t="s">
        <v>136</v>
      </c>
      <c r="BM151" s="137" t="s">
        <v>814</v>
      </c>
    </row>
    <row r="152" spans="2:65" s="1" customFormat="1" ht="19.2">
      <c r="B152" s="27"/>
      <c r="D152" s="139" t="s">
        <v>138</v>
      </c>
      <c r="F152" s="140" t="s">
        <v>191</v>
      </c>
      <c r="L152" s="27"/>
      <c r="M152" s="141"/>
      <c r="T152" s="51"/>
      <c r="AT152" s="15" t="s">
        <v>138</v>
      </c>
      <c r="AU152" s="15" t="s">
        <v>83</v>
      </c>
    </row>
    <row r="153" spans="2:65" s="12" customFormat="1">
      <c r="B153" s="142"/>
      <c r="D153" s="139" t="s">
        <v>144</v>
      </c>
      <c r="E153" s="143" t="s">
        <v>1</v>
      </c>
      <c r="F153" s="144" t="s">
        <v>815</v>
      </c>
      <c r="H153" s="145">
        <v>9.4499999999999993</v>
      </c>
      <c r="L153" s="142"/>
      <c r="M153" s="146"/>
      <c r="T153" s="147"/>
      <c r="AT153" s="143" t="s">
        <v>144</v>
      </c>
      <c r="AU153" s="143" t="s">
        <v>83</v>
      </c>
      <c r="AV153" s="12" t="s">
        <v>83</v>
      </c>
      <c r="AW153" s="12" t="s">
        <v>29</v>
      </c>
      <c r="AX153" s="12" t="s">
        <v>73</v>
      </c>
      <c r="AY153" s="143" t="s">
        <v>129</v>
      </c>
    </row>
    <row r="154" spans="2:65" s="12" customFormat="1">
      <c r="B154" s="142"/>
      <c r="D154" s="139" t="s">
        <v>144</v>
      </c>
      <c r="E154" s="143" t="s">
        <v>1</v>
      </c>
      <c r="F154" s="144" t="s">
        <v>816</v>
      </c>
      <c r="H154" s="145">
        <v>9.3000000000000007</v>
      </c>
      <c r="L154" s="142"/>
      <c r="M154" s="146"/>
      <c r="T154" s="147"/>
      <c r="AT154" s="143" t="s">
        <v>144</v>
      </c>
      <c r="AU154" s="143" t="s">
        <v>83</v>
      </c>
      <c r="AV154" s="12" t="s">
        <v>83</v>
      </c>
      <c r="AW154" s="12" t="s">
        <v>29</v>
      </c>
      <c r="AX154" s="12" t="s">
        <v>73</v>
      </c>
      <c r="AY154" s="143" t="s">
        <v>129</v>
      </c>
    </row>
    <row r="155" spans="2:65" s="13" customFormat="1">
      <c r="B155" s="148"/>
      <c r="D155" s="139" t="s">
        <v>144</v>
      </c>
      <c r="E155" s="149" t="s">
        <v>1</v>
      </c>
      <c r="F155" s="150" t="s">
        <v>194</v>
      </c>
      <c r="H155" s="151">
        <v>18.75</v>
      </c>
      <c r="L155" s="148"/>
      <c r="M155" s="152"/>
      <c r="T155" s="153"/>
      <c r="AT155" s="149" t="s">
        <v>144</v>
      </c>
      <c r="AU155" s="149" t="s">
        <v>83</v>
      </c>
      <c r="AV155" s="13" t="s">
        <v>136</v>
      </c>
      <c r="AW155" s="13" t="s">
        <v>29</v>
      </c>
      <c r="AX155" s="13" t="s">
        <v>81</v>
      </c>
      <c r="AY155" s="149" t="s">
        <v>129</v>
      </c>
    </row>
    <row r="156" spans="2:65" s="12" customFormat="1">
      <c r="B156" s="142"/>
      <c r="D156" s="139" t="s">
        <v>144</v>
      </c>
      <c r="F156" s="144" t="s">
        <v>817</v>
      </c>
      <c r="H156" s="145">
        <v>17.812999999999999</v>
      </c>
      <c r="L156" s="142"/>
      <c r="M156" s="146"/>
      <c r="T156" s="147"/>
      <c r="AT156" s="143" t="s">
        <v>144</v>
      </c>
      <c r="AU156" s="143" t="s">
        <v>83</v>
      </c>
      <c r="AV156" s="12" t="s">
        <v>83</v>
      </c>
      <c r="AW156" s="12" t="s">
        <v>3</v>
      </c>
      <c r="AX156" s="12" t="s">
        <v>81</v>
      </c>
      <c r="AY156" s="143" t="s">
        <v>129</v>
      </c>
    </row>
    <row r="157" spans="2:65" s="1" customFormat="1" ht="33" customHeight="1">
      <c r="B157" s="126"/>
      <c r="C157" s="127" t="s">
        <v>196</v>
      </c>
      <c r="D157" s="127" t="s">
        <v>131</v>
      </c>
      <c r="E157" s="128" t="s">
        <v>197</v>
      </c>
      <c r="F157" s="129" t="s">
        <v>198</v>
      </c>
      <c r="G157" s="130" t="s">
        <v>183</v>
      </c>
      <c r="H157" s="131">
        <v>7</v>
      </c>
      <c r="I157" s="132"/>
      <c r="J157" s="132">
        <f>ROUND(I157*H157,2)</f>
        <v>0</v>
      </c>
      <c r="K157" s="129" t="s">
        <v>135</v>
      </c>
      <c r="L157" s="27"/>
      <c r="M157" s="133" t="s">
        <v>1</v>
      </c>
      <c r="N157" s="134" t="s">
        <v>38</v>
      </c>
      <c r="O157" s="135">
        <v>2.94</v>
      </c>
      <c r="P157" s="135">
        <f>O157*H157</f>
        <v>20.58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136</v>
      </c>
      <c r="AT157" s="137" t="s">
        <v>131</v>
      </c>
      <c r="AU157" s="137" t="s">
        <v>83</v>
      </c>
      <c r="AY157" s="15" t="s">
        <v>129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5" t="s">
        <v>81</v>
      </c>
      <c r="BK157" s="138">
        <f>ROUND(I157*H157,2)</f>
        <v>0</v>
      </c>
      <c r="BL157" s="15" t="s">
        <v>136</v>
      </c>
      <c r="BM157" s="137" t="s">
        <v>818</v>
      </c>
    </row>
    <row r="158" spans="2:65" s="1" customFormat="1" ht="38.4">
      <c r="B158" s="27"/>
      <c r="D158" s="139" t="s">
        <v>138</v>
      </c>
      <c r="F158" s="140" t="s">
        <v>200</v>
      </c>
      <c r="L158" s="27"/>
      <c r="M158" s="141"/>
      <c r="T158" s="51"/>
      <c r="AT158" s="15" t="s">
        <v>138</v>
      </c>
      <c r="AU158" s="15" t="s">
        <v>83</v>
      </c>
    </row>
    <row r="159" spans="2:65" s="12" customFormat="1">
      <c r="B159" s="142"/>
      <c r="D159" s="139" t="s">
        <v>144</v>
      </c>
      <c r="E159" s="143" t="s">
        <v>1</v>
      </c>
      <c r="F159" s="144" t="s">
        <v>819</v>
      </c>
      <c r="H159" s="145">
        <v>7</v>
      </c>
      <c r="L159" s="142"/>
      <c r="M159" s="146"/>
      <c r="T159" s="147"/>
      <c r="AT159" s="143" t="s">
        <v>144</v>
      </c>
      <c r="AU159" s="143" t="s">
        <v>83</v>
      </c>
      <c r="AV159" s="12" t="s">
        <v>83</v>
      </c>
      <c r="AW159" s="12" t="s">
        <v>29</v>
      </c>
      <c r="AX159" s="12" t="s">
        <v>81</v>
      </c>
      <c r="AY159" s="143" t="s">
        <v>129</v>
      </c>
    </row>
    <row r="160" spans="2:65" s="1" customFormat="1" ht="33" customHeight="1">
      <c r="B160" s="126"/>
      <c r="C160" s="127" t="s">
        <v>8</v>
      </c>
      <c r="D160" s="127" t="s">
        <v>131</v>
      </c>
      <c r="E160" s="128" t="s">
        <v>202</v>
      </c>
      <c r="F160" s="129" t="s">
        <v>203</v>
      </c>
      <c r="G160" s="130" t="s">
        <v>183</v>
      </c>
      <c r="H160" s="131">
        <v>12.04</v>
      </c>
      <c r="I160" s="132"/>
      <c r="J160" s="132">
        <f>ROUND(I160*H160,2)</f>
        <v>0</v>
      </c>
      <c r="K160" s="129" t="s">
        <v>135</v>
      </c>
      <c r="L160" s="27"/>
      <c r="M160" s="133" t="s">
        <v>1</v>
      </c>
      <c r="N160" s="134" t="s">
        <v>38</v>
      </c>
      <c r="O160" s="135">
        <v>0.66500000000000004</v>
      </c>
      <c r="P160" s="135">
        <f>O160*H160</f>
        <v>8.0066000000000006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136</v>
      </c>
      <c r="AT160" s="137" t="s">
        <v>131</v>
      </c>
      <c r="AU160" s="137" t="s">
        <v>83</v>
      </c>
      <c r="AY160" s="15" t="s">
        <v>129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5" t="s">
        <v>81</v>
      </c>
      <c r="BK160" s="138">
        <f>ROUND(I160*H160,2)</f>
        <v>0</v>
      </c>
      <c r="BL160" s="15" t="s">
        <v>136</v>
      </c>
      <c r="BM160" s="137" t="s">
        <v>820</v>
      </c>
    </row>
    <row r="161" spans="2:65" s="1" customFormat="1" ht="28.8">
      <c r="B161" s="27"/>
      <c r="D161" s="139" t="s">
        <v>138</v>
      </c>
      <c r="F161" s="140" t="s">
        <v>205</v>
      </c>
      <c r="L161" s="27"/>
      <c r="M161" s="141"/>
      <c r="T161" s="51"/>
      <c r="AT161" s="15" t="s">
        <v>138</v>
      </c>
      <c r="AU161" s="15" t="s">
        <v>83</v>
      </c>
    </row>
    <row r="162" spans="2:65" s="12" customFormat="1">
      <c r="B162" s="142"/>
      <c r="D162" s="139" t="s">
        <v>144</v>
      </c>
      <c r="E162" s="143" t="s">
        <v>1</v>
      </c>
      <c r="F162" s="144" t="s">
        <v>821</v>
      </c>
      <c r="H162" s="145">
        <v>9</v>
      </c>
      <c r="L162" s="142"/>
      <c r="M162" s="146"/>
      <c r="T162" s="147"/>
      <c r="AT162" s="143" t="s">
        <v>144</v>
      </c>
      <c r="AU162" s="143" t="s">
        <v>83</v>
      </c>
      <c r="AV162" s="12" t="s">
        <v>83</v>
      </c>
      <c r="AW162" s="12" t="s">
        <v>29</v>
      </c>
      <c r="AX162" s="12" t="s">
        <v>73</v>
      </c>
      <c r="AY162" s="143" t="s">
        <v>129</v>
      </c>
    </row>
    <row r="163" spans="2:65" s="12" customFormat="1">
      <c r="B163" s="142"/>
      <c r="D163" s="139" t="s">
        <v>144</v>
      </c>
      <c r="E163" s="143" t="s">
        <v>1</v>
      </c>
      <c r="F163" s="144" t="s">
        <v>822</v>
      </c>
      <c r="H163" s="145">
        <v>3.04</v>
      </c>
      <c r="L163" s="142"/>
      <c r="M163" s="146"/>
      <c r="T163" s="147"/>
      <c r="AT163" s="143" t="s">
        <v>144</v>
      </c>
      <c r="AU163" s="143" t="s">
        <v>83</v>
      </c>
      <c r="AV163" s="12" t="s">
        <v>83</v>
      </c>
      <c r="AW163" s="12" t="s">
        <v>29</v>
      </c>
      <c r="AX163" s="12" t="s">
        <v>73</v>
      </c>
      <c r="AY163" s="143" t="s">
        <v>129</v>
      </c>
    </row>
    <row r="164" spans="2:65" s="13" customFormat="1">
      <c r="B164" s="148"/>
      <c r="D164" s="139" t="s">
        <v>144</v>
      </c>
      <c r="E164" s="149" t="s">
        <v>1</v>
      </c>
      <c r="F164" s="150" t="s">
        <v>194</v>
      </c>
      <c r="H164" s="151">
        <v>12.04</v>
      </c>
      <c r="L164" s="148"/>
      <c r="M164" s="152"/>
      <c r="T164" s="153"/>
      <c r="AT164" s="149" t="s">
        <v>144</v>
      </c>
      <c r="AU164" s="149" t="s">
        <v>83</v>
      </c>
      <c r="AV164" s="13" t="s">
        <v>136</v>
      </c>
      <c r="AW164" s="13" t="s">
        <v>29</v>
      </c>
      <c r="AX164" s="13" t="s">
        <v>81</v>
      </c>
      <c r="AY164" s="149" t="s">
        <v>129</v>
      </c>
    </row>
    <row r="165" spans="2:65" s="1" customFormat="1" ht="21.75" customHeight="1">
      <c r="B165" s="126"/>
      <c r="C165" s="127" t="s">
        <v>208</v>
      </c>
      <c r="D165" s="127" t="s">
        <v>131</v>
      </c>
      <c r="E165" s="128" t="s">
        <v>209</v>
      </c>
      <c r="F165" s="129" t="s">
        <v>210</v>
      </c>
      <c r="G165" s="130" t="s">
        <v>183</v>
      </c>
      <c r="H165" s="131">
        <v>2.6</v>
      </c>
      <c r="I165" s="132"/>
      <c r="J165" s="132">
        <f>ROUND(I165*H165,2)</f>
        <v>0</v>
      </c>
      <c r="K165" s="129" t="s">
        <v>135</v>
      </c>
      <c r="L165" s="27"/>
      <c r="M165" s="133" t="s">
        <v>1</v>
      </c>
      <c r="N165" s="134" t="s">
        <v>38</v>
      </c>
      <c r="O165" s="135">
        <v>2.2109999999999999</v>
      </c>
      <c r="P165" s="135">
        <f>O165*H165</f>
        <v>5.7485999999999997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136</v>
      </c>
      <c r="AT165" s="137" t="s">
        <v>131</v>
      </c>
      <c r="AU165" s="137" t="s">
        <v>83</v>
      </c>
      <c r="AY165" s="15" t="s">
        <v>129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5" t="s">
        <v>81</v>
      </c>
      <c r="BK165" s="138">
        <f>ROUND(I165*H165,2)</f>
        <v>0</v>
      </c>
      <c r="BL165" s="15" t="s">
        <v>136</v>
      </c>
      <c r="BM165" s="137" t="s">
        <v>823</v>
      </c>
    </row>
    <row r="166" spans="2:65" s="1" customFormat="1" ht="28.8">
      <c r="B166" s="27"/>
      <c r="D166" s="139" t="s">
        <v>138</v>
      </c>
      <c r="F166" s="140" t="s">
        <v>212</v>
      </c>
      <c r="L166" s="27"/>
      <c r="M166" s="141"/>
      <c r="T166" s="51"/>
      <c r="AT166" s="15" t="s">
        <v>138</v>
      </c>
      <c r="AU166" s="15" t="s">
        <v>83</v>
      </c>
    </row>
    <row r="167" spans="2:65" s="12" customFormat="1">
      <c r="B167" s="142"/>
      <c r="D167" s="139" t="s">
        <v>144</v>
      </c>
      <c r="E167" s="143" t="s">
        <v>1</v>
      </c>
      <c r="F167" s="144" t="s">
        <v>824</v>
      </c>
      <c r="H167" s="145">
        <v>2.6</v>
      </c>
      <c r="L167" s="142"/>
      <c r="M167" s="146"/>
      <c r="T167" s="147"/>
      <c r="AT167" s="143" t="s">
        <v>144</v>
      </c>
      <c r="AU167" s="143" t="s">
        <v>83</v>
      </c>
      <c r="AV167" s="12" t="s">
        <v>83</v>
      </c>
      <c r="AW167" s="12" t="s">
        <v>29</v>
      </c>
      <c r="AX167" s="12" t="s">
        <v>81</v>
      </c>
      <c r="AY167" s="143" t="s">
        <v>129</v>
      </c>
    </row>
    <row r="168" spans="2:65" s="1" customFormat="1" ht="16.5" customHeight="1">
      <c r="B168" s="126"/>
      <c r="C168" s="154" t="s">
        <v>214</v>
      </c>
      <c r="D168" s="154" t="s">
        <v>215</v>
      </c>
      <c r="E168" s="155" t="s">
        <v>216</v>
      </c>
      <c r="F168" s="156" t="s">
        <v>217</v>
      </c>
      <c r="G168" s="157" t="s">
        <v>218</v>
      </c>
      <c r="H168" s="158">
        <v>5.2</v>
      </c>
      <c r="I168" s="159"/>
      <c r="J168" s="159">
        <f>ROUND(I168*H168,2)</f>
        <v>0</v>
      </c>
      <c r="K168" s="156" t="s">
        <v>135</v>
      </c>
      <c r="L168" s="160"/>
      <c r="M168" s="161" t="s">
        <v>1</v>
      </c>
      <c r="N168" s="162" t="s">
        <v>38</v>
      </c>
      <c r="O168" s="135">
        <v>0</v>
      </c>
      <c r="P168" s="135">
        <f>O168*H168</f>
        <v>0</v>
      </c>
      <c r="Q168" s="135">
        <v>1</v>
      </c>
      <c r="R168" s="135">
        <f>Q168*H168</f>
        <v>5.2</v>
      </c>
      <c r="S168" s="135">
        <v>0</v>
      </c>
      <c r="T168" s="136">
        <f>S168*H168</f>
        <v>0</v>
      </c>
      <c r="AR168" s="137" t="s">
        <v>174</v>
      </c>
      <c r="AT168" s="137" t="s">
        <v>215</v>
      </c>
      <c r="AU168" s="137" t="s">
        <v>83</v>
      </c>
      <c r="AY168" s="15" t="s">
        <v>129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5" t="s">
        <v>81</v>
      </c>
      <c r="BK168" s="138">
        <f>ROUND(I168*H168,2)</f>
        <v>0</v>
      </c>
      <c r="BL168" s="15" t="s">
        <v>136</v>
      </c>
      <c r="BM168" s="137" t="s">
        <v>825</v>
      </c>
    </row>
    <row r="169" spans="2:65" s="1" customFormat="1">
      <c r="B169" s="27"/>
      <c r="D169" s="139" t="s">
        <v>138</v>
      </c>
      <c r="F169" s="140" t="s">
        <v>217</v>
      </c>
      <c r="L169" s="27"/>
      <c r="M169" s="141"/>
      <c r="T169" s="51"/>
      <c r="AT169" s="15" t="s">
        <v>138</v>
      </c>
      <c r="AU169" s="15" t="s">
        <v>83</v>
      </c>
    </row>
    <row r="170" spans="2:65" s="12" customFormat="1">
      <c r="B170" s="142"/>
      <c r="D170" s="139" t="s">
        <v>144</v>
      </c>
      <c r="F170" s="144" t="s">
        <v>826</v>
      </c>
      <c r="H170" s="145">
        <v>5.2</v>
      </c>
      <c r="L170" s="142"/>
      <c r="M170" s="146"/>
      <c r="T170" s="147"/>
      <c r="AT170" s="143" t="s">
        <v>144</v>
      </c>
      <c r="AU170" s="143" t="s">
        <v>83</v>
      </c>
      <c r="AV170" s="12" t="s">
        <v>83</v>
      </c>
      <c r="AW170" s="12" t="s">
        <v>3</v>
      </c>
      <c r="AX170" s="12" t="s">
        <v>81</v>
      </c>
      <c r="AY170" s="143" t="s">
        <v>129</v>
      </c>
    </row>
    <row r="171" spans="2:65" s="1" customFormat="1" ht="24.15" customHeight="1">
      <c r="B171" s="126"/>
      <c r="C171" s="127" t="s">
        <v>221</v>
      </c>
      <c r="D171" s="127" t="s">
        <v>131</v>
      </c>
      <c r="E171" s="128" t="s">
        <v>222</v>
      </c>
      <c r="F171" s="129" t="s">
        <v>223</v>
      </c>
      <c r="G171" s="130" t="s">
        <v>183</v>
      </c>
      <c r="H171" s="131">
        <v>2.6</v>
      </c>
      <c r="I171" s="132"/>
      <c r="J171" s="132">
        <f>ROUND(I171*H171,2)</f>
        <v>0</v>
      </c>
      <c r="K171" s="129" t="s">
        <v>135</v>
      </c>
      <c r="L171" s="27"/>
      <c r="M171" s="133" t="s">
        <v>1</v>
      </c>
      <c r="N171" s="134" t="s">
        <v>38</v>
      </c>
      <c r="O171" s="135">
        <v>1.4790000000000001</v>
      </c>
      <c r="P171" s="135">
        <f>O171*H171</f>
        <v>3.8454000000000002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136</v>
      </c>
      <c r="AT171" s="137" t="s">
        <v>131</v>
      </c>
      <c r="AU171" s="137" t="s">
        <v>83</v>
      </c>
      <c r="AY171" s="15" t="s">
        <v>129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5" t="s">
        <v>81</v>
      </c>
      <c r="BK171" s="138">
        <f>ROUND(I171*H171,2)</f>
        <v>0</v>
      </c>
      <c r="BL171" s="15" t="s">
        <v>136</v>
      </c>
      <c r="BM171" s="137" t="s">
        <v>827</v>
      </c>
    </row>
    <row r="172" spans="2:65" s="1" customFormat="1" ht="28.8">
      <c r="B172" s="27"/>
      <c r="D172" s="139" t="s">
        <v>138</v>
      </c>
      <c r="F172" s="140" t="s">
        <v>225</v>
      </c>
      <c r="L172" s="27"/>
      <c r="M172" s="141"/>
      <c r="T172" s="51"/>
      <c r="AT172" s="15" t="s">
        <v>138</v>
      </c>
      <c r="AU172" s="15" t="s">
        <v>83</v>
      </c>
    </row>
    <row r="173" spans="2:65" s="1" customFormat="1" ht="37.799999999999997" customHeight="1">
      <c r="B173" s="126"/>
      <c r="C173" s="127" t="s">
        <v>226</v>
      </c>
      <c r="D173" s="127" t="s">
        <v>131</v>
      </c>
      <c r="E173" s="128" t="s">
        <v>227</v>
      </c>
      <c r="F173" s="129" t="s">
        <v>228</v>
      </c>
      <c r="G173" s="130" t="s">
        <v>183</v>
      </c>
      <c r="H173" s="131">
        <v>41.453000000000003</v>
      </c>
      <c r="I173" s="132"/>
      <c r="J173" s="132">
        <f>ROUND(I173*H173,2)</f>
        <v>0</v>
      </c>
      <c r="K173" s="129" t="s">
        <v>135</v>
      </c>
      <c r="L173" s="27"/>
      <c r="M173" s="133" t="s">
        <v>1</v>
      </c>
      <c r="N173" s="134" t="s">
        <v>38</v>
      </c>
      <c r="O173" s="135">
        <v>6.3E-2</v>
      </c>
      <c r="P173" s="135">
        <f>O173*H173</f>
        <v>2.6115390000000001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136</v>
      </c>
      <c r="AT173" s="137" t="s">
        <v>131</v>
      </c>
      <c r="AU173" s="137" t="s">
        <v>83</v>
      </c>
      <c r="AY173" s="15" t="s">
        <v>129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5" t="s">
        <v>81</v>
      </c>
      <c r="BK173" s="138">
        <f>ROUND(I173*H173,2)</f>
        <v>0</v>
      </c>
      <c r="BL173" s="15" t="s">
        <v>136</v>
      </c>
      <c r="BM173" s="137" t="s">
        <v>828</v>
      </c>
    </row>
    <row r="174" spans="2:65" s="1" customFormat="1" ht="38.4">
      <c r="B174" s="27"/>
      <c r="D174" s="139" t="s">
        <v>138</v>
      </c>
      <c r="F174" s="140" t="s">
        <v>230</v>
      </c>
      <c r="L174" s="27"/>
      <c r="M174" s="141"/>
      <c r="T174" s="51"/>
      <c r="AT174" s="15" t="s">
        <v>138</v>
      </c>
      <c r="AU174" s="15" t="s">
        <v>83</v>
      </c>
    </row>
    <row r="175" spans="2:65" s="1" customFormat="1" ht="19.2">
      <c r="B175" s="27"/>
      <c r="D175" s="139" t="s">
        <v>231</v>
      </c>
      <c r="F175" s="163" t="s">
        <v>232</v>
      </c>
      <c r="L175" s="27"/>
      <c r="M175" s="141"/>
      <c r="T175" s="51"/>
      <c r="AT175" s="15" t="s">
        <v>231</v>
      </c>
      <c r="AU175" s="15" t="s">
        <v>83</v>
      </c>
    </row>
    <row r="176" spans="2:65" s="12" customFormat="1">
      <c r="B176" s="142"/>
      <c r="D176" s="139" t="s">
        <v>144</v>
      </c>
      <c r="E176" s="143" t="s">
        <v>1</v>
      </c>
      <c r="F176" s="144" t="s">
        <v>829</v>
      </c>
      <c r="H176" s="145">
        <v>41.453000000000003</v>
      </c>
      <c r="L176" s="142"/>
      <c r="M176" s="146"/>
      <c r="T176" s="147"/>
      <c r="AT176" s="143" t="s">
        <v>144</v>
      </c>
      <c r="AU176" s="143" t="s">
        <v>83</v>
      </c>
      <c r="AV176" s="12" t="s">
        <v>83</v>
      </c>
      <c r="AW176" s="12" t="s">
        <v>29</v>
      </c>
      <c r="AX176" s="12" t="s">
        <v>81</v>
      </c>
      <c r="AY176" s="143" t="s">
        <v>129</v>
      </c>
    </row>
    <row r="177" spans="2:65" s="1" customFormat="1" ht="24.15" customHeight="1">
      <c r="B177" s="126"/>
      <c r="C177" s="127" t="s">
        <v>234</v>
      </c>
      <c r="D177" s="127" t="s">
        <v>131</v>
      </c>
      <c r="E177" s="128" t="s">
        <v>235</v>
      </c>
      <c r="F177" s="129" t="s">
        <v>236</v>
      </c>
      <c r="G177" s="130" t="s">
        <v>183</v>
      </c>
      <c r="H177" s="131">
        <v>24.75</v>
      </c>
      <c r="I177" s="132"/>
      <c r="J177" s="132">
        <f>ROUND(I177*H177,2)</f>
        <v>0</v>
      </c>
      <c r="K177" s="129" t="s">
        <v>135</v>
      </c>
      <c r="L177" s="27"/>
      <c r="M177" s="133" t="s">
        <v>1</v>
      </c>
      <c r="N177" s="134" t="s">
        <v>38</v>
      </c>
      <c r="O177" s="135">
        <v>0.32800000000000001</v>
      </c>
      <c r="P177" s="135">
        <f>O177*H177</f>
        <v>8.1180000000000003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136</v>
      </c>
      <c r="AT177" s="137" t="s">
        <v>131</v>
      </c>
      <c r="AU177" s="137" t="s">
        <v>83</v>
      </c>
      <c r="AY177" s="15" t="s">
        <v>129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5" t="s">
        <v>81</v>
      </c>
      <c r="BK177" s="138">
        <f>ROUND(I177*H177,2)</f>
        <v>0</v>
      </c>
      <c r="BL177" s="15" t="s">
        <v>136</v>
      </c>
      <c r="BM177" s="137" t="s">
        <v>830</v>
      </c>
    </row>
    <row r="178" spans="2:65" s="1" customFormat="1" ht="28.8">
      <c r="B178" s="27"/>
      <c r="D178" s="139" t="s">
        <v>138</v>
      </c>
      <c r="F178" s="140" t="s">
        <v>238</v>
      </c>
      <c r="L178" s="27"/>
      <c r="M178" s="141"/>
      <c r="T178" s="51"/>
      <c r="AT178" s="15" t="s">
        <v>138</v>
      </c>
      <c r="AU178" s="15" t="s">
        <v>83</v>
      </c>
    </row>
    <row r="179" spans="2:65" s="12" customFormat="1">
      <c r="B179" s="142"/>
      <c r="D179" s="139" t="s">
        <v>144</v>
      </c>
      <c r="E179" s="143" t="s">
        <v>1</v>
      </c>
      <c r="F179" s="144" t="s">
        <v>815</v>
      </c>
      <c r="H179" s="145">
        <v>9.4499999999999993</v>
      </c>
      <c r="L179" s="142"/>
      <c r="M179" s="146"/>
      <c r="T179" s="147"/>
      <c r="AT179" s="143" t="s">
        <v>144</v>
      </c>
      <c r="AU179" s="143" t="s">
        <v>83</v>
      </c>
      <c r="AV179" s="12" t="s">
        <v>83</v>
      </c>
      <c r="AW179" s="12" t="s">
        <v>29</v>
      </c>
      <c r="AX179" s="12" t="s">
        <v>73</v>
      </c>
      <c r="AY179" s="143" t="s">
        <v>129</v>
      </c>
    </row>
    <row r="180" spans="2:65" s="12" customFormat="1">
      <c r="B180" s="142"/>
      <c r="D180" s="139" t="s">
        <v>144</v>
      </c>
      <c r="E180" s="143" t="s">
        <v>1</v>
      </c>
      <c r="F180" s="144" t="s">
        <v>816</v>
      </c>
      <c r="H180" s="145">
        <v>9.3000000000000007</v>
      </c>
      <c r="L180" s="142"/>
      <c r="M180" s="146"/>
      <c r="T180" s="147"/>
      <c r="AT180" s="143" t="s">
        <v>144</v>
      </c>
      <c r="AU180" s="143" t="s">
        <v>83</v>
      </c>
      <c r="AV180" s="12" t="s">
        <v>83</v>
      </c>
      <c r="AW180" s="12" t="s">
        <v>29</v>
      </c>
      <c r="AX180" s="12" t="s">
        <v>73</v>
      </c>
      <c r="AY180" s="143" t="s">
        <v>129</v>
      </c>
    </row>
    <row r="181" spans="2:65" s="12" customFormat="1">
      <c r="B181" s="142"/>
      <c r="D181" s="139" t="s">
        <v>144</v>
      </c>
      <c r="E181" s="143" t="s">
        <v>1</v>
      </c>
      <c r="F181" s="144" t="s">
        <v>831</v>
      </c>
      <c r="H181" s="145">
        <v>6</v>
      </c>
      <c r="L181" s="142"/>
      <c r="M181" s="146"/>
      <c r="T181" s="147"/>
      <c r="AT181" s="143" t="s">
        <v>144</v>
      </c>
      <c r="AU181" s="143" t="s">
        <v>83</v>
      </c>
      <c r="AV181" s="12" t="s">
        <v>83</v>
      </c>
      <c r="AW181" s="12" t="s">
        <v>29</v>
      </c>
      <c r="AX181" s="12" t="s">
        <v>73</v>
      </c>
      <c r="AY181" s="143" t="s">
        <v>129</v>
      </c>
    </row>
    <row r="182" spans="2:65" s="13" customFormat="1">
      <c r="B182" s="148"/>
      <c r="D182" s="139" t="s">
        <v>144</v>
      </c>
      <c r="E182" s="149" t="s">
        <v>1</v>
      </c>
      <c r="F182" s="150" t="s">
        <v>194</v>
      </c>
      <c r="H182" s="151">
        <v>24.75</v>
      </c>
      <c r="L182" s="148"/>
      <c r="M182" s="152"/>
      <c r="T182" s="153"/>
      <c r="AT182" s="149" t="s">
        <v>144</v>
      </c>
      <c r="AU182" s="149" t="s">
        <v>83</v>
      </c>
      <c r="AV182" s="13" t="s">
        <v>136</v>
      </c>
      <c r="AW182" s="13" t="s">
        <v>29</v>
      </c>
      <c r="AX182" s="13" t="s">
        <v>81</v>
      </c>
      <c r="AY182" s="149" t="s">
        <v>129</v>
      </c>
    </row>
    <row r="183" spans="2:65" s="1" customFormat="1" ht="16.5" customHeight="1">
      <c r="B183" s="126"/>
      <c r="C183" s="154" t="s">
        <v>241</v>
      </c>
      <c r="D183" s="154" t="s">
        <v>215</v>
      </c>
      <c r="E183" s="155" t="s">
        <v>242</v>
      </c>
      <c r="F183" s="156" t="s">
        <v>243</v>
      </c>
      <c r="G183" s="157" t="s">
        <v>218</v>
      </c>
      <c r="H183" s="158">
        <v>24.75</v>
      </c>
      <c r="I183" s="159"/>
      <c r="J183" s="159">
        <f>ROUND(I183*H183,2)</f>
        <v>0</v>
      </c>
      <c r="K183" s="156" t="s">
        <v>135</v>
      </c>
      <c r="L183" s="160"/>
      <c r="M183" s="161" t="s">
        <v>1</v>
      </c>
      <c r="N183" s="162" t="s">
        <v>38</v>
      </c>
      <c r="O183" s="135">
        <v>0</v>
      </c>
      <c r="P183" s="135">
        <f>O183*H183</f>
        <v>0</v>
      </c>
      <c r="Q183" s="135">
        <v>1</v>
      </c>
      <c r="R183" s="135">
        <f>Q183*H183</f>
        <v>24.75</v>
      </c>
      <c r="S183" s="135">
        <v>0</v>
      </c>
      <c r="T183" s="136">
        <f>S183*H183</f>
        <v>0</v>
      </c>
      <c r="AR183" s="137" t="s">
        <v>174</v>
      </c>
      <c r="AT183" s="137" t="s">
        <v>215</v>
      </c>
      <c r="AU183" s="137" t="s">
        <v>83</v>
      </c>
      <c r="AY183" s="15" t="s">
        <v>129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5" t="s">
        <v>81</v>
      </c>
      <c r="BK183" s="138">
        <f>ROUND(I183*H183,2)</f>
        <v>0</v>
      </c>
      <c r="BL183" s="15" t="s">
        <v>136</v>
      </c>
      <c r="BM183" s="137" t="s">
        <v>832</v>
      </c>
    </row>
    <row r="184" spans="2:65" s="1" customFormat="1">
      <c r="B184" s="27"/>
      <c r="D184" s="139" t="s">
        <v>138</v>
      </c>
      <c r="F184" s="140" t="s">
        <v>243</v>
      </c>
      <c r="L184" s="27"/>
      <c r="M184" s="141"/>
      <c r="T184" s="51"/>
      <c r="AT184" s="15" t="s">
        <v>138</v>
      </c>
      <c r="AU184" s="15" t="s">
        <v>83</v>
      </c>
    </row>
    <row r="185" spans="2:65" s="12" customFormat="1">
      <c r="B185" s="142"/>
      <c r="D185" s="139" t="s">
        <v>144</v>
      </c>
      <c r="E185" s="143" t="s">
        <v>1</v>
      </c>
      <c r="F185" s="144" t="s">
        <v>833</v>
      </c>
      <c r="H185" s="145">
        <v>12.375</v>
      </c>
      <c r="L185" s="142"/>
      <c r="M185" s="146"/>
      <c r="T185" s="147"/>
      <c r="AT185" s="143" t="s">
        <v>144</v>
      </c>
      <c r="AU185" s="143" t="s">
        <v>83</v>
      </c>
      <c r="AV185" s="12" t="s">
        <v>83</v>
      </c>
      <c r="AW185" s="12" t="s">
        <v>29</v>
      </c>
      <c r="AX185" s="12" t="s">
        <v>81</v>
      </c>
      <c r="AY185" s="143" t="s">
        <v>129</v>
      </c>
    </row>
    <row r="186" spans="2:65" s="12" customFormat="1">
      <c r="B186" s="142"/>
      <c r="D186" s="139" t="s">
        <v>144</v>
      </c>
      <c r="F186" s="144" t="s">
        <v>834</v>
      </c>
      <c r="H186" s="145">
        <v>24.75</v>
      </c>
      <c r="L186" s="142"/>
      <c r="M186" s="146"/>
      <c r="T186" s="147"/>
      <c r="AT186" s="143" t="s">
        <v>144</v>
      </c>
      <c r="AU186" s="143" t="s">
        <v>83</v>
      </c>
      <c r="AV186" s="12" t="s">
        <v>83</v>
      </c>
      <c r="AW186" s="12" t="s">
        <v>3</v>
      </c>
      <c r="AX186" s="12" t="s">
        <v>81</v>
      </c>
      <c r="AY186" s="143" t="s">
        <v>129</v>
      </c>
    </row>
    <row r="187" spans="2:65" s="1" customFormat="1" ht="16.5" customHeight="1">
      <c r="B187" s="126"/>
      <c r="C187" s="154" t="s">
        <v>247</v>
      </c>
      <c r="D187" s="154" t="s">
        <v>215</v>
      </c>
      <c r="E187" s="155" t="s">
        <v>216</v>
      </c>
      <c r="F187" s="156" t="s">
        <v>217</v>
      </c>
      <c r="G187" s="157" t="s">
        <v>218</v>
      </c>
      <c r="H187" s="158">
        <v>24.75</v>
      </c>
      <c r="I187" s="159"/>
      <c r="J187" s="159">
        <f>ROUND(I187*H187,2)</f>
        <v>0</v>
      </c>
      <c r="K187" s="156" t="s">
        <v>135</v>
      </c>
      <c r="L187" s="160"/>
      <c r="M187" s="161" t="s">
        <v>1</v>
      </c>
      <c r="N187" s="162" t="s">
        <v>38</v>
      </c>
      <c r="O187" s="135">
        <v>0</v>
      </c>
      <c r="P187" s="135">
        <f>O187*H187</f>
        <v>0</v>
      </c>
      <c r="Q187" s="135">
        <v>1</v>
      </c>
      <c r="R187" s="135">
        <f>Q187*H187</f>
        <v>24.75</v>
      </c>
      <c r="S187" s="135">
        <v>0</v>
      </c>
      <c r="T187" s="136">
        <f>S187*H187</f>
        <v>0</v>
      </c>
      <c r="AR187" s="137" t="s">
        <v>174</v>
      </c>
      <c r="AT187" s="137" t="s">
        <v>215</v>
      </c>
      <c r="AU187" s="137" t="s">
        <v>83</v>
      </c>
      <c r="AY187" s="15" t="s">
        <v>129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5" t="s">
        <v>81</v>
      </c>
      <c r="BK187" s="138">
        <f>ROUND(I187*H187,2)</f>
        <v>0</v>
      </c>
      <c r="BL187" s="15" t="s">
        <v>136</v>
      </c>
      <c r="BM187" s="137" t="s">
        <v>835</v>
      </c>
    </row>
    <row r="188" spans="2:65" s="1" customFormat="1">
      <c r="B188" s="27"/>
      <c r="D188" s="139" t="s">
        <v>138</v>
      </c>
      <c r="F188" s="140" t="s">
        <v>217</v>
      </c>
      <c r="L188" s="27"/>
      <c r="M188" s="141"/>
      <c r="T188" s="51"/>
      <c r="AT188" s="15" t="s">
        <v>138</v>
      </c>
      <c r="AU188" s="15" t="s">
        <v>83</v>
      </c>
    </row>
    <row r="189" spans="2:65" s="12" customFormat="1">
      <c r="B189" s="142"/>
      <c r="D189" s="139" t="s">
        <v>144</v>
      </c>
      <c r="E189" s="143" t="s">
        <v>1</v>
      </c>
      <c r="F189" s="144" t="s">
        <v>833</v>
      </c>
      <c r="H189" s="145">
        <v>12.375</v>
      </c>
      <c r="L189" s="142"/>
      <c r="M189" s="146"/>
      <c r="T189" s="147"/>
      <c r="AT189" s="143" t="s">
        <v>144</v>
      </c>
      <c r="AU189" s="143" t="s">
        <v>83</v>
      </c>
      <c r="AV189" s="12" t="s">
        <v>83</v>
      </c>
      <c r="AW189" s="12" t="s">
        <v>29</v>
      </c>
      <c r="AX189" s="12" t="s">
        <v>81</v>
      </c>
      <c r="AY189" s="143" t="s">
        <v>129</v>
      </c>
    </row>
    <row r="190" spans="2:65" s="12" customFormat="1">
      <c r="B190" s="142"/>
      <c r="D190" s="139" t="s">
        <v>144</v>
      </c>
      <c r="F190" s="144" t="s">
        <v>834</v>
      </c>
      <c r="H190" s="145">
        <v>24.75</v>
      </c>
      <c r="L190" s="142"/>
      <c r="M190" s="146"/>
      <c r="T190" s="147"/>
      <c r="AT190" s="143" t="s">
        <v>144</v>
      </c>
      <c r="AU190" s="143" t="s">
        <v>83</v>
      </c>
      <c r="AV190" s="12" t="s">
        <v>83</v>
      </c>
      <c r="AW190" s="12" t="s">
        <v>3</v>
      </c>
      <c r="AX190" s="12" t="s">
        <v>81</v>
      </c>
      <c r="AY190" s="143" t="s">
        <v>129</v>
      </c>
    </row>
    <row r="191" spans="2:65" s="11" customFormat="1" ht="22.8" customHeight="1">
      <c r="B191" s="115"/>
      <c r="D191" s="116" t="s">
        <v>72</v>
      </c>
      <c r="E191" s="124" t="s">
        <v>83</v>
      </c>
      <c r="F191" s="124" t="s">
        <v>249</v>
      </c>
      <c r="J191" s="125">
        <f>BK191</f>
        <v>0</v>
      </c>
      <c r="L191" s="115"/>
      <c r="M191" s="119"/>
      <c r="P191" s="120">
        <f>SUM(P192:P216)</f>
        <v>35.108933</v>
      </c>
      <c r="R191" s="120">
        <f>SUM(R192:R216)</f>
        <v>0.20547351999999999</v>
      </c>
      <c r="T191" s="121">
        <f>SUM(T192:T216)</f>
        <v>0</v>
      </c>
      <c r="AR191" s="116" t="s">
        <v>81</v>
      </c>
      <c r="AT191" s="122" t="s">
        <v>72</v>
      </c>
      <c r="AU191" s="122" t="s">
        <v>81</v>
      </c>
      <c r="AY191" s="116" t="s">
        <v>129</v>
      </c>
      <c r="BK191" s="123">
        <f>SUM(BK192:BK216)</f>
        <v>0</v>
      </c>
    </row>
    <row r="192" spans="2:65" s="1" customFormat="1" ht="21.75" customHeight="1">
      <c r="B192" s="126"/>
      <c r="C192" s="127" t="s">
        <v>250</v>
      </c>
      <c r="D192" s="127" t="s">
        <v>131</v>
      </c>
      <c r="E192" s="128" t="s">
        <v>251</v>
      </c>
      <c r="F192" s="129" t="s">
        <v>252</v>
      </c>
      <c r="G192" s="130" t="s">
        <v>183</v>
      </c>
      <c r="H192" s="131">
        <v>0.313</v>
      </c>
      <c r="I192" s="132"/>
      <c r="J192" s="132">
        <f>ROUND(I192*H192,2)</f>
        <v>0</v>
      </c>
      <c r="K192" s="129" t="s">
        <v>135</v>
      </c>
      <c r="L192" s="27"/>
      <c r="M192" s="133" t="s">
        <v>1</v>
      </c>
      <c r="N192" s="134" t="s">
        <v>38</v>
      </c>
      <c r="O192" s="135">
        <v>1.32</v>
      </c>
      <c r="P192" s="135">
        <f>O192*H192</f>
        <v>0.41316000000000003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136</v>
      </c>
      <c r="AT192" s="137" t="s">
        <v>131</v>
      </c>
      <c r="AU192" s="137" t="s">
        <v>83</v>
      </c>
      <c r="AY192" s="15" t="s">
        <v>129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5" t="s">
        <v>81</v>
      </c>
      <c r="BK192" s="138">
        <f>ROUND(I192*H192,2)</f>
        <v>0</v>
      </c>
      <c r="BL192" s="15" t="s">
        <v>136</v>
      </c>
      <c r="BM192" s="137" t="s">
        <v>836</v>
      </c>
    </row>
    <row r="193" spans="2:65" s="1" customFormat="1">
      <c r="B193" s="27"/>
      <c r="D193" s="139" t="s">
        <v>138</v>
      </c>
      <c r="F193" s="140" t="s">
        <v>252</v>
      </c>
      <c r="L193" s="27"/>
      <c r="M193" s="141"/>
      <c r="T193" s="51"/>
      <c r="AT193" s="15" t="s">
        <v>138</v>
      </c>
      <c r="AU193" s="15" t="s">
        <v>83</v>
      </c>
    </row>
    <row r="194" spans="2:65" s="12" customFormat="1">
      <c r="B194" s="142"/>
      <c r="D194" s="139" t="s">
        <v>144</v>
      </c>
      <c r="E194" s="143" t="s">
        <v>1</v>
      </c>
      <c r="F194" s="144" t="s">
        <v>837</v>
      </c>
      <c r="H194" s="145">
        <v>0.313</v>
      </c>
      <c r="L194" s="142"/>
      <c r="M194" s="146"/>
      <c r="T194" s="147"/>
      <c r="AT194" s="143" t="s">
        <v>144</v>
      </c>
      <c r="AU194" s="143" t="s">
        <v>83</v>
      </c>
      <c r="AV194" s="12" t="s">
        <v>83</v>
      </c>
      <c r="AW194" s="12" t="s">
        <v>29</v>
      </c>
      <c r="AX194" s="12" t="s">
        <v>81</v>
      </c>
      <c r="AY194" s="143" t="s">
        <v>129</v>
      </c>
    </row>
    <row r="195" spans="2:65" s="1" customFormat="1" ht="24.15" customHeight="1">
      <c r="B195" s="126"/>
      <c r="C195" s="127" t="s">
        <v>7</v>
      </c>
      <c r="D195" s="127" t="s">
        <v>131</v>
      </c>
      <c r="E195" s="128" t="s">
        <v>255</v>
      </c>
      <c r="F195" s="129" t="s">
        <v>256</v>
      </c>
      <c r="G195" s="130" t="s">
        <v>165</v>
      </c>
      <c r="H195" s="131">
        <v>10.199999999999999</v>
      </c>
      <c r="I195" s="132"/>
      <c r="J195" s="132">
        <f>ROUND(I195*H195,2)</f>
        <v>0</v>
      </c>
      <c r="K195" s="129" t="s">
        <v>135</v>
      </c>
      <c r="L195" s="27"/>
      <c r="M195" s="133" t="s">
        <v>1</v>
      </c>
      <c r="N195" s="134" t="s">
        <v>38</v>
      </c>
      <c r="O195" s="135">
        <v>0.12</v>
      </c>
      <c r="P195" s="135">
        <f>O195*H195</f>
        <v>1.224</v>
      </c>
      <c r="Q195" s="135">
        <v>7.9000000000000001E-4</v>
      </c>
      <c r="R195" s="135">
        <f>Q195*H195</f>
        <v>8.0579999999999992E-3</v>
      </c>
      <c r="S195" s="135">
        <v>0</v>
      </c>
      <c r="T195" s="136">
        <f>S195*H195</f>
        <v>0</v>
      </c>
      <c r="AR195" s="137" t="s">
        <v>136</v>
      </c>
      <c r="AT195" s="137" t="s">
        <v>131</v>
      </c>
      <c r="AU195" s="137" t="s">
        <v>83</v>
      </c>
      <c r="AY195" s="15" t="s">
        <v>129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5" t="s">
        <v>81</v>
      </c>
      <c r="BK195" s="138">
        <f>ROUND(I195*H195,2)</f>
        <v>0</v>
      </c>
      <c r="BL195" s="15" t="s">
        <v>136</v>
      </c>
      <c r="BM195" s="137" t="s">
        <v>838</v>
      </c>
    </row>
    <row r="196" spans="2:65" s="1" customFormat="1" ht="19.2">
      <c r="B196" s="27"/>
      <c r="D196" s="139" t="s">
        <v>138</v>
      </c>
      <c r="F196" s="140" t="s">
        <v>258</v>
      </c>
      <c r="L196" s="27"/>
      <c r="M196" s="141"/>
      <c r="T196" s="51"/>
      <c r="AT196" s="15" t="s">
        <v>138</v>
      </c>
      <c r="AU196" s="15" t="s">
        <v>83</v>
      </c>
    </row>
    <row r="197" spans="2:65" s="12" customFormat="1">
      <c r="B197" s="142"/>
      <c r="D197" s="139" t="s">
        <v>144</v>
      </c>
      <c r="E197" s="143" t="s">
        <v>1</v>
      </c>
      <c r="F197" s="144" t="s">
        <v>839</v>
      </c>
      <c r="H197" s="145">
        <v>10.199999999999999</v>
      </c>
      <c r="L197" s="142"/>
      <c r="M197" s="146"/>
      <c r="T197" s="147"/>
      <c r="AT197" s="143" t="s">
        <v>144</v>
      </c>
      <c r="AU197" s="143" t="s">
        <v>83</v>
      </c>
      <c r="AV197" s="12" t="s">
        <v>83</v>
      </c>
      <c r="AW197" s="12" t="s">
        <v>29</v>
      </c>
      <c r="AX197" s="12" t="s">
        <v>81</v>
      </c>
      <c r="AY197" s="143" t="s">
        <v>129</v>
      </c>
    </row>
    <row r="198" spans="2:65" s="1" customFormat="1" ht="24.15" customHeight="1">
      <c r="B198" s="126"/>
      <c r="C198" s="127" t="s">
        <v>260</v>
      </c>
      <c r="D198" s="127" t="s">
        <v>131</v>
      </c>
      <c r="E198" s="128" t="s">
        <v>261</v>
      </c>
      <c r="F198" s="129" t="s">
        <v>262</v>
      </c>
      <c r="G198" s="130" t="s">
        <v>183</v>
      </c>
      <c r="H198" s="131">
        <v>2.1240000000000001</v>
      </c>
      <c r="I198" s="132"/>
      <c r="J198" s="132">
        <f>ROUND(I198*H198,2)</f>
        <v>0</v>
      </c>
      <c r="K198" s="129" t="s">
        <v>135</v>
      </c>
      <c r="L198" s="27"/>
      <c r="M198" s="133" t="s">
        <v>1</v>
      </c>
      <c r="N198" s="134" t="s">
        <v>38</v>
      </c>
      <c r="O198" s="135">
        <v>1.2150000000000001</v>
      </c>
      <c r="P198" s="135">
        <f>O198*H198</f>
        <v>2.5806600000000004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136</v>
      </c>
      <c r="AT198" s="137" t="s">
        <v>131</v>
      </c>
      <c r="AU198" s="137" t="s">
        <v>83</v>
      </c>
      <c r="AY198" s="15" t="s">
        <v>129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5" t="s">
        <v>81</v>
      </c>
      <c r="BK198" s="138">
        <f>ROUND(I198*H198,2)</f>
        <v>0</v>
      </c>
      <c r="BL198" s="15" t="s">
        <v>136</v>
      </c>
      <c r="BM198" s="137" t="s">
        <v>840</v>
      </c>
    </row>
    <row r="199" spans="2:65" s="1" customFormat="1" ht="19.2">
      <c r="B199" s="27"/>
      <c r="D199" s="139" t="s">
        <v>138</v>
      </c>
      <c r="F199" s="140" t="s">
        <v>264</v>
      </c>
      <c r="L199" s="27"/>
      <c r="M199" s="141"/>
      <c r="T199" s="51"/>
      <c r="AT199" s="15" t="s">
        <v>138</v>
      </c>
      <c r="AU199" s="15" t="s">
        <v>83</v>
      </c>
    </row>
    <row r="200" spans="2:65" s="12" customFormat="1">
      <c r="B200" s="142"/>
      <c r="D200" s="139" t="s">
        <v>144</v>
      </c>
      <c r="E200" s="143" t="s">
        <v>1</v>
      </c>
      <c r="F200" s="144" t="s">
        <v>841</v>
      </c>
      <c r="H200" s="145">
        <v>2.1240000000000001</v>
      </c>
      <c r="L200" s="142"/>
      <c r="M200" s="146"/>
      <c r="T200" s="147"/>
      <c r="AT200" s="143" t="s">
        <v>144</v>
      </c>
      <c r="AU200" s="143" t="s">
        <v>83</v>
      </c>
      <c r="AV200" s="12" t="s">
        <v>83</v>
      </c>
      <c r="AW200" s="12" t="s">
        <v>29</v>
      </c>
      <c r="AX200" s="12" t="s">
        <v>81</v>
      </c>
      <c r="AY200" s="143" t="s">
        <v>129</v>
      </c>
    </row>
    <row r="201" spans="2:65" s="1" customFormat="1" ht="16.5" customHeight="1">
      <c r="B201" s="126"/>
      <c r="C201" s="127" t="s">
        <v>265</v>
      </c>
      <c r="D201" s="127" t="s">
        <v>131</v>
      </c>
      <c r="E201" s="128" t="s">
        <v>266</v>
      </c>
      <c r="F201" s="129" t="s">
        <v>267</v>
      </c>
      <c r="G201" s="130" t="s">
        <v>268</v>
      </c>
      <c r="H201" s="131">
        <v>2</v>
      </c>
      <c r="I201" s="132"/>
      <c r="J201" s="132">
        <f>ROUND(I201*H201,2)</f>
        <v>0</v>
      </c>
      <c r="K201" s="129" t="s">
        <v>1</v>
      </c>
      <c r="L201" s="27"/>
      <c r="M201" s="133" t="s">
        <v>1</v>
      </c>
      <c r="N201" s="134" t="s">
        <v>38</v>
      </c>
      <c r="O201" s="135">
        <v>0</v>
      </c>
      <c r="P201" s="135">
        <f>O201*H201</f>
        <v>0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136</v>
      </c>
      <c r="AT201" s="137" t="s">
        <v>131</v>
      </c>
      <c r="AU201" s="137" t="s">
        <v>83</v>
      </c>
      <c r="AY201" s="15" t="s">
        <v>129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5" t="s">
        <v>81</v>
      </c>
      <c r="BK201" s="138">
        <f>ROUND(I201*H201,2)</f>
        <v>0</v>
      </c>
      <c r="BL201" s="15" t="s">
        <v>136</v>
      </c>
      <c r="BM201" s="137" t="s">
        <v>842</v>
      </c>
    </row>
    <row r="202" spans="2:65" s="1" customFormat="1">
      <c r="B202" s="27"/>
      <c r="D202" s="139" t="s">
        <v>138</v>
      </c>
      <c r="F202" s="140" t="s">
        <v>270</v>
      </c>
      <c r="L202" s="27"/>
      <c r="M202" s="141"/>
      <c r="T202" s="51"/>
      <c r="AT202" s="15" t="s">
        <v>138</v>
      </c>
      <c r="AU202" s="15" t="s">
        <v>83</v>
      </c>
    </row>
    <row r="203" spans="2:65" s="1" customFormat="1" ht="24.15" customHeight="1">
      <c r="B203" s="126"/>
      <c r="C203" s="127" t="s">
        <v>271</v>
      </c>
      <c r="D203" s="127" t="s">
        <v>131</v>
      </c>
      <c r="E203" s="128" t="s">
        <v>272</v>
      </c>
      <c r="F203" s="129" t="s">
        <v>273</v>
      </c>
      <c r="G203" s="130" t="s">
        <v>183</v>
      </c>
      <c r="H203" s="131">
        <v>7.351</v>
      </c>
      <c r="I203" s="132"/>
      <c r="J203" s="132">
        <f>ROUND(I203*H203,2)</f>
        <v>0</v>
      </c>
      <c r="K203" s="129" t="s">
        <v>135</v>
      </c>
      <c r="L203" s="27"/>
      <c r="M203" s="133" t="s">
        <v>1</v>
      </c>
      <c r="N203" s="134" t="s">
        <v>38</v>
      </c>
      <c r="O203" s="135">
        <v>1.4610000000000001</v>
      </c>
      <c r="P203" s="135">
        <f>O203*H203</f>
        <v>10.739811000000001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136</v>
      </c>
      <c r="AT203" s="137" t="s">
        <v>131</v>
      </c>
      <c r="AU203" s="137" t="s">
        <v>83</v>
      </c>
      <c r="AY203" s="15" t="s">
        <v>129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5" t="s">
        <v>81</v>
      </c>
      <c r="BK203" s="138">
        <f>ROUND(I203*H203,2)</f>
        <v>0</v>
      </c>
      <c r="BL203" s="15" t="s">
        <v>136</v>
      </c>
      <c r="BM203" s="137" t="s">
        <v>843</v>
      </c>
    </row>
    <row r="204" spans="2:65" s="1" customFormat="1" ht="19.2">
      <c r="B204" s="27"/>
      <c r="D204" s="139" t="s">
        <v>138</v>
      </c>
      <c r="F204" s="140" t="s">
        <v>275</v>
      </c>
      <c r="L204" s="27"/>
      <c r="M204" s="141"/>
      <c r="T204" s="51"/>
      <c r="AT204" s="15" t="s">
        <v>138</v>
      </c>
      <c r="AU204" s="15" t="s">
        <v>83</v>
      </c>
    </row>
    <row r="205" spans="2:65" s="12" customFormat="1">
      <c r="B205" s="142"/>
      <c r="D205" s="139" t="s">
        <v>144</v>
      </c>
      <c r="E205" s="143" t="s">
        <v>1</v>
      </c>
      <c r="F205" s="144" t="s">
        <v>844</v>
      </c>
      <c r="H205" s="145">
        <v>7.351</v>
      </c>
      <c r="L205" s="142"/>
      <c r="M205" s="146"/>
      <c r="T205" s="147"/>
      <c r="AT205" s="143" t="s">
        <v>144</v>
      </c>
      <c r="AU205" s="143" t="s">
        <v>83</v>
      </c>
      <c r="AV205" s="12" t="s">
        <v>83</v>
      </c>
      <c r="AW205" s="12" t="s">
        <v>29</v>
      </c>
      <c r="AX205" s="12" t="s">
        <v>81</v>
      </c>
      <c r="AY205" s="143" t="s">
        <v>129</v>
      </c>
    </row>
    <row r="206" spans="2:65" s="1" customFormat="1" ht="16.5" customHeight="1">
      <c r="B206" s="126"/>
      <c r="C206" s="127" t="s">
        <v>277</v>
      </c>
      <c r="D206" s="127" t="s">
        <v>131</v>
      </c>
      <c r="E206" s="128" t="s">
        <v>278</v>
      </c>
      <c r="F206" s="129" t="s">
        <v>279</v>
      </c>
      <c r="G206" s="130" t="s">
        <v>134</v>
      </c>
      <c r="H206" s="131">
        <v>27.998000000000001</v>
      </c>
      <c r="I206" s="132"/>
      <c r="J206" s="132">
        <f>ROUND(I206*H206,2)</f>
        <v>0</v>
      </c>
      <c r="K206" s="129" t="s">
        <v>135</v>
      </c>
      <c r="L206" s="27"/>
      <c r="M206" s="133" t="s">
        <v>1</v>
      </c>
      <c r="N206" s="134" t="s">
        <v>38</v>
      </c>
      <c r="O206" s="135">
        <v>0.39700000000000002</v>
      </c>
      <c r="P206" s="135">
        <f>O206*H206</f>
        <v>11.115206000000001</v>
      </c>
      <c r="Q206" s="135">
        <v>1.2999999999999999E-3</v>
      </c>
      <c r="R206" s="135">
        <f>Q206*H206</f>
        <v>3.6397399999999996E-2</v>
      </c>
      <c r="S206" s="135">
        <v>0</v>
      </c>
      <c r="T206" s="136">
        <f>S206*H206</f>
        <v>0</v>
      </c>
      <c r="AR206" s="137" t="s">
        <v>136</v>
      </c>
      <c r="AT206" s="137" t="s">
        <v>131</v>
      </c>
      <c r="AU206" s="137" t="s">
        <v>83</v>
      </c>
      <c r="AY206" s="15" t="s">
        <v>129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5" t="s">
        <v>81</v>
      </c>
      <c r="BK206" s="138">
        <f>ROUND(I206*H206,2)</f>
        <v>0</v>
      </c>
      <c r="BL206" s="15" t="s">
        <v>136</v>
      </c>
      <c r="BM206" s="137" t="s">
        <v>845</v>
      </c>
    </row>
    <row r="207" spans="2:65" s="1" customFormat="1" ht="19.2">
      <c r="B207" s="27"/>
      <c r="D207" s="139" t="s">
        <v>138</v>
      </c>
      <c r="F207" s="140" t="s">
        <v>281</v>
      </c>
      <c r="L207" s="27"/>
      <c r="M207" s="141"/>
      <c r="T207" s="51"/>
      <c r="AT207" s="15" t="s">
        <v>138</v>
      </c>
      <c r="AU207" s="15" t="s">
        <v>83</v>
      </c>
    </row>
    <row r="208" spans="2:65" s="12" customFormat="1">
      <c r="B208" s="142"/>
      <c r="D208" s="139" t="s">
        <v>144</v>
      </c>
      <c r="E208" s="143" t="s">
        <v>1</v>
      </c>
      <c r="F208" s="144" t="s">
        <v>846</v>
      </c>
      <c r="H208" s="145">
        <v>8.4960000000000004</v>
      </c>
      <c r="L208" s="142"/>
      <c r="M208" s="146"/>
      <c r="T208" s="147"/>
      <c r="AT208" s="143" t="s">
        <v>144</v>
      </c>
      <c r="AU208" s="143" t="s">
        <v>83</v>
      </c>
      <c r="AV208" s="12" t="s">
        <v>83</v>
      </c>
      <c r="AW208" s="12" t="s">
        <v>29</v>
      </c>
      <c r="AX208" s="12" t="s">
        <v>73</v>
      </c>
      <c r="AY208" s="143" t="s">
        <v>129</v>
      </c>
    </row>
    <row r="209" spans="2:65" s="12" customFormat="1">
      <c r="B209" s="142"/>
      <c r="D209" s="139" t="s">
        <v>144</v>
      </c>
      <c r="E209" s="143" t="s">
        <v>1</v>
      </c>
      <c r="F209" s="144" t="s">
        <v>285</v>
      </c>
      <c r="H209" s="145">
        <v>1.6</v>
      </c>
      <c r="L209" s="142"/>
      <c r="M209" s="146"/>
      <c r="T209" s="147"/>
      <c r="AT209" s="143" t="s">
        <v>144</v>
      </c>
      <c r="AU209" s="143" t="s">
        <v>83</v>
      </c>
      <c r="AV209" s="12" t="s">
        <v>83</v>
      </c>
      <c r="AW209" s="12" t="s">
        <v>29</v>
      </c>
      <c r="AX209" s="12" t="s">
        <v>73</v>
      </c>
      <c r="AY209" s="143" t="s">
        <v>129</v>
      </c>
    </row>
    <row r="210" spans="2:65" s="12" customFormat="1">
      <c r="B210" s="142"/>
      <c r="D210" s="139" t="s">
        <v>144</v>
      </c>
      <c r="E210" s="143" t="s">
        <v>1</v>
      </c>
      <c r="F210" s="144" t="s">
        <v>847</v>
      </c>
      <c r="H210" s="145">
        <v>14.702</v>
      </c>
      <c r="L210" s="142"/>
      <c r="M210" s="146"/>
      <c r="T210" s="147"/>
      <c r="AT210" s="143" t="s">
        <v>144</v>
      </c>
      <c r="AU210" s="143" t="s">
        <v>83</v>
      </c>
      <c r="AV210" s="12" t="s">
        <v>83</v>
      </c>
      <c r="AW210" s="12" t="s">
        <v>29</v>
      </c>
      <c r="AX210" s="12" t="s">
        <v>73</v>
      </c>
      <c r="AY210" s="143" t="s">
        <v>129</v>
      </c>
    </row>
    <row r="211" spans="2:65" s="12" customFormat="1">
      <c r="B211" s="142"/>
      <c r="D211" s="139" t="s">
        <v>144</v>
      </c>
      <c r="E211" s="143" t="s">
        <v>1</v>
      </c>
      <c r="F211" s="144" t="s">
        <v>848</v>
      </c>
      <c r="H211" s="145">
        <v>3.2</v>
      </c>
      <c r="L211" s="142"/>
      <c r="M211" s="146"/>
      <c r="T211" s="147"/>
      <c r="AT211" s="143" t="s">
        <v>144</v>
      </c>
      <c r="AU211" s="143" t="s">
        <v>83</v>
      </c>
      <c r="AV211" s="12" t="s">
        <v>83</v>
      </c>
      <c r="AW211" s="12" t="s">
        <v>29</v>
      </c>
      <c r="AX211" s="12" t="s">
        <v>73</v>
      </c>
      <c r="AY211" s="143" t="s">
        <v>129</v>
      </c>
    </row>
    <row r="212" spans="2:65" s="13" customFormat="1">
      <c r="B212" s="148"/>
      <c r="D212" s="139" t="s">
        <v>144</v>
      </c>
      <c r="E212" s="149" t="s">
        <v>1</v>
      </c>
      <c r="F212" s="150" t="s">
        <v>194</v>
      </c>
      <c r="H212" s="151">
        <v>27.998000000000001</v>
      </c>
      <c r="L212" s="148"/>
      <c r="M212" s="152"/>
      <c r="T212" s="153"/>
      <c r="AT212" s="149" t="s">
        <v>144</v>
      </c>
      <c r="AU212" s="149" t="s">
        <v>83</v>
      </c>
      <c r="AV212" s="13" t="s">
        <v>136</v>
      </c>
      <c r="AW212" s="13" t="s">
        <v>29</v>
      </c>
      <c r="AX212" s="13" t="s">
        <v>81</v>
      </c>
      <c r="AY212" s="149" t="s">
        <v>129</v>
      </c>
    </row>
    <row r="213" spans="2:65" s="1" customFormat="1" ht="16.5" customHeight="1">
      <c r="B213" s="126"/>
      <c r="C213" s="127" t="s">
        <v>286</v>
      </c>
      <c r="D213" s="127" t="s">
        <v>131</v>
      </c>
      <c r="E213" s="128" t="s">
        <v>287</v>
      </c>
      <c r="F213" s="129" t="s">
        <v>288</v>
      </c>
      <c r="G213" s="130" t="s">
        <v>134</v>
      </c>
      <c r="H213" s="131">
        <v>27.998000000000001</v>
      </c>
      <c r="I213" s="132"/>
      <c r="J213" s="132">
        <f>ROUND(I213*H213,2)</f>
        <v>0</v>
      </c>
      <c r="K213" s="129" t="s">
        <v>135</v>
      </c>
      <c r="L213" s="27"/>
      <c r="M213" s="133" t="s">
        <v>1</v>
      </c>
      <c r="N213" s="134" t="s">
        <v>38</v>
      </c>
      <c r="O213" s="135">
        <v>0.14399999999999999</v>
      </c>
      <c r="P213" s="135">
        <f>O213*H213</f>
        <v>4.0317119999999997</v>
      </c>
      <c r="Q213" s="135">
        <v>4.0000000000000003E-5</v>
      </c>
      <c r="R213" s="135">
        <f>Q213*H213</f>
        <v>1.1199200000000002E-3</v>
      </c>
      <c r="S213" s="135">
        <v>0</v>
      </c>
      <c r="T213" s="136">
        <f>S213*H213</f>
        <v>0</v>
      </c>
      <c r="AR213" s="137" t="s">
        <v>136</v>
      </c>
      <c r="AT213" s="137" t="s">
        <v>131</v>
      </c>
      <c r="AU213" s="137" t="s">
        <v>83</v>
      </c>
      <c r="AY213" s="15" t="s">
        <v>129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5" t="s">
        <v>81</v>
      </c>
      <c r="BK213" s="138">
        <f>ROUND(I213*H213,2)</f>
        <v>0</v>
      </c>
      <c r="BL213" s="15" t="s">
        <v>136</v>
      </c>
      <c r="BM213" s="137" t="s">
        <v>849</v>
      </c>
    </row>
    <row r="214" spans="2:65" s="1" customFormat="1" ht="19.2">
      <c r="B214" s="27"/>
      <c r="D214" s="139" t="s">
        <v>138</v>
      </c>
      <c r="F214" s="140" t="s">
        <v>290</v>
      </c>
      <c r="L214" s="27"/>
      <c r="M214" s="141"/>
      <c r="T214" s="51"/>
      <c r="AT214" s="15" t="s">
        <v>138</v>
      </c>
      <c r="AU214" s="15" t="s">
        <v>83</v>
      </c>
    </row>
    <row r="215" spans="2:65" s="1" customFormat="1" ht="24.15" customHeight="1">
      <c r="B215" s="126"/>
      <c r="C215" s="127" t="s">
        <v>291</v>
      </c>
      <c r="D215" s="127" t="s">
        <v>131</v>
      </c>
      <c r="E215" s="128" t="s">
        <v>292</v>
      </c>
      <c r="F215" s="129" t="s">
        <v>293</v>
      </c>
      <c r="G215" s="130" t="s">
        <v>218</v>
      </c>
      <c r="H215" s="131">
        <v>0.154</v>
      </c>
      <c r="I215" s="132"/>
      <c r="J215" s="132">
        <f>ROUND(I215*H215,2)</f>
        <v>0</v>
      </c>
      <c r="K215" s="129" t="s">
        <v>135</v>
      </c>
      <c r="L215" s="27"/>
      <c r="M215" s="133" t="s">
        <v>1</v>
      </c>
      <c r="N215" s="134" t="s">
        <v>38</v>
      </c>
      <c r="O215" s="135">
        <v>32.496000000000002</v>
      </c>
      <c r="P215" s="135">
        <f>O215*H215</f>
        <v>5.0043839999999999</v>
      </c>
      <c r="Q215" s="135">
        <v>1.0383</v>
      </c>
      <c r="R215" s="135">
        <f>Q215*H215</f>
        <v>0.15989819999999999</v>
      </c>
      <c r="S215" s="135">
        <v>0</v>
      </c>
      <c r="T215" s="136">
        <f>S215*H215</f>
        <v>0</v>
      </c>
      <c r="AR215" s="137" t="s">
        <v>136</v>
      </c>
      <c r="AT215" s="137" t="s">
        <v>131</v>
      </c>
      <c r="AU215" s="137" t="s">
        <v>83</v>
      </c>
      <c r="AY215" s="15" t="s">
        <v>129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5" t="s">
        <v>81</v>
      </c>
      <c r="BK215" s="138">
        <f>ROUND(I215*H215,2)</f>
        <v>0</v>
      </c>
      <c r="BL215" s="15" t="s">
        <v>136</v>
      </c>
      <c r="BM215" s="137" t="s">
        <v>850</v>
      </c>
    </row>
    <row r="216" spans="2:65" s="1" customFormat="1" ht="19.2">
      <c r="B216" s="27"/>
      <c r="D216" s="139" t="s">
        <v>138</v>
      </c>
      <c r="F216" s="140" t="s">
        <v>295</v>
      </c>
      <c r="L216" s="27"/>
      <c r="M216" s="141"/>
      <c r="T216" s="51"/>
      <c r="AT216" s="15" t="s">
        <v>138</v>
      </c>
      <c r="AU216" s="15" t="s">
        <v>83</v>
      </c>
    </row>
    <row r="217" spans="2:65" s="11" customFormat="1" ht="22.8" customHeight="1">
      <c r="B217" s="115"/>
      <c r="D217" s="116" t="s">
        <v>72</v>
      </c>
      <c r="E217" s="124" t="s">
        <v>146</v>
      </c>
      <c r="F217" s="124" t="s">
        <v>297</v>
      </c>
      <c r="J217" s="125">
        <f>BK217</f>
        <v>0</v>
      </c>
      <c r="L217" s="115"/>
      <c r="M217" s="119"/>
      <c r="P217" s="120">
        <f>SUM(P218:P244)</f>
        <v>105.38683</v>
      </c>
      <c r="R217" s="120">
        <f>SUM(R218:R244)</f>
        <v>10.628892299999999</v>
      </c>
      <c r="T217" s="121">
        <f>SUM(T218:T244)</f>
        <v>0</v>
      </c>
      <c r="AR217" s="116" t="s">
        <v>81</v>
      </c>
      <c r="AT217" s="122" t="s">
        <v>72</v>
      </c>
      <c r="AU217" s="122" t="s">
        <v>81</v>
      </c>
      <c r="AY217" s="116" t="s">
        <v>129</v>
      </c>
      <c r="BK217" s="123">
        <f>SUM(BK218:BK244)</f>
        <v>0</v>
      </c>
    </row>
    <row r="218" spans="2:65" s="1" customFormat="1" ht="24.15" customHeight="1">
      <c r="B218" s="126"/>
      <c r="C218" s="127" t="s">
        <v>298</v>
      </c>
      <c r="D218" s="127" t="s">
        <v>131</v>
      </c>
      <c r="E218" s="128" t="s">
        <v>851</v>
      </c>
      <c r="F218" s="129" t="s">
        <v>852</v>
      </c>
      <c r="G218" s="130" t="s">
        <v>183</v>
      </c>
      <c r="H218" s="131">
        <v>3.6</v>
      </c>
      <c r="I218" s="132"/>
      <c r="J218" s="132">
        <f>ROUND(I218*H218,2)</f>
        <v>0</v>
      </c>
      <c r="K218" s="129" t="s">
        <v>135</v>
      </c>
      <c r="L218" s="27"/>
      <c r="M218" s="133" t="s">
        <v>1</v>
      </c>
      <c r="N218" s="134" t="s">
        <v>38</v>
      </c>
      <c r="O218" s="135">
        <v>13.762</v>
      </c>
      <c r="P218" s="135">
        <f>O218*H218</f>
        <v>49.543200000000006</v>
      </c>
      <c r="Q218" s="135">
        <v>2.6843599999999999</v>
      </c>
      <c r="R218" s="135">
        <f>Q218*H218</f>
        <v>9.6636959999999998</v>
      </c>
      <c r="S218" s="135">
        <v>0</v>
      </c>
      <c r="T218" s="136">
        <f>S218*H218</f>
        <v>0</v>
      </c>
      <c r="AR218" s="137" t="s">
        <v>136</v>
      </c>
      <c r="AT218" s="137" t="s">
        <v>131</v>
      </c>
      <c r="AU218" s="137" t="s">
        <v>83</v>
      </c>
      <c r="AY218" s="15" t="s">
        <v>129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5" t="s">
        <v>81</v>
      </c>
      <c r="BK218" s="138">
        <f>ROUND(I218*H218,2)</f>
        <v>0</v>
      </c>
      <c r="BL218" s="15" t="s">
        <v>136</v>
      </c>
      <c r="BM218" s="137" t="s">
        <v>853</v>
      </c>
    </row>
    <row r="219" spans="2:65" s="1" customFormat="1" ht="28.8">
      <c r="B219" s="27"/>
      <c r="D219" s="139" t="s">
        <v>138</v>
      </c>
      <c r="F219" s="140" t="s">
        <v>854</v>
      </c>
      <c r="L219" s="27"/>
      <c r="M219" s="141"/>
      <c r="T219" s="51"/>
      <c r="AT219" s="15" t="s">
        <v>138</v>
      </c>
      <c r="AU219" s="15" t="s">
        <v>83</v>
      </c>
    </row>
    <row r="220" spans="2:65" s="12" customFormat="1">
      <c r="B220" s="142"/>
      <c r="D220" s="139" t="s">
        <v>144</v>
      </c>
      <c r="E220" s="143" t="s">
        <v>1</v>
      </c>
      <c r="F220" s="144" t="s">
        <v>855</v>
      </c>
      <c r="H220" s="145">
        <v>3.6</v>
      </c>
      <c r="L220" s="142"/>
      <c r="M220" s="146"/>
      <c r="T220" s="147"/>
      <c r="AT220" s="143" t="s">
        <v>144</v>
      </c>
      <c r="AU220" s="143" t="s">
        <v>83</v>
      </c>
      <c r="AV220" s="12" t="s">
        <v>83</v>
      </c>
      <c r="AW220" s="12" t="s">
        <v>29</v>
      </c>
      <c r="AX220" s="12" t="s">
        <v>81</v>
      </c>
      <c r="AY220" s="143" t="s">
        <v>129</v>
      </c>
    </row>
    <row r="221" spans="2:65" s="1" customFormat="1" ht="16.5" customHeight="1">
      <c r="B221" s="126"/>
      <c r="C221" s="127" t="s">
        <v>304</v>
      </c>
      <c r="D221" s="127" t="s">
        <v>131</v>
      </c>
      <c r="E221" s="128" t="s">
        <v>305</v>
      </c>
      <c r="F221" s="129" t="s">
        <v>306</v>
      </c>
      <c r="G221" s="130" t="s">
        <v>183</v>
      </c>
      <c r="H221" s="131">
        <v>6.9909999999999997</v>
      </c>
      <c r="I221" s="132"/>
      <c r="J221" s="132">
        <f>ROUND(I221*H221,2)</f>
        <v>0</v>
      </c>
      <c r="K221" s="129" t="s">
        <v>135</v>
      </c>
      <c r="L221" s="27"/>
      <c r="M221" s="133" t="s">
        <v>1</v>
      </c>
      <c r="N221" s="134" t="s">
        <v>38</v>
      </c>
      <c r="O221" s="135">
        <v>1.56</v>
      </c>
      <c r="P221" s="135">
        <f>O221*H221</f>
        <v>10.90596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136</v>
      </c>
      <c r="AT221" s="137" t="s">
        <v>131</v>
      </c>
      <c r="AU221" s="137" t="s">
        <v>83</v>
      </c>
      <c r="AY221" s="15" t="s">
        <v>129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5" t="s">
        <v>81</v>
      </c>
      <c r="BK221" s="138">
        <f>ROUND(I221*H221,2)</f>
        <v>0</v>
      </c>
      <c r="BL221" s="15" t="s">
        <v>136</v>
      </c>
      <c r="BM221" s="137" t="s">
        <v>856</v>
      </c>
    </row>
    <row r="222" spans="2:65" s="1" customFormat="1">
      <c r="B222" s="27"/>
      <c r="D222" s="139" t="s">
        <v>138</v>
      </c>
      <c r="F222" s="140" t="s">
        <v>308</v>
      </c>
      <c r="L222" s="27"/>
      <c r="M222" s="141"/>
      <c r="T222" s="51"/>
      <c r="AT222" s="15" t="s">
        <v>138</v>
      </c>
      <c r="AU222" s="15" t="s">
        <v>83</v>
      </c>
    </row>
    <row r="223" spans="2:65" s="12" customFormat="1">
      <c r="B223" s="142"/>
      <c r="D223" s="139" t="s">
        <v>144</v>
      </c>
      <c r="E223" s="143" t="s">
        <v>1</v>
      </c>
      <c r="F223" s="144" t="s">
        <v>857</v>
      </c>
      <c r="H223" s="145">
        <v>3.9249999999999998</v>
      </c>
      <c r="L223" s="142"/>
      <c r="M223" s="146"/>
      <c r="T223" s="147"/>
      <c r="AT223" s="143" t="s">
        <v>144</v>
      </c>
      <c r="AU223" s="143" t="s">
        <v>83</v>
      </c>
      <c r="AV223" s="12" t="s">
        <v>83</v>
      </c>
      <c r="AW223" s="12" t="s">
        <v>29</v>
      </c>
      <c r="AX223" s="12" t="s">
        <v>73</v>
      </c>
      <c r="AY223" s="143" t="s">
        <v>129</v>
      </c>
    </row>
    <row r="224" spans="2:65" s="12" customFormat="1">
      <c r="B224" s="142"/>
      <c r="D224" s="139" t="s">
        <v>144</v>
      </c>
      <c r="E224" s="143" t="s">
        <v>1</v>
      </c>
      <c r="F224" s="144" t="s">
        <v>858</v>
      </c>
      <c r="H224" s="145">
        <v>3.0659999999999998</v>
      </c>
      <c r="L224" s="142"/>
      <c r="M224" s="146"/>
      <c r="T224" s="147"/>
      <c r="AT224" s="143" t="s">
        <v>144</v>
      </c>
      <c r="AU224" s="143" t="s">
        <v>83</v>
      </c>
      <c r="AV224" s="12" t="s">
        <v>83</v>
      </c>
      <c r="AW224" s="12" t="s">
        <v>29</v>
      </c>
      <c r="AX224" s="12" t="s">
        <v>73</v>
      </c>
      <c r="AY224" s="143" t="s">
        <v>129</v>
      </c>
    </row>
    <row r="225" spans="2:65" s="13" customFormat="1">
      <c r="B225" s="148"/>
      <c r="D225" s="139" t="s">
        <v>144</v>
      </c>
      <c r="E225" s="149" t="s">
        <v>1</v>
      </c>
      <c r="F225" s="150" t="s">
        <v>194</v>
      </c>
      <c r="H225" s="151">
        <v>6.9909999999999997</v>
      </c>
      <c r="L225" s="148"/>
      <c r="M225" s="152"/>
      <c r="T225" s="153"/>
      <c r="AT225" s="149" t="s">
        <v>144</v>
      </c>
      <c r="AU225" s="149" t="s">
        <v>83</v>
      </c>
      <c r="AV225" s="13" t="s">
        <v>136</v>
      </c>
      <c r="AW225" s="13" t="s">
        <v>29</v>
      </c>
      <c r="AX225" s="13" t="s">
        <v>81</v>
      </c>
      <c r="AY225" s="149" t="s">
        <v>129</v>
      </c>
    </row>
    <row r="226" spans="2:65" s="1" customFormat="1" ht="24.15" customHeight="1">
      <c r="B226" s="126"/>
      <c r="C226" s="127" t="s">
        <v>311</v>
      </c>
      <c r="D226" s="127" t="s">
        <v>131</v>
      </c>
      <c r="E226" s="128" t="s">
        <v>312</v>
      </c>
      <c r="F226" s="129" t="s">
        <v>313</v>
      </c>
      <c r="G226" s="130" t="s">
        <v>134</v>
      </c>
      <c r="H226" s="131">
        <v>28.46</v>
      </c>
      <c r="I226" s="132"/>
      <c r="J226" s="132">
        <f>ROUND(I226*H226,2)</f>
        <v>0</v>
      </c>
      <c r="K226" s="129" t="s">
        <v>135</v>
      </c>
      <c r="L226" s="27"/>
      <c r="M226" s="133" t="s">
        <v>1</v>
      </c>
      <c r="N226" s="134" t="s">
        <v>38</v>
      </c>
      <c r="O226" s="135">
        <v>0.41599999999999998</v>
      </c>
      <c r="P226" s="135">
        <f>O226*H226</f>
        <v>11.839359999999999</v>
      </c>
      <c r="Q226" s="135">
        <v>1.66E-3</v>
      </c>
      <c r="R226" s="135">
        <f>Q226*H226</f>
        <v>4.7243600000000004E-2</v>
      </c>
      <c r="S226" s="135">
        <v>0</v>
      </c>
      <c r="T226" s="136">
        <f>S226*H226</f>
        <v>0</v>
      </c>
      <c r="AR226" s="137" t="s">
        <v>136</v>
      </c>
      <c r="AT226" s="137" t="s">
        <v>131</v>
      </c>
      <c r="AU226" s="137" t="s">
        <v>83</v>
      </c>
      <c r="AY226" s="15" t="s">
        <v>129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5" t="s">
        <v>81</v>
      </c>
      <c r="BK226" s="138">
        <f>ROUND(I226*H226,2)</f>
        <v>0</v>
      </c>
      <c r="BL226" s="15" t="s">
        <v>136</v>
      </c>
      <c r="BM226" s="137" t="s">
        <v>859</v>
      </c>
    </row>
    <row r="227" spans="2:65" s="1" customFormat="1" ht="19.2">
      <c r="B227" s="27"/>
      <c r="D227" s="139" t="s">
        <v>138</v>
      </c>
      <c r="F227" s="140" t="s">
        <v>315</v>
      </c>
      <c r="L227" s="27"/>
      <c r="M227" s="141"/>
      <c r="T227" s="51"/>
      <c r="AT227" s="15" t="s">
        <v>138</v>
      </c>
      <c r="AU227" s="15" t="s">
        <v>83</v>
      </c>
    </row>
    <row r="228" spans="2:65" s="12" customFormat="1">
      <c r="B228" s="142"/>
      <c r="D228" s="139" t="s">
        <v>144</v>
      </c>
      <c r="E228" s="143" t="s">
        <v>1</v>
      </c>
      <c r="F228" s="144" t="s">
        <v>860</v>
      </c>
      <c r="H228" s="145">
        <v>14.273</v>
      </c>
      <c r="L228" s="142"/>
      <c r="M228" s="146"/>
      <c r="T228" s="147"/>
      <c r="AT228" s="143" t="s">
        <v>144</v>
      </c>
      <c r="AU228" s="143" t="s">
        <v>83</v>
      </c>
      <c r="AV228" s="12" t="s">
        <v>83</v>
      </c>
      <c r="AW228" s="12" t="s">
        <v>29</v>
      </c>
      <c r="AX228" s="12" t="s">
        <v>73</v>
      </c>
      <c r="AY228" s="143" t="s">
        <v>129</v>
      </c>
    </row>
    <row r="229" spans="2:65" s="12" customFormat="1">
      <c r="B229" s="142"/>
      <c r="D229" s="139" t="s">
        <v>144</v>
      </c>
      <c r="E229" s="143" t="s">
        <v>1</v>
      </c>
      <c r="F229" s="144" t="s">
        <v>861</v>
      </c>
      <c r="H229" s="145">
        <v>11.151</v>
      </c>
      <c r="L229" s="142"/>
      <c r="M229" s="146"/>
      <c r="T229" s="147"/>
      <c r="AT229" s="143" t="s">
        <v>144</v>
      </c>
      <c r="AU229" s="143" t="s">
        <v>83</v>
      </c>
      <c r="AV229" s="12" t="s">
        <v>83</v>
      </c>
      <c r="AW229" s="12" t="s">
        <v>29</v>
      </c>
      <c r="AX229" s="12" t="s">
        <v>73</v>
      </c>
      <c r="AY229" s="143" t="s">
        <v>129</v>
      </c>
    </row>
    <row r="230" spans="2:65" s="12" customFormat="1">
      <c r="B230" s="142"/>
      <c r="D230" s="139" t="s">
        <v>144</v>
      </c>
      <c r="E230" s="143" t="s">
        <v>1</v>
      </c>
      <c r="F230" s="144" t="s">
        <v>862</v>
      </c>
      <c r="H230" s="145">
        <v>1.5649999999999999</v>
      </c>
      <c r="L230" s="142"/>
      <c r="M230" s="146"/>
      <c r="T230" s="147"/>
      <c r="AT230" s="143" t="s">
        <v>144</v>
      </c>
      <c r="AU230" s="143" t="s">
        <v>83</v>
      </c>
      <c r="AV230" s="12" t="s">
        <v>83</v>
      </c>
      <c r="AW230" s="12" t="s">
        <v>29</v>
      </c>
      <c r="AX230" s="12" t="s">
        <v>73</v>
      </c>
      <c r="AY230" s="143" t="s">
        <v>129</v>
      </c>
    </row>
    <row r="231" spans="2:65" s="12" customFormat="1">
      <c r="B231" s="142"/>
      <c r="D231" s="139" t="s">
        <v>144</v>
      </c>
      <c r="E231" s="143" t="s">
        <v>1</v>
      </c>
      <c r="F231" s="144" t="s">
        <v>863</v>
      </c>
      <c r="H231" s="145">
        <v>1.4710000000000001</v>
      </c>
      <c r="L231" s="142"/>
      <c r="M231" s="146"/>
      <c r="T231" s="147"/>
      <c r="AT231" s="143" t="s">
        <v>144</v>
      </c>
      <c r="AU231" s="143" t="s">
        <v>83</v>
      </c>
      <c r="AV231" s="12" t="s">
        <v>83</v>
      </c>
      <c r="AW231" s="12" t="s">
        <v>29</v>
      </c>
      <c r="AX231" s="12" t="s">
        <v>73</v>
      </c>
      <c r="AY231" s="143" t="s">
        <v>129</v>
      </c>
    </row>
    <row r="232" spans="2:65" s="13" customFormat="1">
      <c r="B232" s="148"/>
      <c r="D232" s="139" t="s">
        <v>144</v>
      </c>
      <c r="E232" s="149" t="s">
        <v>1</v>
      </c>
      <c r="F232" s="150" t="s">
        <v>194</v>
      </c>
      <c r="H232" s="151">
        <v>28.46</v>
      </c>
      <c r="L232" s="148"/>
      <c r="M232" s="152"/>
      <c r="T232" s="153"/>
      <c r="AT232" s="149" t="s">
        <v>144</v>
      </c>
      <c r="AU232" s="149" t="s">
        <v>83</v>
      </c>
      <c r="AV232" s="13" t="s">
        <v>136</v>
      </c>
      <c r="AW232" s="13" t="s">
        <v>29</v>
      </c>
      <c r="AX232" s="13" t="s">
        <v>81</v>
      </c>
      <c r="AY232" s="149" t="s">
        <v>129</v>
      </c>
    </row>
    <row r="233" spans="2:65" s="1" customFormat="1" ht="24.15" customHeight="1">
      <c r="B233" s="126"/>
      <c r="C233" s="127" t="s">
        <v>319</v>
      </c>
      <c r="D233" s="127" t="s">
        <v>131</v>
      </c>
      <c r="E233" s="128" t="s">
        <v>320</v>
      </c>
      <c r="F233" s="129" t="s">
        <v>321</v>
      </c>
      <c r="G233" s="130" t="s">
        <v>134</v>
      </c>
      <c r="H233" s="131">
        <v>28.46</v>
      </c>
      <c r="I233" s="132"/>
      <c r="J233" s="132">
        <f>ROUND(I233*H233,2)</f>
        <v>0</v>
      </c>
      <c r="K233" s="129" t="s">
        <v>135</v>
      </c>
      <c r="L233" s="27"/>
      <c r="M233" s="133" t="s">
        <v>1</v>
      </c>
      <c r="N233" s="134" t="s">
        <v>38</v>
      </c>
      <c r="O233" s="135">
        <v>0.192</v>
      </c>
      <c r="P233" s="135">
        <f>O233*H233</f>
        <v>5.4643199999999998</v>
      </c>
      <c r="Q233" s="135">
        <v>4.0000000000000003E-5</v>
      </c>
      <c r="R233" s="135">
        <f>Q233*H233</f>
        <v>1.1384000000000001E-3</v>
      </c>
      <c r="S233" s="135">
        <v>0</v>
      </c>
      <c r="T233" s="136">
        <f>S233*H233</f>
        <v>0</v>
      </c>
      <c r="AR233" s="137" t="s">
        <v>136</v>
      </c>
      <c r="AT233" s="137" t="s">
        <v>131</v>
      </c>
      <c r="AU233" s="137" t="s">
        <v>83</v>
      </c>
      <c r="AY233" s="15" t="s">
        <v>129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5" t="s">
        <v>81</v>
      </c>
      <c r="BK233" s="138">
        <f>ROUND(I233*H233,2)</f>
        <v>0</v>
      </c>
      <c r="BL233" s="15" t="s">
        <v>136</v>
      </c>
      <c r="BM233" s="137" t="s">
        <v>864</v>
      </c>
    </row>
    <row r="234" spans="2:65" s="1" customFormat="1" ht="19.2">
      <c r="B234" s="27"/>
      <c r="D234" s="139" t="s">
        <v>138</v>
      </c>
      <c r="F234" s="140" t="s">
        <v>323</v>
      </c>
      <c r="L234" s="27"/>
      <c r="M234" s="141"/>
      <c r="T234" s="51"/>
      <c r="AT234" s="15" t="s">
        <v>138</v>
      </c>
      <c r="AU234" s="15" t="s">
        <v>83</v>
      </c>
    </row>
    <row r="235" spans="2:65" s="1" customFormat="1" ht="16.5" customHeight="1">
      <c r="B235" s="126"/>
      <c r="C235" s="127" t="s">
        <v>324</v>
      </c>
      <c r="D235" s="127" t="s">
        <v>131</v>
      </c>
      <c r="E235" s="128" t="s">
        <v>325</v>
      </c>
      <c r="F235" s="129" t="s">
        <v>326</v>
      </c>
      <c r="G235" s="130" t="s">
        <v>218</v>
      </c>
      <c r="H235" s="131">
        <v>0.3</v>
      </c>
      <c r="I235" s="132"/>
      <c r="J235" s="132">
        <f>ROUND(I235*H235,2)</f>
        <v>0</v>
      </c>
      <c r="K235" s="129" t="s">
        <v>135</v>
      </c>
      <c r="L235" s="27"/>
      <c r="M235" s="133" t="s">
        <v>1</v>
      </c>
      <c r="N235" s="134" t="s">
        <v>38</v>
      </c>
      <c r="O235" s="135">
        <v>33.767000000000003</v>
      </c>
      <c r="P235" s="135">
        <f>O235*H235</f>
        <v>10.130100000000001</v>
      </c>
      <c r="Q235" s="135">
        <v>1.0384500000000001</v>
      </c>
      <c r="R235" s="135">
        <f>Q235*H235</f>
        <v>0.31153500000000001</v>
      </c>
      <c r="S235" s="135">
        <v>0</v>
      </c>
      <c r="T235" s="136">
        <f>S235*H235</f>
        <v>0</v>
      </c>
      <c r="AR235" s="137" t="s">
        <v>136</v>
      </c>
      <c r="AT235" s="137" t="s">
        <v>131</v>
      </c>
      <c r="AU235" s="137" t="s">
        <v>83</v>
      </c>
      <c r="AY235" s="15" t="s">
        <v>129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5" t="s">
        <v>81</v>
      </c>
      <c r="BK235" s="138">
        <f>ROUND(I235*H235,2)</f>
        <v>0</v>
      </c>
      <c r="BL235" s="15" t="s">
        <v>136</v>
      </c>
      <c r="BM235" s="137" t="s">
        <v>865</v>
      </c>
    </row>
    <row r="236" spans="2:65" s="1" customFormat="1" ht="28.8">
      <c r="B236" s="27"/>
      <c r="D236" s="139" t="s">
        <v>138</v>
      </c>
      <c r="F236" s="140" t="s">
        <v>328</v>
      </c>
      <c r="L236" s="27"/>
      <c r="M236" s="141"/>
      <c r="T236" s="51"/>
      <c r="AT236" s="15" t="s">
        <v>138</v>
      </c>
      <c r="AU236" s="15" t="s">
        <v>83</v>
      </c>
    </row>
    <row r="237" spans="2:65" s="12" customFormat="1">
      <c r="B237" s="142"/>
      <c r="D237" s="139" t="s">
        <v>144</v>
      </c>
      <c r="E237" s="143" t="s">
        <v>1</v>
      </c>
      <c r="F237" s="144" t="s">
        <v>866</v>
      </c>
      <c r="H237" s="145">
        <v>0.3</v>
      </c>
      <c r="L237" s="142"/>
      <c r="M237" s="146"/>
      <c r="T237" s="147"/>
      <c r="AT237" s="143" t="s">
        <v>144</v>
      </c>
      <c r="AU237" s="143" t="s">
        <v>83</v>
      </c>
      <c r="AV237" s="12" t="s">
        <v>83</v>
      </c>
      <c r="AW237" s="12" t="s">
        <v>29</v>
      </c>
      <c r="AX237" s="12" t="s">
        <v>81</v>
      </c>
      <c r="AY237" s="143" t="s">
        <v>129</v>
      </c>
    </row>
    <row r="238" spans="2:65" s="1" customFormat="1" ht="24.15" customHeight="1">
      <c r="B238" s="126"/>
      <c r="C238" s="127" t="s">
        <v>329</v>
      </c>
      <c r="D238" s="127" t="s">
        <v>131</v>
      </c>
      <c r="E238" s="128" t="s">
        <v>708</v>
      </c>
      <c r="F238" s="129" t="s">
        <v>709</v>
      </c>
      <c r="G238" s="130" t="s">
        <v>218</v>
      </c>
      <c r="H238" s="131">
        <v>0.56899999999999995</v>
      </c>
      <c r="I238" s="132"/>
      <c r="J238" s="132">
        <f>ROUND(I238*H238,2)</f>
        <v>0</v>
      </c>
      <c r="K238" s="129" t="s">
        <v>135</v>
      </c>
      <c r="L238" s="27"/>
      <c r="M238" s="133" t="s">
        <v>1</v>
      </c>
      <c r="N238" s="134" t="s">
        <v>38</v>
      </c>
      <c r="O238" s="135">
        <v>13.81</v>
      </c>
      <c r="P238" s="135">
        <f>O238*H238</f>
        <v>7.8578899999999994</v>
      </c>
      <c r="Q238" s="135">
        <v>1.0597000000000001</v>
      </c>
      <c r="R238" s="135">
        <f>Q238*H238</f>
        <v>0.60296930000000004</v>
      </c>
      <c r="S238" s="135">
        <v>0</v>
      </c>
      <c r="T238" s="136">
        <f>S238*H238</f>
        <v>0</v>
      </c>
      <c r="AR238" s="137" t="s">
        <v>136</v>
      </c>
      <c r="AT238" s="137" t="s">
        <v>131</v>
      </c>
      <c r="AU238" s="137" t="s">
        <v>83</v>
      </c>
      <c r="AY238" s="15" t="s">
        <v>129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5" t="s">
        <v>81</v>
      </c>
      <c r="BK238" s="138">
        <f>ROUND(I238*H238,2)</f>
        <v>0</v>
      </c>
      <c r="BL238" s="15" t="s">
        <v>136</v>
      </c>
      <c r="BM238" s="137" t="s">
        <v>867</v>
      </c>
    </row>
    <row r="239" spans="2:65" s="1" customFormat="1" ht="28.8">
      <c r="B239" s="27"/>
      <c r="D239" s="139" t="s">
        <v>138</v>
      </c>
      <c r="F239" s="140" t="s">
        <v>711</v>
      </c>
      <c r="L239" s="27"/>
      <c r="M239" s="141"/>
      <c r="T239" s="51"/>
      <c r="AT239" s="15" t="s">
        <v>138</v>
      </c>
      <c r="AU239" s="15" t="s">
        <v>83</v>
      </c>
    </row>
    <row r="240" spans="2:65" s="1" customFormat="1" ht="16.5" customHeight="1">
      <c r="B240" s="126"/>
      <c r="C240" s="127" t="s">
        <v>334</v>
      </c>
      <c r="D240" s="127" t="s">
        <v>131</v>
      </c>
      <c r="E240" s="128" t="s">
        <v>330</v>
      </c>
      <c r="F240" s="129" t="s">
        <v>331</v>
      </c>
      <c r="G240" s="130" t="s">
        <v>165</v>
      </c>
      <c r="H240" s="131">
        <v>7</v>
      </c>
      <c r="I240" s="132"/>
      <c r="J240" s="132">
        <f>ROUND(I240*H240,2)</f>
        <v>0</v>
      </c>
      <c r="K240" s="129" t="s">
        <v>135</v>
      </c>
      <c r="L240" s="27"/>
      <c r="M240" s="133" t="s">
        <v>1</v>
      </c>
      <c r="N240" s="134" t="s">
        <v>38</v>
      </c>
      <c r="O240" s="135">
        <v>1.3779999999999999</v>
      </c>
      <c r="P240" s="135">
        <f>O240*H240</f>
        <v>9.645999999999999</v>
      </c>
      <c r="Q240" s="135">
        <v>3.3E-4</v>
      </c>
      <c r="R240" s="135">
        <f>Q240*H240</f>
        <v>2.31E-3</v>
      </c>
      <c r="S240" s="135">
        <v>0</v>
      </c>
      <c r="T240" s="136">
        <f>S240*H240</f>
        <v>0</v>
      </c>
      <c r="AR240" s="137" t="s">
        <v>136</v>
      </c>
      <c r="AT240" s="137" t="s">
        <v>131</v>
      </c>
      <c r="AU240" s="137" t="s">
        <v>83</v>
      </c>
      <c r="AY240" s="15" t="s">
        <v>129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5" t="s">
        <v>81</v>
      </c>
      <c r="BK240" s="138">
        <f>ROUND(I240*H240,2)</f>
        <v>0</v>
      </c>
      <c r="BL240" s="15" t="s">
        <v>136</v>
      </c>
      <c r="BM240" s="137" t="s">
        <v>868</v>
      </c>
    </row>
    <row r="241" spans="2:65" s="1" customFormat="1">
      <c r="B241" s="27"/>
      <c r="D241" s="139" t="s">
        <v>138</v>
      </c>
      <c r="F241" s="140" t="s">
        <v>331</v>
      </c>
      <c r="L241" s="27"/>
      <c r="M241" s="141"/>
      <c r="T241" s="51"/>
      <c r="AT241" s="15" t="s">
        <v>138</v>
      </c>
      <c r="AU241" s="15" t="s">
        <v>83</v>
      </c>
    </row>
    <row r="242" spans="2:65" s="1" customFormat="1" ht="16.5" customHeight="1">
      <c r="B242" s="126"/>
      <c r="C242" s="154" t="s">
        <v>340</v>
      </c>
      <c r="D242" s="154" t="s">
        <v>215</v>
      </c>
      <c r="E242" s="155" t="s">
        <v>335</v>
      </c>
      <c r="F242" s="156" t="s">
        <v>336</v>
      </c>
      <c r="G242" s="157" t="s">
        <v>165</v>
      </c>
      <c r="H242" s="158">
        <v>7</v>
      </c>
      <c r="I242" s="159"/>
      <c r="J242" s="159">
        <f>ROUND(I242*H242,2)</f>
        <v>0</v>
      </c>
      <c r="K242" s="156" t="s">
        <v>1</v>
      </c>
      <c r="L242" s="160"/>
      <c r="M242" s="161" t="s">
        <v>1</v>
      </c>
      <c r="N242" s="162" t="s">
        <v>38</v>
      </c>
      <c r="O242" s="135">
        <v>0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174</v>
      </c>
      <c r="AT242" s="137" t="s">
        <v>215</v>
      </c>
      <c r="AU242" s="137" t="s">
        <v>83</v>
      </c>
      <c r="AY242" s="15" t="s">
        <v>129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5" t="s">
        <v>81</v>
      </c>
      <c r="BK242" s="138">
        <f>ROUND(I242*H242,2)</f>
        <v>0</v>
      </c>
      <c r="BL242" s="15" t="s">
        <v>136</v>
      </c>
      <c r="BM242" s="137" t="s">
        <v>869</v>
      </c>
    </row>
    <row r="243" spans="2:65" s="1" customFormat="1">
      <c r="B243" s="27"/>
      <c r="D243" s="139" t="s">
        <v>138</v>
      </c>
      <c r="F243" s="140" t="s">
        <v>336</v>
      </c>
      <c r="L243" s="27"/>
      <c r="M243" s="141"/>
      <c r="T243" s="51"/>
      <c r="AT243" s="15" t="s">
        <v>138</v>
      </c>
      <c r="AU243" s="15" t="s">
        <v>83</v>
      </c>
    </row>
    <row r="244" spans="2:65" s="1" customFormat="1" ht="144">
      <c r="B244" s="27"/>
      <c r="D244" s="139" t="s">
        <v>231</v>
      </c>
      <c r="F244" s="163" t="s">
        <v>338</v>
      </c>
      <c r="L244" s="27"/>
      <c r="M244" s="141"/>
      <c r="T244" s="51"/>
      <c r="AT244" s="15" t="s">
        <v>231</v>
      </c>
      <c r="AU244" s="15" t="s">
        <v>83</v>
      </c>
    </row>
    <row r="245" spans="2:65" s="11" customFormat="1" ht="22.8" customHeight="1">
      <c r="B245" s="115"/>
      <c r="D245" s="116" t="s">
        <v>72</v>
      </c>
      <c r="E245" s="124" t="s">
        <v>136</v>
      </c>
      <c r="F245" s="124" t="s">
        <v>339</v>
      </c>
      <c r="J245" s="125">
        <f>BK245</f>
        <v>0</v>
      </c>
      <c r="L245" s="115"/>
      <c r="M245" s="119"/>
      <c r="P245" s="120">
        <f>SUM(P246:P269)</f>
        <v>79.218114000000014</v>
      </c>
      <c r="R245" s="120">
        <f>SUM(R246:R269)</f>
        <v>3.7201719799999999</v>
      </c>
      <c r="T245" s="121">
        <f>SUM(T246:T269)</f>
        <v>0</v>
      </c>
      <c r="AR245" s="116" t="s">
        <v>81</v>
      </c>
      <c r="AT245" s="122" t="s">
        <v>72</v>
      </c>
      <c r="AU245" s="122" t="s">
        <v>81</v>
      </c>
      <c r="AY245" s="116" t="s">
        <v>129</v>
      </c>
      <c r="BK245" s="123">
        <f>SUM(BK246:BK269)</f>
        <v>0</v>
      </c>
    </row>
    <row r="246" spans="2:65" s="1" customFormat="1" ht="21.75" customHeight="1">
      <c r="B246" s="126"/>
      <c r="C246" s="127" t="s">
        <v>346</v>
      </c>
      <c r="D246" s="127" t="s">
        <v>131</v>
      </c>
      <c r="E246" s="128" t="s">
        <v>341</v>
      </c>
      <c r="F246" s="129" t="s">
        <v>342</v>
      </c>
      <c r="G246" s="130" t="s">
        <v>183</v>
      </c>
      <c r="H246" s="131">
        <v>5.07</v>
      </c>
      <c r="I246" s="132"/>
      <c r="J246" s="132">
        <f>ROUND(I246*H246,2)</f>
        <v>0</v>
      </c>
      <c r="K246" s="129" t="s">
        <v>135</v>
      </c>
      <c r="L246" s="27"/>
      <c r="M246" s="133" t="s">
        <v>1</v>
      </c>
      <c r="N246" s="134" t="s">
        <v>38</v>
      </c>
      <c r="O246" s="135">
        <v>2.367</v>
      </c>
      <c r="P246" s="135">
        <f>O246*H246</f>
        <v>12.000690000000001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136</v>
      </c>
      <c r="AT246" s="137" t="s">
        <v>131</v>
      </c>
      <c r="AU246" s="137" t="s">
        <v>83</v>
      </c>
      <c r="AY246" s="15" t="s">
        <v>129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5" t="s">
        <v>81</v>
      </c>
      <c r="BK246" s="138">
        <f>ROUND(I246*H246,2)</f>
        <v>0</v>
      </c>
      <c r="BL246" s="15" t="s">
        <v>136</v>
      </c>
      <c r="BM246" s="137" t="s">
        <v>870</v>
      </c>
    </row>
    <row r="247" spans="2:65" s="1" customFormat="1" ht="19.2">
      <c r="B247" s="27"/>
      <c r="D247" s="139" t="s">
        <v>138</v>
      </c>
      <c r="F247" s="140" t="s">
        <v>344</v>
      </c>
      <c r="L247" s="27"/>
      <c r="M247" s="141"/>
      <c r="T247" s="51"/>
      <c r="AT247" s="15" t="s">
        <v>138</v>
      </c>
      <c r="AU247" s="15" t="s">
        <v>83</v>
      </c>
    </row>
    <row r="248" spans="2:65" s="12" customFormat="1">
      <c r="B248" s="142"/>
      <c r="D248" s="139" t="s">
        <v>144</v>
      </c>
      <c r="E248" s="143" t="s">
        <v>1</v>
      </c>
      <c r="F248" s="144" t="s">
        <v>871</v>
      </c>
      <c r="H248" s="145">
        <v>4.8719999999999999</v>
      </c>
      <c r="L248" s="142"/>
      <c r="M248" s="146"/>
      <c r="T248" s="147"/>
      <c r="AT248" s="143" t="s">
        <v>144</v>
      </c>
      <c r="AU248" s="143" t="s">
        <v>83</v>
      </c>
      <c r="AV248" s="12" t="s">
        <v>83</v>
      </c>
      <c r="AW248" s="12" t="s">
        <v>29</v>
      </c>
      <c r="AX248" s="12" t="s">
        <v>73</v>
      </c>
      <c r="AY248" s="143" t="s">
        <v>129</v>
      </c>
    </row>
    <row r="249" spans="2:65" s="12" customFormat="1">
      <c r="B249" s="142"/>
      <c r="D249" s="139" t="s">
        <v>144</v>
      </c>
      <c r="E249" s="143" t="s">
        <v>1</v>
      </c>
      <c r="F249" s="144" t="s">
        <v>872</v>
      </c>
      <c r="H249" s="145">
        <v>0.19800000000000001</v>
      </c>
      <c r="L249" s="142"/>
      <c r="M249" s="146"/>
      <c r="T249" s="147"/>
      <c r="AT249" s="143" t="s">
        <v>144</v>
      </c>
      <c r="AU249" s="143" t="s">
        <v>83</v>
      </c>
      <c r="AV249" s="12" t="s">
        <v>83</v>
      </c>
      <c r="AW249" s="12" t="s">
        <v>29</v>
      </c>
      <c r="AX249" s="12" t="s">
        <v>73</v>
      </c>
      <c r="AY249" s="143" t="s">
        <v>129</v>
      </c>
    </row>
    <row r="250" spans="2:65" s="13" customFormat="1">
      <c r="B250" s="148"/>
      <c r="D250" s="139" t="s">
        <v>144</v>
      </c>
      <c r="E250" s="149" t="s">
        <v>1</v>
      </c>
      <c r="F250" s="150" t="s">
        <v>194</v>
      </c>
      <c r="H250" s="151">
        <v>5.07</v>
      </c>
      <c r="L250" s="148"/>
      <c r="M250" s="152"/>
      <c r="T250" s="153"/>
      <c r="AT250" s="149" t="s">
        <v>144</v>
      </c>
      <c r="AU250" s="149" t="s">
        <v>83</v>
      </c>
      <c r="AV250" s="13" t="s">
        <v>136</v>
      </c>
      <c r="AW250" s="13" t="s">
        <v>29</v>
      </c>
      <c r="AX250" s="13" t="s">
        <v>81</v>
      </c>
      <c r="AY250" s="149" t="s">
        <v>129</v>
      </c>
    </row>
    <row r="251" spans="2:65" s="1" customFormat="1" ht="24.15" customHeight="1">
      <c r="B251" s="126"/>
      <c r="C251" s="127" t="s">
        <v>352</v>
      </c>
      <c r="D251" s="127" t="s">
        <v>131</v>
      </c>
      <c r="E251" s="128" t="s">
        <v>347</v>
      </c>
      <c r="F251" s="129" t="s">
        <v>348</v>
      </c>
      <c r="G251" s="130" t="s">
        <v>134</v>
      </c>
      <c r="H251" s="131">
        <v>6.2350000000000003</v>
      </c>
      <c r="I251" s="132"/>
      <c r="J251" s="132">
        <f>ROUND(I251*H251,2)</f>
        <v>0</v>
      </c>
      <c r="K251" s="129" t="s">
        <v>135</v>
      </c>
      <c r="L251" s="27"/>
      <c r="M251" s="133" t="s">
        <v>1</v>
      </c>
      <c r="N251" s="134" t="s">
        <v>38</v>
      </c>
      <c r="O251" s="135">
        <v>1.3140000000000001</v>
      </c>
      <c r="P251" s="135">
        <f>O251*H251</f>
        <v>8.1927900000000005</v>
      </c>
      <c r="Q251" s="135">
        <v>1.7639999999999999E-2</v>
      </c>
      <c r="R251" s="135">
        <f>Q251*H251</f>
        <v>0.1099854</v>
      </c>
      <c r="S251" s="135">
        <v>0</v>
      </c>
      <c r="T251" s="136">
        <f>S251*H251</f>
        <v>0</v>
      </c>
      <c r="AR251" s="137" t="s">
        <v>136</v>
      </c>
      <c r="AT251" s="137" t="s">
        <v>131</v>
      </c>
      <c r="AU251" s="137" t="s">
        <v>83</v>
      </c>
      <c r="AY251" s="15" t="s">
        <v>129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5" t="s">
        <v>81</v>
      </c>
      <c r="BK251" s="138">
        <f>ROUND(I251*H251,2)</f>
        <v>0</v>
      </c>
      <c r="BL251" s="15" t="s">
        <v>136</v>
      </c>
      <c r="BM251" s="137" t="s">
        <v>873</v>
      </c>
    </row>
    <row r="252" spans="2:65" s="1" customFormat="1" ht="19.2">
      <c r="B252" s="27"/>
      <c r="D252" s="139" t="s">
        <v>138</v>
      </c>
      <c r="F252" s="140" t="s">
        <v>350</v>
      </c>
      <c r="L252" s="27"/>
      <c r="M252" s="141"/>
      <c r="T252" s="51"/>
      <c r="AT252" s="15" t="s">
        <v>138</v>
      </c>
      <c r="AU252" s="15" t="s">
        <v>83</v>
      </c>
    </row>
    <row r="253" spans="2:65" s="12" customFormat="1">
      <c r="B253" s="142"/>
      <c r="D253" s="139" t="s">
        <v>144</v>
      </c>
      <c r="E253" s="143" t="s">
        <v>1</v>
      </c>
      <c r="F253" s="144" t="s">
        <v>874</v>
      </c>
      <c r="H253" s="145">
        <v>4.9119999999999999</v>
      </c>
      <c r="L253" s="142"/>
      <c r="M253" s="146"/>
      <c r="T253" s="147"/>
      <c r="AT253" s="143" t="s">
        <v>144</v>
      </c>
      <c r="AU253" s="143" t="s">
        <v>83</v>
      </c>
      <c r="AV253" s="12" t="s">
        <v>83</v>
      </c>
      <c r="AW253" s="12" t="s">
        <v>29</v>
      </c>
      <c r="AX253" s="12" t="s">
        <v>73</v>
      </c>
      <c r="AY253" s="143" t="s">
        <v>129</v>
      </c>
    </row>
    <row r="254" spans="2:65" s="12" customFormat="1">
      <c r="B254" s="142"/>
      <c r="D254" s="139" t="s">
        <v>144</v>
      </c>
      <c r="E254" s="143" t="s">
        <v>1</v>
      </c>
      <c r="F254" s="144" t="s">
        <v>875</v>
      </c>
      <c r="H254" s="145">
        <v>1.323</v>
      </c>
      <c r="L254" s="142"/>
      <c r="M254" s="146"/>
      <c r="T254" s="147"/>
      <c r="AT254" s="143" t="s">
        <v>144</v>
      </c>
      <c r="AU254" s="143" t="s">
        <v>83</v>
      </c>
      <c r="AV254" s="12" t="s">
        <v>83</v>
      </c>
      <c r="AW254" s="12" t="s">
        <v>29</v>
      </c>
      <c r="AX254" s="12" t="s">
        <v>73</v>
      </c>
      <c r="AY254" s="143" t="s">
        <v>129</v>
      </c>
    </row>
    <row r="255" spans="2:65" s="13" customFormat="1">
      <c r="B255" s="148"/>
      <c r="D255" s="139" t="s">
        <v>144</v>
      </c>
      <c r="E255" s="149" t="s">
        <v>1</v>
      </c>
      <c r="F255" s="150" t="s">
        <v>194</v>
      </c>
      <c r="H255" s="151">
        <v>6.2349999999999994</v>
      </c>
      <c r="L255" s="148"/>
      <c r="M255" s="152"/>
      <c r="T255" s="153"/>
      <c r="AT255" s="149" t="s">
        <v>144</v>
      </c>
      <c r="AU255" s="149" t="s">
        <v>83</v>
      </c>
      <c r="AV255" s="13" t="s">
        <v>136</v>
      </c>
      <c r="AW255" s="13" t="s">
        <v>29</v>
      </c>
      <c r="AX255" s="13" t="s">
        <v>81</v>
      </c>
      <c r="AY255" s="149" t="s">
        <v>129</v>
      </c>
    </row>
    <row r="256" spans="2:65" s="1" customFormat="1" ht="24.15" customHeight="1">
      <c r="B256" s="126"/>
      <c r="C256" s="127" t="s">
        <v>357</v>
      </c>
      <c r="D256" s="127" t="s">
        <v>131</v>
      </c>
      <c r="E256" s="128" t="s">
        <v>353</v>
      </c>
      <c r="F256" s="129" t="s">
        <v>354</v>
      </c>
      <c r="G256" s="130" t="s">
        <v>134</v>
      </c>
      <c r="H256" s="131">
        <v>6.2350000000000003</v>
      </c>
      <c r="I256" s="132"/>
      <c r="J256" s="132">
        <f>ROUND(I256*H256,2)</f>
        <v>0</v>
      </c>
      <c r="K256" s="129" t="s">
        <v>135</v>
      </c>
      <c r="L256" s="27"/>
      <c r="M256" s="133" t="s">
        <v>1</v>
      </c>
      <c r="N256" s="134" t="s">
        <v>38</v>
      </c>
      <c r="O256" s="135">
        <v>0.36</v>
      </c>
      <c r="P256" s="135">
        <f>O256*H256</f>
        <v>2.2446000000000002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136</v>
      </c>
      <c r="AT256" s="137" t="s">
        <v>131</v>
      </c>
      <c r="AU256" s="137" t="s">
        <v>83</v>
      </c>
      <c r="AY256" s="15" t="s">
        <v>129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5" t="s">
        <v>81</v>
      </c>
      <c r="BK256" s="138">
        <f>ROUND(I256*H256,2)</f>
        <v>0</v>
      </c>
      <c r="BL256" s="15" t="s">
        <v>136</v>
      </c>
      <c r="BM256" s="137" t="s">
        <v>876</v>
      </c>
    </row>
    <row r="257" spans="2:65" s="1" customFormat="1" ht="19.2">
      <c r="B257" s="27"/>
      <c r="D257" s="139" t="s">
        <v>138</v>
      </c>
      <c r="F257" s="140" t="s">
        <v>356</v>
      </c>
      <c r="L257" s="27"/>
      <c r="M257" s="141"/>
      <c r="T257" s="51"/>
      <c r="AT257" s="15" t="s">
        <v>138</v>
      </c>
      <c r="AU257" s="15" t="s">
        <v>83</v>
      </c>
    </row>
    <row r="258" spans="2:65" s="1" customFormat="1" ht="21.75" customHeight="1">
      <c r="B258" s="126"/>
      <c r="C258" s="127" t="s">
        <v>363</v>
      </c>
      <c r="D258" s="127" t="s">
        <v>131</v>
      </c>
      <c r="E258" s="128" t="s">
        <v>358</v>
      </c>
      <c r="F258" s="129" t="s">
        <v>359</v>
      </c>
      <c r="G258" s="130" t="s">
        <v>218</v>
      </c>
      <c r="H258" s="131">
        <v>0.45400000000000001</v>
      </c>
      <c r="I258" s="132"/>
      <c r="J258" s="132">
        <f>ROUND(I258*H258,2)</f>
        <v>0</v>
      </c>
      <c r="K258" s="129" t="s">
        <v>135</v>
      </c>
      <c r="L258" s="27"/>
      <c r="M258" s="133" t="s">
        <v>1</v>
      </c>
      <c r="N258" s="134" t="s">
        <v>38</v>
      </c>
      <c r="O258" s="135">
        <v>51.771000000000001</v>
      </c>
      <c r="P258" s="135">
        <f>O258*H258</f>
        <v>23.504034000000001</v>
      </c>
      <c r="Q258" s="135">
        <v>1.0492699999999999</v>
      </c>
      <c r="R258" s="135">
        <f>Q258*H258</f>
        <v>0.47636857999999999</v>
      </c>
      <c r="S258" s="135">
        <v>0</v>
      </c>
      <c r="T258" s="136">
        <f>S258*H258</f>
        <v>0</v>
      </c>
      <c r="AR258" s="137" t="s">
        <v>136</v>
      </c>
      <c r="AT258" s="137" t="s">
        <v>131</v>
      </c>
      <c r="AU258" s="137" t="s">
        <v>83</v>
      </c>
      <c r="AY258" s="15" t="s">
        <v>129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5" t="s">
        <v>81</v>
      </c>
      <c r="BK258" s="138">
        <f>ROUND(I258*H258,2)</f>
        <v>0</v>
      </c>
      <c r="BL258" s="15" t="s">
        <v>136</v>
      </c>
      <c r="BM258" s="137" t="s">
        <v>877</v>
      </c>
    </row>
    <row r="259" spans="2:65" s="1" customFormat="1" ht="19.2">
      <c r="B259" s="27"/>
      <c r="D259" s="139" t="s">
        <v>138</v>
      </c>
      <c r="F259" s="140" t="s">
        <v>361</v>
      </c>
      <c r="L259" s="27"/>
      <c r="M259" s="141"/>
      <c r="T259" s="51"/>
      <c r="AT259" s="15" t="s">
        <v>138</v>
      </c>
      <c r="AU259" s="15" t="s">
        <v>83</v>
      </c>
    </row>
    <row r="260" spans="2:65" s="12" customFormat="1">
      <c r="B260" s="142"/>
      <c r="D260" s="139" t="s">
        <v>144</v>
      </c>
      <c r="E260" s="143" t="s">
        <v>1</v>
      </c>
      <c r="F260" s="144" t="s">
        <v>878</v>
      </c>
      <c r="H260" s="145">
        <v>0.45400000000000001</v>
      </c>
      <c r="L260" s="142"/>
      <c r="M260" s="146"/>
      <c r="T260" s="147"/>
      <c r="AT260" s="143" t="s">
        <v>144</v>
      </c>
      <c r="AU260" s="143" t="s">
        <v>83</v>
      </c>
      <c r="AV260" s="12" t="s">
        <v>83</v>
      </c>
      <c r="AW260" s="12" t="s">
        <v>29</v>
      </c>
      <c r="AX260" s="12" t="s">
        <v>81</v>
      </c>
      <c r="AY260" s="143" t="s">
        <v>129</v>
      </c>
    </row>
    <row r="261" spans="2:65" s="1" customFormat="1" ht="16.5" customHeight="1">
      <c r="B261" s="126"/>
      <c r="C261" s="127" t="s">
        <v>368</v>
      </c>
      <c r="D261" s="127" t="s">
        <v>131</v>
      </c>
      <c r="E261" s="128" t="s">
        <v>364</v>
      </c>
      <c r="F261" s="129" t="s">
        <v>365</v>
      </c>
      <c r="G261" s="130" t="s">
        <v>134</v>
      </c>
      <c r="H261" s="131">
        <v>10.8</v>
      </c>
      <c r="I261" s="132"/>
      <c r="J261" s="132">
        <f>ROUND(I261*H261,2)</f>
        <v>0</v>
      </c>
      <c r="K261" s="129" t="s">
        <v>135</v>
      </c>
      <c r="L261" s="27"/>
      <c r="M261" s="133" t="s">
        <v>1</v>
      </c>
      <c r="N261" s="134" t="s">
        <v>38</v>
      </c>
      <c r="O261" s="135">
        <v>0.95</v>
      </c>
      <c r="P261" s="135">
        <f>O261*H261</f>
        <v>10.26</v>
      </c>
      <c r="Q261" s="135">
        <v>1.0710000000000001E-2</v>
      </c>
      <c r="R261" s="135">
        <f>Q261*H261</f>
        <v>0.11566800000000002</v>
      </c>
      <c r="S261" s="135">
        <v>0</v>
      </c>
      <c r="T261" s="136">
        <f>S261*H261</f>
        <v>0</v>
      </c>
      <c r="AR261" s="137" t="s">
        <v>136</v>
      </c>
      <c r="AT261" s="137" t="s">
        <v>131</v>
      </c>
      <c r="AU261" s="137" t="s">
        <v>83</v>
      </c>
      <c r="AY261" s="15" t="s">
        <v>129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5" t="s">
        <v>81</v>
      </c>
      <c r="BK261" s="138">
        <f>ROUND(I261*H261,2)</f>
        <v>0</v>
      </c>
      <c r="BL261" s="15" t="s">
        <v>136</v>
      </c>
      <c r="BM261" s="137" t="s">
        <v>879</v>
      </c>
    </row>
    <row r="262" spans="2:65" s="1" customFormat="1">
      <c r="B262" s="27"/>
      <c r="D262" s="139" t="s">
        <v>138</v>
      </c>
      <c r="F262" s="140" t="s">
        <v>367</v>
      </c>
      <c r="L262" s="27"/>
      <c r="M262" s="141"/>
      <c r="T262" s="51"/>
      <c r="AT262" s="15" t="s">
        <v>138</v>
      </c>
      <c r="AU262" s="15" t="s">
        <v>83</v>
      </c>
    </row>
    <row r="263" spans="2:65" s="1" customFormat="1" ht="21.75" customHeight="1">
      <c r="B263" s="126"/>
      <c r="C263" s="127" t="s">
        <v>373</v>
      </c>
      <c r="D263" s="127" t="s">
        <v>131</v>
      </c>
      <c r="E263" s="128" t="s">
        <v>369</v>
      </c>
      <c r="F263" s="129" t="s">
        <v>370</v>
      </c>
      <c r="G263" s="130" t="s">
        <v>134</v>
      </c>
      <c r="H263" s="131">
        <v>10.8</v>
      </c>
      <c r="I263" s="132"/>
      <c r="J263" s="132">
        <f>ROUND(I263*H263,2)</f>
        <v>0</v>
      </c>
      <c r="K263" s="129" t="s">
        <v>135</v>
      </c>
      <c r="L263" s="27"/>
      <c r="M263" s="133" t="s">
        <v>1</v>
      </c>
      <c r="N263" s="134" t="s">
        <v>38</v>
      </c>
      <c r="O263" s="135">
        <v>0.69499999999999995</v>
      </c>
      <c r="P263" s="135">
        <f>O263*H263</f>
        <v>7.5060000000000002</v>
      </c>
      <c r="Q263" s="135">
        <v>0</v>
      </c>
      <c r="R263" s="135">
        <f>Q263*H263</f>
        <v>0</v>
      </c>
      <c r="S263" s="135">
        <v>0</v>
      </c>
      <c r="T263" s="136">
        <f>S263*H263</f>
        <v>0</v>
      </c>
      <c r="AR263" s="137" t="s">
        <v>136</v>
      </c>
      <c r="AT263" s="137" t="s">
        <v>131</v>
      </c>
      <c r="AU263" s="137" t="s">
        <v>83</v>
      </c>
      <c r="AY263" s="15" t="s">
        <v>129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5" t="s">
        <v>81</v>
      </c>
      <c r="BK263" s="138">
        <f>ROUND(I263*H263,2)</f>
        <v>0</v>
      </c>
      <c r="BL263" s="15" t="s">
        <v>136</v>
      </c>
      <c r="BM263" s="137" t="s">
        <v>880</v>
      </c>
    </row>
    <row r="264" spans="2:65" s="1" customFormat="1">
      <c r="B264" s="27"/>
      <c r="D264" s="139" t="s">
        <v>138</v>
      </c>
      <c r="F264" s="140" t="s">
        <v>372</v>
      </c>
      <c r="L264" s="27"/>
      <c r="M264" s="141"/>
      <c r="T264" s="51"/>
      <c r="AT264" s="15" t="s">
        <v>138</v>
      </c>
      <c r="AU264" s="15" t="s">
        <v>83</v>
      </c>
    </row>
    <row r="265" spans="2:65" s="1" customFormat="1" ht="24.15" customHeight="1">
      <c r="B265" s="126"/>
      <c r="C265" s="127" t="s">
        <v>379</v>
      </c>
      <c r="D265" s="127" t="s">
        <v>131</v>
      </c>
      <c r="E265" s="128" t="s">
        <v>380</v>
      </c>
      <c r="F265" s="129" t="s">
        <v>381</v>
      </c>
      <c r="G265" s="130" t="s">
        <v>134</v>
      </c>
      <c r="H265" s="131">
        <v>7.5</v>
      </c>
      <c r="I265" s="132"/>
      <c r="J265" s="132">
        <f>ROUND(I265*H265,2)</f>
        <v>0</v>
      </c>
      <c r="K265" s="129" t="s">
        <v>135</v>
      </c>
      <c r="L265" s="27"/>
      <c r="M265" s="133" t="s">
        <v>1</v>
      </c>
      <c r="N265" s="134" t="s">
        <v>38</v>
      </c>
      <c r="O265" s="135">
        <v>0.23799999999999999</v>
      </c>
      <c r="P265" s="135">
        <f>O265*H265</f>
        <v>1.7849999999999999</v>
      </c>
      <c r="Q265" s="135">
        <v>0</v>
      </c>
      <c r="R265" s="135">
        <f>Q265*H265</f>
        <v>0</v>
      </c>
      <c r="S265" s="135">
        <v>0</v>
      </c>
      <c r="T265" s="136">
        <f>S265*H265</f>
        <v>0</v>
      </c>
      <c r="AR265" s="137" t="s">
        <v>136</v>
      </c>
      <c r="AT265" s="137" t="s">
        <v>131</v>
      </c>
      <c r="AU265" s="137" t="s">
        <v>83</v>
      </c>
      <c r="AY265" s="15" t="s">
        <v>129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5" t="s">
        <v>81</v>
      </c>
      <c r="BK265" s="138">
        <f>ROUND(I265*H265,2)</f>
        <v>0</v>
      </c>
      <c r="BL265" s="15" t="s">
        <v>136</v>
      </c>
      <c r="BM265" s="137" t="s">
        <v>881</v>
      </c>
    </row>
    <row r="266" spans="2:65" s="1" customFormat="1" ht="19.2">
      <c r="B266" s="27"/>
      <c r="D266" s="139" t="s">
        <v>138</v>
      </c>
      <c r="F266" s="140" t="s">
        <v>383</v>
      </c>
      <c r="L266" s="27"/>
      <c r="M266" s="141"/>
      <c r="T266" s="51"/>
      <c r="AT266" s="15" t="s">
        <v>138</v>
      </c>
      <c r="AU266" s="15" t="s">
        <v>83</v>
      </c>
    </row>
    <row r="267" spans="2:65" s="12" customFormat="1">
      <c r="B267" s="142"/>
      <c r="D267" s="139" t="s">
        <v>144</v>
      </c>
      <c r="E267" s="143" t="s">
        <v>1</v>
      </c>
      <c r="F267" s="144" t="s">
        <v>882</v>
      </c>
      <c r="H267" s="145">
        <v>7.5</v>
      </c>
      <c r="L267" s="142"/>
      <c r="M267" s="146"/>
      <c r="T267" s="147"/>
      <c r="AT267" s="143" t="s">
        <v>144</v>
      </c>
      <c r="AU267" s="143" t="s">
        <v>83</v>
      </c>
      <c r="AV267" s="12" t="s">
        <v>83</v>
      </c>
      <c r="AW267" s="12" t="s">
        <v>29</v>
      </c>
      <c r="AX267" s="12" t="s">
        <v>81</v>
      </c>
      <c r="AY267" s="143" t="s">
        <v>129</v>
      </c>
    </row>
    <row r="268" spans="2:65" s="1" customFormat="1" ht="33" customHeight="1">
      <c r="B268" s="126"/>
      <c r="C268" s="127" t="s">
        <v>385</v>
      </c>
      <c r="D268" s="127" t="s">
        <v>131</v>
      </c>
      <c r="E268" s="128" t="s">
        <v>386</v>
      </c>
      <c r="F268" s="129" t="s">
        <v>387</v>
      </c>
      <c r="G268" s="130" t="s">
        <v>134</v>
      </c>
      <c r="H268" s="131">
        <v>7.5</v>
      </c>
      <c r="I268" s="132"/>
      <c r="J268" s="132">
        <f>ROUND(I268*H268,2)</f>
        <v>0</v>
      </c>
      <c r="K268" s="129" t="s">
        <v>135</v>
      </c>
      <c r="L268" s="27"/>
      <c r="M268" s="133" t="s">
        <v>1</v>
      </c>
      <c r="N268" s="134" t="s">
        <v>38</v>
      </c>
      <c r="O268" s="135">
        <v>1.83</v>
      </c>
      <c r="P268" s="135">
        <f>O268*H268</f>
        <v>13.725000000000001</v>
      </c>
      <c r="Q268" s="135">
        <v>0.40242</v>
      </c>
      <c r="R268" s="135">
        <f>Q268*H268</f>
        <v>3.0181499999999999</v>
      </c>
      <c r="S268" s="135">
        <v>0</v>
      </c>
      <c r="T268" s="136">
        <f>S268*H268</f>
        <v>0</v>
      </c>
      <c r="AR268" s="137" t="s">
        <v>136</v>
      </c>
      <c r="AT268" s="137" t="s">
        <v>131</v>
      </c>
      <c r="AU268" s="137" t="s">
        <v>83</v>
      </c>
      <c r="AY268" s="15" t="s">
        <v>129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5" t="s">
        <v>81</v>
      </c>
      <c r="BK268" s="138">
        <f>ROUND(I268*H268,2)</f>
        <v>0</v>
      </c>
      <c r="BL268" s="15" t="s">
        <v>136</v>
      </c>
      <c r="BM268" s="137" t="s">
        <v>883</v>
      </c>
    </row>
    <row r="269" spans="2:65" s="1" customFormat="1" ht="28.8">
      <c r="B269" s="27"/>
      <c r="D269" s="139" t="s">
        <v>138</v>
      </c>
      <c r="F269" s="140" t="s">
        <v>389</v>
      </c>
      <c r="L269" s="27"/>
      <c r="M269" s="141"/>
      <c r="T269" s="51"/>
      <c r="AT269" s="15" t="s">
        <v>138</v>
      </c>
      <c r="AU269" s="15" t="s">
        <v>83</v>
      </c>
    </row>
    <row r="270" spans="2:65" s="11" customFormat="1" ht="22.8" customHeight="1">
      <c r="B270" s="115"/>
      <c r="D270" s="116" t="s">
        <v>72</v>
      </c>
      <c r="E270" s="124" t="s">
        <v>156</v>
      </c>
      <c r="F270" s="124" t="s">
        <v>390</v>
      </c>
      <c r="J270" s="125">
        <f>BK270</f>
        <v>0</v>
      </c>
      <c r="L270" s="115"/>
      <c r="M270" s="119"/>
      <c r="P270" s="120">
        <f>SUM(P271:P283)</f>
        <v>6.6729000000000003</v>
      </c>
      <c r="R270" s="120">
        <f>SUM(R271:R283)</f>
        <v>0</v>
      </c>
      <c r="T270" s="121">
        <f>SUM(T271:T283)</f>
        <v>0</v>
      </c>
      <c r="AR270" s="116" t="s">
        <v>81</v>
      </c>
      <c r="AT270" s="122" t="s">
        <v>72</v>
      </c>
      <c r="AU270" s="122" t="s">
        <v>81</v>
      </c>
      <c r="AY270" s="116" t="s">
        <v>129</v>
      </c>
      <c r="BK270" s="123">
        <f>SUM(BK271:BK283)</f>
        <v>0</v>
      </c>
    </row>
    <row r="271" spans="2:65" s="1" customFormat="1" ht="21.75" customHeight="1">
      <c r="B271" s="126"/>
      <c r="C271" s="127" t="s">
        <v>391</v>
      </c>
      <c r="D271" s="127" t="s">
        <v>131</v>
      </c>
      <c r="E271" s="128" t="s">
        <v>729</v>
      </c>
      <c r="F271" s="129" t="s">
        <v>730</v>
      </c>
      <c r="G271" s="130" t="s">
        <v>134</v>
      </c>
      <c r="H271" s="131">
        <v>16.3</v>
      </c>
      <c r="I271" s="132"/>
      <c r="J271" s="132">
        <f>ROUND(I271*H271,2)</f>
        <v>0</v>
      </c>
      <c r="K271" s="129" t="s">
        <v>135</v>
      </c>
      <c r="L271" s="27"/>
      <c r="M271" s="133" t="s">
        <v>1</v>
      </c>
      <c r="N271" s="134" t="s">
        <v>38</v>
      </c>
      <c r="O271" s="135">
        <v>0.109</v>
      </c>
      <c r="P271" s="135">
        <f>O271*H271</f>
        <v>1.7767000000000002</v>
      </c>
      <c r="Q271" s="135">
        <v>0</v>
      </c>
      <c r="R271" s="135">
        <f>Q271*H271</f>
        <v>0</v>
      </c>
      <c r="S271" s="135">
        <v>0</v>
      </c>
      <c r="T271" s="136">
        <f>S271*H271</f>
        <v>0</v>
      </c>
      <c r="AR271" s="137" t="s">
        <v>136</v>
      </c>
      <c r="AT271" s="137" t="s">
        <v>131</v>
      </c>
      <c r="AU271" s="137" t="s">
        <v>83</v>
      </c>
      <c r="AY271" s="15" t="s">
        <v>129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5" t="s">
        <v>81</v>
      </c>
      <c r="BK271" s="138">
        <f>ROUND(I271*H271,2)</f>
        <v>0</v>
      </c>
      <c r="BL271" s="15" t="s">
        <v>136</v>
      </c>
      <c r="BM271" s="137" t="s">
        <v>884</v>
      </c>
    </row>
    <row r="272" spans="2:65" s="1" customFormat="1" ht="19.2">
      <c r="B272" s="27"/>
      <c r="D272" s="139" t="s">
        <v>138</v>
      </c>
      <c r="F272" s="140" t="s">
        <v>732</v>
      </c>
      <c r="L272" s="27"/>
      <c r="M272" s="141"/>
      <c r="T272" s="51"/>
      <c r="AT272" s="15" t="s">
        <v>138</v>
      </c>
      <c r="AU272" s="15" t="s">
        <v>83</v>
      </c>
    </row>
    <row r="273" spans="2:65" s="1" customFormat="1" ht="24.15" customHeight="1">
      <c r="B273" s="126"/>
      <c r="C273" s="127" t="s">
        <v>396</v>
      </c>
      <c r="D273" s="127" t="s">
        <v>131</v>
      </c>
      <c r="E273" s="128" t="s">
        <v>733</v>
      </c>
      <c r="F273" s="129" t="s">
        <v>734</v>
      </c>
      <c r="G273" s="130" t="s">
        <v>134</v>
      </c>
      <c r="H273" s="131">
        <v>16.3</v>
      </c>
      <c r="I273" s="132"/>
      <c r="J273" s="132">
        <f>ROUND(I273*H273,2)</f>
        <v>0</v>
      </c>
      <c r="K273" s="129" t="s">
        <v>135</v>
      </c>
      <c r="L273" s="27"/>
      <c r="M273" s="133" t="s">
        <v>1</v>
      </c>
      <c r="N273" s="134" t="s">
        <v>38</v>
      </c>
      <c r="O273" s="135">
        <v>2.7E-2</v>
      </c>
      <c r="P273" s="135">
        <f>O273*H273</f>
        <v>0.44009999999999999</v>
      </c>
      <c r="Q273" s="135">
        <v>0</v>
      </c>
      <c r="R273" s="135">
        <f>Q273*H273</f>
        <v>0</v>
      </c>
      <c r="S273" s="135">
        <v>0</v>
      </c>
      <c r="T273" s="136">
        <f>S273*H273</f>
        <v>0</v>
      </c>
      <c r="AR273" s="137" t="s">
        <v>136</v>
      </c>
      <c r="AT273" s="137" t="s">
        <v>131</v>
      </c>
      <c r="AU273" s="137" t="s">
        <v>83</v>
      </c>
      <c r="AY273" s="15" t="s">
        <v>129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5" t="s">
        <v>81</v>
      </c>
      <c r="BK273" s="138">
        <f>ROUND(I273*H273,2)</f>
        <v>0</v>
      </c>
      <c r="BL273" s="15" t="s">
        <v>136</v>
      </c>
      <c r="BM273" s="137" t="s">
        <v>885</v>
      </c>
    </row>
    <row r="274" spans="2:65" s="1" customFormat="1" ht="28.8">
      <c r="B274" s="27"/>
      <c r="D274" s="139" t="s">
        <v>138</v>
      </c>
      <c r="F274" s="140" t="s">
        <v>736</v>
      </c>
      <c r="L274" s="27"/>
      <c r="M274" s="141"/>
      <c r="T274" s="51"/>
      <c r="AT274" s="15" t="s">
        <v>138</v>
      </c>
      <c r="AU274" s="15" t="s">
        <v>83</v>
      </c>
    </row>
    <row r="275" spans="2:65" s="1" customFormat="1" ht="21.75" customHeight="1">
      <c r="B275" s="126"/>
      <c r="C275" s="127" t="s">
        <v>401</v>
      </c>
      <c r="D275" s="127" t="s">
        <v>131</v>
      </c>
      <c r="E275" s="128" t="s">
        <v>402</v>
      </c>
      <c r="F275" s="129" t="s">
        <v>403</v>
      </c>
      <c r="G275" s="130" t="s">
        <v>134</v>
      </c>
      <c r="H275" s="131">
        <v>32.9</v>
      </c>
      <c r="I275" s="132"/>
      <c r="J275" s="132">
        <f>ROUND(I275*H275,2)</f>
        <v>0</v>
      </c>
      <c r="K275" s="129" t="s">
        <v>135</v>
      </c>
      <c r="L275" s="27"/>
      <c r="M275" s="133" t="s">
        <v>1</v>
      </c>
      <c r="N275" s="134" t="s">
        <v>38</v>
      </c>
      <c r="O275" s="135">
        <v>2E-3</v>
      </c>
      <c r="P275" s="135">
        <f>O275*H275</f>
        <v>6.5799999999999997E-2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136</v>
      </c>
      <c r="AT275" s="137" t="s">
        <v>131</v>
      </c>
      <c r="AU275" s="137" t="s">
        <v>83</v>
      </c>
      <c r="AY275" s="15" t="s">
        <v>129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5" t="s">
        <v>81</v>
      </c>
      <c r="BK275" s="138">
        <f>ROUND(I275*H275,2)</f>
        <v>0</v>
      </c>
      <c r="BL275" s="15" t="s">
        <v>136</v>
      </c>
      <c r="BM275" s="137" t="s">
        <v>886</v>
      </c>
    </row>
    <row r="276" spans="2:65" s="1" customFormat="1" ht="19.2">
      <c r="B276" s="27"/>
      <c r="D276" s="139" t="s">
        <v>138</v>
      </c>
      <c r="F276" s="140" t="s">
        <v>405</v>
      </c>
      <c r="L276" s="27"/>
      <c r="M276" s="141"/>
      <c r="T276" s="51"/>
      <c r="AT276" s="15" t="s">
        <v>138</v>
      </c>
      <c r="AU276" s="15" t="s">
        <v>83</v>
      </c>
    </row>
    <row r="277" spans="2:65" s="1" customFormat="1" ht="24.15" customHeight="1">
      <c r="B277" s="126"/>
      <c r="C277" s="127" t="s">
        <v>406</v>
      </c>
      <c r="D277" s="127" t="s">
        <v>131</v>
      </c>
      <c r="E277" s="128" t="s">
        <v>407</v>
      </c>
      <c r="F277" s="129" t="s">
        <v>408</v>
      </c>
      <c r="G277" s="130" t="s">
        <v>134</v>
      </c>
      <c r="H277" s="131">
        <v>16.3</v>
      </c>
      <c r="I277" s="132"/>
      <c r="J277" s="132">
        <f>ROUND(I277*H277,2)</f>
        <v>0</v>
      </c>
      <c r="K277" s="129" t="s">
        <v>135</v>
      </c>
      <c r="L277" s="27"/>
      <c r="M277" s="133" t="s">
        <v>1</v>
      </c>
      <c r="N277" s="134" t="s">
        <v>38</v>
      </c>
      <c r="O277" s="135">
        <v>1.2999999999999999E-2</v>
      </c>
      <c r="P277" s="135">
        <f>O277*H277</f>
        <v>0.21190000000000001</v>
      </c>
      <c r="Q277" s="135">
        <v>0</v>
      </c>
      <c r="R277" s="135">
        <f>Q277*H277</f>
        <v>0</v>
      </c>
      <c r="S277" s="135">
        <v>0</v>
      </c>
      <c r="T277" s="136">
        <f>S277*H277</f>
        <v>0</v>
      </c>
      <c r="AR277" s="137" t="s">
        <v>136</v>
      </c>
      <c r="AT277" s="137" t="s">
        <v>131</v>
      </c>
      <c r="AU277" s="137" t="s">
        <v>83</v>
      </c>
      <c r="AY277" s="15" t="s">
        <v>129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5" t="s">
        <v>81</v>
      </c>
      <c r="BK277" s="138">
        <f>ROUND(I277*H277,2)</f>
        <v>0</v>
      </c>
      <c r="BL277" s="15" t="s">
        <v>136</v>
      </c>
      <c r="BM277" s="137" t="s">
        <v>887</v>
      </c>
    </row>
    <row r="278" spans="2:65" s="1" customFormat="1" ht="28.8">
      <c r="B278" s="27"/>
      <c r="D278" s="139" t="s">
        <v>138</v>
      </c>
      <c r="F278" s="140" t="s">
        <v>410</v>
      </c>
      <c r="L278" s="27"/>
      <c r="M278" s="141"/>
      <c r="T278" s="51"/>
      <c r="AT278" s="15" t="s">
        <v>138</v>
      </c>
      <c r="AU278" s="15" t="s">
        <v>83</v>
      </c>
    </row>
    <row r="279" spans="2:65" s="1" customFormat="1" ht="24.15" customHeight="1">
      <c r="B279" s="126"/>
      <c r="C279" s="127" t="s">
        <v>411</v>
      </c>
      <c r="D279" s="127" t="s">
        <v>131</v>
      </c>
      <c r="E279" s="128" t="s">
        <v>412</v>
      </c>
      <c r="F279" s="129" t="s">
        <v>413</v>
      </c>
      <c r="G279" s="130" t="s">
        <v>134</v>
      </c>
      <c r="H279" s="131">
        <v>32.9</v>
      </c>
      <c r="I279" s="132"/>
      <c r="J279" s="132">
        <f>ROUND(I279*H279,2)</f>
        <v>0</v>
      </c>
      <c r="K279" s="129" t="s">
        <v>135</v>
      </c>
      <c r="L279" s="27"/>
      <c r="M279" s="133" t="s">
        <v>1</v>
      </c>
      <c r="N279" s="134" t="s">
        <v>38</v>
      </c>
      <c r="O279" s="135">
        <v>1.6E-2</v>
      </c>
      <c r="P279" s="135">
        <f>O279*H279</f>
        <v>0.52639999999999998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136</v>
      </c>
      <c r="AT279" s="137" t="s">
        <v>131</v>
      </c>
      <c r="AU279" s="137" t="s">
        <v>83</v>
      </c>
      <c r="AY279" s="15" t="s">
        <v>129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5" t="s">
        <v>81</v>
      </c>
      <c r="BK279" s="138">
        <f>ROUND(I279*H279,2)</f>
        <v>0</v>
      </c>
      <c r="BL279" s="15" t="s">
        <v>136</v>
      </c>
      <c r="BM279" s="137" t="s">
        <v>888</v>
      </c>
    </row>
    <row r="280" spans="2:65" s="1" customFormat="1" ht="28.8">
      <c r="B280" s="27"/>
      <c r="D280" s="139" t="s">
        <v>138</v>
      </c>
      <c r="F280" s="140" t="s">
        <v>415</v>
      </c>
      <c r="L280" s="27"/>
      <c r="M280" s="141"/>
      <c r="T280" s="51"/>
      <c r="AT280" s="15" t="s">
        <v>138</v>
      </c>
      <c r="AU280" s="15" t="s">
        <v>83</v>
      </c>
    </row>
    <row r="281" spans="2:65" s="1" customFormat="1" ht="24.15" customHeight="1">
      <c r="B281" s="126"/>
      <c r="C281" s="127" t="s">
        <v>417</v>
      </c>
      <c r="D281" s="127" t="s">
        <v>131</v>
      </c>
      <c r="E281" s="128" t="s">
        <v>418</v>
      </c>
      <c r="F281" s="129" t="s">
        <v>419</v>
      </c>
      <c r="G281" s="130" t="s">
        <v>134</v>
      </c>
      <c r="H281" s="131">
        <v>16.600000000000001</v>
      </c>
      <c r="I281" s="132"/>
      <c r="J281" s="132">
        <f>ROUND(I281*H281,2)</f>
        <v>0</v>
      </c>
      <c r="K281" s="129" t="s">
        <v>135</v>
      </c>
      <c r="L281" s="27"/>
      <c r="M281" s="133" t="s">
        <v>1</v>
      </c>
      <c r="N281" s="134" t="s">
        <v>38</v>
      </c>
      <c r="O281" s="135">
        <v>0.22</v>
      </c>
      <c r="P281" s="135">
        <f>O281*H281</f>
        <v>3.6520000000000001</v>
      </c>
      <c r="Q281" s="135">
        <v>0</v>
      </c>
      <c r="R281" s="135">
        <f>Q281*H281</f>
        <v>0</v>
      </c>
      <c r="S281" s="135">
        <v>0</v>
      </c>
      <c r="T281" s="136">
        <f>S281*H281</f>
        <v>0</v>
      </c>
      <c r="AR281" s="137" t="s">
        <v>136</v>
      </c>
      <c r="AT281" s="137" t="s">
        <v>131</v>
      </c>
      <c r="AU281" s="137" t="s">
        <v>83</v>
      </c>
      <c r="AY281" s="15" t="s">
        <v>129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5" t="s">
        <v>81</v>
      </c>
      <c r="BK281" s="138">
        <f>ROUND(I281*H281,2)</f>
        <v>0</v>
      </c>
      <c r="BL281" s="15" t="s">
        <v>136</v>
      </c>
      <c r="BM281" s="137" t="s">
        <v>889</v>
      </c>
    </row>
    <row r="282" spans="2:65" s="1" customFormat="1" ht="19.2">
      <c r="B282" s="27"/>
      <c r="D282" s="139" t="s">
        <v>138</v>
      </c>
      <c r="F282" s="140" t="s">
        <v>421</v>
      </c>
      <c r="L282" s="27"/>
      <c r="M282" s="141"/>
      <c r="T282" s="51"/>
      <c r="AT282" s="15" t="s">
        <v>138</v>
      </c>
      <c r="AU282" s="15" t="s">
        <v>83</v>
      </c>
    </row>
    <row r="283" spans="2:65" s="1" customFormat="1" ht="19.2">
      <c r="B283" s="27"/>
      <c r="D283" s="139" t="s">
        <v>231</v>
      </c>
      <c r="F283" s="163" t="s">
        <v>422</v>
      </c>
      <c r="L283" s="27"/>
      <c r="M283" s="141"/>
      <c r="T283" s="51"/>
      <c r="AT283" s="15" t="s">
        <v>231</v>
      </c>
      <c r="AU283" s="15" t="s">
        <v>83</v>
      </c>
    </row>
    <row r="284" spans="2:65" s="11" customFormat="1" ht="22.8" customHeight="1">
      <c r="B284" s="115"/>
      <c r="D284" s="116" t="s">
        <v>72</v>
      </c>
      <c r="E284" s="124" t="s">
        <v>162</v>
      </c>
      <c r="F284" s="124" t="s">
        <v>423</v>
      </c>
      <c r="J284" s="125">
        <f>BK284</f>
        <v>0</v>
      </c>
      <c r="L284" s="115"/>
      <c r="M284" s="119"/>
      <c r="P284" s="120">
        <f>SUM(P285:P287)</f>
        <v>0</v>
      </c>
      <c r="R284" s="120">
        <f>SUM(R285:R287)</f>
        <v>0</v>
      </c>
      <c r="T284" s="121">
        <f>SUM(T285:T287)</f>
        <v>0</v>
      </c>
      <c r="AR284" s="116" t="s">
        <v>81</v>
      </c>
      <c r="AT284" s="122" t="s">
        <v>72</v>
      </c>
      <c r="AU284" s="122" t="s">
        <v>81</v>
      </c>
      <c r="AY284" s="116" t="s">
        <v>129</v>
      </c>
      <c r="BK284" s="123">
        <f>SUM(BK285:BK287)</f>
        <v>0</v>
      </c>
    </row>
    <row r="285" spans="2:65" s="1" customFormat="1" ht="16.5" customHeight="1">
      <c r="B285" s="126"/>
      <c r="C285" s="127" t="s">
        <v>424</v>
      </c>
      <c r="D285" s="127" t="s">
        <v>131</v>
      </c>
      <c r="E285" s="128" t="s">
        <v>425</v>
      </c>
      <c r="F285" s="129" t="s">
        <v>426</v>
      </c>
      <c r="G285" s="130" t="s">
        <v>165</v>
      </c>
      <c r="H285" s="131">
        <v>3</v>
      </c>
      <c r="I285" s="132"/>
      <c r="J285" s="132">
        <f>ROUND(I285*H285,2)</f>
        <v>0</v>
      </c>
      <c r="K285" s="129" t="s">
        <v>1</v>
      </c>
      <c r="L285" s="27"/>
      <c r="M285" s="133" t="s">
        <v>1</v>
      </c>
      <c r="N285" s="134" t="s">
        <v>38</v>
      </c>
      <c r="O285" s="135">
        <v>0</v>
      </c>
      <c r="P285" s="135">
        <f>O285*H285</f>
        <v>0</v>
      </c>
      <c r="Q285" s="135">
        <v>0</v>
      </c>
      <c r="R285" s="135">
        <f>Q285*H285</f>
        <v>0</v>
      </c>
      <c r="S285" s="135">
        <v>0</v>
      </c>
      <c r="T285" s="136">
        <f>S285*H285</f>
        <v>0</v>
      </c>
      <c r="AR285" s="137" t="s">
        <v>136</v>
      </c>
      <c r="AT285" s="137" t="s">
        <v>131</v>
      </c>
      <c r="AU285" s="137" t="s">
        <v>83</v>
      </c>
      <c r="AY285" s="15" t="s">
        <v>129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5" t="s">
        <v>81</v>
      </c>
      <c r="BK285" s="138">
        <f>ROUND(I285*H285,2)</f>
        <v>0</v>
      </c>
      <c r="BL285" s="15" t="s">
        <v>136</v>
      </c>
      <c r="BM285" s="137" t="s">
        <v>890</v>
      </c>
    </row>
    <row r="286" spans="2:65" s="1" customFormat="1">
      <c r="B286" s="27"/>
      <c r="D286" s="139" t="s">
        <v>138</v>
      </c>
      <c r="F286" s="140" t="s">
        <v>426</v>
      </c>
      <c r="L286" s="27"/>
      <c r="M286" s="141"/>
      <c r="T286" s="51"/>
      <c r="AT286" s="15" t="s">
        <v>138</v>
      </c>
      <c r="AU286" s="15" t="s">
        <v>83</v>
      </c>
    </row>
    <row r="287" spans="2:65" s="1" customFormat="1" ht="19.2">
      <c r="B287" s="27"/>
      <c r="D287" s="139" t="s">
        <v>231</v>
      </c>
      <c r="F287" s="163" t="s">
        <v>428</v>
      </c>
      <c r="L287" s="27"/>
      <c r="M287" s="141"/>
      <c r="T287" s="51"/>
      <c r="AT287" s="15" t="s">
        <v>231</v>
      </c>
      <c r="AU287" s="15" t="s">
        <v>83</v>
      </c>
    </row>
    <row r="288" spans="2:65" s="11" customFormat="1" ht="22.8" customHeight="1">
      <c r="B288" s="115"/>
      <c r="D288" s="116" t="s">
        <v>72</v>
      </c>
      <c r="E288" s="124" t="s">
        <v>180</v>
      </c>
      <c r="F288" s="124" t="s">
        <v>429</v>
      </c>
      <c r="J288" s="125">
        <f>BK288</f>
        <v>0</v>
      </c>
      <c r="L288" s="115"/>
      <c r="M288" s="119"/>
      <c r="P288" s="120">
        <f>SUM(P289:P321)</f>
        <v>171.90923599999999</v>
      </c>
      <c r="R288" s="120">
        <f>SUM(R289:R321)</f>
        <v>3.0039704400000002</v>
      </c>
      <c r="T288" s="121">
        <f>SUM(T289:T321)</f>
        <v>57.9786</v>
      </c>
      <c r="AR288" s="116" t="s">
        <v>81</v>
      </c>
      <c r="AT288" s="122" t="s">
        <v>72</v>
      </c>
      <c r="AU288" s="122" t="s">
        <v>81</v>
      </c>
      <c r="AY288" s="116" t="s">
        <v>129</v>
      </c>
      <c r="BK288" s="123">
        <f>SUM(BK289:BK321)</f>
        <v>0</v>
      </c>
    </row>
    <row r="289" spans="2:65" s="1" customFormat="1" ht="16.5" customHeight="1">
      <c r="B289" s="126"/>
      <c r="C289" s="127" t="s">
        <v>430</v>
      </c>
      <c r="D289" s="127" t="s">
        <v>131</v>
      </c>
      <c r="E289" s="128" t="s">
        <v>431</v>
      </c>
      <c r="F289" s="129" t="s">
        <v>432</v>
      </c>
      <c r="G289" s="130" t="s">
        <v>268</v>
      </c>
      <c r="H289" s="131">
        <v>2</v>
      </c>
      <c r="I289" s="132"/>
      <c r="J289" s="132">
        <f>ROUND(I289*H289,2)</f>
        <v>0</v>
      </c>
      <c r="K289" s="129" t="s">
        <v>135</v>
      </c>
      <c r="L289" s="27"/>
      <c r="M289" s="133" t="s">
        <v>1</v>
      </c>
      <c r="N289" s="134" t="s">
        <v>38</v>
      </c>
      <c r="O289" s="135">
        <v>0.38300000000000001</v>
      </c>
      <c r="P289" s="135">
        <f>O289*H289</f>
        <v>0.76600000000000001</v>
      </c>
      <c r="Q289" s="135">
        <v>8.1119999999999998E-2</v>
      </c>
      <c r="R289" s="135">
        <f>Q289*H289</f>
        <v>0.16224</v>
      </c>
      <c r="S289" s="135">
        <v>0</v>
      </c>
      <c r="T289" s="136">
        <f>S289*H289</f>
        <v>0</v>
      </c>
      <c r="AR289" s="137" t="s">
        <v>136</v>
      </c>
      <c r="AT289" s="137" t="s">
        <v>131</v>
      </c>
      <c r="AU289" s="137" t="s">
        <v>83</v>
      </c>
      <c r="AY289" s="15" t="s">
        <v>129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81</v>
      </c>
      <c r="BK289" s="138">
        <f>ROUND(I289*H289,2)</f>
        <v>0</v>
      </c>
      <c r="BL289" s="15" t="s">
        <v>136</v>
      </c>
      <c r="BM289" s="137" t="s">
        <v>891</v>
      </c>
    </row>
    <row r="290" spans="2:65" s="1" customFormat="1">
      <c r="B290" s="27"/>
      <c r="D290" s="139" t="s">
        <v>138</v>
      </c>
      <c r="F290" s="140" t="s">
        <v>434</v>
      </c>
      <c r="L290" s="27"/>
      <c r="M290" s="141"/>
      <c r="T290" s="51"/>
      <c r="AT290" s="15" t="s">
        <v>138</v>
      </c>
      <c r="AU290" s="15" t="s">
        <v>83</v>
      </c>
    </row>
    <row r="291" spans="2:65" s="1" customFormat="1" ht="24.15" customHeight="1">
      <c r="B291" s="126"/>
      <c r="C291" s="127" t="s">
        <v>435</v>
      </c>
      <c r="D291" s="127" t="s">
        <v>131</v>
      </c>
      <c r="E291" s="128" t="s">
        <v>436</v>
      </c>
      <c r="F291" s="129" t="s">
        <v>437</v>
      </c>
      <c r="G291" s="130" t="s">
        <v>165</v>
      </c>
      <c r="H291" s="131">
        <v>32.340000000000003</v>
      </c>
      <c r="I291" s="132"/>
      <c r="J291" s="132">
        <f>ROUND(I291*H291,2)</f>
        <v>0</v>
      </c>
      <c r="K291" s="129" t="s">
        <v>135</v>
      </c>
      <c r="L291" s="27"/>
      <c r="M291" s="133" t="s">
        <v>1</v>
      </c>
      <c r="N291" s="134" t="s">
        <v>38</v>
      </c>
      <c r="O291" s="135">
        <v>0.13900000000000001</v>
      </c>
      <c r="P291" s="135">
        <f>O291*H291</f>
        <v>4.4952600000000009</v>
      </c>
      <c r="Q291" s="135">
        <v>0</v>
      </c>
      <c r="R291" s="135">
        <f>Q291*H291</f>
        <v>0</v>
      </c>
      <c r="S291" s="135">
        <v>0</v>
      </c>
      <c r="T291" s="136">
        <f>S291*H291</f>
        <v>0</v>
      </c>
      <c r="AR291" s="137" t="s">
        <v>136</v>
      </c>
      <c r="AT291" s="137" t="s">
        <v>131</v>
      </c>
      <c r="AU291" s="137" t="s">
        <v>83</v>
      </c>
      <c r="AY291" s="15" t="s">
        <v>129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5" t="s">
        <v>81</v>
      </c>
      <c r="BK291" s="138">
        <f>ROUND(I291*H291,2)</f>
        <v>0</v>
      </c>
      <c r="BL291" s="15" t="s">
        <v>136</v>
      </c>
      <c r="BM291" s="137" t="s">
        <v>892</v>
      </c>
    </row>
    <row r="292" spans="2:65" s="1" customFormat="1" ht="19.2">
      <c r="B292" s="27"/>
      <c r="D292" s="139" t="s">
        <v>138</v>
      </c>
      <c r="F292" s="140" t="s">
        <v>439</v>
      </c>
      <c r="L292" s="27"/>
      <c r="M292" s="141"/>
      <c r="T292" s="51"/>
      <c r="AT292" s="15" t="s">
        <v>138</v>
      </c>
      <c r="AU292" s="15" t="s">
        <v>83</v>
      </c>
    </row>
    <row r="293" spans="2:65" s="12" customFormat="1" ht="20.399999999999999">
      <c r="B293" s="142"/>
      <c r="D293" s="139" t="s">
        <v>144</v>
      </c>
      <c r="E293" s="143" t="s">
        <v>1</v>
      </c>
      <c r="F293" s="144" t="s">
        <v>893</v>
      </c>
      <c r="H293" s="145">
        <v>32.340000000000003</v>
      </c>
      <c r="L293" s="142"/>
      <c r="M293" s="146"/>
      <c r="T293" s="147"/>
      <c r="AT293" s="143" t="s">
        <v>144</v>
      </c>
      <c r="AU293" s="143" t="s">
        <v>83</v>
      </c>
      <c r="AV293" s="12" t="s">
        <v>83</v>
      </c>
      <c r="AW293" s="12" t="s">
        <v>29</v>
      </c>
      <c r="AX293" s="12" t="s">
        <v>81</v>
      </c>
      <c r="AY293" s="143" t="s">
        <v>129</v>
      </c>
    </row>
    <row r="294" spans="2:65" s="1" customFormat="1" ht="24.15" customHeight="1">
      <c r="B294" s="126"/>
      <c r="C294" s="127" t="s">
        <v>441</v>
      </c>
      <c r="D294" s="127" t="s">
        <v>131</v>
      </c>
      <c r="E294" s="128" t="s">
        <v>442</v>
      </c>
      <c r="F294" s="129" t="s">
        <v>443</v>
      </c>
      <c r="G294" s="130" t="s">
        <v>165</v>
      </c>
      <c r="H294" s="131">
        <v>32.340000000000003</v>
      </c>
      <c r="I294" s="132"/>
      <c r="J294" s="132">
        <f>ROUND(I294*H294,2)</f>
        <v>0</v>
      </c>
      <c r="K294" s="129" t="s">
        <v>135</v>
      </c>
      <c r="L294" s="27"/>
      <c r="M294" s="133" t="s">
        <v>1</v>
      </c>
      <c r="N294" s="134" t="s">
        <v>38</v>
      </c>
      <c r="O294" s="135">
        <v>7.6999999999999999E-2</v>
      </c>
      <c r="P294" s="135">
        <f>O294*H294</f>
        <v>2.4901800000000001</v>
      </c>
      <c r="Q294" s="135">
        <v>9.0000000000000006E-5</v>
      </c>
      <c r="R294" s="135">
        <f>Q294*H294</f>
        <v>2.9106000000000006E-3</v>
      </c>
      <c r="S294" s="135">
        <v>0</v>
      </c>
      <c r="T294" s="136">
        <f>S294*H294</f>
        <v>0</v>
      </c>
      <c r="AR294" s="137" t="s">
        <v>136</v>
      </c>
      <c r="AT294" s="137" t="s">
        <v>131</v>
      </c>
      <c r="AU294" s="137" t="s">
        <v>83</v>
      </c>
      <c r="AY294" s="15" t="s">
        <v>129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5" t="s">
        <v>81</v>
      </c>
      <c r="BK294" s="138">
        <f>ROUND(I294*H294,2)</f>
        <v>0</v>
      </c>
      <c r="BL294" s="15" t="s">
        <v>136</v>
      </c>
      <c r="BM294" s="137" t="s">
        <v>894</v>
      </c>
    </row>
    <row r="295" spans="2:65" s="1" customFormat="1" ht="38.4">
      <c r="B295" s="27"/>
      <c r="D295" s="139" t="s">
        <v>138</v>
      </c>
      <c r="F295" s="140" t="s">
        <v>445</v>
      </c>
      <c r="L295" s="27"/>
      <c r="M295" s="141"/>
      <c r="T295" s="51"/>
      <c r="AT295" s="15" t="s">
        <v>138</v>
      </c>
      <c r="AU295" s="15" t="s">
        <v>83</v>
      </c>
    </row>
    <row r="296" spans="2:65" s="1" customFormat="1" ht="24.15" customHeight="1">
      <c r="B296" s="126"/>
      <c r="C296" s="127" t="s">
        <v>446</v>
      </c>
      <c r="D296" s="127" t="s">
        <v>131</v>
      </c>
      <c r="E296" s="128" t="s">
        <v>447</v>
      </c>
      <c r="F296" s="129" t="s">
        <v>448</v>
      </c>
      <c r="G296" s="130" t="s">
        <v>268</v>
      </c>
      <c r="H296" s="131">
        <v>1</v>
      </c>
      <c r="I296" s="132"/>
      <c r="J296" s="132">
        <f>ROUND(I296*H296,2)</f>
        <v>0</v>
      </c>
      <c r="K296" s="129" t="s">
        <v>135</v>
      </c>
      <c r="L296" s="27"/>
      <c r="M296" s="133" t="s">
        <v>1</v>
      </c>
      <c r="N296" s="134" t="s">
        <v>38</v>
      </c>
      <c r="O296" s="135">
        <v>1.2649999999999999</v>
      </c>
      <c r="P296" s="135">
        <f>O296*H296</f>
        <v>1.2649999999999999</v>
      </c>
      <c r="Q296" s="135">
        <v>6.4900000000000001E-3</v>
      </c>
      <c r="R296" s="135">
        <f>Q296*H296</f>
        <v>6.4900000000000001E-3</v>
      </c>
      <c r="S296" s="135">
        <v>0</v>
      </c>
      <c r="T296" s="136">
        <f>S296*H296</f>
        <v>0</v>
      </c>
      <c r="AR296" s="137" t="s">
        <v>136</v>
      </c>
      <c r="AT296" s="137" t="s">
        <v>131</v>
      </c>
      <c r="AU296" s="137" t="s">
        <v>83</v>
      </c>
      <c r="AY296" s="15" t="s">
        <v>129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5" t="s">
        <v>81</v>
      </c>
      <c r="BK296" s="138">
        <f>ROUND(I296*H296,2)</f>
        <v>0</v>
      </c>
      <c r="BL296" s="15" t="s">
        <v>136</v>
      </c>
      <c r="BM296" s="137" t="s">
        <v>895</v>
      </c>
    </row>
    <row r="297" spans="2:65" s="1" customFormat="1" ht="19.2">
      <c r="B297" s="27"/>
      <c r="D297" s="139" t="s">
        <v>138</v>
      </c>
      <c r="F297" s="140" t="s">
        <v>450</v>
      </c>
      <c r="L297" s="27"/>
      <c r="M297" s="141"/>
      <c r="T297" s="51"/>
      <c r="AT297" s="15" t="s">
        <v>138</v>
      </c>
      <c r="AU297" s="15" t="s">
        <v>83</v>
      </c>
    </row>
    <row r="298" spans="2:65" s="1" customFormat="1" ht="24.15" customHeight="1">
      <c r="B298" s="126"/>
      <c r="C298" s="127" t="s">
        <v>451</v>
      </c>
      <c r="D298" s="127" t="s">
        <v>131</v>
      </c>
      <c r="E298" s="128" t="s">
        <v>469</v>
      </c>
      <c r="F298" s="129" t="s">
        <v>470</v>
      </c>
      <c r="G298" s="130" t="s">
        <v>183</v>
      </c>
      <c r="H298" s="131">
        <v>15.12</v>
      </c>
      <c r="I298" s="132"/>
      <c r="J298" s="132">
        <f>ROUND(I298*H298,2)</f>
        <v>0</v>
      </c>
      <c r="K298" s="129" t="s">
        <v>135</v>
      </c>
      <c r="L298" s="27"/>
      <c r="M298" s="133" t="s">
        <v>1</v>
      </c>
      <c r="N298" s="134" t="s">
        <v>38</v>
      </c>
      <c r="O298" s="135">
        <v>1.34</v>
      </c>
      <c r="P298" s="135">
        <f>O298*H298</f>
        <v>20.2608</v>
      </c>
      <c r="Q298" s="135">
        <v>8.8000000000000003E-4</v>
      </c>
      <c r="R298" s="135">
        <f>Q298*H298</f>
        <v>1.3305599999999999E-2</v>
      </c>
      <c r="S298" s="135">
        <v>0</v>
      </c>
      <c r="T298" s="136">
        <f>S298*H298</f>
        <v>0</v>
      </c>
      <c r="AR298" s="137" t="s">
        <v>136</v>
      </c>
      <c r="AT298" s="137" t="s">
        <v>131</v>
      </c>
      <c r="AU298" s="137" t="s">
        <v>83</v>
      </c>
      <c r="AY298" s="15" t="s">
        <v>129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5" t="s">
        <v>81</v>
      </c>
      <c r="BK298" s="138">
        <f>ROUND(I298*H298,2)</f>
        <v>0</v>
      </c>
      <c r="BL298" s="15" t="s">
        <v>136</v>
      </c>
      <c r="BM298" s="137" t="s">
        <v>896</v>
      </c>
    </row>
    <row r="299" spans="2:65" s="1" customFormat="1" ht="19.2">
      <c r="B299" s="27"/>
      <c r="D299" s="139" t="s">
        <v>138</v>
      </c>
      <c r="F299" s="140" t="s">
        <v>472</v>
      </c>
      <c r="L299" s="27"/>
      <c r="M299" s="141"/>
      <c r="T299" s="51"/>
      <c r="AT299" s="15" t="s">
        <v>138</v>
      </c>
      <c r="AU299" s="15" t="s">
        <v>83</v>
      </c>
    </row>
    <row r="300" spans="2:65" s="12" customFormat="1">
      <c r="B300" s="142"/>
      <c r="D300" s="139" t="s">
        <v>144</v>
      </c>
      <c r="E300" s="143" t="s">
        <v>1</v>
      </c>
      <c r="F300" s="144" t="s">
        <v>897</v>
      </c>
      <c r="H300" s="145">
        <v>15.12</v>
      </c>
      <c r="L300" s="142"/>
      <c r="M300" s="146"/>
      <c r="T300" s="147"/>
      <c r="AT300" s="143" t="s">
        <v>144</v>
      </c>
      <c r="AU300" s="143" t="s">
        <v>83</v>
      </c>
      <c r="AV300" s="12" t="s">
        <v>83</v>
      </c>
      <c r="AW300" s="12" t="s">
        <v>29</v>
      </c>
      <c r="AX300" s="12" t="s">
        <v>81</v>
      </c>
      <c r="AY300" s="143" t="s">
        <v>129</v>
      </c>
    </row>
    <row r="301" spans="2:65" s="1" customFormat="1" ht="24.15" customHeight="1">
      <c r="B301" s="126"/>
      <c r="C301" s="127" t="s">
        <v>457</v>
      </c>
      <c r="D301" s="127" t="s">
        <v>131</v>
      </c>
      <c r="E301" s="128" t="s">
        <v>475</v>
      </c>
      <c r="F301" s="129" t="s">
        <v>476</v>
      </c>
      <c r="G301" s="130" t="s">
        <v>183</v>
      </c>
      <c r="H301" s="131">
        <v>15.12</v>
      </c>
      <c r="I301" s="132"/>
      <c r="J301" s="132">
        <f>ROUND(I301*H301,2)</f>
        <v>0</v>
      </c>
      <c r="K301" s="129" t="s">
        <v>135</v>
      </c>
      <c r="L301" s="27"/>
      <c r="M301" s="133" t="s">
        <v>1</v>
      </c>
      <c r="N301" s="134" t="s">
        <v>38</v>
      </c>
      <c r="O301" s="135">
        <v>0.3</v>
      </c>
      <c r="P301" s="135">
        <f>O301*H301</f>
        <v>4.5359999999999996</v>
      </c>
      <c r="Q301" s="135">
        <v>0</v>
      </c>
      <c r="R301" s="135">
        <f>Q301*H301</f>
        <v>0</v>
      </c>
      <c r="S301" s="135">
        <v>0</v>
      </c>
      <c r="T301" s="136">
        <f>S301*H301</f>
        <v>0</v>
      </c>
      <c r="AR301" s="137" t="s">
        <v>136</v>
      </c>
      <c r="AT301" s="137" t="s">
        <v>131</v>
      </c>
      <c r="AU301" s="137" t="s">
        <v>83</v>
      </c>
      <c r="AY301" s="15" t="s">
        <v>129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5" t="s">
        <v>81</v>
      </c>
      <c r="BK301" s="138">
        <f>ROUND(I301*H301,2)</f>
        <v>0</v>
      </c>
      <c r="BL301" s="15" t="s">
        <v>136</v>
      </c>
      <c r="BM301" s="137" t="s">
        <v>898</v>
      </c>
    </row>
    <row r="302" spans="2:65" s="1" customFormat="1" ht="19.2">
      <c r="B302" s="27"/>
      <c r="D302" s="139" t="s">
        <v>138</v>
      </c>
      <c r="F302" s="140" t="s">
        <v>478</v>
      </c>
      <c r="L302" s="27"/>
      <c r="M302" s="141"/>
      <c r="T302" s="51"/>
      <c r="AT302" s="15" t="s">
        <v>138</v>
      </c>
      <c r="AU302" s="15" t="s">
        <v>83</v>
      </c>
    </row>
    <row r="303" spans="2:65" s="1" customFormat="1" ht="24.15" customHeight="1">
      <c r="B303" s="126"/>
      <c r="C303" s="127" t="s">
        <v>463</v>
      </c>
      <c r="D303" s="127" t="s">
        <v>131</v>
      </c>
      <c r="E303" s="128" t="s">
        <v>480</v>
      </c>
      <c r="F303" s="129" t="s">
        <v>481</v>
      </c>
      <c r="G303" s="130" t="s">
        <v>183</v>
      </c>
      <c r="H303" s="131">
        <v>30.24</v>
      </c>
      <c r="I303" s="132"/>
      <c r="J303" s="132">
        <f>ROUND(I303*H303,2)</f>
        <v>0</v>
      </c>
      <c r="K303" s="129" t="s">
        <v>135</v>
      </c>
      <c r="L303" s="27"/>
      <c r="M303" s="133" t="s">
        <v>1</v>
      </c>
      <c r="N303" s="134" t="s">
        <v>38</v>
      </c>
      <c r="O303" s="135">
        <v>0</v>
      </c>
      <c r="P303" s="135">
        <f>O303*H303</f>
        <v>0</v>
      </c>
      <c r="Q303" s="135">
        <v>0</v>
      </c>
      <c r="R303" s="135">
        <f>Q303*H303</f>
        <v>0</v>
      </c>
      <c r="S303" s="135">
        <v>0</v>
      </c>
      <c r="T303" s="136">
        <f>S303*H303</f>
        <v>0</v>
      </c>
      <c r="AR303" s="137" t="s">
        <v>136</v>
      </c>
      <c r="AT303" s="137" t="s">
        <v>131</v>
      </c>
      <c r="AU303" s="137" t="s">
        <v>83</v>
      </c>
      <c r="AY303" s="15" t="s">
        <v>129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5" t="s">
        <v>81</v>
      </c>
      <c r="BK303" s="138">
        <f>ROUND(I303*H303,2)</f>
        <v>0</v>
      </c>
      <c r="BL303" s="15" t="s">
        <v>136</v>
      </c>
      <c r="BM303" s="137" t="s">
        <v>899</v>
      </c>
    </row>
    <row r="304" spans="2:65" s="1" customFormat="1" ht="19.2">
      <c r="B304" s="27"/>
      <c r="D304" s="139" t="s">
        <v>138</v>
      </c>
      <c r="F304" s="140" t="s">
        <v>483</v>
      </c>
      <c r="L304" s="27"/>
      <c r="M304" s="141"/>
      <c r="T304" s="51"/>
      <c r="AT304" s="15" t="s">
        <v>138</v>
      </c>
      <c r="AU304" s="15" t="s">
        <v>83</v>
      </c>
    </row>
    <row r="305" spans="2:65" s="12" customFormat="1">
      <c r="B305" s="142"/>
      <c r="D305" s="139" t="s">
        <v>144</v>
      </c>
      <c r="E305" s="143" t="s">
        <v>1</v>
      </c>
      <c r="F305" s="144" t="s">
        <v>900</v>
      </c>
      <c r="H305" s="145">
        <v>15.12</v>
      </c>
      <c r="L305" s="142"/>
      <c r="M305" s="146"/>
      <c r="T305" s="147"/>
      <c r="AT305" s="143" t="s">
        <v>144</v>
      </c>
      <c r="AU305" s="143" t="s">
        <v>83</v>
      </c>
      <c r="AV305" s="12" t="s">
        <v>83</v>
      </c>
      <c r="AW305" s="12" t="s">
        <v>29</v>
      </c>
      <c r="AX305" s="12" t="s">
        <v>81</v>
      </c>
      <c r="AY305" s="143" t="s">
        <v>129</v>
      </c>
    </row>
    <row r="306" spans="2:65" s="12" customFormat="1">
      <c r="B306" s="142"/>
      <c r="D306" s="139" t="s">
        <v>144</v>
      </c>
      <c r="F306" s="144" t="s">
        <v>901</v>
      </c>
      <c r="H306" s="145">
        <v>30.24</v>
      </c>
      <c r="L306" s="142"/>
      <c r="M306" s="146"/>
      <c r="T306" s="147"/>
      <c r="AT306" s="143" t="s">
        <v>144</v>
      </c>
      <c r="AU306" s="143" t="s">
        <v>83</v>
      </c>
      <c r="AV306" s="12" t="s">
        <v>83</v>
      </c>
      <c r="AW306" s="12" t="s">
        <v>3</v>
      </c>
      <c r="AX306" s="12" t="s">
        <v>81</v>
      </c>
      <c r="AY306" s="143" t="s">
        <v>129</v>
      </c>
    </row>
    <row r="307" spans="2:65" s="1" customFormat="1" ht="33" customHeight="1">
      <c r="B307" s="126"/>
      <c r="C307" s="127" t="s">
        <v>468</v>
      </c>
      <c r="D307" s="127" t="s">
        <v>131</v>
      </c>
      <c r="E307" s="128" t="s">
        <v>756</v>
      </c>
      <c r="F307" s="129" t="s">
        <v>757</v>
      </c>
      <c r="G307" s="130" t="s">
        <v>134</v>
      </c>
      <c r="H307" s="131">
        <v>5.3</v>
      </c>
      <c r="I307" s="132"/>
      <c r="J307" s="132">
        <f>ROUND(I307*H307,2)</f>
        <v>0</v>
      </c>
      <c r="K307" s="129" t="s">
        <v>135</v>
      </c>
      <c r="L307" s="27"/>
      <c r="M307" s="133" t="s">
        <v>1</v>
      </c>
      <c r="N307" s="134" t="s">
        <v>38</v>
      </c>
      <c r="O307" s="135">
        <v>0.105</v>
      </c>
      <c r="P307" s="135">
        <f>O307*H307</f>
        <v>0.55649999999999999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AR307" s="137" t="s">
        <v>136</v>
      </c>
      <c r="AT307" s="137" t="s">
        <v>131</v>
      </c>
      <c r="AU307" s="137" t="s">
        <v>83</v>
      </c>
      <c r="AY307" s="15" t="s">
        <v>129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5" t="s">
        <v>81</v>
      </c>
      <c r="BK307" s="138">
        <f>ROUND(I307*H307,2)</f>
        <v>0</v>
      </c>
      <c r="BL307" s="15" t="s">
        <v>136</v>
      </c>
      <c r="BM307" s="137" t="s">
        <v>902</v>
      </c>
    </row>
    <row r="308" spans="2:65" s="1" customFormat="1" ht="19.2">
      <c r="B308" s="27"/>
      <c r="D308" s="139" t="s">
        <v>138</v>
      </c>
      <c r="F308" s="140" t="s">
        <v>759</v>
      </c>
      <c r="L308" s="27"/>
      <c r="M308" s="141"/>
      <c r="T308" s="51"/>
      <c r="AT308" s="15" t="s">
        <v>138</v>
      </c>
      <c r="AU308" s="15" t="s">
        <v>83</v>
      </c>
    </row>
    <row r="309" spans="2:65" s="12" customFormat="1">
      <c r="B309" s="142"/>
      <c r="D309" s="139" t="s">
        <v>144</v>
      </c>
      <c r="E309" s="143" t="s">
        <v>1</v>
      </c>
      <c r="F309" s="144" t="s">
        <v>903</v>
      </c>
      <c r="H309" s="145">
        <v>5.3</v>
      </c>
      <c r="L309" s="142"/>
      <c r="M309" s="146"/>
      <c r="T309" s="147"/>
      <c r="AT309" s="143" t="s">
        <v>144</v>
      </c>
      <c r="AU309" s="143" t="s">
        <v>83</v>
      </c>
      <c r="AV309" s="12" t="s">
        <v>83</v>
      </c>
      <c r="AW309" s="12" t="s">
        <v>29</v>
      </c>
      <c r="AX309" s="12" t="s">
        <v>81</v>
      </c>
      <c r="AY309" s="143" t="s">
        <v>129</v>
      </c>
    </row>
    <row r="310" spans="2:65" s="1" customFormat="1" ht="33" customHeight="1">
      <c r="B310" s="126"/>
      <c r="C310" s="127" t="s">
        <v>474</v>
      </c>
      <c r="D310" s="127" t="s">
        <v>131</v>
      </c>
      <c r="E310" s="128" t="s">
        <v>904</v>
      </c>
      <c r="F310" s="129" t="s">
        <v>905</v>
      </c>
      <c r="G310" s="130" t="s">
        <v>134</v>
      </c>
      <c r="H310" s="131">
        <v>3.08</v>
      </c>
      <c r="I310" s="132"/>
      <c r="J310" s="132">
        <f>ROUND(I310*H310,2)</f>
        <v>0</v>
      </c>
      <c r="K310" s="129" t="s">
        <v>135</v>
      </c>
      <c r="L310" s="27"/>
      <c r="M310" s="133" t="s">
        <v>1</v>
      </c>
      <c r="N310" s="134" t="s">
        <v>38</v>
      </c>
      <c r="O310" s="135">
        <v>0.2</v>
      </c>
      <c r="P310" s="135">
        <f>O310*H310</f>
        <v>0.6160000000000001</v>
      </c>
      <c r="Q310" s="135">
        <v>6.3000000000000003E-4</v>
      </c>
      <c r="R310" s="135">
        <f>Q310*H310</f>
        <v>1.9404000000000001E-3</v>
      </c>
      <c r="S310" s="135">
        <v>0</v>
      </c>
      <c r="T310" s="136">
        <f>S310*H310</f>
        <v>0</v>
      </c>
      <c r="AR310" s="137" t="s">
        <v>136</v>
      </c>
      <c r="AT310" s="137" t="s">
        <v>131</v>
      </c>
      <c r="AU310" s="137" t="s">
        <v>83</v>
      </c>
      <c r="AY310" s="15" t="s">
        <v>129</v>
      </c>
      <c r="BE310" s="138">
        <f>IF(N310="základní",J310,0)</f>
        <v>0</v>
      </c>
      <c r="BF310" s="138">
        <f>IF(N310="snížená",J310,0)</f>
        <v>0</v>
      </c>
      <c r="BG310" s="138">
        <f>IF(N310="zákl. přenesená",J310,0)</f>
        <v>0</v>
      </c>
      <c r="BH310" s="138">
        <f>IF(N310="sníž. přenesená",J310,0)</f>
        <v>0</v>
      </c>
      <c r="BI310" s="138">
        <f>IF(N310="nulová",J310,0)</f>
        <v>0</v>
      </c>
      <c r="BJ310" s="15" t="s">
        <v>81</v>
      </c>
      <c r="BK310" s="138">
        <f>ROUND(I310*H310,2)</f>
        <v>0</v>
      </c>
      <c r="BL310" s="15" t="s">
        <v>136</v>
      </c>
      <c r="BM310" s="137" t="s">
        <v>906</v>
      </c>
    </row>
    <row r="311" spans="2:65" s="1" customFormat="1" ht="28.8">
      <c r="B311" s="27"/>
      <c r="D311" s="139" t="s">
        <v>138</v>
      </c>
      <c r="F311" s="140" t="s">
        <v>907</v>
      </c>
      <c r="L311" s="27"/>
      <c r="M311" s="141"/>
      <c r="T311" s="51"/>
      <c r="AT311" s="15" t="s">
        <v>138</v>
      </c>
      <c r="AU311" s="15" t="s">
        <v>83</v>
      </c>
    </row>
    <row r="312" spans="2:65" s="12" customFormat="1">
      <c r="B312" s="142"/>
      <c r="D312" s="139" t="s">
        <v>144</v>
      </c>
      <c r="E312" s="143" t="s">
        <v>1</v>
      </c>
      <c r="F312" s="144" t="s">
        <v>908</v>
      </c>
      <c r="H312" s="145">
        <v>3.08</v>
      </c>
      <c r="L312" s="142"/>
      <c r="M312" s="146"/>
      <c r="T312" s="147"/>
      <c r="AT312" s="143" t="s">
        <v>144</v>
      </c>
      <c r="AU312" s="143" t="s">
        <v>83</v>
      </c>
      <c r="AV312" s="12" t="s">
        <v>83</v>
      </c>
      <c r="AW312" s="12" t="s">
        <v>29</v>
      </c>
      <c r="AX312" s="12" t="s">
        <v>81</v>
      </c>
      <c r="AY312" s="143" t="s">
        <v>129</v>
      </c>
    </row>
    <row r="313" spans="2:65" s="1" customFormat="1" ht="16.5" customHeight="1">
      <c r="B313" s="126"/>
      <c r="C313" s="127" t="s">
        <v>479</v>
      </c>
      <c r="D313" s="127" t="s">
        <v>131</v>
      </c>
      <c r="E313" s="128" t="s">
        <v>486</v>
      </c>
      <c r="F313" s="129" t="s">
        <v>487</v>
      </c>
      <c r="G313" s="130" t="s">
        <v>183</v>
      </c>
      <c r="H313" s="131">
        <v>8</v>
      </c>
      <c r="I313" s="132"/>
      <c r="J313" s="132">
        <f>ROUND(I313*H313,2)</f>
        <v>0</v>
      </c>
      <c r="K313" s="129" t="s">
        <v>135</v>
      </c>
      <c r="L313" s="27"/>
      <c r="M313" s="133" t="s">
        <v>1</v>
      </c>
      <c r="N313" s="134" t="s">
        <v>38</v>
      </c>
      <c r="O313" s="135">
        <v>2.976</v>
      </c>
      <c r="P313" s="135">
        <f>O313*H313</f>
        <v>23.808</v>
      </c>
      <c r="Q313" s="135">
        <v>0.12</v>
      </c>
      <c r="R313" s="135">
        <f>Q313*H313</f>
        <v>0.96</v>
      </c>
      <c r="S313" s="135">
        <v>2.4900000000000002</v>
      </c>
      <c r="T313" s="136">
        <f>S313*H313</f>
        <v>19.920000000000002</v>
      </c>
      <c r="AR313" s="137" t="s">
        <v>136</v>
      </c>
      <c r="AT313" s="137" t="s">
        <v>131</v>
      </c>
      <c r="AU313" s="137" t="s">
        <v>83</v>
      </c>
      <c r="AY313" s="15" t="s">
        <v>129</v>
      </c>
      <c r="BE313" s="138">
        <f>IF(N313="základní",J313,0)</f>
        <v>0</v>
      </c>
      <c r="BF313" s="138">
        <f>IF(N313="snížená",J313,0)</f>
        <v>0</v>
      </c>
      <c r="BG313" s="138">
        <f>IF(N313="zákl. přenesená",J313,0)</f>
        <v>0</v>
      </c>
      <c r="BH313" s="138">
        <f>IF(N313="sníž. přenesená",J313,0)</f>
        <v>0</v>
      </c>
      <c r="BI313" s="138">
        <f>IF(N313="nulová",J313,0)</f>
        <v>0</v>
      </c>
      <c r="BJ313" s="15" t="s">
        <v>81</v>
      </c>
      <c r="BK313" s="138">
        <f>ROUND(I313*H313,2)</f>
        <v>0</v>
      </c>
      <c r="BL313" s="15" t="s">
        <v>136</v>
      </c>
      <c r="BM313" s="137" t="s">
        <v>909</v>
      </c>
    </row>
    <row r="314" spans="2:65" s="1" customFormat="1">
      <c r="B314" s="27"/>
      <c r="D314" s="139" t="s">
        <v>138</v>
      </c>
      <c r="F314" s="140" t="s">
        <v>489</v>
      </c>
      <c r="L314" s="27"/>
      <c r="M314" s="141"/>
      <c r="T314" s="51"/>
      <c r="AT314" s="15" t="s">
        <v>138</v>
      </c>
      <c r="AU314" s="15" t="s">
        <v>83</v>
      </c>
    </row>
    <row r="315" spans="2:65" s="1" customFormat="1" ht="16.5" customHeight="1">
      <c r="B315" s="126"/>
      <c r="C315" s="127" t="s">
        <v>485</v>
      </c>
      <c r="D315" s="127" t="s">
        <v>131</v>
      </c>
      <c r="E315" s="128" t="s">
        <v>492</v>
      </c>
      <c r="F315" s="129" t="s">
        <v>493</v>
      </c>
      <c r="G315" s="130" t="s">
        <v>183</v>
      </c>
      <c r="H315" s="131">
        <v>10.7</v>
      </c>
      <c r="I315" s="132"/>
      <c r="J315" s="132">
        <f>ROUND(I315*H315,2)</f>
        <v>0</v>
      </c>
      <c r="K315" s="129" t="s">
        <v>135</v>
      </c>
      <c r="L315" s="27"/>
      <c r="M315" s="133" t="s">
        <v>1</v>
      </c>
      <c r="N315" s="134" t="s">
        <v>38</v>
      </c>
      <c r="O315" s="135">
        <v>2.976</v>
      </c>
      <c r="P315" s="135">
        <f>O315*H315</f>
        <v>31.843199999999996</v>
      </c>
      <c r="Q315" s="135">
        <v>0.12</v>
      </c>
      <c r="R315" s="135">
        <f>Q315*H315</f>
        <v>1.2839999999999998</v>
      </c>
      <c r="S315" s="135">
        <v>2.4900000000000002</v>
      </c>
      <c r="T315" s="136">
        <f>S315*H315</f>
        <v>26.643000000000001</v>
      </c>
      <c r="AR315" s="137" t="s">
        <v>136</v>
      </c>
      <c r="AT315" s="137" t="s">
        <v>131</v>
      </c>
      <c r="AU315" s="137" t="s">
        <v>83</v>
      </c>
      <c r="AY315" s="15" t="s">
        <v>129</v>
      </c>
      <c r="BE315" s="138">
        <f>IF(N315="základní",J315,0)</f>
        <v>0</v>
      </c>
      <c r="BF315" s="138">
        <f>IF(N315="snížená",J315,0)</f>
        <v>0</v>
      </c>
      <c r="BG315" s="138">
        <f>IF(N315="zákl. přenesená",J315,0)</f>
        <v>0</v>
      </c>
      <c r="BH315" s="138">
        <f>IF(N315="sníž. přenesená",J315,0)</f>
        <v>0</v>
      </c>
      <c r="BI315" s="138">
        <f>IF(N315="nulová",J315,0)</f>
        <v>0</v>
      </c>
      <c r="BJ315" s="15" t="s">
        <v>81</v>
      </c>
      <c r="BK315" s="138">
        <f>ROUND(I315*H315,2)</f>
        <v>0</v>
      </c>
      <c r="BL315" s="15" t="s">
        <v>136</v>
      </c>
      <c r="BM315" s="137" t="s">
        <v>910</v>
      </c>
    </row>
    <row r="316" spans="2:65" s="1" customFormat="1" ht="19.2">
      <c r="B316" s="27"/>
      <c r="D316" s="139" t="s">
        <v>138</v>
      </c>
      <c r="F316" s="140" t="s">
        <v>495</v>
      </c>
      <c r="L316" s="27"/>
      <c r="M316" s="141"/>
      <c r="T316" s="51"/>
      <c r="AT316" s="15" t="s">
        <v>138</v>
      </c>
      <c r="AU316" s="15" t="s">
        <v>83</v>
      </c>
    </row>
    <row r="317" spans="2:65" s="1" customFormat="1" ht="16.5" customHeight="1">
      <c r="B317" s="126"/>
      <c r="C317" s="127" t="s">
        <v>491</v>
      </c>
      <c r="D317" s="127" t="s">
        <v>131</v>
      </c>
      <c r="E317" s="128" t="s">
        <v>504</v>
      </c>
      <c r="F317" s="129" t="s">
        <v>505</v>
      </c>
      <c r="G317" s="130" t="s">
        <v>183</v>
      </c>
      <c r="H317" s="131">
        <v>4.7039999999999997</v>
      </c>
      <c r="I317" s="132"/>
      <c r="J317" s="132">
        <f>ROUND(I317*H317,2)</f>
        <v>0</v>
      </c>
      <c r="K317" s="129" t="s">
        <v>135</v>
      </c>
      <c r="L317" s="27"/>
      <c r="M317" s="133" t="s">
        <v>1</v>
      </c>
      <c r="N317" s="134" t="s">
        <v>38</v>
      </c>
      <c r="O317" s="135">
        <v>16.373999999999999</v>
      </c>
      <c r="P317" s="135">
        <f>O317*H317</f>
        <v>77.023295999999988</v>
      </c>
      <c r="Q317" s="135">
        <v>0.12171</v>
      </c>
      <c r="R317" s="135">
        <f>Q317*H317</f>
        <v>0.57252384000000001</v>
      </c>
      <c r="S317" s="135">
        <v>2.4</v>
      </c>
      <c r="T317" s="136">
        <f>S317*H317</f>
        <v>11.289599999999998</v>
      </c>
      <c r="AR317" s="137" t="s">
        <v>136</v>
      </c>
      <c r="AT317" s="137" t="s">
        <v>131</v>
      </c>
      <c r="AU317" s="137" t="s">
        <v>83</v>
      </c>
      <c r="AY317" s="15" t="s">
        <v>129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5" t="s">
        <v>81</v>
      </c>
      <c r="BK317" s="138">
        <f>ROUND(I317*H317,2)</f>
        <v>0</v>
      </c>
      <c r="BL317" s="15" t="s">
        <v>136</v>
      </c>
      <c r="BM317" s="137" t="s">
        <v>911</v>
      </c>
    </row>
    <row r="318" spans="2:65" s="1" customFormat="1" ht="19.2">
      <c r="B318" s="27"/>
      <c r="D318" s="139" t="s">
        <v>138</v>
      </c>
      <c r="F318" s="140" t="s">
        <v>507</v>
      </c>
      <c r="L318" s="27"/>
      <c r="M318" s="141"/>
      <c r="T318" s="51"/>
      <c r="AT318" s="15" t="s">
        <v>138</v>
      </c>
      <c r="AU318" s="15" t="s">
        <v>83</v>
      </c>
    </row>
    <row r="319" spans="2:65" s="12" customFormat="1">
      <c r="B319" s="142"/>
      <c r="D319" s="139" t="s">
        <v>144</v>
      </c>
      <c r="E319" s="143" t="s">
        <v>1</v>
      </c>
      <c r="F319" s="144" t="s">
        <v>912</v>
      </c>
      <c r="H319" s="145">
        <v>4.7039999999999997</v>
      </c>
      <c r="L319" s="142"/>
      <c r="M319" s="146"/>
      <c r="T319" s="147"/>
      <c r="AT319" s="143" t="s">
        <v>144</v>
      </c>
      <c r="AU319" s="143" t="s">
        <v>83</v>
      </c>
      <c r="AV319" s="12" t="s">
        <v>83</v>
      </c>
      <c r="AW319" s="12" t="s">
        <v>29</v>
      </c>
      <c r="AX319" s="12" t="s">
        <v>81</v>
      </c>
      <c r="AY319" s="143" t="s">
        <v>129</v>
      </c>
    </row>
    <row r="320" spans="2:65" s="1" customFormat="1" ht="16.5" customHeight="1">
      <c r="B320" s="126"/>
      <c r="C320" s="127" t="s">
        <v>497</v>
      </c>
      <c r="D320" s="127" t="s">
        <v>131</v>
      </c>
      <c r="E320" s="128" t="s">
        <v>511</v>
      </c>
      <c r="F320" s="129" t="s">
        <v>512</v>
      </c>
      <c r="G320" s="130" t="s">
        <v>165</v>
      </c>
      <c r="H320" s="131">
        <v>7</v>
      </c>
      <c r="I320" s="132"/>
      <c r="J320" s="132">
        <f>ROUND(I320*H320,2)</f>
        <v>0</v>
      </c>
      <c r="K320" s="129" t="s">
        <v>135</v>
      </c>
      <c r="L320" s="27"/>
      <c r="M320" s="133" t="s">
        <v>1</v>
      </c>
      <c r="N320" s="134" t="s">
        <v>38</v>
      </c>
      <c r="O320" s="135">
        <v>0.60699999999999998</v>
      </c>
      <c r="P320" s="135">
        <f>O320*H320</f>
        <v>4.2489999999999997</v>
      </c>
      <c r="Q320" s="135">
        <v>8.0000000000000007E-5</v>
      </c>
      <c r="R320" s="135">
        <f>Q320*H320</f>
        <v>5.6000000000000006E-4</v>
      </c>
      <c r="S320" s="135">
        <v>1.7999999999999999E-2</v>
      </c>
      <c r="T320" s="136">
        <f>S320*H320</f>
        <v>0.126</v>
      </c>
      <c r="AR320" s="137" t="s">
        <v>136</v>
      </c>
      <c r="AT320" s="137" t="s">
        <v>131</v>
      </c>
      <c r="AU320" s="137" t="s">
        <v>83</v>
      </c>
      <c r="AY320" s="15" t="s">
        <v>129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5" t="s">
        <v>81</v>
      </c>
      <c r="BK320" s="138">
        <f>ROUND(I320*H320,2)</f>
        <v>0</v>
      </c>
      <c r="BL320" s="15" t="s">
        <v>136</v>
      </c>
      <c r="BM320" s="137" t="s">
        <v>913</v>
      </c>
    </row>
    <row r="321" spans="2:65" s="1" customFormat="1" ht="19.2">
      <c r="B321" s="27"/>
      <c r="D321" s="139" t="s">
        <v>138</v>
      </c>
      <c r="F321" s="140" t="s">
        <v>514</v>
      </c>
      <c r="L321" s="27"/>
      <c r="M321" s="141"/>
      <c r="T321" s="51"/>
      <c r="AT321" s="15" t="s">
        <v>138</v>
      </c>
      <c r="AU321" s="15" t="s">
        <v>83</v>
      </c>
    </row>
    <row r="322" spans="2:65" s="11" customFormat="1" ht="22.8" customHeight="1">
      <c r="B322" s="115"/>
      <c r="D322" s="116" t="s">
        <v>72</v>
      </c>
      <c r="E322" s="124" t="s">
        <v>515</v>
      </c>
      <c r="F322" s="124" t="s">
        <v>516</v>
      </c>
      <c r="J322" s="125">
        <f>BK322</f>
        <v>0</v>
      </c>
      <c r="L322" s="115"/>
      <c r="M322" s="119"/>
      <c r="P322" s="120">
        <f>SUM(P323:P338)</f>
        <v>44.585319999999996</v>
      </c>
      <c r="R322" s="120">
        <f>SUM(R323:R338)</f>
        <v>0</v>
      </c>
      <c r="T322" s="121">
        <f>SUM(T323:T338)</f>
        <v>0</v>
      </c>
      <c r="AR322" s="116" t="s">
        <v>81</v>
      </c>
      <c r="AT322" s="122" t="s">
        <v>72</v>
      </c>
      <c r="AU322" s="122" t="s">
        <v>81</v>
      </c>
      <c r="AY322" s="116" t="s">
        <v>129</v>
      </c>
      <c r="BK322" s="123">
        <f>SUM(BK323:BK338)</f>
        <v>0</v>
      </c>
    </row>
    <row r="323" spans="2:65" s="1" customFormat="1" ht="37.799999999999997" customHeight="1">
      <c r="B323" s="126"/>
      <c r="C323" s="127" t="s">
        <v>503</v>
      </c>
      <c r="D323" s="127" t="s">
        <v>131</v>
      </c>
      <c r="E323" s="128" t="s">
        <v>518</v>
      </c>
      <c r="F323" s="129" t="s">
        <v>519</v>
      </c>
      <c r="G323" s="130" t="s">
        <v>218</v>
      </c>
      <c r="H323" s="131">
        <v>10.188000000000001</v>
      </c>
      <c r="I323" s="132"/>
      <c r="J323" s="132">
        <f>ROUND(I323*H323,2)</f>
        <v>0</v>
      </c>
      <c r="K323" s="129" t="s">
        <v>135</v>
      </c>
      <c r="L323" s="27"/>
      <c r="M323" s="133" t="s">
        <v>1</v>
      </c>
      <c r="N323" s="134" t="s">
        <v>38</v>
      </c>
      <c r="O323" s="135">
        <v>0</v>
      </c>
      <c r="P323" s="135">
        <f>O323*H323</f>
        <v>0</v>
      </c>
      <c r="Q323" s="135">
        <v>0</v>
      </c>
      <c r="R323" s="135">
        <f>Q323*H323</f>
        <v>0</v>
      </c>
      <c r="S323" s="135">
        <v>0</v>
      </c>
      <c r="T323" s="136">
        <f>S323*H323</f>
        <v>0</v>
      </c>
      <c r="AR323" s="137" t="s">
        <v>136</v>
      </c>
      <c r="AT323" s="137" t="s">
        <v>131</v>
      </c>
      <c r="AU323" s="137" t="s">
        <v>83</v>
      </c>
      <c r="AY323" s="15" t="s">
        <v>129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5" t="s">
        <v>81</v>
      </c>
      <c r="BK323" s="138">
        <f>ROUND(I323*H323,2)</f>
        <v>0</v>
      </c>
      <c r="BL323" s="15" t="s">
        <v>136</v>
      </c>
      <c r="BM323" s="137" t="s">
        <v>914</v>
      </c>
    </row>
    <row r="324" spans="2:65" s="1" customFormat="1" ht="28.8">
      <c r="B324" s="27"/>
      <c r="D324" s="139" t="s">
        <v>138</v>
      </c>
      <c r="F324" s="140" t="s">
        <v>521</v>
      </c>
      <c r="L324" s="27"/>
      <c r="M324" s="141"/>
      <c r="T324" s="51"/>
      <c r="AT324" s="15" t="s">
        <v>138</v>
      </c>
      <c r="AU324" s="15" t="s">
        <v>83</v>
      </c>
    </row>
    <row r="325" spans="2:65" s="12" customFormat="1">
      <c r="B325" s="142"/>
      <c r="D325" s="139" t="s">
        <v>144</v>
      </c>
      <c r="E325" s="143" t="s">
        <v>1</v>
      </c>
      <c r="F325" s="144" t="s">
        <v>915</v>
      </c>
      <c r="H325" s="145">
        <v>10.188000000000001</v>
      </c>
      <c r="L325" s="142"/>
      <c r="M325" s="146"/>
      <c r="T325" s="147"/>
      <c r="AT325" s="143" t="s">
        <v>144</v>
      </c>
      <c r="AU325" s="143" t="s">
        <v>83</v>
      </c>
      <c r="AV325" s="12" t="s">
        <v>83</v>
      </c>
      <c r="AW325" s="12" t="s">
        <v>29</v>
      </c>
      <c r="AX325" s="12" t="s">
        <v>81</v>
      </c>
      <c r="AY325" s="143" t="s">
        <v>129</v>
      </c>
    </row>
    <row r="326" spans="2:65" s="1" customFormat="1" ht="37.799999999999997" customHeight="1">
      <c r="B326" s="126"/>
      <c r="C326" s="127" t="s">
        <v>510</v>
      </c>
      <c r="D326" s="127" t="s">
        <v>131</v>
      </c>
      <c r="E326" s="128" t="s">
        <v>524</v>
      </c>
      <c r="F326" s="129" t="s">
        <v>525</v>
      </c>
      <c r="G326" s="130" t="s">
        <v>218</v>
      </c>
      <c r="H326" s="131">
        <v>16.768000000000001</v>
      </c>
      <c r="I326" s="132"/>
      <c r="J326" s="132">
        <f>ROUND(I326*H326,2)</f>
        <v>0</v>
      </c>
      <c r="K326" s="129" t="s">
        <v>135</v>
      </c>
      <c r="L326" s="27"/>
      <c r="M326" s="133" t="s">
        <v>1</v>
      </c>
      <c r="N326" s="134" t="s">
        <v>38</v>
      </c>
      <c r="O326" s="135">
        <v>0</v>
      </c>
      <c r="P326" s="135">
        <f>O326*H326</f>
        <v>0</v>
      </c>
      <c r="Q326" s="135">
        <v>0</v>
      </c>
      <c r="R326" s="135">
        <f>Q326*H326</f>
        <v>0</v>
      </c>
      <c r="S326" s="135">
        <v>0</v>
      </c>
      <c r="T326" s="136">
        <f>S326*H326</f>
        <v>0</v>
      </c>
      <c r="AR326" s="137" t="s">
        <v>136</v>
      </c>
      <c r="AT326" s="137" t="s">
        <v>131</v>
      </c>
      <c r="AU326" s="137" t="s">
        <v>83</v>
      </c>
      <c r="AY326" s="15" t="s">
        <v>129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5" t="s">
        <v>81</v>
      </c>
      <c r="BK326" s="138">
        <f>ROUND(I326*H326,2)</f>
        <v>0</v>
      </c>
      <c r="BL326" s="15" t="s">
        <v>136</v>
      </c>
      <c r="BM326" s="137" t="s">
        <v>916</v>
      </c>
    </row>
    <row r="327" spans="2:65" s="1" customFormat="1" ht="28.8">
      <c r="B327" s="27"/>
      <c r="D327" s="139" t="s">
        <v>138</v>
      </c>
      <c r="F327" s="140" t="s">
        <v>527</v>
      </c>
      <c r="L327" s="27"/>
      <c r="M327" s="141"/>
      <c r="T327" s="51"/>
      <c r="AT327" s="15" t="s">
        <v>138</v>
      </c>
      <c r="AU327" s="15" t="s">
        <v>83</v>
      </c>
    </row>
    <row r="328" spans="2:65" s="12" customFormat="1">
      <c r="B328" s="142"/>
      <c r="D328" s="139" t="s">
        <v>144</v>
      </c>
      <c r="E328" s="143" t="s">
        <v>1</v>
      </c>
      <c r="F328" s="144" t="s">
        <v>917</v>
      </c>
      <c r="H328" s="145">
        <v>16.768000000000001</v>
      </c>
      <c r="L328" s="142"/>
      <c r="M328" s="146"/>
      <c r="T328" s="147"/>
      <c r="AT328" s="143" t="s">
        <v>144</v>
      </c>
      <c r="AU328" s="143" t="s">
        <v>83</v>
      </c>
      <c r="AV328" s="12" t="s">
        <v>83</v>
      </c>
      <c r="AW328" s="12" t="s">
        <v>29</v>
      </c>
      <c r="AX328" s="12" t="s">
        <v>81</v>
      </c>
      <c r="AY328" s="143" t="s">
        <v>129</v>
      </c>
    </row>
    <row r="329" spans="2:65" s="1" customFormat="1" ht="44.25" customHeight="1">
      <c r="B329" s="126"/>
      <c r="C329" s="127" t="s">
        <v>523</v>
      </c>
      <c r="D329" s="127" t="s">
        <v>131</v>
      </c>
      <c r="E329" s="128" t="s">
        <v>531</v>
      </c>
      <c r="F329" s="129" t="s">
        <v>532</v>
      </c>
      <c r="G329" s="130" t="s">
        <v>218</v>
      </c>
      <c r="H329" s="131">
        <v>7.64</v>
      </c>
      <c r="I329" s="132"/>
      <c r="J329" s="132">
        <f>ROUND(I329*H329,2)</f>
        <v>0</v>
      </c>
      <c r="K329" s="129" t="s">
        <v>135</v>
      </c>
      <c r="L329" s="27"/>
      <c r="M329" s="133" t="s">
        <v>1</v>
      </c>
      <c r="N329" s="134" t="s">
        <v>38</v>
      </c>
      <c r="O329" s="135">
        <v>0</v>
      </c>
      <c r="P329" s="135">
        <f>O329*H329</f>
        <v>0</v>
      </c>
      <c r="Q329" s="135">
        <v>0</v>
      </c>
      <c r="R329" s="135">
        <f>Q329*H329</f>
        <v>0</v>
      </c>
      <c r="S329" s="135">
        <v>0</v>
      </c>
      <c r="T329" s="136">
        <f>S329*H329</f>
        <v>0</v>
      </c>
      <c r="AR329" s="137" t="s">
        <v>136</v>
      </c>
      <c r="AT329" s="137" t="s">
        <v>131</v>
      </c>
      <c r="AU329" s="137" t="s">
        <v>83</v>
      </c>
      <c r="AY329" s="15" t="s">
        <v>129</v>
      </c>
      <c r="BE329" s="138">
        <f>IF(N329="základní",J329,0)</f>
        <v>0</v>
      </c>
      <c r="BF329" s="138">
        <f>IF(N329="snížená",J329,0)</f>
        <v>0</v>
      </c>
      <c r="BG329" s="138">
        <f>IF(N329="zákl. přenesená",J329,0)</f>
        <v>0</v>
      </c>
      <c r="BH329" s="138">
        <f>IF(N329="sníž. přenesená",J329,0)</f>
        <v>0</v>
      </c>
      <c r="BI329" s="138">
        <f>IF(N329="nulová",J329,0)</f>
        <v>0</v>
      </c>
      <c r="BJ329" s="15" t="s">
        <v>81</v>
      </c>
      <c r="BK329" s="138">
        <f>ROUND(I329*H329,2)</f>
        <v>0</v>
      </c>
      <c r="BL329" s="15" t="s">
        <v>136</v>
      </c>
      <c r="BM329" s="137" t="s">
        <v>918</v>
      </c>
    </row>
    <row r="330" spans="2:65" s="1" customFormat="1" ht="28.8">
      <c r="B330" s="27"/>
      <c r="D330" s="139" t="s">
        <v>138</v>
      </c>
      <c r="F330" s="140" t="s">
        <v>532</v>
      </c>
      <c r="L330" s="27"/>
      <c r="M330" s="141"/>
      <c r="T330" s="51"/>
      <c r="AT330" s="15" t="s">
        <v>138</v>
      </c>
      <c r="AU330" s="15" t="s">
        <v>83</v>
      </c>
    </row>
    <row r="331" spans="2:65" s="12" customFormat="1">
      <c r="B331" s="142"/>
      <c r="D331" s="139" t="s">
        <v>144</v>
      </c>
      <c r="E331" s="143" t="s">
        <v>1</v>
      </c>
      <c r="F331" s="144" t="s">
        <v>919</v>
      </c>
      <c r="H331" s="145">
        <v>7.64</v>
      </c>
      <c r="L331" s="142"/>
      <c r="M331" s="146"/>
      <c r="T331" s="147"/>
      <c r="AT331" s="143" t="s">
        <v>144</v>
      </c>
      <c r="AU331" s="143" t="s">
        <v>83</v>
      </c>
      <c r="AV331" s="12" t="s">
        <v>83</v>
      </c>
      <c r="AW331" s="12" t="s">
        <v>29</v>
      </c>
      <c r="AX331" s="12" t="s">
        <v>81</v>
      </c>
      <c r="AY331" s="143" t="s">
        <v>129</v>
      </c>
    </row>
    <row r="332" spans="2:65" s="1" customFormat="1" ht="24.15" customHeight="1">
      <c r="B332" s="126"/>
      <c r="C332" s="127" t="s">
        <v>529</v>
      </c>
      <c r="D332" s="127" t="s">
        <v>131</v>
      </c>
      <c r="E332" s="128" t="s">
        <v>536</v>
      </c>
      <c r="F332" s="129" t="s">
        <v>537</v>
      </c>
      <c r="G332" s="130" t="s">
        <v>218</v>
      </c>
      <c r="H332" s="131">
        <v>85.741</v>
      </c>
      <c r="I332" s="132"/>
      <c r="J332" s="132">
        <f>ROUND(I332*H332,2)</f>
        <v>0</v>
      </c>
      <c r="K332" s="129" t="s">
        <v>135</v>
      </c>
      <c r="L332" s="27"/>
      <c r="M332" s="133" t="s">
        <v>1</v>
      </c>
      <c r="N332" s="134" t="s">
        <v>38</v>
      </c>
      <c r="O332" s="135">
        <v>0.24</v>
      </c>
      <c r="P332" s="135">
        <f>O332*H332</f>
        <v>20.577839999999998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136</v>
      </c>
      <c r="AT332" s="137" t="s">
        <v>131</v>
      </c>
      <c r="AU332" s="137" t="s">
        <v>83</v>
      </c>
      <c r="AY332" s="15" t="s">
        <v>129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5" t="s">
        <v>81</v>
      </c>
      <c r="BK332" s="138">
        <f>ROUND(I332*H332,2)</f>
        <v>0</v>
      </c>
      <c r="BL332" s="15" t="s">
        <v>136</v>
      </c>
      <c r="BM332" s="137" t="s">
        <v>920</v>
      </c>
    </row>
    <row r="333" spans="2:65" s="1" customFormat="1" ht="19.2">
      <c r="B333" s="27"/>
      <c r="D333" s="139" t="s">
        <v>138</v>
      </c>
      <c r="F333" s="140" t="s">
        <v>539</v>
      </c>
      <c r="L333" s="27"/>
      <c r="M333" s="141"/>
      <c r="T333" s="51"/>
      <c r="AT333" s="15" t="s">
        <v>138</v>
      </c>
      <c r="AU333" s="15" t="s">
        <v>83</v>
      </c>
    </row>
    <row r="334" spans="2:65" s="1" customFormat="1" ht="16.5" customHeight="1">
      <c r="B334" s="126"/>
      <c r="C334" s="127" t="s">
        <v>530</v>
      </c>
      <c r="D334" s="127" t="s">
        <v>131</v>
      </c>
      <c r="E334" s="128" t="s">
        <v>541</v>
      </c>
      <c r="F334" s="129" t="s">
        <v>542</v>
      </c>
      <c r="G334" s="130" t="s">
        <v>218</v>
      </c>
      <c r="H334" s="131">
        <v>2486.489</v>
      </c>
      <c r="I334" s="132"/>
      <c r="J334" s="132">
        <f>ROUND(I334*H334,2)</f>
        <v>0</v>
      </c>
      <c r="K334" s="129" t="s">
        <v>135</v>
      </c>
      <c r="L334" s="27"/>
      <c r="M334" s="133" t="s">
        <v>1</v>
      </c>
      <c r="N334" s="134" t="s">
        <v>38</v>
      </c>
      <c r="O334" s="135">
        <v>4.0000000000000001E-3</v>
      </c>
      <c r="P334" s="135">
        <f>O334*H334</f>
        <v>9.9459560000000007</v>
      </c>
      <c r="Q334" s="135">
        <v>0</v>
      </c>
      <c r="R334" s="135">
        <f>Q334*H334</f>
        <v>0</v>
      </c>
      <c r="S334" s="135">
        <v>0</v>
      </c>
      <c r="T334" s="136">
        <f>S334*H334</f>
        <v>0</v>
      </c>
      <c r="AR334" s="137" t="s">
        <v>136</v>
      </c>
      <c r="AT334" s="137" t="s">
        <v>131</v>
      </c>
      <c r="AU334" s="137" t="s">
        <v>83</v>
      </c>
      <c r="AY334" s="15" t="s">
        <v>129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5" t="s">
        <v>81</v>
      </c>
      <c r="BK334" s="138">
        <f>ROUND(I334*H334,2)</f>
        <v>0</v>
      </c>
      <c r="BL334" s="15" t="s">
        <v>136</v>
      </c>
      <c r="BM334" s="137" t="s">
        <v>921</v>
      </c>
    </row>
    <row r="335" spans="2:65" s="1" customFormat="1" ht="28.8">
      <c r="B335" s="27"/>
      <c r="D335" s="139" t="s">
        <v>138</v>
      </c>
      <c r="F335" s="140" t="s">
        <v>544</v>
      </c>
      <c r="L335" s="27"/>
      <c r="M335" s="141"/>
      <c r="T335" s="51"/>
      <c r="AT335" s="15" t="s">
        <v>138</v>
      </c>
      <c r="AU335" s="15" t="s">
        <v>83</v>
      </c>
    </row>
    <row r="336" spans="2:65" s="12" customFormat="1">
      <c r="B336" s="142"/>
      <c r="D336" s="139" t="s">
        <v>144</v>
      </c>
      <c r="F336" s="144" t="s">
        <v>922</v>
      </c>
      <c r="H336" s="145">
        <v>2486.489</v>
      </c>
      <c r="L336" s="142"/>
      <c r="M336" s="146"/>
      <c r="T336" s="147"/>
      <c r="AT336" s="143" t="s">
        <v>144</v>
      </c>
      <c r="AU336" s="143" t="s">
        <v>83</v>
      </c>
      <c r="AV336" s="12" t="s">
        <v>83</v>
      </c>
      <c r="AW336" s="12" t="s">
        <v>3</v>
      </c>
      <c r="AX336" s="12" t="s">
        <v>81</v>
      </c>
      <c r="AY336" s="143" t="s">
        <v>129</v>
      </c>
    </row>
    <row r="337" spans="2:65" s="1" customFormat="1" ht="24.15" customHeight="1">
      <c r="B337" s="126"/>
      <c r="C337" s="127" t="s">
        <v>535</v>
      </c>
      <c r="D337" s="127" t="s">
        <v>131</v>
      </c>
      <c r="E337" s="128" t="s">
        <v>547</v>
      </c>
      <c r="F337" s="129" t="s">
        <v>548</v>
      </c>
      <c r="G337" s="130" t="s">
        <v>218</v>
      </c>
      <c r="H337" s="131">
        <v>85.741</v>
      </c>
      <c r="I337" s="132"/>
      <c r="J337" s="132">
        <f>ROUND(I337*H337,2)</f>
        <v>0</v>
      </c>
      <c r="K337" s="129" t="s">
        <v>135</v>
      </c>
      <c r="L337" s="27"/>
      <c r="M337" s="133" t="s">
        <v>1</v>
      </c>
      <c r="N337" s="134" t="s">
        <v>38</v>
      </c>
      <c r="O337" s="135">
        <v>0.16400000000000001</v>
      </c>
      <c r="P337" s="135">
        <f>O337*H337</f>
        <v>14.061524</v>
      </c>
      <c r="Q337" s="135">
        <v>0</v>
      </c>
      <c r="R337" s="135">
        <f>Q337*H337</f>
        <v>0</v>
      </c>
      <c r="S337" s="135">
        <v>0</v>
      </c>
      <c r="T337" s="136">
        <f>S337*H337</f>
        <v>0</v>
      </c>
      <c r="AR337" s="137" t="s">
        <v>136</v>
      </c>
      <c r="AT337" s="137" t="s">
        <v>131</v>
      </c>
      <c r="AU337" s="137" t="s">
        <v>83</v>
      </c>
      <c r="AY337" s="15" t="s">
        <v>129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5" t="s">
        <v>81</v>
      </c>
      <c r="BK337" s="138">
        <f>ROUND(I337*H337,2)</f>
        <v>0</v>
      </c>
      <c r="BL337" s="15" t="s">
        <v>136</v>
      </c>
      <c r="BM337" s="137" t="s">
        <v>923</v>
      </c>
    </row>
    <row r="338" spans="2:65" s="1" customFormat="1" ht="19.2">
      <c r="B338" s="27"/>
      <c r="D338" s="139" t="s">
        <v>138</v>
      </c>
      <c r="F338" s="140" t="s">
        <v>550</v>
      </c>
      <c r="L338" s="27"/>
      <c r="M338" s="141"/>
      <c r="T338" s="51"/>
      <c r="AT338" s="15" t="s">
        <v>138</v>
      </c>
      <c r="AU338" s="15" t="s">
        <v>83</v>
      </c>
    </row>
    <row r="339" spans="2:65" s="11" customFormat="1" ht="22.8" customHeight="1">
      <c r="B339" s="115"/>
      <c r="D339" s="116" t="s">
        <v>72</v>
      </c>
      <c r="E339" s="124" t="s">
        <v>551</v>
      </c>
      <c r="F339" s="124" t="s">
        <v>552</v>
      </c>
      <c r="J339" s="125">
        <f>BK339</f>
        <v>0</v>
      </c>
      <c r="L339" s="115"/>
      <c r="M339" s="119"/>
      <c r="P339" s="120">
        <f>SUM(P340:P341)</f>
        <v>32.918632000000002</v>
      </c>
      <c r="R339" s="120">
        <f>SUM(R340:R341)</f>
        <v>0</v>
      </c>
      <c r="T339" s="121">
        <f>SUM(T340:T341)</f>
        <v>0</v>
      </c>
      <c r="AR339" s="116" t="s">
        <v>81</v>
      </c>
      <c r="AT339" s="122" t="s">
        <v>72</v>
      </c>
      <c r="AU339" s="122" t="s">
        <v>81</v>
      </c>
      <c r="AY339" s="116" t="s">
        <v>129</v>
      </c>
      <c r="BK339" s="123">
        <f>SUM(BK340:BK341)</f>
        <v>0</v>
      </c>
    </row>
    <row r="340" spans="2:65" s="1" customFormat="1" ht="24.15" customHeight="1">
      <c r="B340" s="126"/>
      <c r="C340" s="127" t="s">
        <v>540</v>
      </c>
      <c r="D340" s="127" t="s">
        <v>131</v>
      </c>
      <c r="E340" s="128" t="s">
        <v>554</v>
      </c>
      <c r="F340" s="129" t="s">
        <v>555</v>
      </c>
      <c r="G340" s="130" t="s">
        <v>218</v>
      </c>
      <c r="H340" s="131">
        <v>72.507999999999996</v>
      </c>
      <c r="I340" s="132"/>
      <c r="J340" s="132">
        <f>ROUND(I340*H340,2)</f>
        <v>0</v>
      </c>
      <c r="K340" s="129" t="s">
        <v>135</v>
      </c>
      <c r="L340" s="27"/>
      <c r="M340" s="133" t="s">
        <v>1</v>
      </c>
      <c r="N340" s="134" t="s">
        <v>38</v>
      </c>
      <c r="O340" s="135">
        <v>0.45400000000000001</v>
      </c>
      <c r="P340" s="135">
        <f>O340*H340</f>
        <v>32.918632000000002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136</v>
      </c>
      <c r="AT340" s="137" t="s">
        <v>131</v>
      </c>
      <c r="AU340" s="137" t="s">
        <v>83</v>
      </c>
      <c r="AY340" s="15" t="s">
        <v>129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5" t="s">
        <v>81</v>
      </c>
      <c r="BK340" s="138">
        <f>ROUND(I340*H340,2)</f>
        <v>0</v>
      </c>
      <c r="BL340" s="15" t="s">
        <v>136</v>
      </c>
      <c r="BM340" s="137" t="s">
        <v>924</v>
      </c>
    </row>
    <row r="341" spans="2:65" s="1" customFormat="1" ht="28.8">
      <c r="B341" s="27"/>
      <c r="D341" s="139" t="s">
        <v>138</v>
      </c>
      <c r="F341" s="140" t="s">
        <v>557</v>
      </c>
      <c r="L341" s="27"/>
      <c r="M341" s="141"/>
      <c r="T341" s="51"/>
      <c r="AT341" s="15" t="s">
        <v>138</v>
      </c>
      <c r="AU341" s="15" t="s">
        <v>83</v>
      </c>
    </row>
    <row r="342" spans="2:65" s="11" customFormat="1" ht="25.95" customHeight="1">
      <c r="B342" s="115"/>
      <c r="D342" s="116" t="s">
        <v>72</v>
      </c>
      <c r="E342" s="117" t="s">
        <v>558</v>
      </c>
      <c r="F342" s="117" t="s">
        <v>559</v>
      </c>
      <c r="J342" s="118">
        <f>BK342</f>
        <v>0</v>
      </c>
      <c r="L342" s="115"/>
      <c r="M342" s="119"/>
      <c r="P342" s="120">
        <f>P343</f>
        <v>8.6567290000000003</v>
      </c>
      <c r="R342" s="120">
        <f>R343</f>
        <v>0.10327412000000001</v>
      </c>
      <c r="T342" s="121">
        <f>T343</f>
        <v>0</v>
      </c>
      <c r="AR342" s="116" t="s">
        <v>83</v>
      </c>
      <c r="AT342" s="122" t="s">
        <v>72</v>
      </c>
      <c r="AU342" s="122" t="s">
        <v>73</v>
      </c>
      <c r="AY342" s="116" t="s">
        <v>129</v>
      </c>
      <c r="BK342" s="123">
        <f>BK343</f>
        <v>0</v>
      </c>
    </row>
    <row r="343" spans="2:65" s="11" customFormat="1" ht="22.8" customHeight="1">
      <c r="B343" s="115"/>
      <c r="D343" s="116" t="s">
        <v>72</v>
      </c>
      <c r="E343" s="124" t="s">
        <v>560</v>
      </c>
      <c r="F343" s="124" t="s">
        <v>561</v>
      </c>
      <c r="J343" s="125">
        <f>BK343</f>
        <v>0</v>
      </c>
      <c r="L343" s="115"/>
      <c r="M343" s="119"/>
      <c r="P343" s="120">
        <f>SUM(P344:P380)</f>
        <v>8.6567290000000003</v>
      </c>
      <c r="R343" s="120">
        <f>SUM(R344:R380)</f>
        <v>0.10327412000000001</v>
      </c>
      <c r="T343" s="121">
        <f>SUM(T344:T380)</f>
        <v>0</v>
      </c>
      <c r="AR343" s="116" t="s">
        <v>83</v>
      </c>
      <c r="AT343" s="122" t="s">
        <v>72</v>
      </c>
      <c r="AU343" s="122" t="s">
        <v>81</v>
      </c>
      <c r="AY343" s="116" t="s">
        <v>129</v>
      </c>
      <c r="BK343" s="123">
        <f>SUM(BK344:BK380)</f>
        <v>0</v>
      </c>
    </row>
    <row r="344" spans="2:65" s="1" customFormat="1" ht="24.15" customHeight="1">
      <c r="B344" s="126"/>
      <c r="C344" s="127" t="s">
        <v>546</v>
      </c>
      <c r="D344" s="127" t="s">
        <v>131</v>
      </c>
      <c r="E344" s="128" t="s">
        <v>563</v>
      </c>
      <c r="F344" s="129" t="s">
        <v>564</v>
      </c>
      <c r="G344" s="130" t="s">
        <v>134</v>
      </c>
      <c r="H344" s="131">
        <v>28.873000000000001</v>
      </c>
      <c r="I344" s="132"/>
      <c r="J344" s="132">
        <f>ROUND(I344*H344,2)</f>
        <v>0</v>
      </c>
      <c r="K344" s="129" t="s">
        <v>135</v>
      </c>
      <c r="L344" s="27"/>
      <c r="M344" s="133" t="s">
        <v>1</v>
      </c>
      <c r="N344" s="134" t="s">
        <v>38</v>
      </c>
      <c r="O344" s="135">
        <v>5.3999999999999999E-2</v>
      </c>
      <c r="P344" s="135">
        <f>O344*H344</f>
        <v>1.559142</v>
      </c>
      <c r="Q344" s="135">
        <v>0</v>
      </c>
      <c r="R344" s="135">
        <f>Q344*H344</f>
        <v>0</v>
      </c>
      <c r="S344" s="135">
        <v>0</v>
      </c>
      <c r="T344" s="136">
        <f>S344*H344</f>
        <v>0</v>
      </c>
      <c r="AR344" s="137" t="s">
        <v>226</v>
      </c>
      <c r="AT344" s="137" t="s">
        <v>131</v>
      </c>
      <c r="AU344" s="137" t="s">
        <v>83</v>
      </c>
      <c r="AY344" s="15" t="s">
        <v>129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5" t="s">
        <v>81</v>
      </c>
      <c r="BK344" s="138">
        <f>ROUND(I344*H344,2)</f>
        <v>0</v>
      </c>
      <c r="BL344" s="15" t="s">
        <v>226</v>
      </c>
      <c r="BM344" s="137" t="s">
        <v>925</v>
      </c>
    </row>
    <row r="345" spans="2:65" s="1" customFormat="1" ht="19.2">
      <c r="B345" s="27"/>
      <c r="D345" s="139" t="s">
        <v>138</v>
      </c>
      <c r="F345" s="140" t="s">
        <v>566</v>
      </c>
      <c r="L345" s="27"/>
      <c r="M345" s="141"/>
      <c r="T345" s="51"/>
      <c r="AT345" s="15" t="s">
        <v>138</v>
      </c>
      <c r="AU345" s="15" t="s">
        <v>83</v>
      </c>
    </row>
    <row r="346" spans="2:65" s="12" customFormat="1">
      <c r="B346" s="142"/>
      <c r="D346" s="139" t="s">
        <v>144</v>
      </c>
      <c r="E346" s="143" t="s">
        <v>1</v>
      </c>
      <c r="F346" s="144" t="s">
        <v>926</v>
      </c>
      <c r="H346" s="145">
        <v>15.53</v>
      </c>
      <c r="L346" s="142"/>
      <c r="M346" s="146"/>
      <c r="T346" s="147"/>
      <c r="AT346" s="143" t="s">
        <v>144</v>
      </c>
      <c r="AU346" s="143" t="s">
        <v>83</v>
      </c>
      <c r="AV346" s="12" t="s">
        <v>83</v>
      </c>
      <c r="AW346" s="12" t="s">
        <v>29</v>
      </c>
      <c r="AX346" s="12" t="s">
        <v>73</v>
      </c>
      <c r="AY346" s="143" t="s">
        <v>129</v>
      </c>
    </row>
    <row r="347" spans="2:65" s="12" customFormat="1">
      <c r="B347" s="142"/>
      <c r="D347" s="139" t="s">
        <v>144</v>
      </c>
      <c r="E347" s="143" t="s">
        <v>1</v>
      </c>
      <c r="F347" s="144" t="s">
        <v>927</v>
      </c>
      <c r="H347" s="145">
        <v>13.343</v>
      </c>
      <c r="L347" s="142"/>
      <c r="M347" s="146"/>
      <c r="T347" s="147"/>
      <c r="AT347" s="143" t="s">
        <v>144</v>
      </c>
      <c r="AU347" s="143" t="s">
        <v>83</v>
      </c>
      <c r="AV347" s="12" t="s">
        <v>83</v>
      </c>
      <c r="AW347" s="12" t="s">
        <v>29</v>
      </c>
      <c r="AX347" s="12" t="s">
        <v>73</v>
      </c>
      <c r="AY347" s="143" t="s">
        <v>129</v>
      </c>
    </row>
    <row r="348" spans="2:65" s="13" customFormat="1">
      <c r="B348" s="148"/>
      <c r="D348" s="139" t="s">
        <v>144</v>
      </c>
      <c r="E348" s="149" t="s">
        <v>1</v>
      </c>
      <c r="F348" s="150" t="s">
        <v>194</v>
      </c>
      <c r="H348" s="151">
        <v>28.872999999999998</v>
      </c>
      <c r="L348" s="148"/>
      <c r="M348" s="152"/>
      <c r="T348" s="153"/>
      <c r="AT348" s="149" t="s">
        <v>144</v>
      </c>
      <c r="AU348" s="149" t="s">
        <v>83</v>
      </c>
      <c r="AV348" s="13" t="s">
        <v>136</v>
      </c>
      <c r="AW348" s="13" t="s">
        <v>29</v>
      </c>
      <c r="AX348" s="13" t="s">
        <v>81</v>
      </c>
      <c r="AY348" s="149" t="s">
        <v>129</v>
      </c>
    </row>
    <row r="349" spans="2:65" s="1" customFormat="1" ht="16.5" customHeight="1">
      <c r="B349" s="126"/>
      <c r="C349" s="154" t="s">
        <v>553</v>
      </c>
      <c r="D349" s="154" t="s">
        <v>215</v>
      </c>
      <c r="E349" s="155" t="s">
        <v>571</v>
      </c>
      <c r="F349" s="156" t="s">
        <v>572</v>
      </c>
      <c r="G349" s="157" t="s">
        <v>218</v>
      </c>
      <c r="H349" s="158">
        <v>0.01</v>
      </c>
      <c r="I349" s="159"/>
      <c r="J349" s="159">
        <f>ROUND(I349*H349,2)</f>
        <v>0</v>
      </c>
      <c r="K349" s="156" t="s">
        <v>135</v>
      </c>
      <c r="L349" s="160"/>
      <c r="M349" s="161" t="s">
        <v>1</v>
      </c>
      <c r="N349" s="162" t="s">
        <v>38</v>
      </c>
      <c r="O349" s="135">
        <v>0</v>
      </c>
      <c r="P349" s="135">
        <f>O349*H349</f>
        <v>0</v>
      </c>
      <c r="Q349" s="135">
        <v>1</v>
      </c>
      <c r="R349" s="135">
        <f>Q349*H349</f>
        <v>0.01</v>
      </c>
      <c r="S349" s="135">
        <v>0</v>
      </c>
      <c r="T349" s="136">
        <f>S349*H349</f>
        <v>0</v>
      </c>
      <c r="AR349" s="137" t="s">
        <v>324</v>
      </c>
      <c r="AT349" s="137" t="s">
        <v>215</v>
      </c>
      <c r="AU349" s="137" t="s">
        <v>83</v>
      </c>
      <c r="AY349" s="15" t="s">
        <v>129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5" t="s">
        <v>81</v>
      </c>
      <c r="BK349" s="138">
        <f>ROUND(I349*H349,2)</f>
        <v>0</v>
      </c>
      <c r="BL349" s="15" t="s">
        <v>226</v>
      </c>
      <c r="BM349" s="137" t="s">
        <v>928</v>
      </c>
    </row>
    <row r="350" spans="2:65" s="1" customFormat="1">
      <c r="B350" s="27"/>
      <c r="D350" s="139" t="s">
        <v>138</v>
      </c>
      <c r="F350" s="140" t="s">
        <v>572</v>
      </c>
      <c r="L350" s="27"/>
      <c r="M350" s="141"/>
      <c r="T350" s="51"/>
      <c r="AT350" s="15" t="s">
        <v>138</v>
      </c>
      <c r="AU350" s="15" t="s">
        <v>83</v>
      </c>
    </row>
    <row r="351" spans="2:65" s="12" customFormat="1">
      <c r="B351" s="142"/>
      <c r="D351" s="139" t="s">
        <v>144</v>
      </c>
      <c r="F351" s="144" t="s">
        <v>929</v>
      </c>
      <c r="H351" s="145">
        <v>0.01</v>
      </c>
      <c r="L351" s="142"/>
      <c r="M351" s="146"/>
      <c r="T351" s="147"/>
      <c r="AT351" s="143" t="s">
        <v>144</v>
      </c>
      <c r="AU351" s="143" t="s">
        <v>83</v>
      </c>
      <c r="AV351" s="12" t="s">
        <v>83</v>
      </c>
      <c r="AW351" s="12" t="s">
        <v>3</v>
      </c>
      <c r="AX351" s="12" t="s">
        <v>81</v>
      </c>
      <c r="AY351" s="143" t="s">
        <v>129</v>
      </c>
    </row>
    <row r="352" spans="2:65" s="1" customFormat="1" ht="24.15" customHeight="1">
      <c r="B352" s="126"/>
      <c r="C352" s="127" t="s">
        <v>562</v>
      </c>
      <c r="D352" s="127" t="s">
        <v>131</v>
      </c>
      <c r="E352" s="128" t="s">
        <v>576</v>
      </c>
      <c r="F352" s="129" t="s">
        <v>577</v>
      </c>
      <c r="G352" s="130" t="s">
        <v>134</v>
      </c>
      <c r="H352" s="131">
        <v>57.746000000000002</v>
      </c>
      <c r="I352" s="132"/>
      <c r="J352" s="132">
        <f>ROUND(I352*H352,2)</f>
        <v>0</v>
      </c>
      <c r="K352" s="129" t="s">
        <v>135</v>
      </c>
      <c r="L352" s="27"/>
      <c r="M352" s="133" t="s">
        <v>1</v>
      </c>
      <c r="N352" s="134" t="s">
        <v>38</v>
      </c>
      <c r="O352" s="135">
        <v>5.8999999999999997E-2</v>
      </c>
      <c r="P352" s="135">
        <f>O352*H352</f>
        <v>3.4070139999999998</v>
      </c>
      <c r="Q352" s="135">
        <v>0</v>
      </c>
      <c r="R352" s="135">
        <f>Q352*H352</f>
        <v>0</v>
      </c>
      <c r="S352" s="135">
        <v>0</v>
      </c>
      <c r="T352" s="136">
        <f>S352*H352</f>
        <v>0</v>
      </c>
      <c r="AR352" s="137" t="s">
        <v>226</v>
      </c>
      <c r="AT352" s="137" t="s">
        <v>131</v>
      </c>
      <c r="AU352" s="137" t="s">
        <v>83</v>
      </c>
      <c r="AY352" s="15" t="s">
        <v>129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5" t="s">
        <v>81</v>
      </c>
      <c r="BK352" s="138">
        <f>ROUND(I352*H352,2)</f>
        <v>0</v>
      </c>
      <c r="BL352" s="15" t="s">
        <v>226</v>
      </c>
      <c r="BM352" s="137" t="s">
        <v>930</v>
      </c>
    </row>
    <row r="353" spans="2:65" s="1" customFormat="1" ht="19.2">
      <c r="B353" s="27"/>
      <c r="D353" s="139" t="s">
        <v>138</v>
      </c>
      <c r="F353" s="140" t="s">
        <v>579</v>
      </c>
      <c r="L353" s="27"/>
      <c r="M353" s="141"/>
      <c r="T353" s="51"/>
      <c r="AT353" s="15" t="s">
        <v>138</v>
      </c>
      <c r="AU353" s="15" t="s">
        <v>83</v>
      </c>
    </row>
    <row r="354" spans="2:65" s="12" customFormat="1">
      <c r="B354" s="142"/>
      <c r="D354" s="139" t="s">
        <v>144</v>
      </c>
      <c r="E354" s="143" t="s">
        <v>1</v>
      </c>
      <c r="F354" s="144" t="s">
        <v>931</v>
      </c>
      <c r="H354" s="145">
        <v>57.746000000000002</v>
      </c>
      <c r="L354" s="142"/>
      <c r="M354" s="146"/>
      <c r="T354" s="147"/>
      <c r="AT354" s="143" t="s">
        <v>144</v>
      </c>
      <c r="AU354" s="143" t="s">
        <v>83</v>
      </c>
      <c r="AV354" s="12" t="s">
        <v>83</v>
      </c>
      <c r="AW354" s="12" t="s">
        <v>29</v>
      </c>
      <c r="AX354" s="12" t="s">
        <v>81</v>
      </c>
      <c r="AY354" s="143" t="s">
        <v>129</v>
      </c>
    </row>
    <row r="355" spans="2:65" s="1" customFormat="1" ht="16.5" customHeight="1">
      <c r="B355" s="126"/>
      <c r="C355" s="154" t="s">
        <v>570</v>
      </c>
      <c r="D355" s="154" t="s">
        <v>215</v>
      </c>
      <c r="E355" s="155" t="s">
        <v>582</v>
      </c>
      <c r="F355" s="156" t="s">
        <v>583</v>
      </c>
      <c r="G355" s="157" t="s">
        <v>218</v>
      </c>
      <c r="H355" s="158">
        <v>2.4E-2</v>
      </c>
      <c r="I355" s="159"/>
      <c r="J355" s="159">
        <f>ROUND(I355*H355,2)</f>
        <v>0</v>
      </c>
      <c r="K355" s="156" t="s">
        <v>135</v>
      </c>
      <c r="L355" s="160"/>
      <c r="M355" s="161" t="s">
        <v>1</v>
      </c>
      <c r="N355" s="162" t="s">
        <v>38</v>
      </c>
      <c r="O355" s="135">
        <v>0</v>
      </c>
      <c r="P355" s="135">
        <f>O355*H355</f>
        <v>0</v>
      </c>
      <c r="Q355" s="135">
        <v>1</v>
      </c>
      <c r="R355" s="135">
        <f>Q355*H355</f>
        <v>2.4E-2</v>
      </c>
      <c r="S355" s="135">
        <v>0</v>
      </c>
      <c r="T355" s="136">
        <f>S355*H355</f>
        <v>0</v>
      </c>
      <c r="AR355" s="137" t="s">
        <v>324</v>
      </c>
      <c r="AT355" s="137" t="s">
        <v>215</v>
      </c>
      <c r="AU355" s="137" t="s">
        <v>83</v>
      </c>
      <c r="AY355" s="15" t="s">
        <v>129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5" t="s">
        <v>81</v>
      </c>
      <c r="BK355" s="138">
        <f>ROUND(I355*H355,2)</f>
        <v>0</v>
      </c>
      <c r="BL355" s="15" t="s">
        <v>226</v>
      </c>
      <c r="BM355" s="137" t="s">
        <v>932</v>
      </c>
    </row>
    <row r="356" spans="2:65" s="1" customFormat="1">
      <c r="B356" s="27"/>
      <c r="D356" s="139" t="s">
        <v>138</v>
      </c>
      <c r="F356" s="140" t="s">
        <v>583</v>
      </c>
      <c r="L356" s="27"/>
      <c r="M356" s="141"/>
      <c r="T356" s="51"/>
      <c r="AT356" s="15" t="s">
        <v>138</v>
      </c>
      <c r="AU356" s="15" t="s">
        <v>83</v>
      </c>
    </row>
    <row r="357" spans="2:65" s="12" customFormat="1">
      <c r="B357" s="142"/>
      <c r="D357" s="139" t="s">
        <v>144</v>
      </c>
      <c r="F357" s="144" t="s">
        <v>933</v>
      </c>
      <c r="H357" s="145">
        <v>2.4E-2</v>
      </c>
      <c r="L357" s="142"/>
      <c r="M357" s="146"/>
      <c r="T357" s="147"/>
      <c r="AT357" s="143" t="s">
        <v>144</v>
      </c>
      <c r="AU357" s="143" t="s">
        <v>83</v>
      </c>
      <c r="AV357" s="12" t="s">
        <v>83</v>
      </c>
      <c r="AW357" s="12" t="s">
        <v>3</v>
      </c>
      <c r="AX357" s="12" t="s">
        <v>81</v>
      </c>
      <c r="AY357" s="143" t="s">
        <v>129</v>
      </c>
    </row>
    <row r="358" spans="2:65" s="1" customFormat="1" ht="24.15" customHeight="1">
      <c r="B358" s="126"/>
      <c r="C358" s="127" t="s">
        <v>575</v>
      </c>
      <c r="D358" s="127" t="s">
        <v>131</v>
      </c>
      <c r="E358" s="128" t="s">
        <v>587</v>
      </c>
      <c r="F358" s="129" t="s">
        <v>588</v>
      </c>
      <c r="G358" s="130" t="s">
        <v>134</v>
      </c>
      <c r="H358" s="131">
        <v>28.873000000000001</v>
      </c>
      <c r="I358" s="132"/>
      <c r="J358" s="132">
        <f>ROUND(I358*H358,2)</f>
        <v>0</v>
      </c>
      <c r="K358" s="129" t="s">
        <v>135</v>
      </c>
      <c r="L358" s="27"/>
      <c r="M358" s="133" t="s">
        <v>1</v>
      </c>
      <c r="N358" s="134" t="s">
        <v>38</v>
      </c>
      <c r="O358" s="135">
        <v>6.0999999999999999E-2</v>
      </c>
      <c r="P358" s="135">
        <f>O358*H358</f>
        <v>1.761253</v>
      </c>
      <c r="Q358" s="135">
        <v>0</v>
      </c>
      <c r="R358" s="135">
        <f>Q358*H358</f>
        <v>0</v>
      </c>
      <c r="S358" s="135">
        <v>0</v>
      </c>
      <c r="T358" s="136">
        <f>S358*H358</f>
        <v>0</v>
      </c>
      <c r="AR358" s="137" t="s">
        <v>226</v>
      </c>
      <c r="AT358" s="137" t="s">
        <v>131</v>
      </c>
      <c r="AU358" s="137" t="s">
        <v>83</v>
      </c>
      <c r="AY358" s="15" t="s">
        <v>129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5" t="s">
        <v>81</v>
      </c>
      <c r="BK358" s="138">
        <f>ROUND(I358*H358,2)</f>
        <v>0</v>
      </c>
      <c r="BL358" s="15" t="s">
        <v>226</v>
      </c>
      <c r="BM358" s="137" t="s">
        <v>934</v>
      </c>
    </row>
    <row r="359" spans="2:65" s="1" customFormat="1" ht="19.2">
      <c r="B359" s="27"/>
      <c r="D359" s="139" t="s">
        <v>138</v>
      </c>
      <c r="F359" s="140" t="s">
        <v>590</v>
      </c>
      <c r="L359" s="27"/>
      <c r="M359" s="141"/>
      <c r="T359" s="51"/>
      <c r="AT359" s="15" t="s">
        <v>138</v>
      </c>
      <c r="AU359" s="15" t="s">
        <v>83</v>
      </c>
    </row>
    <row r="360" spans="2:65" s="1" customFormat="1" ht="16.5" customHeight="1">
      <c r="B360" s="126"/>
      <c r="C360" s="154" t="s">
        <v>581</v>
      </c>
      <c r="D360" s="154" t="s">
        <v>215</v>
      </c>
      <c r="E360" s="155" t="s">
        <v>593</v>
      </c>
      <c r="F360" s="156" t="s">
        <v>594</v>
      </c>
      <c r="G360" s="157" t="s">
        <v>134</v>
      </c>
      <c r="H360" s="158">
        <v>35.253999999999998</v>
      </c>
      <c r="I360" s="159"/>
      <c r="J360" s="159">
        <f>ROUND(I360*H360,2)</f>
        <v>0</v>
      </c>
      <c r="K360" s="156" t="s">
        <v>135</v>
      </c>
      <c r="L360" s="160"/>
      <c r="M360" s="161" t="s">
        <v>1</v>
      </c>
      <c r="N360" s="162" t="s">
        <v>38</v>
      </c>
      <c r="O360" s="135">
        <v>0</v>
      </c>
      <c r="P360" s="135">
        <f>O360*H360</f>
        <v>0</v>
      </c>
      <c r="Q360" s="135">
        <v>5.0000000000000001E-4</v>
      </c>
      <c r="R360" s="135">
        <f>Q360*H360</f>
        <v>1.7627E-2</v>
      </c>
      <c r="S360" s="135">
        <v>0</v>
      </c>
      <c r="T360" s="136">
        <f>S360*H360</f>
        <v>0</v>
      </c>
      <c r="AR360" s="137" t="s">
        <v>324</v>
      </c>
      <c r="AT360" s="137" t="s">
        <v>215</v>
      </c>
      <c r="AU360" s="137" t="s">
        <v>83</v>
      </c>
      <c r="AY360" s="15" t="s">
        <v>129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5" t="s">
        <v>81</v>
      </c>
      <c r="BK360" s="138">
        <f>ROUND(I360*H360,2)</f>
        <v>0</v>
      </c>
      <c r="BL360" s="15" t="s">
        <v>226</v>
      </c>
      <c r="BM360" s="137" t="s">
        <v>935</v>
      </c>
    </row>
    <row r="361" spans="2:65" s="1" customFormat="1">
      <c r="B361" s="27"/>
      <c r="D361" s="139" t="s">
        <v>138</v>
      </c>
      <c r="F361" s="140" t="s">
        <v>594</v>
      </c>
      <c r="L361" s="27"/>
      <c r="M361" s="141"/>
      <c r="T361" s="51"/>
      <c r="AT361" s="15" t="s">
        <v>138</v>
      </c>
      <c r="AU361" s="15" t="s">
        <v>83</v>
      </c>
    </row>
    <row r="362" spans="2:65" s="12" customFormat="1">
      <c r="B362" s="142"/>
      <c r="D362" s="139" t="s">
        <v>144</v>
      </c>
      <c r="F362" s="144" t="s">
        <v>936</v>
      </c>
      <c r="H362" s="145">
        <v>35.253999999999998</v>
      </c>
      <c r="L362" s="142"/>
      <c r="M362" s="146"/>
      <c r="T362" s="147"/>
      <c r="AT362" s="143" t="s">
        <v>144</v>
      </c>
      <c r="AU362" s="143" t="s">
        <v>83</v>
      </c>
      <c r="AV362" s="12" t="s">
        <v>83</v>
      </c>
      <c r="AW362" s="12" t="s">
        <v>3</v>
      </c>
      <c r="AX362" s="12" t="s">
        <v>81</v>
      </c>
      <c r="AY362" s="143" t="s">
        <v>129</v>
      </c>
    </row>
    <row r="363" spans="2:65" s="1" customFormat="1" ht="24.15" customHeight="1">
      <c r="B363" s="126"/>
      <c r="C363" s="127" t="s">
        <v>586</v>
      </c>
      <c r="D363" s="127" t="s">
        <v>131</v>
      </c>
      <c r="E363" s="128" t="s">
        <v>598</v>
      </c>
      <c r="F363" s="129" t="s">
        <v>599</v>
      </c>
      <c r="G363" s="130" t="s">
        <v>134</v>
      </c>
      <c r="H363" s="131">
        <v>14.022</v>
      </c>
      <c r="I363" s="132"/>
      <c r="J363" s="132">
        <f>ROUND(I363*H363,2)</f>
        <v>0</v>
      </c>
      <c r="K363" s="129" t="s">
        <v>135</v>
      </c>
      <c r="L363" s="27"/>
      <c r="M363" s="133" t="s">
        <v>1</v>
      </c>
      <c r="N363" s="134" t="s">
        <v>38</v>
      </c>
      <c r="O363" s="135">
        <v>2.4E-2</v>
      </c>
      <c r="P363" s="135">
        <f>O363*H363</f>
        <v>0.33652799999999999</v>
      </c>
      <c r="Q363" s="135">
        <v>0</v>
      </c>
      <c r="R363" s="135">
        <f>Q363*H363</f>
        <v>0</v>
      </c>
      <c r="S363" s="135">
        <v>0</v>
      </c>
      <c r="T363" s="136">
        <f>S363*H363</f>
        <v>0</v>
      </c>
      <c r="AR363" s="137" t="s">
        <v>226</v>
      </c>
      <c r="AT363" s="137" t="s">
        <v>131</v>
      </c>
      <c r="AU363" s="137" t="s">
        <v>83</v>
      </c>
      <c r="AY363" s="15" t="s">
        <v>129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5" t="s">
        <v>81</v>
      </c>
      <c r="BK363" s="138">
        <f>ROUND(I363*H363,2)</f>
        <v>0</v>
      </c>
      <c r="BL363" s="15" t="s">
        <v>226</v>
      </c>
      <c r="BM363" s="137" t="s">
        <v>937</v>
      </c>
    </row>
    <row r="364" spans="2:65" s="1" customFormat="1" ht="19.2">
      <c r="B364" s="27"/>
      <c r="D364" s="139" t="s">
        <v>138</v>
      </c>
      <c r="F364" s="140" t="s">
        <v>601</v>
      </c>
      <c r="L364" s="27"/>
      <c r="M364" s="141"/>
      <c r="T364" s="51"/>
      <c r="AT364" s="15" t="s">
        <v>138</v>
      </c>
      <c r="AU364" s="15" t="s">
        <v>83</v>
      </c>
    </row>
    <row r="365" spans="2:65" s="12" customFormat="1">
      <c r="B365" s="142"/>
      <c r="D365" s="139" t="s">
        <v>144</v>
      </c>
      <c r="E365" s="143" t="s">
        <v>1</v>
      </c>
      <c r="F365" s="144" t="s">
        <v>938</v>
      </c>
      <c r="H365" s="145">
        <v>14.022</v>
      </c>
      <c r="L365" s="142"/>
      <c r="M365" s="146"/>
      <c r="T365" s="147"/>
      <c r="AT365" s="143" t="s">
        <v>144</v>
      </c>
      <c r="AU365" s="143" t="s">
        <v>83</v>
      </c>
      <c r="AV365" s="12" t="s">
        <v>83</v>
      </c>
      <c r="AW365" s="12" t="s">
        <v>29</v>
      </c>
      <c r="AX365" s="12" t="s">
        <v>81</v>
      </c>
      <c r="AY365" s="143" t="s">
        <v>129</v>
      </c>
    </row>
    <row r="366" spans="2:65" s="1" customFormat="1" ht="16.5" customHeight="1">
      <c r="B366" s="126"/>
      <c r="C366" s="154" t="s">
        <v>592</v>
      </c>
      <c r="D366" s="154" t="s">
        <v>215</v>
      </c>
      <c r="E366" s="155" t="s">
        <v>571</v>
      </c>
      <c r="F366" s="156" t="s">
        <v>572</v>
      </c>
      <c r="G366" s="157" t="s">
        <v>218</v>
      </c>
      <c r="H366" s="158">
        <v>4.0000000000000001E-3</v>
      </c>
      <c r="I366" s="159"/>
      <c r="J366" s="159">
        <f>ROUND(I366*H366,2)</f>
        <v>0</v>
      </c>
      <c r="K366" s="156" t="s">
        <v>135</v>
      </c>
      <c r="L366" s="160"/>
      <c r="M366" s="161" t="s">
        <v>1</v>
      </c>
      <c r="N366" s="162" t="s">
        <v>38</v>
      </c>
      <c r="O366" s="135">
        <v>0</v>
      </c>
      <c r="P366" s="135">
        <f>O366*H366</f>
        <v>0</v>
      </c>
      <c r="Q366" s="135">
        <v>1</v>
      </c>
      <c r="R366" s="135">
        <f>Q366*H366</f>
        <v>4.0000000000000001E-3</v>
      </c>
      <c r="S366" s="135">
        <v>0</v>
      </c>
      <c r="T366" s="136">
        <f>S366*H366</f>
        <v>0</v>
      </c>
      <c r="AR366" s="137" t="s">
        <v>324</v>
      </c>
      <c r="AT366" s="137" t="s">
        <v>215</v>
      </c>
      <c r="AU366" s="137" t="s">
        <v>83</v>
      </c>
      <c r="AY366" s="15" t="s">
        <v>129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5" t="s">
        <v>81</v>
      </c>
      <c r="BK366" s="138">
        <f>ROUND(I366*H366,2)</f>
        <v>0</v>
      </c>
      <c r="BL366" s="15" t="s">
        <v>226</v>
      </c>
      <c r="BM366" s="137" t="s">
        <v>939</v>
      </c>
    </row>
    <row r="367" spans="2:65" s="1" customFormat="1">
      <c r="B367" s="27"/>
      <c r="D367" s="139" t="s">
        <v>138</v>
      </c>
      <c r="F367" s="140" t="s">
        <v>572</v>
      </c>
      <c r="L367" s="27"/>
      <c r="M367" s="141"/>
      <c r="T367" s="51"/>
      <c r="AT367" s="15" t="s">
        <v>138</v>
      </c>
      <c r="AU367" s="15" t="s">
        <v>83</v>
      </c>
    </row>
    <row r="368" spans="2:65" s="12" customFormat="1">
      <c r="B368" s="142"/>
      <c r="D368" s="139" t="s">
        <v>144</v>
      </c>
      <c r="F368" s="144" t="s">
        <v>940</v>
      </c>
      <c r="H368" s="145">
        <v>4.0000000000000001E-3</v>
      </c>
      <c r="L368" s="142"/>
      <c r="M368" s="146"/>
      <c r="T368" s="147"/>
      <c r="AT368" s="143" t="s">
        <v>144</v>
      </c>
      <c r="AU368" s="143" t="s">
        <v>83</v>
      </c>
      <c r="AV368" s="12" t="s">
        <v>83</v>
      </c>
      <c r="AW368" s="12" t="s">
        <v>3</v>
      </c>
      <c r="AX368" s="12" t="s">
        <v>81</v>
      </c>
      <c r="AY368" s="143" t="s">
        <v>129</v>
      </c>
    </row>
    <row r="369" spans="2:65" s="1" customFormat="1" ht="24.15" customHeight="1">
      <c r="B369" s="126"/>
      <c r="C369" s="127" t="s">
        <v>597</v>
      </c>
      <c r="D369" s="127" t="s">
        <v>131</v>
      </c>
      <c r="E369" s="128" t="s">
        <v>790</v>
      </c>
      <c r="F369" s="129" t="s">
        <v>791</v>
      </c>
      <c r="G369" s="130" t="s">
        <v>134</v>
      </c>
      <c r="H369" s="131">
        <v>14.022</v>
      </c>
      <c r="I369" s="132"/>
      <c r="J369" s="132">
        <f>ROUND(I369*H369,2)</f>
        <v>0</v>
      </c>
      <c r="K369" s="129" t="s">
        <v>135</v>
      </c>
      <c r="L369" s="27"/>
      <c r="M369" s="133" t="s">
        <v>1</v>
      </c>
      <c r="N369" s="134" t="s">
        <v>38</v>
      </c>
      <c r="O369" s="135">
        <v>6.8000000000000005E-2</v>
      </c>
      <c r="P369" s="135">
        <f>O369*H369</f>
        <v>0.95349600000000012</v>
      </c>
      <c r="Q369" s="135">
        <v>6.0000000000000002E-5</v>
      </c>
      <c r="R369" s="135">
        <f>Q369*H369</f>
        <v>8.4132E-4</v>
      </c>
      <c r="S369" s="135">
        <v>0</v>
      </c>
      <c r="T369" s="136">
        <f>S369*H369</f>
        <v>0</v>
      </c>
      <c r="AR369" s="137" t="s">
        <v>226</v>
      </c>
      <c r="AT369" s="137" t="s">
        <v>131</v>
      </c>
      <c r="AU369" s="137" t="s">
        <v>83</v>
      </c>
      <c r="AY369" s="15" t="s">
        <v>129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5" t="s">
        <v>81</v>
      </c>
      <c r="BK369" s="138">
        <f>ROUND(I369*H369,2)</f>
        <v>0</v>
      </c>
      <c r="BL369" s="15" t="s">
        <v>226</v>
      </c>
      <c r="BM369" s="137" t="s">
        <v>941</v>
      </c>
    </row>
    <row r="370" spans="2:65" s="1" customFormat="1" ht="19.2">
      <c r="B370" s="27"/>
      <c r="D370" s="139" t="s">
        <v>138</v>
      </c>
      <c r="F370" s="140" t="s">
        <v>793</v>
      </c>
      <c r="L370" s="27"/>
      <c r="M370" s="141"/>
      <c r="T370" s="51"/>
      <c r="AT370" s="15" t="s">
        <v>138</v>
      </c>
      <c r="AU370" s="15" t="s">
        <v>83</v>
      </c>
    </row>
    <row r="371" spans="2:65" s="1" customFormat="1" ht="16.5" customHeight="1">
      <c r="B371" s="126"/>
      <c r="C371" s="154" t="s">
        <v>602</v>
      </c>
      <c r="D371" s="154" t="s">
        <v>215</v>
      </c>
      <c r="E371" s="155" t="s">
        <v>795</v>
      </c>
      <c r="F371" s="156" t="s">
        <v>796</v>
      </c>
      <c r="G371" s="157" t="s">
        <v>218</v>
      </c>
      <c r="H371" s="158">
        <v>3.6999999999999998E-2</v>
      </c>
      <c r="I371" s="159"/>
      <c r="J371" s="159">
        <f>ROUND(I371*H371,2)</f>
        <v>0</v>
      </c>
      <c r="K371" s="156" t="s">
        <v>135</v>
      </c>
      <c r="L371" s="160"/>
      <c r="M371" s="161" t="s">
        <v>1</v>
      </c>
      <c r="N371" s="162" t="s">
        <v>38</v>
      </c>
      <c r="O371" s="135">
        <v>0</v>
      </c>
      <c r="P371" s="135">
        <f>O371*H371</f>
        <v>0</v>
      </c>
      <c r="Q371" s="135">
        <v>1</v>
      </c>
      <c r="R371" s="135">
        <f>Q371*H371</f>
        <v>3.6999999999999998E-2</v>
      </c>
      <c r="S371" s="135">
        <v>0</v>
      </c>
      <c r="T371" s="136">
        <f>S371*H371</f>
        <v>0</v>
      </c>
      <c r="AR371" s="137" t="s">
        <v>324</v>
      </c>
      <c r="AT371" s="137" t="s">
        <v>215</v>
      </c>
      <c r="AU371" s="137" t="s">
        <v>83</v>
      </c>
      <c r="AY371" s="15" t="s">
        <v>129</v>
      </c>
      <c r="BE371" s="138">
        <f>IF(N371="základní",J371,0)</f>
        <v>0</v>
      </c>
      <c r="BF371" s="138">
        <f>IF(N371="snížená",J371,0)</f>
        <v>0</v>
      </c>
      <c r="BG371" s="138">
        <f>IF(N371="zákl. přenesená",J371,0)</f>
        <v>0</v>
      </c>
      <c r="BH371" s="138">
        <f>IF(N371="sníž. přenesená",J371,0)</f>
        <v>0</v>
      </c>
      <c r="BI371" s="138">
        <f>IF(N371="nulová",J371,0)</f>
        <v>0</v>
      </c>
      <c r="BJ371" s="15" t="s">
        <v>81</v>
      </c>
      <c r="BK371" s="138">
        <f>ROUND(I371*H371,2)</f>
        <v>0</v>
      </c>
      <c r="BL371" s="15" t="s">
        <v>226</v>
      </c>
      <c r="BM371" s="137" t="s">
        <v>942</v>
      </c>
    </row>
    <row r="372" spans="2:65" s="1" customFormat="1">
      <c r="B372" s="27"/>
      <c r="D372" s="139" t="s">
        <v>138</v>
      </c>
      <c r="F372" s="140" t="s">
        <v>796</v>
      </c>
      <c r="L372" s="27"/>
      <c r="M372" s="141"/>
      <c r="T372" s="51"/>
      <c r="AT372" s="15" t="s">
        <v>138</v>
      </c>
      <c r="AU372" s="15" t="s">
        <v>83</v>
      </c>
    </row>
    <row r="373" spans="2:65" s="12" customFormat="1">
      <c r="B373" s="142"/>
      <c r="D373" s="139" t="s">
        <v>144</v>
      </c>
      <c r="F373" s="144" t="s">
        <v>943</v>
      </c>
      <c r="H373" s="145">
        <v>3.6999999999999998E-2</v>
      </c>
      <c r="L373" s="142"/>
      <c r="M373" s="146"/>
      <c r="T373" s="147"/>
      <c r="AT373" s="143" t="s">
        <v>144</v>
      </c>
      <c r="AU373" s="143" t="s">
        <v>83</v>
      </c>
      <c r="AV373" s="12" t="s">
        <v>83</v>
      </c>
      <c r="AW373" s="12" t="s">
        <v>3</v>
      </c>
      <c r="AX373" s="12" t="s">
        <v>81</v>
      </c>
      <c r="AY373" s="143" t="s">
        <v>129</v>
      </c>
    </row>
    <row r="374" spans="2:65" s="1" customFormat="1" ht="24.15" customHeight="1">
      <c r="B374" s="126"/>
      <c r="C374" s="127" t="s">
        <v>605</v>
      </c>
      <c r="D374" s="127" t="s">
        <v>131</v>
      </c>
      <c r="E374" s="128" t="s">
        <v>606</v>
      </c>
      <c r="F374" s="129" t="s">
        <v>607</v>
      </c>
      <c r="G374" s="130" t="s">
        <v>134</v>
      </c>
      <c r="H374" s="131">
        <v>14.022</v>
      </c>
      <c r="I374" s="132"/>
      <c r="J374" s="132">
        <f>ROUND(I374*H374,2)</f>
        <v>0</v>
      </c>
      <c r="K374" s="129" t="s">
        <v>135</v>
      </c>
      <c r="L374" s="27"/>
      <c r="M374" s="133" t="s">
        <v>1</v>
      </c>
      <c r="N374" s="134" t="s">
        <v>38</v>
      </c>
      <c r="O374" s="135">
        <v>3.5000000000000003E-2</v>
      </c>
      <c r="P374" s="135">
        <f>O374*H374</f>
        <v>0.49077000000000004</v>
      </c>
      <c r="Q374" s="135">
        <v>0</v>
      </c>
      <c r="R374" s="135">
        <f>Q374*H374</f>
        <v>0</v>
      </c>
      <c r="S374" s="135">
        <v>0</v>
      </c>
      <c r="T374" s="136">
        <f>S374*H374</f>
        <v>0</v>
      </c>
      <c r="AR374" s="137" t="s">
        <v>226</v>
      </c>
      <c r="AT374" s="137" t="s">
        <v>131</v>
      </c>
      <c r="AU374" s="137" t="s">
        <v>83</v>
      </c>
      <c r="AY374" s="15" t="s">
        <v>129</v>
      </c>
      <c r="BE374" s="138">
        <f>IF(N374="základní",J374,0)</f>
        <v>0</v>
      </c>
      <c r="BF374" s="138">
        <f>IF(N374="snížená",J374,0)</f>
        <v>0</v>
      </c>
      <c r="BG374" s="138">
        <f>IF(N374="zákl. přenesená",J374,0)</f>
        <v>0</v>
      </c>
      <c r="BH374" s="138">
        <f>IF(N374="sníž. přenesená",J374,0)</f>
        <v>0</v>
      </c>
      <c r="BI374" s="138">
        <f>IF(N374="nulová",J374,0)</f>
        <v>0</v>
      </c>
      <c r="BJ374" s="15" t="s">
        <v>81</v>
      </c>
      <c r="BK374" s="138">
        <f>ROUND(I374*H374,2)</f>
        <v>0</v>
      </c>
      <c r="BL374" s="15" t="s">
        <v>226</v>
      </c>
      <c r="BM374" s="137" t="s">
        <v>944</v>
      </c>
    </row>
    <row r="375" spans="2:65" s="1" customFormat="1">
      <c r="B375" s="27"/>
      <c r="D375" s="139" t="s">
        <v>138</v>
      </c>
      <c r="F375" s="140" t="s">
        <v>609</v>
      </c>
      <c r="L375" s="27"/>
      <c r="M375" s="141"/>
      <c r="T375" s="51"/>
      <c r="AT375" s="15" t="s">
        <v>138</v>
      </c>
      <c r="AU375" s="15" t="s">
        <v>83</v>
      </c>
    </row>
    <row r="376" spans="2:65" s="1" customFormat="1" ht="24.15" customHeight="1">
      <c r="B376" s="126"/>
      <c r="C376" s="154" t="s">
        <v>610</v>
      </c>
      <c r="D376" s="154" t="s">
        <v>215</v>
      </c>
      <c r="E376" s="155" t="s">
        <v>611</v>
      </c>
      <c r="F376" s="156" t="s">
        <v>612</v>
      </c>
      <c r="G376" s="157" t="s">
        <v>134</v>
      </c>
      <c r="H376" s="158">
        <v>16.343</v>
      </c>
      <c r="I376" s="159"/>
      <c r="J376" s="159">
        <f>ROUND(I376*H376,2)</f>
        <v>0</v>
      </c>
      <c r="K376" s="156" t="s">
        <v>135</v>
      </c>
      <c r="L376" s="160"/>
      <c r="M376" s="161" t="s">
        <v>1</v>
      </c>
      <c r="N376" s="162" t="s">
        <v>38</v>
      </c>
      <c r="O376" s="135">
        <v>0</v>
      </c>
      <c r="P376" s="135">
        <f>O376*H376</f>
        <v>0</v>
      </c>
      <c r="Q376" s="135">
        <v>5.9999999999999995E-4</v>
      </c>
      <c r="R376" s="135">
        <f>Q376*H376</f>
        <v>9.8057999999999999E-3</v>
      </c>
      <c r="S376" s="135">
        <v>0</v>
      </c>
      <c r="T376" s="136">
        <f>S376*H376</f>
        <v>0</v>
      </c>
      <c r="AR376" s="137" t="s">
        <v>324</v>
      </c>
      <c r="AT376" s="137" t="s">
        <v>215</v>
      </c>
      <c r="AU376" s="137" t="s">
        <v>83</v>
      </c>
      <c r="AY376" s="15" t="s">
        <v>129</v>
      </c>
      <c r="BE376" s="138">
        <f>IF(N376="základní",J376,0)</f>
        <v>0</v>
      </c>
      <c r="BF376" s="138">
        <f>IF(N376="snížená",J376,0)</f>
        <v>0</v>
      </c>
      <c r="BG376" s="138">
        <f>IF(N376="zákl. přenesená",J376,0)</f>
        <v>0</v>
      </c>
      <c r="BH376" s="138">
        <f>IF(N376="sníž. přenesená",J376,0)</f>
        <v>0</v>
      </c>
      <c r="BI376" s="138">
        <f>IF(N376="nulová",J376,0)</f>
        <v>0</v>
      </c>
      <c r="BJ376" s="15" t="s">
        <v>81</v>
      </c>
      <c r="BK376" s="138">
        <f>ROUND(I376*H376,2)</f>
        <v>0</v>
      </c>
      <c r="BL376" s="15" t="s">
        <v>226</v>
      </c>
      <c r="BM376" s="137" t="s">
        <v>945</v>
      </c>
    </row>
    <row r="377" spans="2:65" s="1" customFormat="1" ht="19.2">
      <c r="B377" s="27"/>
      <c r="D377" s="139" t="s">
        <v>138</v>
      </c>
      <c r="F377" s="140" t="s">
        <v>612</v>
      </c>
      <c r="L377" s="27"/>
      <c r="M377" s="141"/>
      <c r="T377" s="51"/>
      <c r="AT377" s="15" t="s">
        <v>138</v>
      </c>
      <c r="AU377" s="15" t="s">
        <v>83</v>
      </c>
    </row>
    <row r="378" spans="2:65" s="12" customFormat="1">
      <c r="B378" s="142"/>
      <c r="D378" s="139" t="s">
        <v>144</v>
      </c>
      <c r="F378" s="144" t="s">
        <v>946</v>
      </c>
      <c r="H378" s="145">
        <v>16.343</v>
      </c>
      <c r="L378" s="142"/>
      <c r="M378" s="146"/>
      <c r="T378" s="147"/>
      <c r="AT378" s="143" t="s">
        <v>144</v>
      </c>
      <c r="AU378" s="143" t="s">
        <v>83</v>
      </c>
      <c r="AV378" s="12" t="s">
        <v>83</v>
      </c>
      <c r="AW378" s="12" t="s">
        <v>3</v>
      </c>
      <c r="AX378" s="12" t="s">
        <v>81</v>
      </c>
      <c r="AY378" s="143" t="s">
        <v>129</v>
      </c>
    </row>
    <row r="379" spans="2:65" s="1" customFormat="1" ht="24.15" customHeight="1">
      <c r="B379" s="126"/>
      <c r="C379" s="127" t="s">
        <v>615</v>
      </c>
      <c r="D379" s="127" t="s">
        <v>131</v>
      </c>
      <c r="E379" s="128" t="s">
        <v>625</v>
      </c>
      <c r="F379" s="129" t="s">
        <v>626</v>
      </c>
      <c r="G379" s="130" t="s">
        <v>218</v>
      </c>
      <c r="H379" s="131">
        <v>0.10299999999999999</v>
      </c>
      <c r="I379" s="132"/>
      <c r="J379" s="132">
        <f>ROUND(I379*H379,2)</f>
        <v>0</v>
      </c>
      <c r="K379" s="129" t="s">
        <v>135</v>
      </c>
      <c r="L379" s="27"/>
      <c r="M379" s="133" t="s">
        <v>1</v>
      </c>
      <c r="N379" s="134" t="s">
        <v>38</v>
      </c>
      <c r="O379" s="135">
        <v>1.4419999999999999</v>
      </c>
      <c r="P379" s="135">
        <f>O379*H379</f>
        <v>0.14852599999999999</v>
      </c>
      <c r="Q379" s="135">
        <v>0</v>
      </c>
      <c r="R379" s="135">
        <f>Q379*H379</f>
        <v>0</v>
      </c>
      <c r="S379" s="135">
        <v>0</v>
      </c>
      <c r="T379" s="136">
        <f>S379*H379</f>
        <v>0</v>
      </c>
      <c r="AR379" s="137" t="s">
        <v>226</v>
      </c>
      <c r="AT379" s="137" t="s">
        <v>131</v>
      </c>
      <c r="AU379" s="137" t="s">
        <v>83</v>
      </c>
      <c r="AY379" s="15" t="s">
        <v>129</v>
      </c>
      <c r="BE379" s="138">
        <f>IF(N379="základní",J379,0)</f>
        <v>0</v>
      </c>
      <c r="BF379" s="138">
        <f>IF(N379="snížená",J379,0)</f>
        <v>0</v>
      </c>
      <c r="BG379" s="138">
        <f>IF(N379="zákl. přenesená",J379,0)</f>
        <v>0</v>
      </c>
      <c r="BH379" s="138">
        <f>IF(N379="sníž. přenesená",J379,0)</f>
        <v>0</v>
      </c>
      <c r="BI379" s="138">
        <f>IF(N379="nulová",J379,0)</f>
        <v>0</v>
      </c>
      <c r="BJ379" s="15" t="s">
        <v>81</v>
      </c>
      <c r="BK379" s="138">
        <f>ROUND(I379*H379,2)</f>
        <v>0</v>
      </c>
      <c r="BL379" s="15" t="s">
        <v>226</v>
      </c>
      <c r="BM379" s="137" t="s">
        <v>947</v>
      </c>
    </row>
    <row r="380" spans="2:65" s="1" customFormat="1" ht="38.4">
      <c r="B380" s="27"/>
      <c r="D380" s="139" t="s">
        <v>138</v>
      </c>
      <c r="F380" s="140" t="s">
        <v>628</v>
      </c>
      <c r="L380" s="27"/>
      <c r="M380" s="164"/>
      <c r="N380" s="165"/>
      <c r="O380" s="165"/>
      <c r="P380" s="165"/>
      <c r="Q380" s="165"/>
      <c r="R380" s="165"/>
      <c r="S380" s="165"/>
      <c r="T380" s="166"/>
      <c r="AT380" s="15" t="s">
        <v>138</v>
      </c>
      <c r="AU380" s="15" t="s">
        <v>83</v>
      </c>
    </row>
    <row r="381" spans="2:65" s="1" customFormat="1" ht="6.9" customHeight="1">
      <c r="B381" s="39"/>
      <c r="C381" s="40"/>
      <c r="D381" s="40"/>
      <c r="E381" s="40"/>
      <c r="F381" s="40"/>
      <c r="G381" s="40"/>
      <c r="H381" s="40"/>
      <c r="I381" s="40"/>
      <c r="J381" s="40"/>
      <c r="K381" s="40"/>
      <c r="L381" s="27"/>
    </row>
  </sheetData>
  <autoFilter ref="C127:K380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6"/>
  <sheetViews>
    <sheetView showGridLines="0" topLeftCell="A111" workbookViewId="0">
      <selection activeCell="I123" sqref="I123:I15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92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" customHeight="1">
      <c r="B4" s="18"/>
      <c r="D4" s="19" t="s">
        <v>93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26.25" customHeight="1">
      <c r="B7" s="18"/>
      <c r="E7" s="202" t="str">
        <f>'Rekapitulace stavby'!K6</f>
        <v>OBNOVA 3 MOSTŮ VE ŠLUKNOVĚ A KRÁLOVSTVÍ ŠL-M-22, KR-M-05 A KR-M-10</v>
      </c>
      <c r="F7" s="203"/>
      <c r="G7" s="203"/>
      <c r="H7" s="203"/>
      <c r="L7" s="18"/>
    </row>
    <row r="8" spans="2:46" s="1" customFormat="1" ht="12" customHeight="1">
      <c r="B8" s="27"/>
      <c r="D8" s="24" t="s">
        <v>94</v>
      </c>
      <c r="L8" s="27"/>
    </row>
    <row r="9" spans="2:46" s="1" customFormat="1" ht="16.5" customHeight="1">
      <c r="B9" s="27"/>
      <c r="E9" s="192" t="s">
        <v>948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27</v>
      </c>
      <c r="I12" s="24" t="s">
        <v>20</v>
      </c>
      <c r="J12" s="47" t="str">
        <f>'Rekapitulace stavby'!AN8</f>
        <v>8. 1. 2025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>Město Šluknov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76" t="str">
        <f>'Rekapitulace stavby'!E14</f>
        <v xml:space="preserve"> </v>
      </c>
      <c r="F18" s="176"/>
      <c r="G18" s="176"/>
      <c r="H18" s="176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28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30</v>
      </c>
      <c r="I23" s="24" t="s">
        <v>23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>J. Nešněra</v>
      </c>
      <c r="I24" s="24" t="s">
        <v>25</v>
      </c>
      <c r="J24" s="22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32</v>
      </c>
      <c r="L26" s="27"/>
    </row>
    <row r="27" spans="2:12" s="7" customFormat="1" ht="16.5" customHeight="1">
      <c r="B27" s="84"/>
      <c r="E27" s="178" t="s">
        <v>1</v>
      </c>
      <c r="F27" s="178"/>
      <c r="G27" s="178"/>
      <c r="H27" s="178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33</v>
      </c>
      <c r="J30" s="61">
        <f>ROUND(J120,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35</v>
      </c>
      <c r="I32" s="30" t="s">
        <v>34</v>
      </c>
      <c r="J32" s="30" t="s">
        <v>36</v>
      </c>
      <c r="L32" s="27"/>
    </row>
    <row r="33" spans="2:12" s="1" customFormat="1" ht="14.4" customHeight="1">
      <c r="B33" s="27"/>
      <c r="D33" s="50" t="s">
        <v>37</v>
      </c>
      <c r="E33" s="24" t="s">
        <v>38</v>
      </c>
      <c r="F33" s="86">
        <f>ROUND((SUM(BE120:BE155)),  2)</f>
        <v>0</v>
      </c>
      <c r="I33" s="87">
        <v>0.21</v>
      </c>
      <c r="J33" s="86">
        <f>ROUND(((SUM(BE120:BE155))*I33),  2)</f>
        <v>0</v>
      </c>
      <c r="L33" s="27"/>
    </row>
    <row r="34" spans="2:12" s="1" customFormat="1" ht="14.4" customHeight="1">
      <c r="B34" s="27"/>
      <c r="E34" s="24" t="s">
        <v>39</v>
      </c>
      <c r="F34" s="86">
        <f>ROUND((SUM(BF120:BF155)),  2)</f>
        <v>0</v>
      </c>
      <c r="I34" s="87">
        <v>0.12</v>
      </c>
      <c r="J34" s="86">
        <f>ROUND(((SUM(BF120:BF155))*I34),  2)</f>
        <v>0</v>
      </c>
      <c r="L34" s="27"/>
    </row>
    <row r="35" spans="2:12" s="1" customFormat="1" ht="14.4" hidden="1" customHeight="1">
      <c r="B35" s="27"/>
      <c r="E35" s="24" t="s">
        <v>40</v>
      </c>
      <c r="F35" s="86">
        <f>ROUND((SUM(BG120:BG155)),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41</v>
      </c>
      <c r="F36" s="86">
        <f>ROUND((SUM(BH120:BH155)),  2)</f>
        <v>0</v>
      </c>
      <c r="I36" s="87">
        <v>0.12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42</v>
      </c>
      <c r="F37" s="86">
        <f>ROUND((SUM(BI120:BI155)),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43</v>
      </c>
      <c r="E39" s="52"/>
      <c r="F39" s="52"/>
      <c r="G39" s="90" t="s">
        <v>44</v>
      </c>
      <c r="H39" s="91" t="s">
        <v>45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48</v>
      </c>
      <c r="E61" s="29"/>
      <c r="F61" s="94" t="s">
        <v>49</v>
      </c>
      <c r="G61" s="38" t="s">
        <v>48</v>
      </c>
      <c r="H61" s="29"/>
      <c r="I61" s="29"/>
      <c r="J61" s="95" t="s">
        <v>49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48</v>
      </c>
      <c r="E76" s="29"/>
      <c r="F76" s="94" t="s">
        <v>49</v>
      </c>
      <c r="G76" s="38" t="s">
        <v>48</v>
      </c>
      <c r="H76" s="29"/>
      <c r="I76" s="29"/>
      <c r="J76" s="95" t="s">
        <v>49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96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26.25" customHeight="1">
      <c r="B85" s="27"/>
      <c r="E85" s="202" t="str">
        <f>E7</f>
        <v>OBNOVA 3 MOSTŮ VE ŠLUKNOVĚ A KRÁLOVSTVÍ ŠL-M-22, KR-M-05 A KR-M-10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94</v>
      </c>
      <c r="L86" s="27"/>
    </row>
    <row r="87" spans="2:47" s="1" customFormat="1" ht="16.5" customHeight="1">
      <c r="B87" s="27"/>
      <c r="E87" s="192" t="str">
        <f>E9</f>
        <v>04 - VRN</v>
      </c>
      <c r="F87" s="201"/>
      <c r="G87" s="201"/>
      <c r="H87" s="20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 xml:space="preserve"> </v>
      </c>
      <c r="I89" s="24" t="s">
        <v>20</v>
      </c>
      <c r="J89" s="47" t="str">
        <f>IF(J12="","",J12)</f>
        <v>8. 1. 2025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>Město Šluknov</v>
      </c>
      <c r="I91" s="24" t="s">
        <v>28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30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97</v>
      </c>
      <c r="D94" s="88"/>
      <c r="E94" s="88"/>
      <c r="F94" s="88"/>
      <c r="G94" s="88"/>
      <c r="H94" s="88"/>
      <c r="I94" s="88"/>
      <c r="J94" s="97" t="s">
        <v>98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99</v>
      </c>
      <c r="J96" s="61">
        <f>J120</f>
        <v>0</v>
      </c>
      <c r="L96" s="27"/>
      <c r="AU96" s="15" t="s">
        <v>100</v>
      </c>
    </row>
    <row r="97" spans="2:12" s="8" customFormat="1" ht="24.9" customHeight="1">
      <c r="B97" s="99"/>
      <c r="D97" s="100" t="s">
        <v>949</v>
      </c>
      <c r="E97" s="101"/>
      <c r="F97" s="101"/>
      <c r="G97" s="101"/>
      <c r="H97" s="101"/>
      <c r="I97" s="101"/>
      <c r="J97" s="102">
        <f>J121</f>
        <v>0</v>
      </c>
      <c r="L97" s="99"/>
    </row>
    <row r="98" spans="2:12" s="9" customFormat="1" ht="19.95" customHeight="1">
      <c r="B98" s="103"/>
      <c r="D98" s="104" t="s">
        <v>950</v>
      </c>
      <c r="E98" s="105"/>
      <c r="F98" s="105"/>
      <c r="G98" s="105"/>
      <c r="H98" s="105"/>
      <c r="I98" s="105"/>
      <c r="J98" s="106">
        <f>J122</f>
        <v>0</v>
      </c>
      <c r="L98" s="103"/>
    </row>
    <row r="99" spans="2:12" s="9" customFormat="1" ht="19.95" customHeight="1">
      <c r="B99" s="103"/>
      <c r="D99" s="104" t="s">
        <v>951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2:12" s="9" customFormat="1" ht="19.95" customHeight="1">
      <c r="B100" s="103"/>
      <c r="D100" s="104" t="s">
        <v>952</v>
      </c>
      <c r="E100" s="105"/>
      <c r="F100" s="105"/>
      <c r="G100" s="105"/>
      <c r="H100" s="105"/>
      <c r="I100" s="105"/>
      <c r="J100" s="106">
        <f>J148</f>
        <v>0</v>
      </c>
      <c r="L100" s="103"/>
    </row>
    <row r="101" spans="2:12" s="1" customFormat="1" ht="21.75" customHeight="1">
      <c r="B101" s="27"/>
      <c r="L101" s="27"/>
    </row>
    <row r="102" spans="2:12" s="1" customFormat="1" ht="6.9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2" s="1" customFormat="1" ht="6.9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" customHeight="1">
      <c r="B107" s="27"/>
      <c r="C107" s="19" t="s">
        <v>114</v>
      </c>
      <c r="L107" s="27"/>
    </row>
    <row r="108" spans="2:12" s="1" customFormat="1" ht="6.9" customHeight="1">
      <c r="B108" s="27"/>
      <c r="L108" s="27"/>
    </row>
    <row r="109" spans="2:12" s="1" customFormat="1" ht="12" customHeight="1">
      <c r="B109" s="27"/>
      <c r="C109" s="24" t="s">
        <v>14</v>
      </c>
      <c r="L109" s="27"/>
    </row>
    <row r="110" spans="2:12" s="1" customFormat="1" ht="26.25" customHeight="1">
      <c r="B110" s="27"/>
      <c r="E110" s="202" t="str">
        <f>E7</f>
        <v>OBNOVA 3 MOSTŮ VE ŠLUKNOVĚ A KRÁLOVSTVÍ ŠL-M-22, KR-M-05 A KR-M-10</v>
      </c>
      <c r="F110" s="203"/>
      <c r="G110" s="203"/>
      <c r="H110" s="203"/>
      <c r="L110" s="27"/>
    </row>
    <row r="111" spans="2:12" s="1" customFormat="1" ht="12" customHeight="1">
      <c r="B111" s="27"/>
      <c r="C111" s="24" t="s">
        <v>94</v>
      </c>
      <c r="L111" s="27"/>
    </row>
    <row r="112" spans="2:12" s="1" customFormat="1" ht="16.5" customHeight="1">
      <c r="B112" s="27"/>
      <c r="E112" s="192" t="str">
        <f>E9</f>
        <v>04 - VRN</v>
      </c>
      <c r="F112" s="201"/>
      <c r="G112" s="201"/>
      <c r="H112" s="201"/>
      <c r="L112" s="27"/>
    </row>
    <row r="113" spans="2:65" s="1" customFormat="1" ht="6.9" customHeight="1">
      <c r="B113" s="27"/>
      <c r="L113" s="27"/>
    </row>
    <row r="114" spans="2:65" s="1" customFormat="1" ht="12" customHeight="1">
      <c r="B114" s="27"/>
      <c r="C114" s="24" t="s">
        <v>18</v>
      </c>
      <c r="F114" s="22" t="str">
        <f>F12</f>
        <v xml:space="preserve"> </v>
      </c>
      <c r="I114" s="24" t="s">
        <v>20</v>
      </c>
      <c r="J114" s="47" t="str">
        <f>IF(J12="","",J12)</f>
        <v>8. 1. 2025</v>
      </c>
      <c r="L114" s="27"/>
    </row>
    <row r="115" spans="2:65" s="1" customFormat="1" ht="6.9" customHeight="1">
      <c r="B115" s="27"/>
      <c r="L115" s="27"/>
    </row>
    <row r="116" spans="2:65" s="1" customFormat="1" ht="15.15" customHeight="1">
      <c r="B116" s="27"/>
      <c r="C116" s="24" t="s">
        <v>22</v>
      </c>
      <c r="F116" s="22" t="str">
        <f>E15</f>
        <v>Město Šluknov</v>
      </c>
      <c r="I116" s="24" t="s">
        <v>28</v>
      </c>
      <c r="J116" s="25" t="str">
        <f>E21</f>
        <v xml:space="preserve"> </v>
      </c>
      <c r="L116" s="27"/>
    </row>
    <row r="117" spans="2:65" s="1" customFormat="1" ht="15.15" customHeight="1">
      <c r="B117" s="27"/>
      <c r="C117" s="24" t="s">
        <v>26</v>
      </c>
      <c r="F117" s="22" t="str">
        <f>IF(E18="","",E18)</f>
        <v xml:space="preserve"> </v>
      </c>
      <c r="I117" s="24" t="s">
        <v>30</v>
      </c>
      <c r="J117" s="25" t="str">
        <f>E24</f>
        <v>J. Nešněra</v>
      </c>
      <c r="L117" s="27"/>
    </row>
    <row r="118" spans="2:65" s="1" customFormat="1" ht="10.35" customHeight="1">
      <c r="B118" s="27"/>
      <c r="L118" s="27"/>
    </row>
    <row r="119" spans="2:65" s="10" customFormat="1" ht="29.25" customHeight="1">
      <c r="B119" s="107"/>
      <c r="C119" s="108" t="s">
        <v>115</v>
      </c>
      <c r="D119" s="109" t="s">
        <v>58</v>
      </c>
      <c r="E119" s="109" t="s">
        <v>54</v>
      </c>
      <c r="F119" s="109" t="s">
        <v>55</v>
      </c>
      <c r="G119" s="109" t="s">
        <v>116</v>
      </c>
      <c r="H119" s="109" t="s">
        <v>117</v>
      </c>
      <c r="I119" s="109" t="s">
        <v>118</v>
      </c>
      <c r="J119" s="109" t="s">
        <v>98</v>
      </c>
      <c r="K119" s="110" t="s">
        <v>119</v>
      </c>
      <c r="L119" s="107"/>
      <c r="M119" s="54" t="s">
        <v>1</v>
      </c>
      <c r="N119" s="55" t="s">
        <v>37</v>
      </c>
      <c r="O119" s="55" t="s">
        <v>120</v>
      </c>
      <c r="P119" s="55" t="s">
        <v>121</v>
      </c>
      <c r="Q119" s="55" t="s">
        <v>122</v>
      </c>
      <c r="R119" s="55" t="s">
        <v>123</v>
      </c>
      <c r="S119" s="55" t="s">
        <v>124</v>
      </c>
      <c r="T119" s="56" t="s">
        <v>125</v>
      </c>
    </row>
    <row r="120" spans="2:65" s="1" customFormat="1" ht="22.8" customHeight="1">
      <c r="B120" s="27"/>
      <c r="C120" s="59" t="s">
        <v>126</v>
      </c>
      <c r="J120" s="111">
        <f>BK120</f>
        <v>0</v>
      </c>
      <c r="L120" s="27"/>
      <c r="M120" s="57"/>
      <c r="N120" s="48"/>
      <c r="O120" s="48"/>
      <c r="P120" s="112">
        <f>P121</f>
        <v>0</v>
      </c>
      <c r="Q120" s="48"/>
      <c r="R120" s="112">
        <f>R121</f>
        <v>0</v>
      </c>
      <c r="S120" s="48"/>
      <c r="T120" s="113">
        <f>T121</f>
        <v>0</v>
      </c>
      <c r="AT120" s="15" t="s">
        <v>72</v>
      </c>
      <c r="AU120" s="15" t="s">
        <v>100</v>
      </c>
      <c r="BK120" s="114">
        <f>BK121</f>
        <v>0</v>
      </c>
    </row>
    <row r="121" spans="2:65" s="11" customFormat="1" ht="25.95" customHeight="1">
      <c r="B121" s="115"/>
      <c r="D121" s="116" t="s">
        <v>72</v>
      </c>
      <c r="E121" s="117" t="s">
        <v>91</v>
      </c>
      <c r="F121" s="117" t="s">
        <v>953</v>
      </c>
      <c r="J121" s="118">
        <f>BK121</f>
        <v>0</v>
      </c>
      <c r="L121" s="115"/>
      <c r="M121" s="119"/>
      <c r="P121" s="120">
        <f>P122+P137+P148</f>
        <v>0</v>
      </c>
      <c r="R121" s="120">
        <f>R122+R137+R148</f>
        <v>0</v>
      </c>
      <c r="T121" s="121">
        <f>T122+T137+T148</f>
        <v>0</v>
      </c>
      <c r="AR121" s="116" t="s">
        <v>156</v>
      </c>
      <c r="AT121" s="122" t="s">
        <v>72</v>
      </c>
      <c r="AU121" s="122" t="s">
        <v>73</v>
      </c>
      <c r="AY121" s="116" t="s">
        <v>129</v>
      </c>
      <c r="BK121" s="123">
        <f>BK122+BK137+BK148</f>
        <v>0</v>
      </c>
    </row>
    <row r="122" spans="2:65" s="11" customFormat="1" ht="22.8" customHeight="1">
      <c r="B122" s="115"/>
      <c r="D122" s="116" t="s">
        <v>72</v>
      </c>
      <c r="E122" s="124" t="s">
        <v>954</v>
      </c>
      <c r="F122" s="124" t="s">
        <v>955</v>
      </c>
      <c r="J122" s="125">
        <f>BK122</f>
        <v>0</v>
      </c>
      <c r="L122" s="115"/>
      <c r="M122" s="119"/>
      <c r="P122" s="120">
        <f>SUM(P123:P136)</f>
        <v>0</v>
      </c>
      <c r="R122" s="120">
        <f>SUM(R123:R136)</f>
        <v>0</v>
      </c>
      <c r="T122" s="121">
        <f>SUM(T123:T136)</f>
        <v>0</v>
      </c>
      <c r="AR122" s="116" t="s">
        <v>156</v>
      </c>
      <c r="AT122" s="122" t="s">
        <v>72</v>
      </c>
      <c r="AU122" s="122" t="s">
        <v>81</v>
      </c>
      <c r="AY122" s="116" t="s">
        <v>129</v>
      </c>
      <c r="BK122" s="123">
        <f>SUM(BK123:BK136)</f>
        <v>0</v>
      </c>
    </row>
    <row r="123" spans="2:65" s="1" customFormat="1" ht="16.5" customHeight="1">
      <c r="B123" s="126"/>
      <c r="C123" s="127" t="s">
        <v>81</v>
      </c>
      <c r="D123" s="127" t="s">
        <v>131</v>
      </c>
      <c r="E123" s="128" t="s">
        <v>956</v>
      </c>
      <c r="F123" s="129" t="s">
        <v>957</v>
      </c>
      <c r="G123" s="130" t="s">
        <v>744</v>
      </c>
      <c r="H123" s="131">
        <v>1</v>
      </c>
      <c r="I123" s="132"/>
      <c r="J123" s="132">
        <f>ROUND(I123*H123,2)</f>
        <v>0</v>
      </c>
      <c r="K123" s="129" t="s">
        <v>958</v>
      </c>
      <c r="L123" s="27"/>
      <c r="M123" s="133" t="s">
        <v>1</v>
      </c>
      <c r="N123" s="134" t="s">
        <v>38</v>
      </c>
      <c r="O123" s="135">
        <v>0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959</v>
      </c>
      <c r="AT123" s="137" t="s">
        <v>131</v>
      </c>
      <c r="AU123" s="137" t="s">
        <v>83</v>
      </c>
      <c r="AY123" s="15" t="s">
        <v>129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5" t="s">
        <v>81</v>
      </c>
      <c r="BK123" s="138">
        <f>ROUND(I123*H123,2)</f>
        <v>0</v>
      </c>
      <c r="BL123" s="15" t="s">
        <v>959</v>
      </c>
      <c r="BM123" s="137" t="s">
        <v>960</v>
      </c>
    </row>
    <row r="124" spans="2:65" s="1" customFormat="1">
      <c r="B124" s="27"/>
      <c r="D124" s="139" t="s">
        <v>138</v>
      </c>
      <c r="F124" s="140" t="s">
        <v>957</v>
      </c>
      <c r="L124" s="27"/>
      <c r="M124" s="141"/>
      <c r="T124" s="51"/>
      <c r="AT124" s="15" t="s">
        <v>138</v>
      </c>
      <c r="AU124" s="15" t="s">
        <v>83</v>
      </c>
    </row>
    <row r="125" spans="2:65" s="1" customFormat="1" ht="16.5" customHeight="1">
      <c r="B125" s="126"/>
      <c r="C125" s="127" t="s">
        <v>83</v>
      </c>
      <c r="D125" s="127" t="s">
        <v>131</v>
      </c>
      <c r="E125" s="128" t="s">
        <v>961</v>
      </c>
      <c r="F125" s="129" t="s">
        <v>962</v>
      </c>
      <c r="G125" s="130" t="s">
        <v>744</v>
      </c>
      <c r="H125" s="131">
        <v>1</v>
      </c>
      <c r="I125" s="132"/>
      <c r="J125" s="132">
        <f>ROUND(I125*H125,2)</f>
        <v>0</v>
      </c>
      <c r="K125" s="129" t="s">
        <v>958</v>
      </c>
      <c r="L125" s="27"/>
      <c r="M125" s="133" t="s">
        <v>1</v>
      </c>
      <c r="N125" s="134" t="s">
        <v>38</v>
      </c>
      <c r="O125" s="135">
        <v>0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959</v>
      </c>
      <c r="AT125" s="137" t="s">
        <v>131</v>
      </c>
      <c r="AU125" s="137" t="s">
        <v>83</v>
      </c>
      <c r="AY125" s="15" t="s">
        <v>129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5" t="s">
        <v>81</v>
      </c>
      <c r="BK125" s="138">
        <f>ROUND(I125*H125,2)</f>
        <v>0</v>
      </c>
      <c r="BL125" s="15" t="s">
        <v>959</v>
      </c>
      <c r="BM125" s="137" t="s">
        <v>963</v>
      </c>
    </row>
    <row r="126" spans="2:65" s="1" customFormat="1">
      <c r="B126" s="27"/>
      <c r="D126" s="139" t="s">
        <v>138</v>
      </c>
      <c r="F126" s="140" t="s">
        <v>962</v>
      </c>
      <c r="L126" s="27"/>
      <c r="M126" s="141"/>
      <c r="T126" s="51"/>
      <c r="AT126" s="15" t="s">
        <v>138</v>
      </c>
      <c r="AU126" s="15" t="s">
        <v>83</v>
      </c>
    </row>
    <row r="127" spans="2:65" s="1" customFormat="1" ht="24.15" customHeight="1">
      <c r="B127" s="126"/>
      <c r="C127" s="127" t="s">
        <v>146</v>
      </c>
      <c r="D127" s="127" t="s">
        <v>131</v>
      </c>
      <c r="E127" s="128" t="s">
        <v>964</v>
      </c>
      <c r="F127" s="129" t="s">
        <v>965</v>
      </c>
      <c r="G127" s="130" t="s">
        <v>744</v>
      </c>
      <c r="H127" s="131">
        <v>1</v>
      </c>
      <c r="I127" s="132"/>
      <c r="J127" s="132">
        <f>ROUND(I127*H127,2)</f>
        <v>0</v>
      </c>
      <c r="K127" s="129" t="s">
        <v>958</v>
      </c>
      <c r="L127" s="27"/>
      <c r="M127" s="133" t="s">
        <v>1</v>
      </c>
      <c r="N127" s="134" t="s">
        <v>38</v>
      </c>
      <c r="O127" s="135">
        <v>0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959</v>
      </c>
      <c r="AT127" s="137" t="s">
        <v>131</v>
      </c>
      <c r="AU127" s="137" t="s">
        <v>83</v>
      </c>
      <c r="AY127" s="15" t="s">
        <v>129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5" t="s">
        <v>81</v>
      </c>
      <c r="BK127" s="138">
        <f>ROUND(I127*H127,2)</f>
        <v>0</v>
      </c>
      <c r="BL127" s="15" t="s">
        <v>959</v>
      </c>
      <c r="BM127" s="137" t="s">
        <v>966</v>
      </c>
    </row>
    <row r="128" spans="2:65" s="1" customFormat="1">
      <c r="B128" s="27"/>
      <c r="D128" s="139" t="s">
        <v>138</v>
      </c>
      <c r="F128" s="140" t="s">
        <v>965</v>
      </c>
      <c r="L128" s="27"/>
      <c r="M128" s="141"/>
      <c r="T128" s="51"/>
      <c r="AT128" s="15" t="s">
        <v>138</v>
      </c>
      <c r="AU128" s="15" t="s">
        <v>83</v>
      </c>
    </row>
    <row r="129" spans="2:65" s="1" customFormat="1" ht="16.5" customHeight="1">
      <c r="B129" s="126"/>
      <c r="C129" s="127" t="s">
        <v>136</v>
      </c>
      <c r="D129" s="127" t="s">
        <v>131</v>
      </c>
      <c r="E129" s="128" t="s">
        <v>967</v>
      </c>
      <c r="F129" s="129" t="s">
        <v>968</v>
      </c>
      <c r="G129" s="130" t="s">
        <v>744</v>
      </c>
      <c r="H129" s="131">
        <v>3</v>
      </c>
      <c r="I129" s="132"/>
      <c r="J129" s="132">
        <f>ROUND(I129*H129,2)</f>
        <v>0</v>
      </c>
      <c r="K129" s="129" t="s">
        <v>958</v>
      </c>
      <c r="L129" s="27"/>
      <c r="M129" s="133" t="s">
        <v>1</v>
      </c>
      <c r="N129" s="134" t="s">
        <v>38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959</v>
      </c>
      <c r="AT129" s="137" t="s">
        <v>131</v>
      </c>
      <c r="AU129" s="137" t="s">
        <v>83</v>
      </c>
      <c r="AY129" s="15" t="s">
        <v>129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5" t="s">
        <v>81</v>
      </c>
      <c r="BK129" s="138">
        <f>ROUND(I129*H129,2)</f>
        <v>0</v>
      </c>
      <c r="BL129" s="15" t="s">
        <v>959</v>
      </c>
      <c r="BM129" s="137" t="s">
        <v>969</v>
      </c>
    </row>
    <row r="130" spans="2:65" s="1" customFormat="1">
      <c r="B130" s="27"/>
      <c r="D130" s="139" t="s">
        <v>138</v>
      </c>
      <c r="F130" s="140" t="s">
        <v>968</v>
      </c>
      <c r="L130" s="27"/>
      <c r="M130" s="141"/>
      <c r="T130" s="51"/>
      <c r="AT130" s="15" t="s">
        <v>138</v>
      </c>
      <c r="AU130" s="15" t="s">
        <v>83</v>
      </c>
    </row>
    <row r="131" spans="2:65" s="1" customFormat="1" ht="16.5" customHeight="1">
      <c r="B131" s="126"/>
      <c r="C131" s="127" t="s">
        <v>156</v>
      </c>
      <c r="D131" s="127" t="s">
        <v>131</v>
      </c>
      <c r="E131" s="128" t="s">
        <v>970</v>
      </c>
      <c r="F131" s="129" t="s">
        <v>971</v>
      </c>
      <c r="G131" s="130" t="s">
        <v>744</v>
      </c>
      <c r="H131" s="131">
        <v>3</v>
      </c>
      <c r="I131" s="132"/>
      <c r="J131" s="132">
        <f>ROUND(I131*H131,2)</f>
        <v>0</v>
      </c>
      <c r="K131" s="129" t="s">
        <v>958</v>
      </c>
      <c r="L131" s="27"/>
      <c r="M131" s="133" t="s">
        <v>1</v>
      </c>
      <c r="N131" s="134" t="s">
        <v>38</v>
      </c>
      <c r="O131" s="135">
        <v>0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959</v>
      </c>
      <c r="AT131" s="137" t="s">
        <v>131</v>
      </c>
      <c r="AU131" s="137" t="s">
        <v>83</v>
      </c>
      <c r="AY131" s="15" t="s">
        <v>129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5" t="s">
        <v>81</v>
      </c>
      <c r="BK131" s="138">
        <f>ROUND(I131*H131,2)</f>
        <v>0</v>
      </c>
      <c r="BL131" s="15" t="s">
        <v>959</v>
      </c>
      <c r="BM131" s="137" t="s">
        <v>972</v>
      </c>
    </row>
    <row r="132" spans="2:65" s="1" customFormat="1">
      <c r="B132" s="27"/>
      <c r="D132" s="139" t="s">
        <v>138</v>
      </c>
      <c r="F132" s="140" t="s">
        <v>971</v>
      </c>
      <c r="L132" s="27"/>
      <c r="M132" s="141"/>
      <c r="T132" s="51"/>
      <c r="AT132" s="15" t="s">
        <v>138</v>
      </c>
      <c r="AU132" s="15" t="s">
        <v>83</v>
      </c>
    </row>
    <row r="133" spans="2:65" s="1" customFormat="1" ht="16.5" customHeight="1">
      <c r="B133" s="126"/>
      <c r="C133" s="127" t="s">
        <v>162</v>
      </c>
      <c r="D133" s="127" t="s">
        <v>131</v>
      </c>
      <c r="E133" s="128" t="s">
        <v>973</v>
      </c>
      <c r="F133" s="129" t="s">
        <v>974</v>
      </c>
      <c r="G133" s="130" t="s">
        <v>744</v>
      </c>
      <c r="H133" s="131">
        <v>3</v>
      </c>
      <c r="I133" s="132"/>
      <c r="J133" s="132">
        <f>ROUND(I133*H133,2)</f>
        <v>0</v>
      </c>
      <c r="K133" s="129" t="s">
        <v>958</v>
      </c>
      <c r="L133" s="27"/>
      <c r="M133" s="133" t="s">
        <v>1</v>
      </c>
      <c r="N133" s="134" t="s">
        <v>38</v>
      </c>
      <c r="O133" s="135">
        <v>0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959</v>
      </c>
      <c r="AT133" s="137" t="s">
        <v>131</v>
      </c>
      <c r="AU133" s="137" t="s">
        <v>83</v>
      </c>
      <c r="AY133" s="15" t="s">
        <v>129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5" t="s">
        <v>81</v>
      </c>
      <c r="BK133" s="138">
        <f>ROUND(I133*H133,2)</f>
        <v>0</v>
      </c>
      <c r="BL133" s="15" t="s">
        <v>959</v>
      </c>
      <c r="BM133" s="137" t="s">
        <v>975</v>
      </c>
    </row>
    <row r="134" spans="2:65" s="1" customFormat="1">
      <c r="B134" s="27"/>
      <c r="D134" s="139" t="s">
        <v>138</v>
      </c>
      <c r="F134" s="140" t="s">
        <v>974</v>
      </c>
      <c r="L134" s="27"/>
      <c r="M134" s="141"/>
      <c r="T134" s="51"/>
      <c r="AT134" s="15" t="s">
        <v>138</v>
      </c>
      <c r="AU134" s="15" t="s">
        <v>83</v>
      </c>
    </row>
    <row r="135" spans="2:65" s="1" customFormat="1" ht="16.5" customHeight="1">
      <c r="B135" s="126"/>
      <c r="C135" s="127" t="s">
        <v>168</v>
      </c>
      <c r="D135" s="127" t="s">
        <v>131</v>
      </c>
      <c r="E135" s="128" t="s">
        <v>976</v>
      </c>
      <c r="F135" s="129" t="s">
        <v>977</v>
      </c>
      <c r="G135" s="130" t="s">
        <v>744</v>
      </c>
      <c r="H135" s="131">
        <v>3</v>
      </c>
      <c r="I135" s="132"/>
      <c r="J135" s="132">
        <f>ROUND(I135*H135,2)</f>
        <v>0</v>
      </c>
      <c r="K135" s="129" t="s">
        <v>1</v>
      </c>
      <c r="L135" s="27"/>
      <c r="M135" s="133" t="s">
        <v>1</v>
      </c>
      <c r="N135" s="134" t="s">
        <v>38</v>
      </c>
      <c r="O135" s="135">
        <v>0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959</v>
      </c>
      <c r="AT135" s="137" t="s">
        <v>131</v>
      </c>
      <c r="AU135" s="137" t="s">
        <v>83</v>
      </c>
      <c r="AY135" s="15" t="s">
        <v>129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5" t="s">
        <v>81</v>
      </c>
      <c r="BK135" s="138">
        <f>ROUND(I135*H135,2)</f>
        <v>0</v>
      </c>
      <c r="BL135" s="15" t="s">
        <v>959</v>
      </c>
      <c r="BM135" s="137" t="s">
        <v>978</v>
      </c>
    </row>
    <row r="136" spans="2:65" s="1" customFormat="1">
      <c r="B136" s="27"/>
      <c r="D136" s="139" t="s">
        <v>138</v>
      </c>
      <c r="F136" s="140" t="s">
        <v>977</v>
      </c>
      <c r="L136" s="27"/>
      <c r="M136" s="141"/>
      <c r="T136" s="51"/>
      <c r="AT136" s="15" t="s">
        <v>138</v>
      </c>
      <c r="AU136" s="15" t="s">
        <v>83</v>
      </c>
    </row>
    <row r="137" spans="2:65" s="11" customFormat="1" ht="22.8" customHeight="1">
      <c r="B137" s="115"/>
      <c r="D137" s="116" t="s">
        <v>72</v>
      </c>
      <c r="E137" s="124" t="s">
        <v>979</v>
      </c>
      <c r="F137" s="124" t="s">
        <v>980</v>
      </c>
      <c r="J137" s="125">
        <f>BK137</f>
        <v>0</v>
      </c>
      <c r="L137" s="115"/>
      <c r="M137" s="119"/>
      <c r="P137" s="120">
        <f>SUM(P138:P147)</f>
        <v>0</v>
      </c>
      <c r="R137" s="120">
        <f>SUM(R138:R147)</f>
        <v>0</v>
      </c>
      <c r="T137" s="121">
        <f>SUM(T138:T147)</f>
        <v>0</v>
      </c>
      <c r="AR137" s="116" t="s">
        <v>156</v>
      </c>
      <c r="AT137" s="122" t="s">
        <v>72</v>
      </c>
      <c r="AU137" s="122" t="s">
        <v>81</v>
      </c>
      <c r="AY137" s="116" t="s">
        <v>129</v>
      </c>
      <c r="BK137" s="123">
        <f>SUM(BK138:BK147)</f>
        <v>0</v>
      </c>
    </row>
    <row r="138" spans="2:65" s="1" customFormat="1" ht="16.5" customHeight="1">
      <c r="B138" s="126"/>
      <c r="C138" s="127" t="s">
        <v>174</v>
      </c>
      <c r="D138" s="127" t="s">
        <v>131</v>
      </c>
      <c r="E138" s="128" t="s">
        <v>981</v>
      </c>
      <c r="F138" s="129" t="s">
        <v>982</v>
      </c>
      <c r="G138" s="130" t="s">
        <v>744</v>
      </c>
      <c r="H138" s="131">
        <v>3</v>
      </c>
      <c r="I138" s="132"/>
      <c r="J138" s="132">
        <f>ROUND(I138*H138,2)</f>
        <v>0</v>
      </c>
      <c r="K138" s="129" t="s">
        <v>958</v>
      </c>
      <c r="L138" s="27"/>
      <c r="M138" s="133" t="s">
        <v>1</v>
      </c>
      <c r="N138" s="134" t="s">
        <v>38</v>
      </c>
      <c r="O138" s="135">
        <v>0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959</v>
      </c>
      <c r="AT138" s="137" t="s">
        <v>131</v>
      </c>
      <c r="AU138" s="137" t="s">
        <v>83</v>
      </c>
      <c r="AY138" s="15" t="s">
        <v>129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5" t="s">
        <v>81</v>
      </c>
      <c r="BK138" s="138">
        <f>ROUND(I138*H138,2)</f>
        <v>0</v>
      </c>
      <c r="BL138" s="15" t="s">
        <v>959</v>
      </c>
      <c r="BM138" s="137" t="s">
        <v>983</v>
      </c>
    </row>
    <row r="139" spans="2:65" s="1" customFormat="1">
      <c r="B139" s="27"/>
      <c r="D139" s="139" t="s">
        <v>138</v>
      </c>
      <c r="F139" s="140" t="s">
        <v>984</v>
      </c>
      <c r="L139" s="27"/>
      <c r="M139" s="141"/>
      <c r="T139" s="51"/>
      <c r="AT139" s="15" t="s">
        <v>138</v>
      </c>
      <c r="AU139" s="15" t="s">
        <v>83</v>
      </c>
    </row>
    <row r="140" spans="2:65" s="1" customFormat="1" ht="19.2">
      <c r="B140" s="27"/>
      <c r="D140" s="139" t="s">
        <v>231</v>
      </c>
      <c r="F140" s="163" t="s">
        <v>985</v>
      </c>
      <c r="L140" s="27"/>
      <c r="M140" s="141"/>
      <c r="T140" s="51"/>
      <c r="AT140" s="15" t="s">
        <v>231</v>
      </c>
      <c r="AU140" s="15" t="s">
        <v>83</v>
      </c>
    </row>
    <row r="141" spans="2:65" s="1" customFormat="1" ht="16.5" customHeight="1">
      <c r="B141" s="126"/>
      <c r="C141" s="127" t="s">
        <v>180</v>
      </c>
      <c r="D141" s="127" t="s">
        <v>131</v>
      </c>
      <c r="E141" s="128" t="s">
        <v>986</v>
      </c>
      <c r="F141" s="129" t="s">
        <v>987</v>
      </c>
      <c r="G141" s="130" t="s">
        <v>744</v>
      </c>
      <c r="H141" s="131">
        <v>1</v>
      </c>
      <c r="I141" s="132"/>
      <c r="J141" s="132">
        <f>ROUND(I141*H141,2)</f>
        <v>0</v>
      </c>
      <c r="K141" s="129" t="s">
        <v>958</v>
      </c>
      <c r="L141" s="27"/>
      <c r="M141" s="133" t="s">
        <v>1</v>
      </c>
      <c r="N141" s="134" t="s">
        <v>38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959</v>
      </c>
      <c r="AT141" s="137" t="s">
        <v>131</v>
      </c>
      <c r="AU141" s="137" t="s">
        <v>83</v>
      </c>
      <c r="AY141" s="15" t="s">
        <v>129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5" t="s">
        <v>81</v>
      </c>
      <c r="BK141" s="138">
        <f>ROUND(I141*H141,2)</f>
        <v>0</v>
      </c>
      <c r="BL141" s="15" t="s">
        <v>959</v>
      </c>
      <c r="BM141" s="137" t="s">
        <v>988</v>
      </c>
    </row>
    <row r="142" spans="2:65" s="1" customFormat="1" ht="19.2">
      <c r="B142" s="27"/>
      <c r="D142" s="139" t="s">
        <v>138</v>
      </c>
      <c r="F142" s="140" t="s">
        <v>989</v>
      </c>
      <c r="L142" s="27"/>
      <c r="M142" s="141"/>
      <c r="T142" s="51"/>
      <c r="AT142" s="15" t="s">
        <v>138</v>
      </c>
      <c r="AU142" s="15" t="s">
        <v>83</v>
      </c>
    </row>
    <row r="143" spans="2:65" s="1" customFormat="1" ht="16.5" customHeight="1">
      <c r="B143" s="126"/>
      <c r="C143" s="127" t="s">
        <v>187</v>
      </c>
      <c r="D143" s="127" t="s">
        <v>131</v>
      </c>
      <c r="E143" s="128" t="s">
        <v>990</v>
      </c>
      <c r="F143" s="129" t="s">
        <v>991</v>
      </c>
      <c r="G143" s="130" t="s">
        <v>744</v>
      </c>
      <c r="H143" s="131">
        <v>1</v>
      </c>
      <c r="I143" s="132"/>
      <c r="J143" s="132">
        <f>ROUND(I143*H143,2)</f>
        <v>0</v>
      </c>
      <c r="K143" s="129" t="s">
        <v>1</v>
      </c>
      <c r="L143" s="27"/>
      <c r="M143" s="133" t="s">
        <v>1</v>
      </c>
      <c r="N143" s="134" t="s">
        <v>38</v>
      </c>
      <c r="O143" s="135">
        <v>0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959</v>
      </c>
      <c r="AT143" s="137" t="s">
        <v>131</v>
      </c>
      <c r="AU143" s="137" t="s">
        <v>83</v>
      </c>
      <c r="AY143" s="15" t="s">
        <v>129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5" t="s">
        <v>81</v>
      </c>
      <c r="BK143" s="138">
        <f>ROUND(I143*H143,2)</f>
        <v>0</v>
      </c>
      <c r="BL143" s="15" t="s">
        <v>959</v>
      </c>
      <c r="BM143" s="137" t="s">
        <v>992</v>
      </c>
    </row>
    <row r="144" spans="2:65" s="1" customFormat="1">
      <c r="B144" s="27"/>
      <c r="D144" s="139" t="s">
        <v>138</v>
      </c>
      <c r="F144" s="140" t="s">
        <v>991</v>
      </c>
      <c r="L144" s="27"/>
      <c r="M144" s="141"/>
      <c r="T144" s="51"/>
      <c r="AT144" s="15" t="s">
        <v>138</v>
      </c>
      <c r="AU144" s="15" t="s">
        <v>83</v>
      </c>
    </row>
    <row r="145" spans="2:65" s="1" customFormat="1" ht="19.2">
      <c r="B145" s="27"/>
      <c r="D145" s="139" t="s">
        <v>231</v>
      </c>
      <c r="F145" s="163" t="s">
        <v>993</v>
      </c>
      <c r="L145" s="27"/>
      <c r="M145" s="141"/>
      <c r="T145" s="51"/>
      <c r="AT145" s="15" t="s">
        <v>231</v>
      </c>
      <c r="AU145" s="15" t="s">
        <v>83</v>
      </c>
    </row>
    <row r="146" spans="2:65" s="1" customFormat="1" ht="16.5" customHeight="1">
      <c r="B146" s="126"/>
      <c r="C146" s="127" t="s">
        <v>196</v>
      </c>
      <c r="D146" s="127" t="s">
        <v>131</v>
      </c>
      <c r="E146" s="128" t="s">
        <v>994</v>
      </c>
      <c r="F146" s="129" t="s">
        <v>995</v>
      </c>
      <c r="G146" s="130" t="s">
        <v>744</v>
      </c>
      <c r="H146" s="131">
        <v>1</v>
      </c>
      <c r="I146" s="132"/>
      <c r="J146" s="132">
        <f>ROUND(I146*H146,2)</f>
        <v>0</v>
      </c>
      <c r="K146" s="129" t="s">
        <v>958</v>
      </c>
      <c r="L146" s="27"/>
      <c r="M146" s="133" t="s">
        <v>1</v>
      </c>
      <c r="N146" s="134" t="s">
        <v>38</v>
      </c>
      <c r="O146" s="135">
        <v>0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959</v>
      </c>
      <c r="AT146" s="137" t="s">
        <v>131</v>
      </c>
      <c r="AU146" s="137" t="s">
        <v>83</v>
      </c>
      <c r="AY146" s="15" t="s">
        <v>129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5" t="s">
        <v>81</v>
      </c>
      <c r="BK146" s="138">
        <f>ROUND(I146*H146,2)</f>
        <v>0</v>
      </c>
      <c r="BL146" s="15" t="s">
        <v>959</v>
      </c>
      <c r="BM146" s="137" t="s">
        <v>996</v>
      </c>
    </row>
    <row r="147" spans="2:65" s="1" customFormat="1" ht="19.2">
      <c r="B147" s="27"/>
      <c r="D147" s="139" t="s">
        <v>138</v>
      </c>
      <c r="F147" s="140" t="s">
        <v>997</v>
      </c>
      <c r="L147" s="27"/>
      <c r="M147" s="141"/>
      <c r="T147" s="51"/>
      <c r="AT147" s="15" t="s">
        <v>138</v>
      </c>
      <c r="AU147" s="15" t="s">
        <v>83</v>
      </c>
    </row>
    <row r="148" spans="2:65" s="11" customFormat="1" ht="22.8" customHeight="1">
      <c r="B148" s="115"/>
      <c r="D148" s="116" t="s">
        <v>72</v>
      </c>
      <c r="E148" s="124" t="s">
        <v>998</v>
      </c>
      <c r="F148" s="124" t="s">
        <v>999</v>
      </c>
      <c r="J148" s="125">
        <f>BK148</f>
        <v>0</v>
      </c>
      <c r="L148" s="115"/>
      <c r="M148" s="119"/>
      <c r="P148" s="120">
        <f>SUM(P149:P155)</f>
        <v>0</v>
      </c>
      <c r="R148" s="120">
        <f>SUM(R149:R155)</f>
        <v>0</v>
      </c>
      <c r="T148" s="121">
        <f>SUM(T149:T155)</f>
        <v>0</v>
      </c>
      <c r="AR148" s="116" t="s">
        <v>156</v>
      </c>
      <c r="AT148" s="122" t="s">
        <v>72</v>
      </c>
      <c r="AU148" s="122" t="s">
        <v>81</v>
      </c>
      <c r="AY148" s="116" t="s">
        <v>129</v>
      </c>
      <c r="BK148" s="123">
        <f>SUM(BK149:BK155)</f>
        <v>0</v>
      </c>
    </row>
    <row r="149" spans="2:65" s="1" customFormat="1" ht="16.5" customHeight="1">
      <c r="B149" s="126"/>
      <c r="C149" s="127" t="s">
        <v>8</v>
      </c>
      <c r="D149" s="127" t="s">
        <v>131</v>
      </c>
      <c r="E149" s="128" t="s">
        <v>1000</v>
      </c>
      <c r="F149" s="129" t="s">
        <v>1001</v>
      </c>
      <c r="G149" s="130" t="s">
        <v>744</v>
      </c>
      <c r="H149" s="131">
        <v>1</v>
      </c>
      <c r="I149" s="132"/>
      <c r="J149" s="132">
        <f>ROUND(I149*H149,2)</f>
        <v>0</v>
      </c>
      <c r="K149" s="129" t="s">
        <v>958</v>
      </c>
      <c r="L149" s="27"/>
      <c r="M149" s="133" t="s">
        <v>1</v>
      </c>
      <c r="N149" s="134" t="s">
        <v>38</v>
      </c>
      <c r="O149" s="135">
        <v>0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959</v>
      </c>
      <c r="AT149" s="137" t="s">
        <v>131</v>
      </c>
      <c r="AU149" s="137" t="s">
        <v>83</v>
      </c>
      <c r="AY149" s="15" t="s">
        <v>129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5" t="s">
        <v>81</v>
      </c>
      <c r="BK149" s="138">
        <f>ROUND(I149*H149,2)</f>
        <v>0</v>
      </c>
      <c r="BL149" s="15" t="s">
        <v>959</v>
      </c>
      <c r="BM149" s="137" t="s">
        <v>1002</v>
      </c>
    </row>
    <row r="150" spans="2:65" s="1" customFormat="1">
      <c r="B150" s="27"/>
      <c r="D150" s="139" t="s">
        <v>138</v>
      </c>
      <c r="F150" s="140" t="s">
        <v>1001</v>
      </c>
      <c r="L150" s="27"/>
      <c r="M150" s="141"/>
      <c r="T150" s="51"/>
      <c r="AT150" s="15" t="s">
        <v>138</v>
      </c>
      <c r="AU150" s="15" t="s">
        <v>83</v>
      </c>
    </row>
    <row r="151" spans="2:65" s="1" customFormat="1" ht="16.5" customHeight="1">
      <c r="B151" s="126"/>
      <c r="C151" s="127" t="s">
        <v>208</v>
      </c>
      <c r="D151" s="127" t="s">
        <v>131</v>
      </c>
      <c r="E151" s="128" t="s">
        <v>1003</v>
      </c>
      <c r="F151" s="129" t="s">
        <v>1004</v>
      </c>
      <c r="G151" s="130" t="s">
        <v>744</v>
      </c>
      <c r="H151" s="131">
        <v>1</v>
      </c>
      <c r="I151" s="132"/>
      <c r="J151" s="132">
        <f>ROUND(I151*H151,2)</f>
        <v>0</v>
      </c>
      <c r="K151" s="129" t="s">
        <v>1</v>
      </c>
      <c r="L151" s="27"/>
      <c r="M151" s="133" t="s">
        <v>1</v>
      </c>
      <c r="N151" s="134" t="s">
        <v>38</v>
      </c>
      <c r="O151" s="135">
        <v>0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959</v>
      </c>
      <c r="AT151" s="137" t="s">
        <v>131</v>
      </c>
      <c r="AU151" s="137" t="s">
        <v>83</v>
      </c>
      <c r="AY151" s="15" t="s">
        <v>129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81</v>
      </c>
      <c r="BK151" s="138">
        <f>ROUND(I151*H151,2)</f>
        <v>0</v>
      </c>
      <c r="BL151" s="15" t="s">
        <v>959</v>
      </c>
      <c r="BM151" s="137" t="s">
        <v>1005</v>
      </c>
    </row>
    <row r="152" spans="2:65" s="1" customFormat="1">
      <c r="B152" s="27"/>
      <c r="D152" s="139" t="s">
        <v>138</v>
      </c>
      <c r="F152" s="140" t="s">
        <v>1004</v>
      </c>
      <c r="L152" s="27"/>
      <c r="M152" s="141"/>
      <c r="T152" s="51"/>
      <c r="AT152" s="15" t="s">
        <v>138</v>
      </c>
      <c r="AU152" s="15" t="s">
        <v>83</v>
      </c>
    </row>
    <row r="153" spans="2:65" s="1" customFormat="1" ht="16.5" customHeight="1">
      <c r="B153" s="126"/>
      <c r="C153" s="127" t="s">
        <v>214</v>
      </c>
      <c r="D153" s="127" t="s">
        <v>131</v>
      </c>
      <c r="E153" s="128" t="s">
        <v>1006</v>
      </c>
      <c r="F153" s="129" t="s">
        <v>1007</v>
      </c>
      <c r="G153" s="130" t="s">
        <v>744</v>
      </c>
      <c r="H153" s="131">
        <v>3</v>
      </c>
      <c r="I153" s="132"/>
      <c r="J153" s="132">
        <f>ROUND(I153*H153,2)</f>
        <v>0</v>
      </c>
      <c r="K153" s="129" t="s">
        <v>135</v>
      </c>
      <c r="L153" s="27"/>
      <c r="M153" s="133" t="s">
        <v>1</v>
      </c>
      <c r="N153" s="134" t="s">
        <v>38</v>
      </c>
      <c r="O153" s="135">
        <v>0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959</v>
      </c>
      <c r="AT153" s="137" t="s">
        <v>131</v>
      </c>
      <c r="AU153" s="137" t="s">
        <v>83</v>
      </c>
      <c r="AY153" s="15" t="s">
        <v>129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5" t="s">
        <v>81</v>
      </c>
      <c r="BK153" s="138">
        <f>ROUND(I153*H153,2)</f>
        <v>0</v>
      </c>
      <c r="BL153" s="15" t="s">
        <v>959</v>
      </c>
      <c r="BM153" s="137" t="s">
        <v>1008</v>
      </c>
    </row>
    <row r="154" spans="2:65" s="1" customFormat="1">
      <c r="B154" s="27"/>
      <c r="D154" s="139" t="s">
        <v>138</v>
      </c>
      <c r="F154" s="140" t="s">
        <v>1007</v>
      </c>
      <c r="L154" s="27"/>
      <c r="M154" s="141"/>
      <c r="T154" s="51"/>
      <c r="AT154" s="15" t="s">
        <v>138</v>
      </c>
      <c r="AU154" s="15" t="s">
        <v>83</v>
      </c>
    </row>
    <row r="155" spans="2:65" s="1" customFormat="1" ht="28.8">
      <c r="B155" s="27"/>
      <c r="D155" s="139" t="s">
        <v>231</v>
      </c>
      <c r="F155" s="163" t="s">
        <v>1009</v>
      </c>
      <c r="L155" s="27"/>
      <c r="M155" s="164"/>
      <c r="N155" s="165"/>
      <c r="O155" s="165"/>
      <c r="P155" s="165"/>
      <c r="Q155" s="165"/>
      <c r="R155" s="165"/>
      <c r="S155" s="165"/>
      <c r="T155" s="166"/>
      <c r="AT155" s="15" t="s">
        <v>231</v>
      </c>
      <c r="AU155" s="15" t="s">
        <v>83</v>
      </c>
    </row>
    <row r="156" spans="2:65" s="1" customFormat="1" ht="6.9" customHeight="1">
      <c r="B156" s="39"/>
      <c r="C156" s="40"/>
      <c r="D156" s="40"/>
      <c r="E156" s="40"/>
      <c r="F156" s="40"/>
      <c r="G156" s="40"/>
      <c r="H156" s="40"/>
      <c r="I156" s="40"/>
      <c r="J156" s="40"/>
      <c r="K156" s="40"/>
      <c r="L156" s="27"/>
    </row>
  </sheetData>
  <autoFilter ref="C119:K155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SO 201 Most  M22 </vt:lpstr>
      <vt:lpstr>02 - SO 202 Most M 05</vt:lpstr>
      <vt:lpstr>03 - SO 203 Most M 10</vt:lpstr>
      <vt:lpstr>04 - VRN</vt:lpstr>
      <vt:lpstr>'01 - SO 201 Most  M22 '!Názvy_tisku</vt:lpstr>
      <vt:lpstr>'02 - SO 202 Most M 05'!Názvy_tisku</vt:lpstr>
      <vt:lpstr>'03 - SO 203 Most M 10'!Názvy_tisku</vt:lpstr>
      <vt:lpstr>'04 - VRN'!Názvy_tisku</vt:lpstr>
      <vt:lpstr>'Rekapitulace stavby'!Názvy_tisku</vt:lpstr>
      <vt:lpstr>'01 - SO 201 Most  M22 '!Oblast_tisku</vt:lpstr>
      <vt:lpstr>'02 - SO 202 Most M 05'!Oblast_tisku</vt:lpstr>
      <vt:lpstr>'03 - SO 203 Most M 10'!Oblast_tisku</vt:lpstr>
      <vt:lpstr>'04 -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2025-01-14T08:52:35Z</dcterms:created>
  <dcterms:modified xsi:type="dcterms:W3CDTF">2025-02-05T06:59:05Z</dcterms:modified>
</cp:coreProperties>
</file>